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plagpaefs01\seplag\CELIC\GT-PREGOEIROS\PASTA NOME PREGOEIROS\ANDRÉ AMARO\DELIC - Pregão\2025\9133\"/>
    </mc:Choice>
  </mc:AlternateContent>
  <bookViews>
    <workbookView xWindow="-120" yWindow="-120" windowWidth="29040" windowHeight="15720" tabRatio="649" activeTab="16"/>
  </bookViews>
  <sheets>
    <sheet name="Aux. Adm. Seg-Sex GRAVATAÍ" sheetId="14" r:id="rId1"/>
    <sheet name="Aux. Adm. Seg-Sáb GRAVATAÍ" sheetId="13" r:id="rId2"/>
    <sheet name="Aux Adm. SUP Seg-Sáb -Gravataí" sheetId="16" r:id="rId3"/>
    <sheet name="Limpeza Seg-Sáb" sheetId="18" r:id="rId4"/>
    <sheet name="Aux. Adm. Seg-Sex Poa Centro" sheetId="21" r:id="rId5"/>
    <sheet name="Aux. Adm. Seg-Sáb Poa Centro" sheetId="23" r:id="rId6"/>
    <sheet name="Aux. Superv. Seg-Sex Poa Centro" sheetId="17" r:id="rId7"/>
    <sheet name="Aux. Superv Seg-Sáb Poa Centro " sheetId="24" r:id="rId8"/>
    <sheet name="Limpeza Seg-Sáb Poa - Centro" sheetId="19" r:id="rId9"/>
    <sheet name="Aux. Adm Seg-Sex Zona Norte 30h" sheetId="25" r:id="rId10"/>
    <sheet name="Aux. Adm Seg-Sáb Zona Norte 44h" sheetId="27" r:id="rId11"/>
    <sheet name="Aux Sup Seg-Sáb Zona Norte 44h" sheetId="26" r:id="rId12"/>
    <sheet name="Limpeza Seg-Sáb Zona Norte" sheetId="29" r:id="rId13"/>
    <sheet name="Aux. Adm. Seg-Sex Zona Sul 30h" sheetId="30" r:id="rId14"/>
    <sheet name="Aux. Adm. Seg-Sex Zona Sul 40h" sheetId="31" r:id="rId15"/>
    <sheet name="Aux. Superv Seg-Sexta Zona Sul " sheetId="32" r:id="rId16"/>
    <sheet name="Limpeza Seg-Sex Zona Sul 40h" sheetId="33" r:id="rId17"/>
    <sheet name="Resumo" sheetId="9" r:id="rId18"/>
  </sheets>
  <externalReferences>
    <externalReference r:id="rId19"/>
    <externalReference r:id="rId20"/>
  </externalReferences>
  <definedNames>
    <definedName name="_xlnm.Print_Area" localSheetId="2">'Aux Adm. SUP Seg-Sáb -Gravataí'!$A$1:$I$168</definedName>
    <definedName name="_xlnm.Print_Area" localSheetId="11">'Aux Sup Seg-Sáb Zona Norte 44h'!$A$1:$I$168</definedName>
    <definedName name="_xlnm.Print_Area" localSheetId="10">'Aux. Adm Seg-Sáb Zona Norte 44h'!$A$1:$I$168</definedName>
    <definedName name="_xlnm.Print_Area" localSheetId="9">'Aux. Adm Seg-Sex Zona Norte 30h'!$A$1:$I$168</definedName>
    <definedName name="_xlnm.Print_Area" localSheetId="1">'Aux. Adm. Seg-Sáb GRAVATAÍ'!$A$1:$I$168</definedName>
    <definedName name="_xlnm.Print_Area" localSheetId="5">'Aux. Adm. Seg-Sáb Poa Centro'!$A$1:$I$168</definedName>
    <definedName name="_xlnm.Print_Area" localSheetId="0">'Aux. Adm. Seg-Sex GRAVATAÍ'!$A$1:$I$168</definedName>
    <definedName name="_xlnm.Print_Area" localSheetId="4">'Aux. Adm. Seg-Sex Poa Centro'!$A$1:$I$168</definedName>
    <definedName name="_xlnm.Print_Area" localSheetId="13">'Aux. Adm. Seg-Sex Zona Sul 30h'!$A$1:$I$168</definedName>
    <definedName name="_xlnm.Print_Area" localSheetId="14">'Aux. Adm. Seg-Sex Zona Sul 40h'!$A$1:$I$168</definedName>
    <definedName name="_xlnm.Print_Area" localSheetId="7">'Aux. Superv Seg-Sáb Poa Centro '!$A$1:$I$168</definedName>
    <definedName name="_xlnm.Print_Area" localSheetId="15">'Aux. Superv Seg-Sexta Zona Sul '!$A$1:$I$168</definedName>
    <definedName name="_xlnm.Print_Area" localSheetId="6">'Aux. Superv. Seg-Sex Poa Centro'!$A$1:$I$168</definedName>
    <definedName name="_xlnm.Print_Area" localSheetId="3">'Limpeza Seg-Sáb'!$A$1:$I$168</definedName>
    <definedName name="_xlnm.Print_Area" localSheetId="8">'Limpeza Seg-Sáb Poa - Centro'!$A$1:$I$168</definedName>
    <definedName name="_xlnm.Print_Area" localSheetId="12">'Limpeza Seg-Sáb Zona Norte'!$A$1:$I$168</definedName>
    <definedName name="_xlnm.Print_Area" localSheetId="16">'Limpeza Seg-Sex Zona Sul 40h'!$A$1:$I$168</definedName>
    <definedName name="Auxiliar" localSheetId="2">#REF!</definedName>
    <definedName name="Auxiliar" localSheetId="11">#REF!</definedName>
    <definedName name="Auxiliar" localSheetId="10">#REF!</definedName>
    <definedName name="Auxiliar" localSheetId="9">#REF!</definedName>
    <definedName name="Auxiliar" localSheetId="1">#REF!</definedName>
    <definedName name="Auxiliar" localSheetId="5">#REF!</definedName>
    <definedName name="Auxiliar" localSheetId="0">#REF!</definedName>
    <definedName name="Auxiliar" localSheetId="4">#REF!</definedName>
    <definedName name="Auxiliar" localSheetId="13">#REF!</definedName>
    <definedName name="Auxiliar" localSheetId="14">#REF!</definedName>
    <definedName name="Auxiliar" localSheetId="7">#REF!</definedName>
    <definedName name="Auxiliar" localSheetId="15">#REF!</definedName>
    <definedName name="Auxiliar" localSheetId="6">#REF!</definedName>
    <definedName name="Auxiliar" localSheetId="3">#REF!</definedName>
    <definedName name="Auxiliar" localSheetId="8">#REF!</definedName>
    <definedName name="Auxiliar" localSheetId="12">#REF!</definedName>
    <definedName name="Auxiliar" localSheetId="16">#REF!</definedName>
    <definedName name="Auxiliar">#REF!</definedName>
    <definedName name="CUSTO_VALE_TRANSPORTE" localSheetId="2">#REF!</definedName>
    <definedName name="CUSTO_VALE_TRANSPORTE" localSheetId="11">#REF!</definedName>
    <definedName name="CUSTO_VALE_TRANSPORTE" localSheetId="10">#REF!</definedName>
    <definedName name="CUSTO_VALE_TRANSPORTE" localSheetId="9">#REF!</definedName>
    <definedName name="CUSTO_VALE_TRANSPORTE" localSheetId="1">#REF!</definedName>
    <definedName name="CUSTO_VALE_TRANSPORTE" localSheetId="5">#REF!</definedName>
    <definedName name="CUSTO_VALE_TRANSPORTE" localSheetId="0">#REF!</definedName>
    <definedName name="CUSTO_VALE_TRANSPORTE" localSheetId="4">#REF!</definedName>
    <definedName name="CUSTO_VALE_TRANSPORTE" localSheetId="13">#REF!</definedName>
    <definedName name="CUSTO_VALE_TRANSPORTE" localSheetId="14">#REF!</definedName>
    <definedName name="CUSTO_VALE_TRANSPORTE" localSheetId="7">#REF!</definedName>
    <definedName name="CUSTO_VALE_TRANSPORTE" localSheetId="15">#REF!</definedName>
    <definedName name="CUSTO_VALE_TRANSPORTE" localSheetId="6">#REF!</definedName>
    <definedName name="CUSTO_VALE_TRANSPORTE" localSheetId="3">#REF!</definedName>
    <definedName name="CUSTO_VALE_TRANSPORTE" localSheetId="8">#REF!</definedName>
    <definedName name="CUSTO_VALE_TRANSPORTE" localSheetId="12">#REF!</definedName>
    <definedName name="CUSTO_VALE_TRANSPORTE" localSheetId="16">#REF!</definedName>
    <definedName name="CUSTO_VALE_TRANSPORTE">#REF!</definedName>
    <definedName name="ecwece4c" localSheetId="2">#REF!</definedName>
    <definedName name="ecwece4c" localSheetId="11">#REF!</definedName>
    <definedName name="ecwece4c" localSheetId="10">#REF!</definedName>
    <definedName name="ecwece4c" localSheetId="9">#REF!</definedName>
    <definedName name="ecwece4c" localSheetId="1">#REF!</definedName>
    <definedName name="ecwece4c" localSheetId="5">#REF!</definedName>
    <definedName name="ecwece4c" localSheetId="0">#REF!</definedName>
    <definedName name="ecwece4c" localSheetId="4">#REF!</definedName>
    <definedName name="ecwece4c" localSheetId="13">#REF!</definedName>
    <definedName name="ecwece4c" localSheetId="14">#REF!</definedName>
    <definedName name="ecwece4c" localSheetId="7">#REF!</definedName>
    <definedName name="ecwece4c" localSheetId="15">#REF!</definedName>
    <definedName name="ecwece4c" localSheetId="6">#REF!</definedName>
    <definedName name="ecwece4c" localSheetId="3">#REF!</definedName>
    <definedName name="ecwece4c" localSheetId="8">#REF!</definedName>
    <definedName name="ecwece4c" localSheetId="12">#REF!</definedName>
    <definedName name="ecwece4c" localSheetId="16">#REF!</definedName>
    <definedName name="ecwece4c">#REF!</definedName>
    <definedName name="MOMB4">'[1]SERVENTE MANUTENCAO'!$I$144</definedName>
    <definedName name="MONA1" localSheetId="2">#REF!</definedName>
    <definedName name="MONA1" localSheetId="11">#REF!</definedName>
    <definedName name="MONA1" localSheetId="10">#REF!</definedName>
    <definedName name="MONA1" localSheetId="9">#REF!</definedName>
    <definedName name="MONA1" localSheetId="1">#REF!</definedName>
    <definedName name="MONA1" localSheetId="5">#REF!</definedName>
    <definedName name="MONA1" localSheetId="0">#REF!</definedName>
    <definedName name="MONA1" localSheetId="4">#REF!</definedName>
    <definedName name="MONA1" localSheetId="13">#REF!</definedName>
    <definedName name="MONA1" localSheetId="14">#REF!</definedName>
    <definedName name="MONA1" localSheetId="7">#REF!</definedName>
    <definedName name="MONA1" localSheetId="15">#REF!</definedName>
    <definedName name="MONA1" localSheetId="6">#REF!</definedName>
    <definedName name="MONA1" localSheetId="3">#REF!</definedName>
    <definedName name="MONA1" localSheetId="8">#REF!</definedName>
    <definedName name="MONA1" localSheetId="12">#REF!</definedName>
    <definedName name="MONA1" localSheetId="16">#REF!</definedName>
    <definedName name="MONA1">#REF!</definedName>
    <definedName name="MONA2" localSheetId="2">#REF!</definedName>
    <definedName name="MONA2" localSheetId="11">#REF!</definedName>
    <definedName name="MONA2" localSheetId="10">#REF!</definedName>
    <definedName name="MONA2" localSheetId="9">#REF!</definedName>
    <definedName name="MONA2" localSheetId="1">#REF!</definedName>
    <definedName name="MONA2" localSheetId="5">#REF!</definedName>
    <definedName name="MONA2" localSheetId="0">#REF!</definedName>
    <definedName name="MONA2" localSheetId="4">#REF!</definedName>
    <definedName name="MONA2" localSheetId="13">#REF!</definedName>
    <definedName name="MONA2" localSheetId="14">#REF!</definedName>
    <definedName name="MONA2" localSheetId="7">#REF!</definedName>
    <definedName name="MONA2" localSheetId="15">#REF!</definedName>
    <definedName name="MONA2" localSheetId="6">#REF!</definedName>
    <definedName name="MONA2" localSheetId="3">#REF!</definedName>
    <definedName name="MONA2" localSheetId="8">#REF!</definedName>
    <definedName name="MONA2" localSheetId="12">#REF!</definedName>
    <definedName name="MONA2" localSheetId="16">#REF!</definedName>
    <definedName name="MONA2">#REF!</definedName>
    <definedName name="MONA3">[2]HIDRAULICO!$I$138</definedName>
    <definedName name="MONA4">'[2]SERVENTE (AUX PRODUCAO)'!$I$138</definedName>
    <definedName name="MONA5" localSheetId="2">#REF!</definedName>
    <definedName name="MONA5" localSheetId="11">#REF!</definedName>
    <definedName name="MONA5" localSheetId="10">#REF!</definedName>
    <definedName name="MONA5" localSheetId="9">#REF!</definedName>
    <definedName name="MONA5" localSheetId="1">#REF!</definedName>
    <definedName name="MONA5" localSheetId="5">#REF!</definedName>
    <definedName name="MONA5" localSheetId="0">#REF!</definedName>
    <definedName name="MONA5" localSheetId="4">#REF!</definedName>
    <definedName name="MONA5" localSheetId="13">#REF!</definedName>
    <definedName name="MONA5" localSheetId="14">#REF!</definedName>
    <definedName name="MONA5" localSheetId="7">#REF!</definedName>
    <definedName name="MONA5" localSheetId="15">#REF!</definedName>
    <definedName name="MONA5" localSheetId="6">#REF!</definedName>
    <definedName name="MONA5" localSheetId="3">#REF!</definedName>
    <definedName name="MONA5" localSheetId="8">#REF!</definedName>
    <definedName name="MONA5" localSheetId="12">#REF!</definedName>
    <definedName name="MONA5" localSheetId="16">#REF!</definedName>
    <definedName name="MONA5">#REF!</definedName>
    <definedName name="MONA6" localSheetId="2">#REF!</definedName>
    <definedName name="MONA6" localSheetId="11">#REF!</definedName>
    <definedName name="MONA6" localSheetId="10">#REF!</definedName>
    <definedName name="MONA6" localSheetId="9">#REF!</definedName>
    <definedName name="MONA6" localSheetId="1">#REF!</definedName>
    <definedName name="MONA6" localSheetId="5">#REF!</definedName>
    <definedName name="MONA6" localSheetId="0">#REF!</definedName>
    <definedName name="MONA6" localSheetId="4">#REF!</definedName>
    <definedName name="MONA6" localSheetId="13">#REF!</definedName>
    <definedName name="MONA6" localSheetId="14">#REF!</definedName>
    <definedName name="MONA6" localSheetId="7">#REF!</definedName>
    <definedName name="MONA6" localSheetId="15">#REF!</definedName>
    <definedName name="MONA6" localSheetId="6">#REF!</definedName>
    <definedName name="MONA6" localSheetId="3">#REF!</definedName>
    <definedName name="MONA6" localSheetId="8">#REF!</definedName>
    <definedName name="MONA6" localSheetId="12">#REF!</definedName>
    <definedName name="MONA6" localSheetId="16">#REF!</definedName>
    <definedName name="MONA6">#REF!</definedName>
    <definedName name="MONA7" localSheetId="2">#REF!</definedName>
    <definedName name="MONA7" localSheetId="11">#REF!</definedName>
    <definedName name="MONA7" localSheetId="10">#REF!</definedName>
    <definedName name="MONA7" localSheetId="9">#REF!</definedName>
    <definedName name="MONA7" localSheetId="1">#REF!</definedName>
    <definedName name="MONA7" localSheetId="5">#REF!</definedName>
    <definedName name="MONA7" localSheetId="0">#REF!</definedName>
    <definedName name="MONA7" localSheetId="4">#REF!</definedName>
    <definedName name="MONA7" localSheetId="13">#REF!</definedName>
    <definedName name="MONA7" localSheetId="14">#REF!</definedName>
    <definedName name="MONA7" localSheetId="7">#REF!</definedName>
    <definedName name="MONA7" localSheetId="15">#REF!</definedName>
    <definedName name="MONA7" localSheetId="6">#REF!</definedName>
    <definedName name="MONA7" localSheetId="3">#REF!</definedName>
    <definedName name="MONA7" localSheetId="8">#REF!</definedName>
    <definedName name="MONA7" localSheetId="12">#REF!</definedName>
    <definedName name="MONA7" localSheetId="16">#REF!</definedName>
    <definedName name="MONA7">#REF!</definedName>
    <definedName name="MONA8">[2]MECANICO_REFRIGERACAO!$I$138</definedName>
    <definedName name="MONB1" localSheetId="2">#REF!</definedName>
    <definedName name="MONB1" localSheetId="11">#REF!</definedName>
    <definedName name="MONB1" localSheetId="10">#REF!</definedName>
    <definedName name="MONB1" localSheetId="9">#REF!</definedName>
    <definedName name="MONB1" localSheetId="1">#REF!</definedName>
    <definedName name="MONB1" localSheetId="5">#REF!</definedName>
    <definedName name="MONB1" localSheetId="0">#REF!</definedName>
    <definedName name="MONB1" localSheetId="4">#REF!</definedName>
    <definedName name="MONB1" localSheetId="13">#REF!</definedName>
    <definedName name="MONB1" localSheetId="14">#REF!</definedName>
    <definedName name="MONB1" localSheetId="7">#REF!</definedName>
    <definedName name="MONB1" localSheetId="15">#REF!</definedName>
    <definedName name="MONB1" localSheetId="6">#REF!</definedName>
    <definedName name="MONB1" localSheetId="3">#REF!</definedName>
    <definedName name="MONB1" localSheetId="8">#REF!</definedName>
    <definedName name="MONB1" localSheetId="12">#REF!</definedName>
    <definedName name="MONB1" localSheetId="16">#REF!</definedName>
    <definedName name="MONB1">#REF!</definedName>
    <definedName name="MONB2" localSheetId="2">#REF!</definedName>
    <definedName name="MONB2" localSheetId="11">#REF!</definedName>
    <definedName name="MONB2" localSheetId="10">#REF!</definedName>
    <definedName name="MONB2" localSheetId="9">#REF!</definedName>
    <definedName name="MONB2" localSheetId="1">#REF!</definedName>
    <definedName name="MONB2" localSheetId="5">#REF!</definedName>
    <definedName name="MONB2" localSheetId="0">#REF!</definedName>
    <definedName name="MONB2" localSheetId="4">#REF!</definedName>
    <definedName name="MONB2" localSheetId="13">#REF!</definedName>
    <definedName name="MONB2" localSheetId="14">#REF!</definedName>
    <definedName name="MONB2" localSheetId="7">#REF!</definedName>
    <definedName name="MONB2" localSheetId="15">#REF!</definedName>
    <definedName name="MONB2" localSheetId="6">#REF!</definedName>
    <definedName name="MONB2" localSheetId="3">#REF!</definedName>
    <definedName name="MONB2" localSheetId="8">#REF!</definedName>
    <definedName name="MONB2" localSheetId="12">#REF!</definedName>
    <definedName name="MONB2" localSheetId="16">#REF!</definedName>
    <definedName name="MONB2">#REF!</definedName>
    <definedName name="MONB3">[2]HIDRAULICO!$I$144</definedName>
    <definedName name="MONB4">'[2]SERVENTE (AUX PRODUCAO)'!$I$144</definedName>
    <definedName name="MONB5" localSheetId="2">#REF!</definedName>
    <definedName name="MONB5" localSheetId="11">#REF!</definedName>
    <definedName name="MONB5" localSheetId="10">#REF!</definedName>
    <definedName name="MONB5" localSheetId="9">#REF!</definedName>
    <definedName name="MONB5" localSheetId="1">#REF!</definedName>
    <definedName name="MONB5" localSheetId="5">#REF!</definedName>
    <definedName name="MONB5" localSheetId="0">#REF!</definedName>
    <definedName name="MONB5" localSheetId="4">#REF!</definedName>
    <definedName name="MONB5" localSheetId="13">#REF!</definedName>
    <definedName name="MONB5" localSheetId="14">#REF!</definedName>
    <definedName name="MONB5" localSheetId="7">#REF!</definedName>
    <definedName name="MONB5" localSheetId="15">#REF!</definedName>
    <definedName name="MONB5" localSheetId="6">#REF!</definedName>
    <definedName name="MONB5" localSheetId="3">#REF!</definedName>
    <definedName name="MONB5" localSheetId="8">#REF!</definedName>
    <definedName name="MONB5" localSheetId="12">#REF!</definedName>
    <definedName name="MONB5" localSheetId="16">#REF!</definedName>
    <definedName name="MONB5">#REF!</definedName>
    <definedName name="MONB6" localSheetId="2">#REF!</definedName>
    <definedName name="MONB6" localSheetId="11">#REF!</definedName>
    <definedName name="MONB6" localSheetId="10">#REF!</definedName>
    <definedName name="MONB6" localSheetId="9">#REF!</definedName>
    <definedName name="MONB6" localSheetId="1">#REF!</definedName>
    <definedName name="MONB6" localSheetId="5">#REF!</definedName>
    <definedName name="MONB6" localSheetId="0">#REF!</definedName>
    <definedName name="MONB6" localSheetId="4">#REF!</definedName>
    <definedName name="MONB6" localSheetId="13">#REF!</definedName>
    <definedName name="MONB6" localSheetId="14">#REF!</definedName>
    <definedName name="MONB6" localSheetId="7">#REF!</definedName>
    <definedName name="MONB6" localSheetId="15">#REF!</definedName>
    <definedName name="MONB6" localSheetId="6">#REF!</definedName>
    <definedName name="MONB6" localSheetId="3">#REF!</definedName>
    <definedName name="MONB6" localSheetId="8">#REF!</definedName>
    <definedName name="MONB6" localSheetId="12">#REF!</definedName>
    <definedName name="MONB6" localSheetId="16">#REF!</definedName>
    <definedName name="MONB6">#REF!</definedName>
    <definedName name="MONB7" localSheetId="2">#REF!</definedName>
    <definedName name="MONB7" localSheetId="11">#REF!</definedName>
    <definedName name="MONB7" localSheetId="10">#REF!</definedName>
    <definedName name="MONB7" localSheetId="9">#REF!</definedName>
    <definedName name="MONB7" localSheetId="1">#REF!</definedName>
    <definedName name="MONB7" localSheetId="5">#REF!</definedName>
    <definedName name="MONB7" localSheetId="0">#REF!</definedName>
    <definedName name="MONB7" localSheetId="4">#REF!</definedName>
    <definedName name="MONB7" localSheetId="13">#REF!</definedName>
    <definedName name="MONB7" localSheetId="14">#REF!</definedName>
    <definedName name="MONB7" localSheetId="7">#REF!</definedName>
    <definedName name="MONB7" localSheetId="15">#REF!</definedName>
    <definedName name="MONB7" localSheetId="6">#REF!</definedName>
    <definedName name="MONB7" localSheetId="3">#REF!</definedName>
    <definedName name="MONB7" localSheetId="8">#REF!</definedName>
    <definedName name="MONB7" localSheetId="12">#REF!</definedName>
    <definedName name="MONB7" localSheetId="16">#REF!</definedName>
    <definedName name="MONB7">#REF!</definedName>
    <definedName name="MONB8">[2]MECANICO_REFRIGERACAO!$I$144</definedName>
    <definedName name="MONC1" localSheetId="2">#REF!</definedName>
    <definedName name="MONC1" localSheetId="11">#REF!</definedName>
    <definedName name="MONC1" localSheetId="10">#REF!</definedName>
    <definedName name="MONC1" localSheetId="9">#REF!</definedName>
    <definedName name="MONC1" localSheetId="1">#REF!</definedName>
    <definedName name="MONC1" localSheetId="5">#REF!</definedName>
    <definedName name="MONC1" localSheetId="0">#REF!</definedName>
    <definedName name="MONC1" localSheetId="4">#REF!</definedName>
    <definedName name="MONC1" localSheetId="13">#REF!</definedName>
    <definedName name="MONC1" localSheetId="14">#REF!</definedName>
    <definedName name="MONC1" localSheetId="7">#REF!</definedName>
    <definedName name="MONC1" localSheetId="15">#REF!</definedName>
    <definedName name="MONC1" localSheetId="6">#REF!</definedName>
    <definedName name="MONC1" localSheetId="3">#REF!</definedName>
    <definedName name="MONC1" localSheetId="8">#REF!</definedName>
    <definedName name="MONC1" localSheetId="12">#REF!</definedName>
    <definedName name="MONC1" localSheetId="16">#REF!</definedName>
    <definedName name="MONC1">#REF!</definedName>
    <definedName name="MONC2" localSheetId="2">#REF!</definedName>
    <definedName name="MONC2" localSheetId="11">#REF!</definedName>
    <definedName name="MONC2" localSheetId="10">#REF!</definedName>
    <definedName name="MONC2" localSheetId="9">#REF!</definedName>
    <definedName name="MONC2" localSheetId="1">#REF!</definedName>
    <definedName name="MONC2" localSheetId="5">#REF!</definedName>
    <definedName name="MONC2" localSheetId="0">#REF!</definedName>
    <definedName name="MONC2" localSheetId="4">#REF!</definedName>
    <definedName name="MONC2" localSheetId="13">#REF!</definedName>
    <definedName name="MONC2" localSheetId="14">#REF!</definedName>
    <definedName name="MONC2" localSheetId="7">#REF!</definedName>
    <definedName name="MONC2" localSheetId="15">#REF!</definedName>
    <definedName name="MONC2" localSheetId="6">#REF!</definedName>
    <definedName name="MONC2" localSheetId="3">#REF!</definedName>
    <definedName name="MONC2" localSheetId="8">#REF!</definedName>
    <definedName name="MONC2" localSheetId="12">#REF!</definedName>
    <definedName name="MONC2" localSheetId="16">#REF!</definedName>
    <definedName name="MONC2">#REF!</definedName>
    <definedName name="MONC3">[2]HIDRAULICO!$I$148</definedName>
    <definedName name="MONC4">'[2]SERVENTE (AUX PRODUCAO)'!$I$148</definedName>
    <definedName name="MONC5" localSheetId="2">#REF!</definedName>
    <definedName name="MONC5" localSheetId="11">#REF!</definedName>
    <definedName name="MONC5" localSheetId="10">#REF!</definedName>
    <definedName name="MONC5" localSheetId="9">#REF!</definedName>
    <definedName name="MONC5" localSheetId="1">#REF!</definedName>
    <definedName name="MONC5" localSheetId="5">#REF!</definedName>
    <definedName name="MONC5" localSheetId="0">#REF!</definedName>
    <definedName name="MONC5" localSheetId="4">#REF!</definedName>
    <definedName name="MONC5" localSheetId="13">#REF!</definedName>
    <definedName name="MONC5" localSheetId="14">#REF!</definedName>
    <definedName name="MONC5" localSheetId="7">#REF!</definedName>
    <definedName name="MONC5" localSheetId="15">#REF!</definedName>
    <definedName name="MONC5" localSheetId="6">#REF!</definedName>
    <definedName name="MONC5" localSheetId="3">#REF!</definedName>
    <definedName name="MONC5" localSheetId="8">#REF!</definedName>
    <definedName name="MONC5" localSheetId="12">#REF!</definedName>
    <definedName name="MONC5" localSheetId="16">#REF!</definedName>
    <definedName name="MONC5">#REF!</definedName>
    <definedName name="MONC6" localSheetId="2">#REF!</definedName>
    <definedName name="MONC6" localSheetId="11">#REF!</definedName>
    <definedName name="MONC6" localSheetId="10">#REF!</definedName>
    <definedName name="MONC6" localSheetId="9">#REF!</definedName>
    <definedName name="MONC6" localSheetId="1">#REF!</definedName>
    <definedName name="MONC6" localSheetId="5">#REF!</definedName>
    <definedName name="MONC6" localSheetId="0">#REF!</definedName>
    <definedName name="MONC6" localSheetId="4">#REF!</definedName>
    <definedName name="MONC6" localSheetId="13">#REF!</definedName>
    <definedName name="MONC6" localSheetId="14">#REF!</definedName>
    <definedName name="MONC6" localSheetId="7">#REF!</definedName>
    <definedName name="MONC6" localSheetId="15">#REF!</definedName>
    <definedName name="MONC6" localSheetId="6">#REF!</definedName>
    <definedName name="MONC6" localSheetId="3">#REF!</definedName>
    <definedName name="MONC6" localSheetId="8">#REF!</definedName>
    <definedName name="MONC6" localSheetId="12">#REF!</definedName>
    <definedName name="MONC6" localSheetId="16">#REF!</definedName>
    <definedName name="MONC6">#REF!</definedName>
    <definedName name="MONC7" localSheetId="2">#REF!</definedName>
    <definedName name="MONC7" localSheetId="11">#REF!</definedName>
    <definedName name="MONC7" localSheetId="10">#REF!</definedName>
    <definedName name="MONC7" localSheetId="9">#REF!</definedName>
    <definedName name="MONC7" localSheetId="1">#REF!</definedName>
    <definedName name="MONC7" localSheetId="5">#REF!</definedName>
    <definedName name="MONC7" localSheetId="0">#REF!</definedName>
    <definedName name="MONC7" localSheetId="4">#REF!</definedName>
    <definedName name="MONC7" localSheetId="13">#REF!</definedName>
    <definedName name="MONC7" localSheetId="14">#REF!</definedName>
    <definedName name="MONC7" localSheetId="7">#REF!</definedName>
    <definedName name="MONC7" localSheetId="15">#REF!</definedName>
    <definedName name="MONC7" localSheetId="6">#REF!</definedName>
    <definedName name="MONC7" localSheetId="3">#REF!</definedName>
    <definedName name="MONC7" localSheetId="8">#REF!</definedName>
    <definedName name="MONC7" localSheetId="12">#REF!</definedName>
    <definedName name="MONC7" localSheetId="16">#REF!</definedName>
    <definedName name="MONC7">#REF!</definedName>
    <definedName name="MONC8">[2]MECANICO_REFRIGERACAO!$I$148</definedName>
    <definedName name="mont" localSheetId="2">#REF!</definedName>
    <definedName name="mont" localSheetId="11">#REF!</definedName>
    <definedName name="mont" localSheetId="10">#REF!</definedName>
    <definedName name="mont" localSheetId="9">#REF!</definedName>
    <definedName name="mont" localSheetId="1">#REF!</definedName>
    <definedName name="mont" localSheetId="5">#REF!</definedName>
    <definedName name="mont" localSheetId="0">#REF!</definedName>
    <definedName name="mont" localSheetId="4">#REF!</definedName>
    <definedName name="mont" localSheetId="13">#REF!</definedName>
    <definedName name="mont" localSheetId="14">#REF!</definedName>
    <definedName name="mont" localSheetId="7">#REF!</definedName>
    <definedName name="mont" localSheetId="15">#REF!</definedName>
    <definedName name="mont" localSheetId="6">#REF!</definedName>
    <definedName name="mont" localSheetId="3">#REF!</definedName>
    <definedName name="mont" localSheetId="8">#REF!</definedName>
    <definedName name="mont" localSheetId="12">#REF!</definedName>
    <definedName name="mont" localSheetId="16">#REF!</definedName>
    <definedName name="mont">#REF!</definedName>
    <definedName name="MONTANTEA" localSheetId="2">#REF!</definedName>
    <definedName name="MONTANTEA" localSheetId="11">#REF!</definedName>
    <definedName name="MONTANTEA" localSheetId="10">#REF!</definedName>
    <definedName name="MONTANTEA" localSheetId="9">#REF!</definedName>
    <definedName name="MONTANTEA" localSheetId="1">#REF!</definedName>
    <definedName name="MONTANTEA" localSheetId="5">#REF!</definedName>
    <definedName name="MONTANTEA" localSheetId="0">#REF!</definedName>
    <definedName name="MONTANTEA" localSheetId="4">#REF!</definedName>
    <definedName name="MONTANTEA" localSheetId="13">#REF!</definedName>
    <definedName name="MONTANTEA" localSheetId="14">#REF!</definedName>
    <definedName name="MONTANTEA" localSheetId="7">#REF!</definedName>
    <definedName name="MONTANTEA" localSheetId="15">#REF!</definedName>
    <definedName name="MONTANTEA" localSheetId="6">#REF!</definedName>
    <definedName name="MONTANTEA" localSheetId="3">#REF!</definedName>
    <definedName name="MONTANTEA" localSheetId="8">#REF!</definedName>
    <definedName name="MONTANTEA" localSheetId="12">#REF!</definedName>
    <definedName name="MONTANTEA" localSheetId="16">#REF!</definedName>
    <definedName name="MONTANTEA">#REF!</definedName>
    <definedName name="MONTANTEA1" localSheetId="2">#REF!</definedName>
    <definedName name="MONTANTEA1" localSheetId="11">#REF!</definedName>
    <definedName name="MONTANTEA1" localSheetId="10">#REF!</definedName>
    <definedName name="MONTANTEA1" localSheetId="9">#REF!</definedName>
    <definedName name="MONTANTEA1" localSheetId="1">#REF!</definedName>
    <definedName name="MONTANTEA1" localSheetId="5">#REF!</definedName>
    <definedName name="MONTANTEA1" localSheetId="0">#REF!</definedName>
    <definedName name="MONTANTEA1" localSheetId="4">#REF!</definedName>
    <definedName name="MONTANTEA1" localSheetId="13">#REF!</definedName>
    <definedName name="MONTANTEA1" localSheetId="14">#REF!</definedName>
    <definedName name="MONTANTEA1" localSheetId="7">#REF!</definedName>
    <definedName name="MONTANTEA1" localSheetId="15">#REF!</definedName>
    <definedName name="MONTANTEA1" localSheetId="6">#REF!</definedName>
    <definedName name="MONTANTEA1" localSheetId="3">#REF!</definedName>
    <definedName name="MONTANTEA1" localSheetId="8">#REF!</definedName>
    <definedName name="MONTANTEA1" localSheetId="12">#REF!</definedName>
    <definedName name="MONTANTEA1" localSheetId="16">#REF!</definedName>
    <definedName name="MONTANTEA1">#REF!</definedName>
    <definedName name="MONTANTEA2" localSheetId="2">#REF!</definedName>
    <definedName name="MONTANTEA2" localSheetId="11">#REF!</definedName>
    <definedName name="MONTANTEA2" localSheetId="10">#REF!</definedName>
    <definedName name="MONTANTEA2" localSheetId="9">#REF!</definedName>
    <definedName name="MONTANTEA2" localSheetId="1">#REF!</definedName>
    <definedName name="MONTANTEA2" localSheetId="5">#REF!</definedName>
    <definedName name="MONTANTEA2" localSheetId="0">#REF!</definedName>
    <definedName name="MONTANTEA2" localSheetId="4">#REF!</definedName>
    <definedName name="MONTANTEA2" localSheetId="13">#REF!</definedName>
    <definedName name="MONTANTEA2" localSheetId="14">#REF!</definedName>
    <definedName name="MONTANTEA2" localSheetId="7">#REF!</definedName>
    <definedName name="MONTANTEA2" localSheetId="15">#REF!</definedName>
    <definedName name="MONTANTEA2" localSheetId="6">#REF!</definedName>
    <definedName name="MONTANTEA2" localSheetId="3">#REF!</definedName>
    <definedName name="MONTANTEA2" localSheetId="8">#REF!</definedName>
    <definedName name="MONTANTEA2" localSheetId="12">#REF!</definedName>
    <definedName name="MONTANTEA2" localSheetId="16">#REF!</definedName>
    <definedName name="MONTANTEA2">#REF!</definedName>
    <definedName name="MONTANTEB" localSheetId="2">#REF!</definedName>
    <definedName name="MONTANTEB" localSheetId="11">#REF!</definedName>
    <definedName name="MONTANTEB" localSheetId="10">#REF!</definedName>
    <definedName name="MONTANTEB" localSheetId="9">#REF!</definedName>
    <definedName name="MONTANTEB" localSheetId="1">#REF!</definedName>
    <definedName name="MONTANTEB" localSheetId="5">#REF!</definedName>
    <definedName name="MONTANTEB" localSheetId="0">#REF!</definedName>
    <definedName name="MONTANTEB" localSheetId="4">#REF!</definedName>
    <definedName name="MONTANTEB" localSheetId="13">#REF!</definedName>
    <definedName name="MONTANTEB" localSheetId="14">#REF!</definedName>
    <definedName name="MONTANTEB" localSheetId="7">#REF!</definedName>
    <definedName name="MONTANTEB" localSheetId="15">#REF!</definedName>
    <definedName name="MONTANTEB" localSheetId="6">#REF!</definedName>
    <definedName name="MONTANTEB" localSheetId="3">#REF!</definedName>
    <definedName name="MONTANTEB" localSheetId="8">#REF!</definedName>
    <definedName name="MONTANTEB" localSheetId="12">#REF!</definedName>
    <definedName name="MONTANTEB" localSheetId="16">#REF!</definedName>
    <definedName name="MONTANTEB">#REF!</definedName>
    <definedName name="MONTANTEB1" localSheetId="2">#REF!</definedName>
    <definedName name="MONTANTEB1" localSheetId="11">#REF!</definedName>
    <definedName name="MONTANTEB1" localSheetId="10">#REF!</definedName>
    <definedName name="MONTANTEB1" localSheetId="9">#REF!</definedName>
    <definedName name="MONTANTEB1" localSheetId="1">#REF!</definedName>
    <definedName name="MONTANTEB1" localSheetId="5">#REF!</definedName>
    <definedName name="MONTANTEB1" localSheetId="0">#REF!</definedName>
    <definedName name="MONTANTEB1" localSheetId="4">#REF!</definedName>
    <definedName name="MONTANTEB1" localSheetId="13">#REF!</definedName>
    <definedName name="MONTANTEB1" localSheetId="14">#REF!</definedName>
    <definedName name="MONTANTEB1" localSheetId="7">#REF!</definedName>
    <definedName name="MONTANTEB1" localSheetId="15">#REF!</definedName>
    <definedName name="MONTANTEB1" localSheetId="6">#REF!</definedName>
    <definedName name="MONTANTEB1" localSheetId="3">#REF!</definedName>
    <definedName name="MONTANTEB1" localSheetId="8">#REF!</definedName>
    <definedName name="MONTANTEB1" localSheetId="12">#REF!</definedName>
    <definedName name="MONTANTEB1" localSheetId="16">#REF!</definedName>
    <definedName name="MONTANTEB1">#REF!</definedName>
    <definedName name="MONTANTEB2" localSheetId="2">#REF!</definedName>
    <definedName name="MONTANTEB2" localSheetId="11">#REF!</definedName>
    <definedName name="MONTANTEB2" localSheetId="10">#REF!</definedName>
    <definedName name="MONTANTEB2" localSheetId="9">#REF!</definedName>
    <definedName name="MONTANTEB2" localSheetId="1">#REF!</definedName>
    <definedName name="MONTANTEB2" localSheetId="5">#REF!</definedName>
    <definedName name="MONTANTEB2" localSheetId="0">#REF!</definedName>
    <definedName name="MONTANTEB2" localSheetId="4">#REF!</definedName>
    <definedName name="MONTANTEB2" localSheetId="13">#REF!</definedName>
    <definedName name="MONTANTEB2" localSheetId="14">#REF!</definedName>
    <definedName name="MONTANTEB2" localSheetId="7">#REF!</definedName>
    <definedName name="MONTANTEB2" localSheetId="15">#REF!</definedName>
    <definedName name="MONTANTEB2" localSheetId="6">#REF!</definedName>
    <definedName name="MONTANTEB2" localSheetId="3">#REF!</definedName>
    <definedName name="MONTANTEB2" localSheetId="8">#REF!</definedName>
    <definedName name="MONTANTEB2" localSheetId="12">#REF!</definedName>
    <definedName name="MONTANTEB2" localSheetId="16">#REF!</definedName>
    <definedName name="MONTANTEB2">#REF!</definedName>
    <definedName name="MONTANTEC" localSheetId="2">#REF!</definedName>
    <definedName name="MONTANTEC" localSheetId="11">#REF!</definedName>
    <definedName name="MONTANTEC" localSheetId="10">#REF!</definedName>
    <definedName name="MONTANTEC" localSheetId="9">#REF!</definedName>
    <definedName name="MONTANTEC" localSheetId="1">#REF!</definedName>
    <definedName name="MONTANTEC" localSheetId="5">#REF!</definedName>
    <definedName name="MONTANTEC" localSheetId="0">#REF!</definedName>
    <definedName name="MONTANTEC" localSheetId="4">#REF!</definedName>
    <definedName name="MONTANTEC" localSheetId="13">#REF!</definedName>
    <definedName name="MONTANTEC" localSheetId="14">#REF!</definedName>
    <definedName name="MONTANTEC" localSheetId="7">#REF!</definedName>
    <definedName name="MONTANTEC" localSheetId="15">#REF!</definedName>
    <definedName name="MONTANTEC" localSheetId="6">#REF!</definedName>
    <definedName name="MONTANTEC" localSheetId="3">#REF!</definedName>
    <definedName name="MONTANTEC" localSheetId="8">#REF!</definedName>
    <definedName name="MONTANTEC" localSheetId="12">#REF!</definedName>
    <definedName name="MONTANTEC" localSheetId="16">#REF!</definedName>
    <definedName name="MONTANTEC">#REF!</definedName>
    <definedName name="MONTANTEC1" localSheetId="2">#REF!</definedName>
    <definedName name="MONTANTEC1" localSheetId="11">#REF!</definedName>
    <definedName name="MONTANTEC1" localSheetId="10">#REF!</definedName>
    <definedName name="MONTANTEC1" localSheetId="9">#REF!</definedName>
    <definedName name="MONTANTEC1" localSheetId="1">#REF!</definedName>
    <definedName name="MONTANTEC1" localSheetId="5">#REF!</definedName>
    <definedName name="MONTANTEC1" localSheetId="0">#REF!</definedName>
    <definedName name="MONTANTEC1" localSheetId="4">#REF!</definedName>
    <definedName name="MONTANTEC1" localSheetId="13">#REF!</definedName>
    <definedName name="MONTANTEC1" localSheetId="14">#REF!</definedName>
    <definedName name="MONTANTEC1" localSheetId="7">#REF!</definedName>
    <definedName name="MONTANTEC1" localSheetId="15">#REF!</definedName>
    <definedName name="MONTANTEC1" localSheetId="6">#REF!</definedName>
    <definedName name="MONTANTEC1" localSheetId="3">#REF!</definedName>
    <definedName name="MONTANTEC1" localSheetId="8">#REF!</definedName>
    <definedName name="MONTANTEC1" localSheetId="12">#REF!</definedName>
    <definedName name="MONTANTEC1" localSheetId="16">#REF!</definedName>
    <definedName name="MONTANTEC1">#REF!</definedName>
    <definedName name="MONTANTEC2" localSheetId="2">#REF!</definedName>
    <definedName name="MONTANTEC2" localSheetId="11">#REF!</definedName>
    <definedName name="MONTANTEC2" localSheetId="10">#REF!</definedName>
    <definedName name="MONTANTEC2" localSheetId="9">#REF!</definedName>
    <definedName name="MONTANTEC2" localSheetId="1">#REF!</definedName>
    <definedName name="MONTANTEC2" localSheetId="5">#REF!</definedName>
    <definedName name="MONTANTEC2" localSheetId="0">#REF!</definedName>
    <definedName name="MONTANTEC2" localSheetId="4">#REF!</definedName>
    <definedName name="MONTANTEC2" localSheetId="13">#REF!</definedName>
    <definedName name="MONTANTEC2" localSheetId="14">#REF!</definedName>
    <definedName name="MONTANTEC2" localSheetId="7">#REF!</definedName>
    <definedName name="MONTANTEC2" localSheetId="15">#REF!</definedName>
    <definedName name="MONTANTEC2" localSheetId="6">#REF!</definedName>
    <definedName name="MONTANTEC2" localSheetId="3">#REF!</definedName>
    <definedName name="MONTANTEC2" localSheetId="8">#REF!</definedName>
    <definedName name="MONTANTEC2" localSheetId="12">#REF!</definedName>
    <definedName name="MONTANTEC2" localSheetId="16">#REF!</definedName>
    <definedName name="MONTANTEC2">#REF!</definedName>
    <definedName name="ok" localSheetId="2">#REF!</definedName>
    <definedName name="ok" localSheetId="11">#REF!</definedName>
    <definedName name="ok" localSheetId="10">#REF!</definedName>
    <definedName name="ok" localSheetId="9">#REF!</definedName>
    <definedName name="ok" localSheetId="1">#REF!</definedName>
    <definedName name="ok" localSheetId="5">#REF!</definedName>
    <definedName name="ok" localSheetId="0">#REF!</definedName>
    <definedName name="ok" localSheetId="4">#REF!</definedName>
    <definedName name="ok" localSheetId="13">#REF!</definedName>
    <definedName name="ok" localSheetId="14">#REF!</definedName>
    <definedName name="ok" localSheetId="7">#REF!</definedName>
    <definedName name="ok" localSheetId="15">#REF!</definedName>
    <definedName name="ok" localSheetId="6">#REF!</definedName>
    <definedName name="ok" localSheetId="3">#REF!</definedName>
    <definedName name="ok" localSheetId="8">#REF!</definedName>
    <definedName name="ok" localSheetId="12">#REF!</definedName>
    <definedName name="ok" localSheetId="16">#REF!</definedName>
    <definedName name="ok">#REF!</definedName>
    <definedName name="REMUNERACAO1" localSheetId="2">#REF!</definedName>
    <definedName name="REMUNERACAO1" localSheetId="11">#REF!</definedName>
    <definedName name="REMUNERACAO1" localSheetId="10">#REF!</definedName>
    <definedName name="REMUNERACAO1" localSheetId="9">#REF!</definedName>
    <definedName name="REMUNERACAO1" localSheetId="1">#REF!</definedName>
    <definedName name="REMUNERACAO1" localSheetId="5">#REF!</definedName>
    <definedName name="REMUNERACAO1" localSheetId="0">#REF!</definedName>
    <definedName name="REMUNERACAO1" localSheetId="4">#REF!</definedName>
    <definedName name="REMUNERACAO1" localSheetId="13">#REF!</definedName>
    <definedName name="REMUNERACAO1" localSheetId="14">#REF!</definedName>
    <definedName name="REMUNERACAO1" localSheetId="7">#REF!</definedName>
    <definedName name="REMUNERACAO1" localSheetId="15">#REF!</definedName>
    <definedName name="REMUNERACAO1" localSheetId="6">#REF!</definedName>
    <definedName name="REMUNERACAO1" localSheetId="3">#REF!</definedName>
    <definedName name="REMUNERACAO1" localSheetId="8">#REF!</definedName>
    <definedName name="REMUNERACAO1" localSheetId="12">#REF!</definedName>
    <definedName name="REMUNERACAO1" localSheetId="16">#REF!</definedName>
    <definedName name="REMUNERACAO1">#REF!</definedName>
    <definedName name="REMUNERACAO2" localSheetId="2">#REF!</definedName>
    <definedName name="REMUNERACAO2" localSheetId="11">#REF!</definedName>
    <definedName name="REMUNERACAO2" localSheetId="10">#REF!</definedName>
    <definedName name="REMUNERACAO2" localSheetId="9">#REF!</definedName>
    <definedName name="REMUNERACAO2" localSheetId="1">#REF!</definedName>
    <definedName name="REMUNERACAO2" localSheetId="5">#REF!</definedName>
    <definedName name="REMUNERACAO2" localSheetId="0">#REF!</definedName>
    <definedName name="REMUNERACAO2" localSheetId="4">#REF!</definedName>
    <definedName name="REMUNERACAO2" localSheetId="13">#REF!</definedName>
    <definedName name="REMUNERACAO2" localSheetId="14">#REF!</definedName>
    <definedName name="REMUNERACAO2" localSheetId="7">#REF!</definedName>
    <definedName name="REMUNERACAO2" localSheetId="15">#REF!</definedName>
    <definedName name="REMUNERACAO2" localSheetId="6">#REF!</definedName>
    <definedName name="REMUNERACAO2" localSheetId="3">#REF!</definedName>
    <definedName name="REMUNERACAO2" localSheetId="8">#REF!</definedName>
    <definedName name="REMUNERACAO2" localSheetId="12">#REF!</definedName>
    <definedName name="REMUNERACAO2" localSheetId="16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2">#REF!</definedName>
    <definedName name="REMUNERACAO5" localSheetId="11">#REF!</definedName>
    <definedName name="REMUNERACAO5" localSheetId="10">#REF!</definedName>
    <definedName name="REMUNERACAO5" localSheetId="9">#REF!</definedName>
    <definedName name="REMUNERACAO5" localSheetId="1">#REF!</definedName>
    <definedName name="REMUNERACAO5" localSheetId="5">#REF!</definedName>
    <definedName name="REMUNERACAO5" localSheetId="0">#REF!</definedName>
    <definedName name="REMUNERACAO5" localSheetId="4">#REF!</definedName>
    <definedName name="REMUNERACAO5" localSheetId="13">#REF!</definedName>
    <definedName name="REMUNERACAO5" localSheetId="14">#REF!</definedName>
    <definedName name="REMUNERACAO5" localSheetId="7">#REF!</definedName>
    <definedName name="REMUNERACAO5" localSheetId="15">#REF!</definedName>
    <definedName name="REMUNERACAO5" localSheetId="6">#REF!</definedName>
    <definedName name="REMUNERACAO5" localSheetId="3">#REF!</definedName>
    <definedName name="REMUNERACAO5" localSheetId="8">#REF!</definedName>
    <definedName name="REMUNERACAO5" localSheetId="12">#REF!</definedName>
    <definedName name="REMUNERACAO5" localSheetId="16">#REF!</definedName>
    <definedName name="REMUNERACAO5">#REF!</definedName>
    <definedName name="REMUNERACAO6" localSheetId="2">#REF!</definedName>
    <definedName name="REMUNERACAO6" localSheetId="11">#REF!</definedName>
    <definedName name="REMUNERACAO6" localSheetId="10">#REF!</definedName>
    <definedName name="REMUNERACAO6" localSheetId="9">#REF!</definedName>
    <definedName name="REMUNERACAO6" localSheetId="1">#REF!</definedName>
    <definedName name="REMUNERACAO6" localSheetId="5">#REF!</definedName>
    <definedName name="REMUNERACAO6" localSheetId="0">#REF!</definedName>
    <definedName name="REMUNERACAO6" localSheetId="4">#REF!</definedName>
    <definedName name="REMUNERACAO6" localSheetId="13">#REF!</definedName>
    <definedName name="REMUNERACAO6" localSheetId="14">#REF!</definedName>
    <definedName name="REMUNERACAO6" localSheetId="7">#REF!</definedName>
    <definedName name="REMUNERACAO6" localSheetId="15">#REF!</definedName>
    <definedName name="REMUNERACAO6" localSheetId="6">#REF!</definedName>
    <definedName name="REMUNERACAO6" localSheetId="3">#REF!</definedName>
    <definedName name="REMUNERACAO6" localSheetId="8">#REF!</definedName>
    <definedName name="REMUNERACAO6" localSheetId="12">#REF!</definedName>
    <definedName name="REMUNERACAO6" localSheetId="16">#REF!</definedName>
    <definedName name="REMUNERACAO6">#REF!</definedName>
    <definedName name="REMUNERACAO7" localSheetId="2">#REF!</definedName>
    <definedName name="REMUNERACAO7" localSheetId="11">#REF!</definedName>
    <definedName name="REMUNERACAO7" localSheetId="10">#REF!</definedName>
    <definedName name="REMUNERACAO7" localSheetId="9">#REF!</definedName>
    <definedName name="REMUNERACAO7" localSheetId="1">#REF!</definedName>
    <definedName name="REMUNERACAO7" localSheetId="5">#REF!</definedName>
    <definedName name="REMUNERACAO7" localSheetId="0">#REF!</definedName>
    <definedName name="REMUNERACAO7" localSheetId="4">#REF!</definedName>
    <definedName name="REMUNERACAO7" localSheetId="13">#REF!</definedName>
    <definedName name="REMUNERACAO7" localSheetId="14">#REF!</definedName>
    <definedName name="REMUNERACAO7" localSheetId="7">#REF!</definedName>
    <definedName name="REMUNERACAO7" localSheetId="15">#REF!</definedName>
    <definedName name="REMUNERACAO7" localSheetId="6">#REF!</definedName>
    <definedName name="REMUNERACAO7" localSheetId="3">#REF!</definedName>
    <definedName name="REMUNERACAO7" localSheetId="8">#REF!</definedName>
    <definedName name="REMUNERACAO7" localSheetId="12">#REF!</definedName>
    <definedName name="REMUNERACAO7" localSheetId="16">#REF!</definedName>
    <definedName name="REMUNERACAO7">#REF!</definedName>
    <definedName name="REMUNERACAO8">[2]MECANICO_REFRIGERACAO!$I$30</definedName>
    <definedName name="TOTAL_MONT_A" localSheetId="2">#REF!</definedName>
    <definedName name="TOTAL_MONT_A" localSheetId="11">#REF!</definedName>
    <definedName name="TOTAL_MONT_A" localSheetId="10">#REF!</definedName>
    <definedName name="TOTAL_MONT_A" localSheetId="9">#REF!</definedName>
    <definedName name="TOTAL_MONT_A" localSheetId="1">#REF!</definedName>
    <definedName name="TOTAL_MONT_A" localSheetId="5">#REF!</definedName>
    <definedName name="TOTAL_MONT_A" localSheetId="0">#REF!</definedName>
    <definedName name="TOTAL_MONT_A" localSheetId="4">#REF!</definedName>
    <definedName name="TOTAL_MONT_A" localSheetId="13">#REF!</definedName>
    <definedName name="TOTAL_MONT_A" localSheetId="14">#REF!</definedName>
    <definedName name="TOTAL_MONT_A" localSheetId="7">#REF!</definedName>
    <definedName name="TOTAL_MONT_A" localSheetId="15">#REF!</definedName>
    <definedName name="TOTAL_MONT_A" localSheetId="6">#REF!</definedName>
    <definedName name="TOTAL_MONT_A" localSheetId="3">#REF!</definedName>
    <definedName name="TOTAL_MONT_A" localSheetId="8">#REF!</definedName>
    <definedName name="TOTAL_MONT_A" localSheetId="12">#REF!</definedName>
    <definedName name="TOTAL_MONT_A" localSheetId="16">#REF!</definedName>
    <definedName name="TOTAL_MONT_A">#REF!</definedName>
    <definedName name="TOTAL1" localSheetId="2">#REF!</definedName>
    <definedName name="TOTAL1" localSheetId="11">#REF!</definedName>
    <definedName name="TOTAL1" localSheetId="10">#REF!</definedName>
    <definedName name="TOTAL1" localSheetId="9">#REF!</definedName>
    <definedName name="TOTAL1" localSheetId="1">#REF!</definedName>
    <definedName name="TOTAL1" localSheetId="5">#REF!</definedName>
    <definedName name="TOTAL1" localSheetId="0">#REF!</definedName>
    <definedName name="TOTAL1" localSheetId="4">#REF!</definedName>
    <definedName name="TOTAL1" localSheetId="13">#REF!</definedName>
    <definedName name="TOTAL1" localSheetId="14">#REF!</definedName>
    <definedName name="TOTAL1" localSheetId="7">#REF!</definedName>
    <definedName name="TOTAL1" localSheetId="15">#REF!</definedName>
    <definedName name="TOTAL1" localSheetId="6">#REF!</definedName>
    <definedName name="TOTAL1" localSheetId="3">#REF!</definedName>
    <definedName name="TOTAL1" localSheetId="8">#REF!</definedName>
    <definedName name="TOTAL1" localSheetId="12">#REF!</definedName>
    <definedName name="TOTAL1" localSheetId="16">#REF!</definedName>
    <definedName name="TOTAL1">#REF!</definedName>
    <definedName name="TOTAL2" localSheetId="2">#REF!</definedName>
    <definedName name="TOTAL2" localSheetId="11">#REF!</definedName>
    <definedName name="TOTAL2" localSheetId="10">#REF!</definedName>
    <definedName name="TOTAL2" localSheetId="9">#REF!</definedName>
    <definedName name="TOTAL2" localSheetId="1">#REF!</definedName>
    <definedName name="TOTAL2" localSheetId="5">#REF!</definedName>
    <definedName name="TOTAL2" localSheetId="0">#REF!</definedName>
    <definedName name="TOTAL2" localSheetId="4">#REF!</definedName>
    <definedName name="TOTAL2" localSheetId="13">#REF!</definedName>
    <definedName name="TOTAL2" localSheetId="14">#REF!</definedName>
    <definedName name="TOTAL2" localSheetId="7">#REF!</definedName>
    <definedName name="TOTAL2" localSheetId="15">#REF!</definedName>
    <definedName name="TOTAL2" localSheetId="6">#REF!</definedName>
    <definedName name="TOTAL2" localSheetId="3">#REF!</definedName>
    <definedName name="TOTAL2" localSheetId="8">#REF!</definedName>
    <definedName name="TOTAL2" localSheetId="12">#REF!</definedName>
    <definedName name="TOTAL2" localSheetId="16">#REF!</definedName>
    <definedName name="TOTAL2">#REF!</definedName>
    <definedName name="VALE_TRANSPORTE" localSheetId="2">#REF!</definedName>
    <definedName name="VALE_TRANSPORTE" localSheetId="11">#REF!</definedName>
    <definedName name="VALE_TRANSPORTE" localSheetId="10">#REF!</definedName>
    <definedName name="VALE_TRANSPORTE" localSheetId="9">#REF!</definedName>
    <definedName name="VALE_TRANSPORTE" localSheetId="1">#REF!</definedName>
    <definedName name="VALE_TRANSPORTE" localSheetId="5">#REF!</definedName>
    <definedName name="VALE_TRANSPORTE" localSheetId="0">#REF!</definedName>
    <definedName name="VALE_TRANSPORTE" localSheetId="4">#REF!</definedName>
    <definedName name="VALE_TRANSPORTE" localSheetId="13">#REF!</definedName>
    <definedName name="VALE_TRANSPORTE" localSheetId="14">#REF!</definedName>
    <definedName name="VALE_TRANSPORTE" localSheetId="7">#REF!</definedName>
    <definedName name="VALE_TRANSPORTE" localSheetId="15">#REF!</definedName>
    <definedName name="VALE_TRANSPORTE" localSheetId="6">#REF!</definedName>
    <definedName name="VALE_TRANSPORTE" localSheetId="3">#REF!</definedName>
    <definedName name="VALE_TRANSPORTE" localSheetId="8">#REF!</definedName>
    <definedName name="VALE_TRANSPORTE" localSheetId="12">#REF!</definedName>
    <definedName name="VALE_TRANSPORTE" localSheetId="16">#REF!</definedName>
    <definedName name="VALE_TRANSPORTE">#REF!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6" i="33" l="1"/>
  <c r="A166" i="33"/>
  <c r="E142" i="33"/>
  <c r="H141" i="33"/>
  <c r="H143" i="33" s="1"/>
  <c r="G141" i="33"/>
  <c r="G143" i="33" s="1"/>
  <c r="D141" i="33"/>
  <c r="E141" i="33" s="1"/>
  <c r="D140" i="33"/>
  <c r="E140" i="33" s="1"/>
  <c r="I115" i="33"/>
  <c r="I156" i="33" s="1"/>
  <c r="F108" i="33"/>
  <c r="G93" i="33"/>
  <c r="C93" i="33"/>
  <c r="A93" i="33"/>
  <c r="E93" i="33" s="1"/>
  <c r="H92" i="33"/>
  <c r="G89" i="33"/>
  <c r="C89" i="33"/>
  <c r="A89" i="33"/>
  <c r="E89" i="33" s="1"/>
  <c r="G85" i="33"/>
  <c r="C85" i="33"/>
  <c r="A85" i="33"/>
  <c r="E85" i="33" s="1"/>
  <c r="I80" i="33"/>
  <c r="I79" i="33"/>
  <c r="H67" i="33"/>
  <c r="H60" i="33"/>
  <c r="H48" i="33"/>
  <c r="B36" i="33"/>
  <c r="I34" i="33"/>
  <c r="I33" i="33"/>
  <c r="I31" i="33"/>
  <c r="I30" i="33"/>
  <c r="A30" i="33"/>
  <c r="A31" i="33" s="1"/>
  <c r="A32" i="33" s="1"/>
  <c r="A33" i="33" s="1"/>
  <c r="A34" i="33" s="1"/>
  <c r="A35" i="33" s="1"/>
  <c r="A36" i="33" s="1"/>
  <c r="G11" i="33"/>
  <c r="A6" i="33"/>
  <c r="I5" i="33"/>
  <c r="I29" i="33" s="1"/>
  <c r="G5" i="33"/>
  <c r="H166" i="32"/>
  <c r="A166" i="32"/>
  <c r="H143" i="32"/>
  <c r="D141" i="32" s="1"/>
  <c r="E141" i="32" s="1"/>
  <c r="G143" i="32"/>
  <c r="D140" i="32" s="1"/>
  <c r="E140" i="32" s="1"/>
  <c r="E142" i="32"/>
  <c r="H141" i="32"/>
  <c r="G141" i="32"/>
  <c r="I115" i="32"/>
  <c r="I156" i="32" s="1"/>
  <c r="F108" i="32"/>
  <c r="G93" i="32"/>
  <c r="C93" i="32"/>
  <c r="E93" i="32" s="1"/>
  <c r="A93" i="32"/>
  <c r="H92" i="32"/>
  <c r="G89" i="32"/>
  <c r="C89" i="32"/>
  <c r="A89" i="32"/>
  <c r="E89" i="32" s="1"/>
  <c r="G85" i="32"/>
  <c r="E85" i="32"/>
  <c r="C85" i="32"/>
  <c r="A85" i="32"/>
  <c r="I80" i="32"/>
  <c r="I79" i="32"/>
  <c r="H70" i="32"/>
  <c r="H71" i="32" s="1"/>
  <c r="H67" i="32"/>
  <c r="H73" i="32" s="1"/>
  <c r="H60" i="32"/>
  <c r="H48" i="32"/>
  <c r="B36" i="32"/>
  <c r="I33" i="32"/>
  <c r="I32" i="32"/>
  <c r="I31" i="32"/>
  <c r="I30" i="32"/>
  <c r="A30" i="32"/>
  <c r="A31" i="32" s="1"/>
  <c r="A32" i="32" s="1"/>
  <c r="A33" i="32" s="1"/>
  <c r="A34" i="32" s="1"/>
  <c r="A35" i="32" s="1"/>
  <c r="A36" i="32" s="1"/>
  <c r="I29" i="32"/>
  <c r="I34" i="32" s="1"/>
  <c r="G11" i="32"/>
  <c r="A6" i="32"/>
  <c r="I5" i="32"/>
  <c r="G5" i="32"/>
  <c r="H166" i="31"/>
  <c r="A166" i="31"/>
  <c r="E142" i="31"/>
  <c r="H141" i="31"/>
  <c r="H143" i="31" s="1"/>
  <c r="G141" i="31"/>
  <c r="G143" i="31" s="1"/>
  <c r="D140" i="31" s="1"/>
  <c r="D141" i="31"/>
  <c r="E141" i="31" s="1"/>
  <c r="E140" i="31"/>
  <c r="I115" i="31"/>
  <c r="I156" i="31" s="1"/>
  <c r="F108" i="31"/>
  <c r="G93" i="31"/>
  <c r="C93" i="31"/>
  <c r="A93" i="31"/>
  <c r="E93" i="31" s="1"/>
  <c r="F93" i="31" s="1"/>
  <c r="H93" i="31" s="1"/>
  <c r="I93" i="31" s="1"/>
  <c r="I76" i="31" s="1"/>
  <c r="H92" i="31"/>
  <c r="G89" i="31"/>
  <c r="C89" i="31"/>
  <c r="E89" i="31" s="1"/>
  <c r="A89" i="31"/>
  <c r="G85" i="31"/>
  <c r="C85" i="31"/>
  <c r="A85" i="31"/>
  <c r="I80" i="31"/>
  <c r="I79" i="31"/>
  <c r="H71" i="31"/>
  <c r="H73" i="31" s="1"/>
  <c r="H67" i="31"/>
  <c r="H60" i="31"/>
  <c r="H48" i="31"/>
  <c r="H70" i="31" s="1"/>
  <c r="B36" i="31"/>
  <c r="I34" i="31"/>
  <c r="I33" i="31"/>
  <c r="I32" i="31"/>
  <c r="I31" i="31"/>
  <c r="A31" i="31"/>
  <c r="A32" i="31" s="1"/>
  <c r="A33" i="31" s="1"/>
  <c r="A34" i="31" s="1"/>
  <c r="A35" i="31" s="1"/>
  <c r="A36" i="31" s="1"/>
  <c r="I30" i="31"/>
  <c r="A30" i="31"/>
  <c r="G11" i="31"/>
  <c r="A6" i="31"/>
  <c r="I5" i="31"/>
  <c r="I29" i="31" s="1"/>
  <c r="F85" i="31" s="1"/>
  <c r="H85" i="31" s="1"/>
  <c r="G5" i="31"/>
  <c r="H166" i="30"/>
  <c r="A166" i="30"/>
  <c r="H143" i="30"/>
  <c r="D141" i="30" s="1"/>
  <c r="E141" i="30" s="1"/>
  <c r="G143" i="30"/>
  <c r="D140" i="30" s="1"/>
  <c r="E140" i="30" s="1"/>
  <c r="E142" i="30"/>
  <c r="H141" i="30"/>
  <c r="G141" i="30"/>
  <c r="I115" i="30"/>
  <c r="I156" i="30" s="1"/>
  <c r="F108" i="30"/>
  <c r="G93" i="30"/>
  <c r="C93" i="30"/>
  <c r="A93" i="30"/>
  <c r="E93" i="30" s="1"/>
  <c r="H92" i="30"/>
  <c r="G89" i="30"/>
  <c r="C89" i="30"/>
  <c r="A89" i="30"/>
  <c r="E89" i="30" s="1"/>
  <c r="G85" i="30"/>
  <c r="E85" i="30"/>
  <c r="C85" i="30"/>
  <c r="A85" i="30"/>
  <c r="I80" i="30"/>
  <c r="I79" i="30"/>
  <c r="H70" i="30"/>
  <c r="H71" i="30" s="1"/>
  <c r="H67" i="30"/>
  <c r="H73" i="30" s="1"/>
  <c r="H60" i="30"/>
  <c r="H48" i="30"/>
  <c r="B36" i="30"/>
  <c r="I34" i="30"/>
  <c r="A34" i="30"/>
  <c r="A35" i="30" s="1"/>
  <c r="A36" i="30" s="1"/>
  <c r="I33" i="30"/>
  <c r="I32" i="30"/>
  <c r="I31" i="30"/>
  <c r="I30" i="30"/>
  <c r="A30" i="30"/>
  <c r="A31" i="30" s="1"/>
  <c r="A32" i="30" s="1"/>
  <c r="A33" i="30" s="1"/>
  <c r="G11" i="30"/>
  <c r="A6" i="30"/>
  <c r="I5" i="30"/>
  <c r="I29" i="30" s="1"/>
  <c r="G5" i="30"/>
  <c r="H166" i="29"/>
  <c r="A166" i="29"/>
  <c r="E142" i="29"/>
  <c r="H141" i="29"/>
  <c r="H143" i="29" s="1"/>
  <c r="D141" i="29" s="1"/>
  <c r="E141" i="29" s="1"/>
  <c r="G141" i="29"/>
  <c r="G143" i="29" s="1"/>
  <c r="D140" i="29"/>
  <c r="E140" i="29" s="1"/>
  <c r="I115" i="29"/>
  <c r="I156" i="29" s="1"/>
  <c r="F108" i="29"/>
  <c r="G93" i="29"/>
  <c r="C93" i="29"/>
  <c r="A93" i="29"/>
  <c r="E93" i="29" s="1"/>
  <c r="H92" i="29"/>
  <c r="G89" i="29"/>
  <c r="C89" i="29"/>
  <c r="A89" i="29"/>
  <c r="E89" i="29" s="1"/>
  <c r="G85" i="29"/>
  <c r="C85" i="29"/>
  <c r="A85" i="29"/>
  <c r="E85" i="29" s="1"/>
  <c r="I80" i="29"/>
  <c r="I79" i="29"/>
  <c r="H67" i="29"/>
  <c r="H60" i="29"/>
  <c r="H48" i="29"/>
  <c r="H70" i="29" s="1"/>
  <c r="H71" i="29" s="1"/>
  <c r="H73" i="29" s="1"/>
  <c r="B36" i="29"/>
  <c r="I34" i="29"/>
  <c r="A34" i="29"/>
  <c r="A35" i="29" s="1"/>
  <c r="A36" i="29" s="1"/>
  <c r="I32" i="29"/>
  <c r="I31" i="29"/>
  <c r="I30" i="29"/>
  <c r="A30" i="29"/>
  <c r="A31" i="29" s="1"/>
  <c r="A32" i="29" s="1"/>
  <c r="A33" i="29" s="1"/>
  <c r="G11" i="29"/>
  <c r="A6" i="29"/>
  <c r="I5" i="29"/>
  <c r="I29" i="29" s="1"/>
  <c r="G5" i="29"/>
  <c r="H166" i="27"/>
  <c r="A166" i="27"/>
  <c r="E142" i="27"/>
  <c r="H141" i="27"/>
  <c r="H143" i="27" s="1"/>
  <c r="D141" i="27" s="1"/>
  <c r="E141" i="27" s="1"/>
  <c r="G141" i="27"/>
  <c r="G143" i="27" s="1"/>
  <c r="D140" i="27" s="1"/>
  <c r="E140" i="27" s="1"/>
  <c r="I115" i="27"/>
  <c r="I156" i="27" s="1"/>
  <c r="F108" i="27"/>
  <c r="G93" i="27"/>
  <c r="C93" i="27"/>
  <c r="A93" i="27"/>
  <c r="E93" i="27" s="1"/>
  <c r="H92" i="27"/>
  <c r="G89" i="27"/>
  <c r="C89" i="27"/>
  <c r="A89" i="27"/>
  <c r="E89" i="27" s="1"/>
  <c r="G85" i="27"/>
  <c r="C85" i="27"/>
  <c r="A85" i="27"/>
  <c r="E85" i="27" s="1"/>
  <c r="I80" i="27"/>
  <c r="I79" i="27"/>
  <c r="H67" i="27"/>
  <c r="H60" i="27"/>
  <c r="H48" i="27"/>
  <c r="H70" i="27" s="1"/>
  <c r="H71" i="27" s="1"/>
  <c r="H73" i="27" s="1"/>
  <c r="B36" i="27"/>
  <c r="I34" i="27"/>
  <c r="I33" i="27"/>
  <c r="I32" i="27"/>
  <c r="I31" i="27"/>
  <c r="I30" i="27"/>
  <c r="A30" i="27"/>
  <c r="A31" i="27" s="1"/>
  <c r="A32" i="27" s="1"/>
  <c r="A33" i="27" s="1"/>
  <c r="A34" i="27" s="1"/>
  <c r="A35" i="27" s="1"/>
  <c r="A36" i="27" s="1"/>
  <c r="G11" i="27"/>
  <c r="A6" i="27"/>
  <c r="I5" i="27"/>
  <c r="I29" i="27" s="1"/>
  <c r="G5" i="27"/>
  <c r="H166" i="26"/>
  <c r="A166" i="26"/>
  <c r="E142" i="26"/>
  <c r="H141" i="26"/>
  <c r="H143" i="26" s="1"/>
  <c r="D141" i="26" s="1"/>
  <c r="E141" i="26" s="1"/>
  <c r="G141" i="26"/>
  <c r="G143" i="26" s="1"/>
  <c r="D140" i="26" s="1"/>
  <c r="E140" i="26" s="1"/>
  <c r="I115" i="26"/>
  <c r="I156" i="26" s="1"/>
  <c r="F108" i="26"/>
  <c r="G93" i="26"/>
  <c r="C93" i="26"/>
  <c r="A93" i="26"/>
  <c r="E93" i="26" s="1"/>
  <c r="H92" i="26"/>
  <c r="G89" i="26"/>
  <c r="C89" i="26"/>
  <c r="A89" i="26"/>
  <c r="E89" i="26" s="1"/>
  <c r="G85" i="26"/>
  <c r="C85" i="26"/>
  <c r="A85" i="26"/>
  <c r="E85" i="26" s="1"/>
  <c r="I80" i="26"/>
  <c r="I79" i="26"/>
  <c r="H70" i="26"/>
  <c r="H71" i="26" s="1"/>
  <c r="H73" i="26" s="1"/>
  <c r="H67" i="26"/>
  <c r="H60" i="26"/>
  <c r="H48" i="26"/>
  <c r="B36" i="26"/>
  <c r="I34" i="26"/>
  <c r="I33" i="26"/>
  <c r="I32" i="26"/>
  <c r="I31" i="26"/>
  <c r="I30" i="26"/>
  <c r="A30" i="26"/>
  <c r="A31" i="26" s="1"/>
  <c r="A32" i="26" s="1"/>
  <c r="A33" i="26" s="1"/>
  <c r="A34" i="26" s="1"/>
  <c r="A35" i="26" s="1"/>
  <c r="A36" i="26" s="1"/>
  <c r="I29" i="26"/>
  <c r="G11" i="26"/>
  <c r="A6" i="26"/>
  <c r="I5" i="26"/>
  <c r="G5" i="26"/>
  <c r="H166" i="25"/>
  <c r="A166" i="25"/>
  <c r="E142" i="25"/>
  <c r="H141" i="25"/>
  <c r="H143" i="25" s="1"/>
  <c r="D141" i="25" s="1"/>
  <c r="E141" i="25" s="1"/>
  <c r="G141" i="25"/>
  <c r="G143" i="25" s="1"/>
  <c r="D140" i="25" s="1"/>
  <c r="E140" i="25" s="1"/>
  <c r="I115" i="25"/>
  <c r="I156" i="25" s="1"/>
  <c r="F108" i="25"/>
  <c r="G93" i="25"/>
  <c r="C93" i="25"/>
  <c r="A93" i="25"/>
  <c r="H92" i="25"/>
  <c r="G89" i="25"/>
  <c r="C89" i="25"/>
  <c r="A89" i="25"/>
  <c r="G85" i="25"/>
  <c r="C85" i="25"/>
  <c r="A85" i="25"/>
  <c r="I80" i="25"/>
  <c r="I79" i="25"/>
  <c r="H67" i="25"/>
  <c r="H60" i="25"/>
  <c r="H48" i="25"/>
  <c r="H70" i="25" s="1"/>
  <c r="H71" i="25" s="1"/>
  <c r="H73" i="25" s="1"/>
  <c r="B36" i="25"/>
  <c r="I34" i="25"/>
  <c r="I33" i="25"/>
  <c r="I32" i="25"/>
  <c r="I31" i="25"/>
  <c r="I30" i="25"/>
  <c r="A30" i="25"/>
  <c r="A31" i="25" s="1"/>
  <c r="A32" i="25" s="1"/>
  <c r="A33" i="25" s="1"/>
  <c r="A34" i="25" s="1"/>
  <c r="A35" i="25" s="1"/>
  <c r="A36" i="25" s="1"/>
  <c r="G11" i="25"/>
  <c r="A6" i="25"/>
  <c r="I5" i="25"/>
  <c r="I29" i="25" s="1"/>
  <c r="G5" i="25"/>
  <c r="H166" i="24"/>
  <c r="A166" i="24"/>
  <c r="E142" i="24"/>
  <c r="H141" i="24"/>
  <c r="H143" i="24" s="1"/>
  <c r="D141" i="24" s="1"/>
  <c r="E141" i="24" s="1"/>
  <c r="G141" i="24"/>
  <c r="G143" i="24" s="1"/>
  <c r="D140" i="24" s="1"/>
  <c r="E140" i="24" s="1"/>
  <c r="I115" i="24"/>
  <c r="I156" i="24" s="1"/>
  <c r="F108" i="24"/>
  <c r="G93" i="24"/>
  <c r="C93" i="24"/>
  <c r="A93" i="24"/>
  <c r="H92" i="24"/>
  <c r="G89" i="24"/>
  <c r="C89" i="24"/>
  <c r="A89" i="24"/>
  <c r="E89" i="24" s="1"/>
  <c r="G85" i="24"/>
  <c r="C85" i="24"/>
  <c r="A85" i="24"/>
  <c r="I80" i="24"/>
  <c r="I79" i="24"/>
  <c r="H67" i="24"/>
  <c r="H60" i="24"/>
  <c r="H48" i="24"/>
  <c r="H70" i="24" s="1"/>
  <c r="H71" i="24" s="1"/>
  <c r="H73" i="24" s="1"/>
  <c r="B36" i="24"/>
  <c r="I34" i="24"/>
  <c r="I33" i="24"/>
  <c r="I32" i="24"/>
  <c r="I31" i="24"/>
  <c r="I30" i="24"/>
  <c r="A30" i="24"/>
  <c r="A31" i="24" s="1"/>
  <c r="A32" i="24" s="1"/>
  <c r="A33" i="24" s="1"/>
  <c r="A34" i="24" s="1"/>
  <c r="A35" i="24" s="1"/>
  <c r="A36" i="24" s="1"/>
  <c r="G11" i="24"/>
  <c r="A6" i="24"/>
  <c r="I5" i="24"/>
  <c r="I29" i="24" s="1"/>
  <c r="G5" i="24"/>
  <c r="H166" i="23"/>
  <c r="A166" i="23"/>
  <c r="E142" i="23"/>
  <c r="H141" i="23"/>
  <c r="H143" i="23" s="1"/>
  <c r="D141" i="23" s="1"/>
  <c r="E141" i="23" s="1"/>
  <c r="G141" i="23"/>
  <c r="G143" i="23" s="1"/>
  <c r="D140" i="23" s="1"/>
  <c r="E140" i="23" s="1"/>
  <c r="I115" i="23"/>
  <c r="I156" i="23" s="1"/>
  <c r="F108" i="23"/>
  <c r="G93" i="23"/>
  <c r="C93" i="23"/>
  <c r="A93" i="23"/>
  <c r="H92" i="23"/>
  <c r="G89" i="23"/>
  <c r="C89" i="23"/>
  <c r="A89" i="23"/>
  <c r="E89" i="23" s="1"/>
  <c r="G85" i="23"/>
  <c r="C85" i="23"/>
  <c r="A85" i="23"/>
  <c r="E85" i="23" s="1"/>
  <c r="I80" i="23"/>
  <c r="I79" i="23"/>
  <c r="H71" i="23"/>
  <c r="H73" i="23" s="1"/>
  <c r="H67" i="23"/>
  <c r="H60" i="23"/>
  <c r="H48" i="23"/>
  <c r="H70" i="23" s="1"/>
  <c r="B36" i="23"/>
  <c r="I34" i="23"/>
  <c r="I33" i="23"/>
  <c r="I32" i="23"/>
  <c r="I31" i="23"/>
  <c r="A31" i="23"/>
  <c r="A32" i="23" s="1"/>
  <c r="A33" i="23" s="1"/>
  <c r="A34" i="23" s="1"/>
  <c r="A35" i="23" s="1"/>
  <c r="A36" i="23" s="1"/>
  <c r="I30" i="23"/>
  <c r="A30" i="23"/>
  <c r="G11" i="23"/>
  <c r="A6" i="23"/>
  <c r="I5" i="23"/>
  <c r="I29" i="23" s="1"/>
  <c r="G5" i="23"/>
  <c r="H166" i="21"/>
  <c r="A166" i="21"/>
  <c r="E142" i="21"/>
  <c r="H141" i="21"/>
  <c r="H143" i="21" s="1"/>
  <c r="D141" i="21" s="1"/>
  <c r="E141" i="21" s="1"/>
  <c r="G141" i="21"/>
  <c r="G143" i="21" s="1"/>
  <c r="D140" i="21" s="1"/>
  <c r="E140" i="21" s="1"/>
  <c r="I115" i="21"/>
  <c r="I156" i="21" s="1"/>
  <c r="F108" i="21"/>
  <c r="G93" i="21"/>
  <c r="C93" i="21"/>
  <c r="A93" i="21"/>
  <c r="E93" i="21" s="1"/>
  <c r="H92" i="21"/>
  <c r="G89" i="21"/>
  <c r="C89" i="21"/>
  <c r="A89" i="21"/>
  <c r="E89" i="21" s="1"/>
  <c r="G85" i="21"/>
  <c r="C85" i="21"/>
  <c r="A85" i="21"/>
  <c r="E85" i="21" s="1"/>
  <c r="I80" i="21"/>
  <c r="I79" i="21"/>
  <c r="H67" i="21"/>
  <c r="H60" i="21"/>
  <c r="H48" i="21"/>
  <c r="H70" i="21" s="1"/>
  <c r="H71" i="21" s="1"/>
  <c r="H73" i="21" s="1"/>
  <c r="B36" i="21"/>
  <c r="I34" i="21"/>
  <c r="I33" i="21"/>
  <c r="I32" i="21"/>
  <c r="I31" i="21"/>
  <c r="I30" i="21"/>
  <c r="A30" i="21"/>
  <c r="A31" i="21" s="1"/>
  <c r="A32" i="21" s="1"/>
  <c r="A33" i="21" s="1"/>
  <c r="A34" i="21" s="1"/>
  <c r="A35" i="21" s="1"/>
  <c r="A36" i="21" s="1"/>
  <c r="G11" i="21"/>
  <c r="A6" i="21"/>
  <c r="I5" i="21"/>
  <c r="I29" i="21" s="1"/>
  <c r="G5" i="21"/>
  <c r="B14" i="9"/>
  <c r="B13" i="9"/>
  <c r="B17" i="9" s="1"/>
  <c r="B11" i="9"/>
  <c r="B16" i="9" s="1"/>
  <c r="B12" i="9"/>
  <c r="E85" i="31" l="1"/>
  <c r="I37" i="31"/>
  <c r="H30" i="31" s="1"/>
  <c r="I85" i="31"/>
  <c r="I78" i="31" s="1"/>
  <c r="F93" i="32"/>
  <c r="H93" i="32" s="1"/>
  <c r="I93" i="32" s="1"/>
  <c r="I76" i="32" s="1"/>
  <c r="F89" i="31"/>
  <c r="H89" i="31" s="1"/>
  <c r="I89" i="31" s="1"/>
  <c r="I77" i="31" s="1"/>
  <c r="F89" i="33"/>
  <c r="H89" i="33" s="1"/>
  <c r="I89" i="33" s="1"/>
  <c r="I77" i="33" s="1"/>
  <c r="I121" i="31"/>
  <c r="H78" i="31"/>
  <c r="I108" i="31"/>
  <c r="F93" i="30"/>
  <c r="H93" i="30" s="1"/>
  <c r="I93" i="30" s="1"/>
  <c r="I76" i="30" s="1"/>
  <c r="F85" i="30"/>
  <c r="H85" i="30" s="1"/>
  <c r="I85" i="30" s="1"/>
  <c r="I78" i="30" s="1"/>
  <c r="I37" i="30"/>
  <c r="H29" i="30"/>
  <c r="H76" i="31"/>
  <c r="H73" i="33"/>
  <c r="F93" i="33"/>
  <c r="H93" i="33" s="1"/>
  <c r="I93" i="33" s="1"/>
  <c r="I76" i="33" s="1"/>
  <c r="F89" i="30"/>
  <c r="H89" i="30" s="1"/>
  <c r="I89" i="30" s="1"/>
  <c r="I77" i="30" s="1"/>
  <c r="H77" i="30" s="1"/>
  <c r="H33" i="32"/>
  <c r="I149" i="31"/>
  <c r="A123" i="31"/>
  <c r="I70" i="31"/>
  <c r="I71" i="31" s="1"/>
  <c r="I56" i="31"/>
  <c r="I42" i="31"/>
  <c r="I66" i="31"/>
  <c r="I55" i="31"/>
  <c r="I41" i="31"/>
  <c r="I52" i="31"/>
  <c r="I54" i="31"/>
  <c r="I40" i="31"/>
  <c r="I53" i="31"/>
  <c r="A110" i="31"/>
  <c r="I65" i="31"/>
  <c r="H36" i="31"/>
  <c r="I64" i="31"/>
  <c r="I23" i="33"/>
  <c r="I32" i="33" s="1"/>
  <c r="F85" i="33"/>
  <c r="H85" i="33" s="1"/>
  <c r="I85" i="33" s="1"/>
  <c r="I78" i="33" s="1"/>
  <c r="I44" i="31"/>
  <c r="I45" i="31"/>
  <c r="H80" i="30"/>
  <c r="F89" i="32"/>
  <c r="H89" i="32" s="1"/>
  <c r="I89" i="32" s="1"/>
  <c r="I77" i="32" s="1"/>
  <c r="H77" i="32" s="1"/>
  <c r="I57" i="31"/>
  <c r="I58" i="31"/>
  <c r="I43" i="31"/>
  <c r="I37" i="32"/>
  <c r="H31" i="32" s="1"/>
  <c r="F85" i="32"/>
  <c r="H85" i="32" s="1"/>
  <c r="I85" i="32" s="1"/>
  <c r="I78" i="32" s="1"/>
  <c r="H31" i="31"/>
  <c r="I46" i="31"/>
  <c r="I47" i="31"/>
  <c r="H31" i="30"/>
  <c r="H80" i="31"/>
  <c r="I59" i="31"/>
  <c r="H30" i="30"/>
  <c r="H32" i="31"/>
  <c r="H33" i="31"/>
  <c r="H79" i="31"/>
  <c r="H34" i="31"/>
  <c r="H29" i="31"/>
  <c r="H35" i="31"/>
  <c r="H80" i="32"/>
  <c r="H70" i="33"/>
  <c r="H71" i="33" s="1"/>
  <c r="F89" i="29"/>
  <c r="H89" i="29" s="1"/>
  <c r="I89" i="29" s="1"/>
  <c r="I77" i="29" s="1"/>
  <c r="I23" i="29"/>
  <c r="I33" i="29" s="1"/>
  <c r="F85" i="29"/>
  <c r="H85" i="29" s="1"/>
  <c r="I85" i="29"/>
  <c r="I78" i="29" s="1"/>
  <c r="F93" i="29"/>
  <c r="H93" i="29" s="1"/>
  <c r="I93" i="29"/>
  <c r="I76" i="29" s="1"/>
  <c r="F89" i="27"/>
  <c r="H89" i="27" s="1"/>
  <c r="I89" i="27" s="1"/>
  <c r="I77" i="27" s="1"/>
  <c r="H77" i="27" s="1"/>
  <c r="I37" i="27"/>
  <c r="F85" i="27"/>
  <c r="H85" i="27" s="1"/>
  <c r="I85" i="27" s="1"/>
  <c r="I78" i="27" s="1"/>
  <c r="F93" i="27"/>
  <c r="H93" i="27" s="1"/>
  <c r="I93" i="27"/>
  <c r="I76" i="27" s="1"/>
  <c r="H79" i="27"/>
  <c r="I85" i="26"/>
  <c r="I78" i="26" s="1"/>
  <c r="F89" i="26"/>
  <c r="H89" i="26" s="1"/>
  <c r="I89" i="26" s="1"/>
  <c r="I77" i="26" s="1"/>
  <c r="F93" i="26"/>
  <c r="H93" i="26" s="1"/>
  <c r="I93" i="26" s="1"/>
  <c r="I76" i="26" s="1"/>
  <c r="F85" i="26"/>
  <c r="H85" i="26" s="1"/>
  <c r="I37" i="26"/>
  <c r="H34" i="26" s="1"/>
  <c r="E89" i="25"/>
  <c r="E93" i="25"/>
  <c r="E85" i="25"/>
  <c r="I37" i="25"/>
  <c r="H29" i="25" s="1"/>
  <c r="F85" i="25"/>
  <c r="H85" i="25" s="1"/>
  <c r="I85" i="25"/>
  <c r="I78" i="25" s="1"/>
  <c r="F93" i="25"/>
  <c r="H93" i="25" s="1"/>
  <c r="I93" i="25" s="1"/>
  <c r="I76" i="25" s="1"/>
  <c r="H79" i="25"/>
  <c r="F89" i="25"/>
  <c r="H89" i="25" s="1"/>
  <c r="I89" i="25" s="1"/>
  <c r="I77" i="25" s="1"/>
  <c r="H77" i="25" s="1"/>
  <c r="E93" i="24"/>
  <c r="E85" i="24"/>
  <c r="E93" i="23"/>
  <c r="F93" i="23" s="1"/>
  <c r="H93" i="23" s="1"/>
  <c r="I93" i="23" s="1"/>
  <c r="I76" i="23" s="1"/>
  <c r="I37" i="24"/>
  <c r="F85" i="24"/>
  <c r="H85" i="24" s="1"/>
  <c r="I85" i="24"/>
  <c r="I78" i="24" s="1"/>
  <c r="F89" i="24"/>
  <c r="H89" i="24" s="1"/>
  <c r="I89" i="24" s="1"/>
  <c r="I77" i="24" s="1"/>
  <c r="F93" i="24"/>
  <c r="H93" i="24" s="1"/>
  <c r="I93" i="24"/>
  <c r="I76" i="24" s="1"/>
  <c r="F89" i="23"/>
  <c r="H89" i="23" s="1"/>
  <c r="I89" i="23" s="1"/>
  <c r="I77" i="23" s="1"/>
  <c r="I37" i="23"/>
  <c r="H29" i="23" s="1"/>
  <c r="F85" i="23"/>
  <c r="H85" i="23" s="1"/>
  <c r="I85" i="23" s="1"/>
  <c r="I78" i="23" s="1"/>
  <c r="H79" i="23"/>
  <c r="F93" i="21"/>
  <c r="H93" i="21" s="1"/>
  <c r="I93" i="21"/>
  <c r="I76" i="21" s="1"/>
  <c r="I37" i="21"/>
  <c r="H29" i="21"/>
  <c r="F85" i="21"/>
  <c r="H85" i="21" s="1"/>
  <c r="H79" i="21"/>
  <c r="I85" i="21"/>
  <c r="I78" i="21" s="1"/>
  <c r="F89" i="21"/>
  <c r="H89" i="21" s="1"/>
  <c r="I89" i="21" s="1"/>
  <c r="I77" i="21" s="1"/>
  <c r="H77" i="21" s="1"/>
  <c r="B15" i="9"/>
  <c r="H77" i="24" l="1"/>
  <c r="I67" i="31"/>
  <c r="I121" i="33"/>
  <c r="I108" i="33"/>
  <c r="I108" i="32"/>
  <c r="H78" i="32"/>
  <c r="I121" i="32"/>
  <c r="H76" i="30"/>
  <c r="H81" i="30" s="1"/>
  <c r="I81" i="30"/>
  <c r="H77" i="31"/>
  <c r="H81" i="31" s="1"/>
  <c r="I81" i="31"/>
  <c r="H76" i="32"/>
  <c r="I81" i="32"/>
  <c r="I60" i="31"/>
  <c r="H37" i="31"/>
  <c r="I81" i="33"/>
  <c r="I37" i="33"/>
  <c r="H77" i="33" s="1"/>
  <c r="E110" i="31"/>
  <c r="E123" i="31"/>
  <c r="A110" i="30"/>
  <c r="I64" i="30"/>
  <c r="I44" i="30"/>
  <c r="I47" i="30"/>
  <c r="I149" i="30"/>
  <c r="A123" i="30"/>
  <c r="I70" i="30"/>
  <c r="I71" i="30" s="1"/>
  <c r="I46" i="30"/>
  <c r="H35" i="30"/>
  <c r="I59" i="30"/>
  <c r="I45" i="30"/>
  <c r="I58" i="30"/>
  <c r="I57" i="30"/>
  <c r="I43" i="30"/>
  <c r="I41" i="30"/>
  <c r="I66" i="30"/>
  <c r="H32" i="30"/>
  <c r="H37" i="30" s="1"/>
  <c r="H95" i="30" s="1"/>
  <c r="I65" i="30"/>
  <c r="I56" i="30"/>
  <c r="H36" i="30"/>
  <c r="H79" i="30"/>
  <c r="I42" i="30"/>
  <c r="I40" i="30"/>
  <c r="I48" i="30" s="1"/>
  <c r="I55" i="30"/>
  <c r="I54" i="30"/>
  <c r="I52" i="30"/>
  <c r="I53" i="30"/>
  <c r="F110" i="31"/>
  <c r="F123" i="31"/>
  <c r="A110" i="32"/>
  <c r="I64" i="32"/>
  <c r="I42" i="32"/>
  <c r="I47" i="32"/>
  <c r="I44" i="32"/>
  <c r="I56" i="32"/>
  <c r="I46" i="32"/>
  <c r="H35" i="32"/>
  <c r="I59" i="32"/>
  <c r="I45" i="32"/>
  <c r="I58" i="32"/>
  <c r="I57" i="32"/>
  <c r="I43" i="32"/>
  <c r="I149" i="32"/>
  <c r="A123" i="32"/>
  <c r="I70" i="32"/>
  <c r="I71" i="32" s="1"/>
  <c r="I52" i="32"/>
  <c r="I55" i="32"/>
  <c r="I40" i="32"/>
  <c r="H79" i="32"/>
  <c r="I54" i="32"/>
  <c r="I53" i="32"/>
  <c r="H32" i="32"/>
  <c r="I41" i="32"/>
  <c r="H36" i="32"/>
  <c r="I66" i="32"/>
  <c r="I65" i="32"/>
  <c r="H29" i="32"/>
  <c r="H30" i="32"/>
  <c r="I108" i="30"/>
  <c r="I121" i="30"/>
  <c r="H78" i="30"/>
  <c r="H34" i="32"/>
  <c r="I48" i="31"/>
  <c r="H33" i="30"/>
  <c r="H34" i="30"/>
  <c r="I81" i="29"/>
  <c r="I121" i="29"/>
  <c r="I108" i="29"/>
  <c r="I37" i="29"/>
  <c r="H33" i="26"/>
  <c r="H77" i="26"/>
  <c r="I121" i="27"/>
  <c r="H78" i="27"/>
  <c r="I108" i="27"/>
  <c r="I55" i="27"/>
  <c r="I41" i="27"/>
  <c r="I54" i="27"/>
  <c r="I40" i="27"/>
  <c r="H33" i="27"/>
  <c r="I66" i="27"/>
  <c r="H36" i="27"/>
  <c r="H32" i="27"/>
  <c r="A110" i="27"/>
  <c r="I46" i="27"/>
  <c r="H35" i="27"/>
  <c r="H31" i="27"/>
  <c r="I45" i="27"/>
  <c r="I53" i="27"/>
  <c r="I52" i="27"/>
  <c r="I65" i="27"/>
  <c r="I64" i="27"/>
  <c r="I67" i="27" s="1"/>
  <c r="I47" i="27"/>
  <c r="I59" i="27"/>
  <c r="I58" i="27"/>
  <c r="I44" i="27"/>
  <c r="H80" i="27"/>
  <c r="I57" i="27"/>
  <c r="I43" i="27"/>
  <c r="H34" i="27"/>
  <c r="H30" i="27"/>
  <c r="I149" i="27"/>
  <c r="A123" i="27"/>
  <c r="I70" i="27"/>
  <c r="I71" i="27" s="1"/>
  <c r="I56" i="27"/>
  <c r="I42" i="27"/>
  <c r="H76" i="27"/>
  <c r="I81" i="27"/>
  <c r="H29" i="27"/>
  <c r="H76" i="26"/>
  <c r="I81" i="26"/>
  <c r="H78" i="26"/>
  <c r="I108" i="26"/>
  <c r="I121" i="26"/>
  <c r="I54" i="26"/>
  <c r="I40" i="26"/>
  <c r="I52" i="26"/>
  <c r="A110" i="26"/>
  <c r="H35" i="26"/>
  <c r="I45" i="26"/>
  <c r="I58" i="26"/>
  <c r="I44" i="26"/>
  <c r="I53" i="26"/>
  <c r="I66" i="26"/>
  <c r="I65" i="26"/>
  <c r="H36" i="26"/>
  <c r="H32" i="26"/>
  <c r="I64" i="26"/>
  <c r="I67" i="26" s="1"/>
  <c r="I47" i="26"/>
  <c r="I46" i="26"/>
  <c r="H31" i="26"/>
  <c r="I59" i="26"/>
  <c r="H80" i="26"/>
  <c r="I57" i="26"/>
  <c r="I43" i="26"/>
  <c r="H30" i="26"/>
  <c r="I149" i="26"/>
  <c r="A123" i="26"/>
  <c r="I70" i="26"/>
  <c r="I71" i="26" s="1"/>
  <c r="I56" i="26"/>
  <c r="I42" i="26"/>
  <c r="I55" i="26"/>
  <c r="I41" i="26"/>
  <c r="H79" i="26"/>
  <c r="H29" i="26"/>
  <c r="H76" i="25"/>
  <c r="I81" i="25"/>
  <c r="I121" i="25"/>
  <c r="H78" i="25"/>
  <c r="I108" i="25"/>
  <c r="I55" i="25"/>
  <c r="I41" i="25"/>
  <c r="I54" i="25"/>
  <c r="I40" i="25"/>
  <c r="H33" i="25"/>
  <c r="I53" i="25"/>
  <c r="I66" i="25"/>
  <c r="I52" i="25"/>
  <c r="I65" i="25"/>
  <c r="H36" i="25"/>
  <c r="I58" i="25"/>
  <c r="I43" i="25"/>
  <c r="I149" i="25"/>
  <c r="A123" i="25"/>
  <c r="I56" i="25"/>
  <c r="H32" i="25"/>
  <c r="I46" i="25"/>
  <c r="H31" i="25"/>
  <c r="I45" i="25"/>
  <c r="I44" i="25"/>
  <c r="H34" i="25"/>
  <c r="A110" i="25"/>
  <c r="I64" i="25"/>
  <c r="I47" i="25"/>
  <c r="H35" i="25"/>
  <c r="I59" i="25"/>
  <c r="H80" i="25"/>
  <c r="I57" i="25"/>
  <c r="H30" i="25"/>
  <c r="I70" i="25"/>
  <c r="I71" i="25" s="1"/>
  <c r="I42" i="25"/>
  <c r="I55" i="24"/>
  <c r="I41" i="24"/>
  <c r="I66" i="24"/>
  <c r="I52" i="24"/>
  <c r="I54" i="24"/>
  <c r="I40" i="24"/>
  <c r="I53" i="24"/>
  <c r="I65" i="24"/>
  <c r="H36" i="24"/>
  <c r="H32" i="24"/>
  <c r="A110" i="24"/>
  <c r="I64" i="24"/>
  <c r="I47" i="24"/>
  <c r="I46" i="24"/>
  <c r="H35" i="24"/>
  <c r="H31" i="24"/>
  <c r="I59" i="24"/>
  <c r="I45" i="24"/>
  <c r="H80" i="24"/>
  <c r="I57" i="24"/>
  <c r="I43" i="24"/>
  <c r="H30" i="24"/>
  <c r="I149" i="24"/>
  <c r="A123" i="24"/>
  <c r="I70" i="24"/>
  <c r="I71" i="24" s="1"/>
  <c r="I56" i="24"/>
  <c r="I42" i="24"/>
  <c r="I58" i="24"/>
  <c r="I44" i="24"/>
  <c r="H29" i="24"/>
  <c r="H76" i="24"/>
  <c r="I81" i="24"/>
  <c r="I121" i="24"/>
  <c r="H78" i="24"/>
  <c r="I108" i="24"/>
  <c r="H34" i="24"/>
  <c r="H79" i="24"/>
  <c r="H33" i="24"/>
  <c r="I121" i="23"/>
  <c r="H78" i="23"/>
  <c r="I108" i="23"/>
  <c r="H77" i="23"/>
  <c r="I81" i="23"/>
  <c r="I55" i="23"/>
  <c r="I41" i="23"/>
  <c r="I54" i="23"/>
  <c r="I40" i="23"/>
  <c r="H33" i="23"/>
  <c r="I53" i="23"/>
  <c r="I66" i="23"/>
  <c r="I52" i="23"/>
  <c r="I65" i="23"/>
  <c r="H36" i="23"/>
  <c r="H32" i="23"/>
  <c r="A110" i="23"/>
  <c r="I64" i="23"/>
  <c r="I67" i="23" s="1"/>
  <c r="I47" i="23"/>
  <c r="A123" i="23"/>
  <c r="I58" i="23"/>
  <c r="H34" i="23"/>
  <c r="I46" i="23"/>
  <c r="H31" i="23"/>
  <c r="I43" i="23"/>
  <c r="H35" i="23"/>
  <c r="I59" i="23"/>
  <c r="H80" i="23"/>
  <c r="I57" i="23"/>
  <c r="I56" i="23"/>
  <c r="I45" i="23"/>
  <c r="I149" i="23"/>
  <c r="I44" i="23"/>
  <c r="I70" i="23"/>
  <c r="I71" i="23" s="1"/>
  <c r="I42" i="23"/>
  <c r="H30" i="23"/>
  <c r="H37" i="23" s="1"/>
  <c r="H76" i="23"/>
  <c r="I121" i="21"/>
  <c r="H78" i="21"/>
  <c r="I108" i="21"/>
  <c r="I55" i="21"/>
  <c r="I41" i="21"/>
  <c r="I53" i="21"/>
  <c r="I52" i="21"/>
  <c r="H36" i="21"/>
  <c r="I64" i="21"/>
  <c r="I67" i="21" s="1"/>
  <c r="I54" i="21"/>
  <c r="I40" i="21"/>
  <c r="H33" i="21"/>
  <c r="I66" i="21"/>
  <c r="I65" i="21"/>
  <c r="H32" i="21"/>
  <c r="A110" i="21"/>
  <c r="I47" i="21"/>
  <c r="I46" i="21"/>
  <c r="H35" i="21"/>
  <c r="H31" i="21"/>
  <c r="I59" i="21"/>
  <c r="I45" i="21"/>
  <c r="I58" i="21"/>
  <c r="I44" i="21"/>
  <c r="H80" i="21"/>
  <c r="I57" i="21"/>
  <c r="I43" i="21"/>
  <c r="H30" i="21"/>
  <c r="H37" i="21" s="1"/>
  <c r="I149" i="21"/>
  <c r="A123" i="21"/>
  <c r="I70" i="21"/>
  <c r="I71" i="21" s="1"/>
  <c r="I56" i="21"/>
  <c r="I42" i="21"/>
  <c r="H34" i="21"/>
  <c r="H76" i="21"/>
  <c r="I81" i="21"/>
  <c r="I67" i="24" l="1"/>
  <c r="H81" i="32"/>
  <c r="G110" i="31"/>
  <c r="G123" i="31"/>
  <c r="I151" i="31"/>
  <c r="I60" i="30"/>
  <c r="I150" i="30" s="1"/>
  <c r="I48" i="32"/>
  <c r="I67" i="30"/>
  <c r="G123" i="30"/>
  <c r="I151" i="30"/>
  <c r="G110" i="30"/>
  <c r="C110" i="31"/>
  <c r="I150" i="31"/>
  <c r="I73" i="31"/>
  <c r="I95" i="31" s="1"/>
  <c r="C123" i="31"/>
  <c r="I55" i="33"/>
  <c r="I41" i="33"/>
  <c r="I65" i="33"/>
  <c r="H36" i="33"/>
  <c r="I54" i="33"/>
  <c r="I40" i="33"/>
  <c r="I53" i="33"/>
  <c r="I66" i="33"/>
  <c r="I52" i="33"/>
  <c r="A110" i="33"/>
  <c r="I64" i="33"/>
  <c r="I47" i="33"/>
  <c r="I43" i="33"/>
  <c r="I70" i="33"/>
  <c r="I71" i="33" s="1"/>
  <c r="I42" i="33"/>
  <c r="I46" i="33"/>
  <c r="A123" i="33"/>
  <c r="I58" i="33"/>
  <c r="I45" i="33"/>
  <c r="H31" i="33"/>
  <c r="I44" i="33"/>
  <c r="H30" i="33"/>
  <c r="H35" i="33"/>
  <c r="I59" i="33"/>
  <c r="H80" i="33"/>
  <c r="I57" i="33"/>
  <c r="I56" i="33"/>
  <c r="I149" i="33"/>
  <c r="H34" i="33"/>
  <c r="H29" i="33"/>
  <c r="H33" i="33"/>
  <c r="H79" i="33"/>
  <c r="G110" i="33"/>
  <c r="G123" i="33"/>
  <c r="I151" i="33"/>
  <c r="F123" i="32"/>
  <c r="F110" i="32"/>
  <c r="H95" i="31"/>
  <c r="I73" i="30"/>
  <c r="I95" i="30" s="1"/>
  <c r="C123" i="30"/>
  <c r="C110" i="30"/>
  <c r="H76" i="33"/>
  <c r="I67" i="32"/>
  <c r="D110" i="31"/>
  <c r="D123" i="31"/>
  <c r="H78" i="33"/>
  <c r="I60" i="32"/>
  <c r="H37" i="32"/>
  <c r="H95" i="32" s="1"/>
  <c r="H32" i="33"/>
  <c r="F123" i="30"/>
  <c r="F110" i="30"/>
  <c r="G123" i="32"/>
  <c r="I151" i="32"/>
  <c r="G110" i="32"/>
  <c r="I55" i="29"/>
  <c r="I41" i="29"/>
  <c r="I53" i="29"/>
  <c r="I65" i="29"/>
  <c r="H32" i="29"/>
  <c r="A110" i="29"/>
  <c r="I64" i="29"/>
  <c r="I67" i="29" s="1"/>
  <c r="I46" i="29"/>
  <c r="H31" i="29"/>
  <c r="I45" i="29"/>
  <c r="I54" i="29"/>
  <c r="I40" i="29"/>
  <c r="I66" i="29"/>
  <c r="I52" i="29"/>
  <c r="H36" i="29"/>
  <c r="I47" i="29"/>
  <c r="H35" i="29"/>
  <c r="I59" i="29"/>
  <c r="I58" i="29"/>
  <c r="I44" i="29"/>
  <c r="I57" i="29"/>
  <c r="I43" i="29"/>
  <c r="H34" i="29"/>
  <c r="H30" i="29"/>
  <c r="I149" i="29"/>
  <c r="I56" i="29"/>
  <c r="I42" i="29"/>
  <c r="I70" i="29"/>
  <c r="I71" i="29" s="1"/>
  <c r="A123" i="29"/>
  <c r="H29" i="29"/>
  <c r="H79" i="29"/>
  <c r="H80" i="29"/>
  <c r="H33" i="29"/>
  <c r="H78" i="29"/>
  <c r="H76" i="29"/>
  <c r="G110" i="29"/>
  <c r="G123" i="29"/>
  <c r="I151" i="29"/>
  <c r="H77" i="29"/>
  <c r="F110" i="27"/>
  <c r="F123" i="27"/>
  <c r="I48" i="27"/>
  <c r="H37" i="27"/>
  <c r="G110" i="27"/>
  <c r="G123" i="27"/>
  <c r="I151" i="27"/>
  <c r="H81" i="27"/>
  <c r="E110" i="27"/>
  <c r="E123" i="27"/>
  <c r="I60" i="27"/>
  <c r="F110" i="26"/>
  <c r="F123" i="26"/>
  <c r="I48" i="26"/>
  <c r="G123" i="26"/>
  <c r="I151" i="26"/>
  <c r="G110" i="26"/>
  <c r="I60" i="26"/>
  <c r="E123" i="26"/>
  <c r="E110" i="26"/>
  <c r="H37" i="26"/>
  <c r="H81" i="26"/>
  <c r="H37" i="25"/>
  <c r="I48" i="25"/>
  <c r="I67" i="25"/>
  <c r="C110" i="25"/>
  <c r="C123" i="25"/>
  <c r="E110" i="25"/>
  <c r="E123" i="25"/>
  <c r="I60" i="25"/>
  <c r="I150" i="25" s="1"/>
  <c r="F110" i="25"/>
  <c r="F123" i="25"/>
  <c r="G110" i="25"/>
  <c r="I151" i="25"/>
  <c r="G123" i="25"/>
  <c r="H81" i="25"/>
  <c r="H95" i="25" s="1"/>
  <c r="E110" i="24"/>
  <c r="E123" i="24"/>
  <c r="H81" i="24"/>
  <c r="H37" i="24"/>
  <c r="H95" i="24" s="1"/>
  <c r="I60" i="24"/>
  <c r="I48" i="24"/>
  <c r="F110" i="24"/>
  <c r="F123" i="24"/>
  <c r="G110" i="24"/>
  <c r="G123" i="24"/>
  <c r="I151" i="24"/>
  <c r="F110" i="23"/>
  <c r="F123" i="23"/>
  <c r="I48" i="23"/>
  <c r="E110" i="23"/>
  <c r="E123" i="23"/>
  <c r="G110" i="23"/>
  <c r="G123" i="23"/>
  <c r="I151" i="23"/>
  <c r="H81" i="23"/>
  <c r="H95" i="23" s="1"/>
  <c r="I60" i="23"/>
  <c r="I48" i="21"/>
  <c r="F110" i="21"/>
  <c r="F123" i="21"/>
  <c r="I60" i="21"/>
  <c r="G110" i="21"/>
  <c r="G123" i="21"/>
  <c r="I151" i="21"/>
  <c r="E110" i="21"/>
  <c r="E123" i="21"/>
  <c r="H81" i="21"/>
  <c r="H95" i="21" s="1"/>
  <c r="I152" i="30" l="1"/>
  <c r="H133" i="30"/>
  <c r="A139" i="30"/>
  <c r="H37" i="33"/>
  <c r="I48" i="33"/>
  <c r="D123" i="32"/>
  <c r="D110" i="32"/>
  <c r="E123" i="30"/>
  <c r="E110" i="30"/>
  <c r="I73" i="32"/>
  <c r="I95" i="32" s="1"/>
  <c r="I150" i="32"/>
  <c r="C123" i="32"/>
  <c r="C110" i="32"/>
  <c r="H81" i="33"/>
  <c r="I67" i="33"/>
  <c r="A139" i="31"/>
  <c r="H133" i="31"/>
  <c r="D123" i="30"/>
  <c r="H123" i="30" s="1"/>
  <c r="I123" i="30" s="1"/>
  <c r="D110" i="30"/>
  <c r="H123" i="31"/>
  <c r="I123" i="31" s="1"/>
  <c r="I152" i="31"/>
  <c r="F110" i="33"/>
  <c r="F123" i="33"/>
  <c r="E123" i="32"/>
  <c r="E110" i="32"/>
  <c r="I60" i="33"/>
  <c r="H110" i="31"/>
  <c r="I110" i="31" s="1"/>
  <c r="H81" i="29"/>
  <c r="H37" i="29"/>
  <c r="H95" i="29" s="1"/>
  <c r="E123" i="29"/>
  <c r="E110" i="29"/>
  <c r="F123" i="29"/>
  <c r="F110" i="29"/>
  <c r="I60" i="29"/>
  <c r="I48" i="29"/>
  <c r="H95" i="27"/>
  <c r="D110" i="27"/>
  <c r="D123" i="27"/>
  <c r="I73" i="27"/>
  <c r="I95" i="27" s="1"/>
  <c r="C110" i="27"/>
  <c r="H110" i="27" s="1"/>
  <c r="I110" i="27" s="1"/>
  <c r="I150" i="27"/>
  <c r="C123" i="27"/>
  <c r="H123" i="27" s="1"/>
  <c r="I123" i="27" s="1"/>
  <c r="D110" i="26"/>
  <c r="D123" i="26"/>
  <c r="C110" i="26"/>
  <c r="H110" i="26" s="1"/>
  <c r="I110" i="26" s="1"/>
  <c r="I73" i="26"/>
  <c r="I95" i="26" s="1"/>
  <c r="I150" i="26"/>
  <c r="C123" i="26"/>
  <c r="H123" i="26" s="1"/>
  <c r="I123" i="26" s="1"/>
  <c r="H95" i="26"/>
  <c r="I152" i="25"/>
  <c r="D110" i="25"/>
  <c r="H110" i="25" s="1"/>
  <c r="I110" i="25" s="1"/>
  <c r="D123" i="25"/>
  <c r="H123" i="25" s="1"/>
  <c r="I123" i="25" s="1"/>
  <c r="I73" i="25"/>
  <c r="I95" i="25" s="1"/>
  <c r="C110" i="24"/>
  <c r="I73" i="24"/>
  <c r="I95" i="24" s="1"/>
  <c r="C123" i="24"/>
  <c r="I150" i="24"/>
  <c r="D110" i="24"/>
  <c r="D123" i="24"/>
  <c r="C110" i="23"/>
  <c r="I150" i="23"/>
  <c r="I73" i="23"/>
  <c r="I95" i="23" s="1"/>
  <c r="C123" i="23"/>
  <c r="D110" i="23"/>
  <c r="D123" i="23"/>
  <c r="D110" i="21"/>
  <c r="D123" i="21"/>
  <c r="C110" i="21"/>
  <c r="H110" i="21" s="1"/>
  <c r="I110" i="21" s="1"/>
  <c r="I73" i="21"/>
  <c r="I95" i="21" s="1"/>
  <c r="I150" i="21"/>
  <c r="C123" i="21"/>
  <c r="H123" i="21" s="1"/>
  <c r="I123" i="21" s="1"/>
  <c r="H113" i="30" l="1"/>
  <c r="H114" i="30"/>
  <c r="G121" i="30"/>
  <c r="C110" i="33"/>
  <c r="I73" i="33"/>
  <c r="I95" i="33" s="1"/>
  <c r="C123" i="33"/>
  <c r="I150" i="33"/>
  <c r="H110" i="32"/>
  <c r="I110" i="32" s="1"/>
  <c r="H123" i="32"/>
  <c r="I123" i="32" s="1"/>
  <c r="G121" i="31"/>
  <c r="H114" i="31"/>
  <c r="H113" i="31"/>
  <c r="H115" i="31" s="1"/>
  <c r="H133" i="32"/>
  <c r="A139" i="32"/>
  <c r="H104" i="31"/>
  <c r="H101" i="31"/>
  <c r="H103" i="31"/>
  <c r="H99" i="31"/>
  <c r="G108" i="31"/>
  <c r="H100" i="31"/>
  <c r="E110" i="33"/>
  <c r="E123" i="33"/>
  <c r="H95" i="33"/>
  <c r="I152" i="32"/>
  <c r="D110" i="33"/>
  <c r="D123" i="33"/>
  <c r="H110" i="30"/>
  <c r="I110" i="30" s="1"/>
  <c r="D110" i="29"/>
  <c r="D123" i="29"/>
  <c r="I73" i="29"/>
  <c r="I95" i="29" s="1"/>
  <c r="C110" i="29"/>
  <c r="H110" i="29" s="1"/>
  <c r="I110" i="29" s="1"/>
  <c r="I150" i="29"/>
  <c r="C123" i="29"/>
  <c r="H123" i="29" s="1"/>
  <c r="I123" i="29" s="1"/>
  <c r="G121" i="27"/>
  <c r="H114" i="27"/>
  <c r="H113" i="27"/>
  <c r="H115" i="27" s="1"/>
  <c r="I152" i="27"/>
  <c r="A139" i="27"/>
  <c r="H133" i="27"/>
  <c r="H103" i="27"/>
  <c r="H101" i="27"/>
  <c r="H99" i="27"/>
  <c r="G108" i="27"/>
  <c r="H104" i="27"/>
  <c r="H100" i="27"/>
  <c r="G121" i="26"/>
  <c r="H114" i="26"/>
  <c r="H113" i="26"/>
  <c r="H115" i="26" s="1"/>
  <c r="H133" i="26"/>
  <c r="A139" i="26"/>
  <c r="I152" i="26"/>
  <c r="H101" i="26"/>
  <c r="G108" i="26"/>
  <c r="H99" i="26"/>
  <c r="H104" i="26"/>
  <c r="H103" i="26"/>
  <c r="H100" i="26"/>
  <c r="A139" i="25"/>
  <c r="H133" i="25"/>
  <c r="G121" i="25"/>
  <c r="H114" i="25"/>
  <c r="H113" i="25"/>
  <c r="H115" i="25" s="1"/>
  <c r="H103" i="25"/>
  <c r="H101" i="25"/>
  <c r="G108" i="25"/>
  <c r="H99" i="25"/>
  <c r="H104" i="25"/>
  <c r="H100" i="25"/>
  <c r="I152" i="24"/>
  <c r="A139" i="24"/>
  <c r="H133" i="24"/>
  <c r="H123" i="24"/>
  <c r="I123" i="24" s="1"/>
  <c r="H110" i="24"/>
  <c r="I110" i="24" s="1"/>
  <c r="A139" i="23"/>
  <c r="H133" i="23"/>
  <c r="I152" i="23"/>
  <c r="H123" i="23"/>
  <c r="I123" i="23" s="1"/>
  <c r="H110" i="23"/>
  <c r="I110" i="23" s="1"/>
  <c r="A139" i="21"/>
  <c r="H133" i="21"/>
  <c r="I152" i="21"/>
  <c r="G121" i="21"/>
  <c r="H114" i="21"/>
  <c r="H113" i="21"/>
  <c r="H115" i="21" s="1"/>
  <c r="H103" i="21"/>
  <c r="H101" i="21"/>
  <c r="H99" i="21"/>
  <c r="G108" i="21"/>
  <c r="H104" i="21"/>
  <c r="H102" i="31" l="1"/>
  <c r="I105" i="31"/>
  <c r="H113" i="32"/>
  <c r="H114" i="32"/>
  <c r="G121" i="32"/>
  <c r="H118" i="30"/>
  <c r="H119" i="30" s="1"/>
  <c r="I119" i="30"/>
  <c r="I157" i="30" s="1"/>
  <c r="H118" i="31"/>
  <c r="H119" i="31" s="1"/>
  <c r="I119" i="31"/>
  <c r="I157" i="31" s="1"/>
  <c r="H99" i="32"/>
  <c r="G108" i="32"/>
  <c r="H104" i="32"/>
  <c r="H101" i="32"/>
  <c r="H103" i="32"/>
  <c r="H100" i="32"/>
  <c r="H123" i="33"/>
  <c r="I123" i="33" s="1"/>
  <c r="H105" i="31"/>
  <c r="H104" i="30"/>
  <c r="H99" i="30"/>
  <c r="G108" i="30"/>
  <c r="H101" i="30"/>
  <c r="H103" i="30"/>
  <c r="H100" i="30"/>
  <c r="I152" i="33"/>
  <c r="A139" i="33"/>
  <c r="H133" i="33"/>
  <c r="H110" i="33"/>
  <c r="I110" i="33" s="1"/>
  <c r="H115" i="30"/>
  <c r="I152" i="29"/>
  <c r="G121" i="29"/>
  <c r="H114" i="29"/>
  <c r="H113" i="29"/>
  <c r="H115" i="29" s="1"/>
  <c r="H103" i="29"/>
  <c r="H99" i="29"/>
  <c r="H101" i="29"/>
  <c r="G108" i="29"/>
  <c r="H104" i="29"/>
  <c r="H100" i="29"/>
  <c r="A139" i="29"/>
  <c r="H133" i="29"/>
  <c r="H102" i="27"/>
  <c r="H105" i="27" s="1"/>
  <c r="I105" i="27"/>
  <c r="I119" i="27"/>
  <c r="I157" i="27" s="1"/>
  <c r="H118" i="27"/>
  <c r="H119" i="27" s="1"/>
  <c r="H102" i="26"/>
  <c r="H105" i="26" s="1"/>
  <c r="I105" i="26"/>
  <c r="H118" i="26"/>
  <c r="H119" i="26" s="1"/>
  <c r="I119" i="26"/>
  <c r="I157" i="26" s="1"/>
  <c r="H102" i="25"/>
  <c r="H105" i="25" s="1"/>
  <c r="I105" i="25"/>
  <c r="I119" i="25"/>
  <c r="I157" i="25" s="1"/>
  <c r="H118" i="25"/>
  <c r="H119" i="25" s="1"/>
  <c r="G121" i="24"/>
  <c r="H114" i="24"/>
  <c r="H113" i="24"/>
  <c r="H115" i="24" s="1"/>
  <c r="H103" i="24"/>
  <c r="H101" i="24"/>
  <c r="H99" i="24"/>
  <c r="G108" i="24"/>
  <c r="H104" i="24"/>
  <c r="H100" i="24"/>
  <c r="H103" i="23"/>
  <c r="H101" i="23"/>
  <c r="H99" i="23"/>
  <c r="G108" i="23"/>
  <c r="H104" i="23"/>
  <c r="H100" i="23"/>
  <c r="G121" i="23"/>
  <c r="H114" i="23"/>
  <c r="H113" i="23"/>
  <c r="H100" i="21"/>
  <c r="H102" i="21"/>
  <c r="I119" i="21"/>
  <c r="I157" i="21" s="1"/>
  <c r="H118" i="21"/>
  <c r="H119" i="21" s="1"/>
  <c r="H115" i="23" l="1"/>
  <c r="H125" i="27"/>
  <c r="H105" i="21"/>
  <c r="H125" i="21" s="1"/>
  <c r="H102" i="32"/>
  <c r="I105" i="32"/>
  <c r="H102" i="30"/>
  <c r="I105" i="30"/>
  <c r="H125" i="31"/>
  <c r="H118" i="32"/>
  <c r="H119" i="32" s="1"/>
  <c r="I119" i="32"/>
  <c r="I157" i="32" s="1"/>
  <c r="H115" i="32"/>
  <c r="H105" i="32"/>
  <c r="H125" i="32" s="1"/>
  <c r="H105" i="30"/>
  <c r="H125" i="30" s="1"/>
  <c r="H103" i="33"/>
  <c r="H101" i="33"/>
  <c r="H99" i="33"/>
  <c r="H104" i="33"/>
  <c r="G108" i="33"/>
  <c r="H100" i="33"/>
  <c r="G121" i="33"/>
  <c r="H114" i="33"/>
  <c r="H113" i="33"/>
  <c r="I155" i="31"/>
  <c r="I125" i="31"/>
  <c r="C139" i="31" s="1"/>
  <c r="D139" i="31" s="1"/>
  <c r="H102" i="29"/>
  <c r="H105" i="29" s="1"/>
  <c r="I105" i="29"/>
  <c r="I119" i="29"/>
  <c r="I157" i="29" s="1"/>
  <c r="H118" i="29"/>
  <c r="H119" i="29" s="1"/>
  <c r="H125" i="26"/>
  <c r="I125" i="27"/>
  <c r="C139" i="27" s="1"/>
  <c r="D139" i="27" s="1"/>
  <c r="I155" i="27"/>
  <c r="I155" i="26"/>
  <c r="I125" i="26"/>
  <c r="C139" i="26" s="1"/>
  <c r="D139" i="26" s="1"/>
  <c r="I125" i="25"/>
  <c r="C139" i="25" s="1"/>
  <c r="D139" i="25" s="1"/>
  <c r="I155" i="25"/>
  <c r="H125" i="25"/>
  <c r="H102" i="24"/>
  <c r="H105" i="24" s="1"/>
  <c r="I105" i="24"/>
  <c r="I119" i="24"/>
  <c r="I157" i="24" s="1"/>
  <c r="H118" i="24"/>
  <c r="H119" i="24" s="1"/>
  <c r="I105" i="21"/>
  <c r="I119" i="23"/>
  <c r="I157" i="23" s="1"/>
  <c r="H118" i="23"/>
  <c r="H119" i="23" s="1"/>
  <c r="H102" i="23"/>
  <c r="H105" i="23" s="1"/>
  <c r="H125" i="23" s="1"/>
  <c r="I105" i="23"/>
  <c r="I125" i="21"/>
  <c r="C139" i="21" s="1"/>
  <c r="D139" i="21" s="1"/>
  <c r="I155" i="21"/>
  <c r="H115" i="33" l="1"/>
  <c r="H102" i="33"/>
  <c r="I105" i="33"/>
  <c r="I119" i="33"/>
  <c r="I157" i="33" s="1"/>
  <c r="H118" i="33"/>
  <c r="H119" i="33" s="1"/>
  <c r="I155" i="30"/>
  <c r="I125" i="30"/>
  <c r="C139" i="30" s="1"/>
  <c r="D139" i="30" s="1"/>
  <c r="I125" i="32"/>
  <c r="C139" i="32" s="1"/>
  <c r="D139" i="32" s="1"/>
  <c r="I155" i="32"/>
  <c r="I129" i="31"/>
  <c r="I130" i="31"/>
  <c r="H130" i="31" s="1"/>
  <c r="I132" i="31"/>
  <c r="H132" i="31" s="1"/>
  <c r="I131" i="31"/>
  <c r="H131" i="31" s="1"/>
  <c r="I158" i="31"/>
  <c r="H105" i="33"/>
  <c r="H125" i="29"/>
  <c r="I125" i="29"/>
  <c r="C139" i="29" s="1"/>
  <c r="D139" i="29" s="1"/>
  <c r="I155" i="29"/>
  <c r="I129" i="27"/>
  <c r="I131" i="27"/>
  <c r="H131" i="27" s="1"/>
  <c r="I130" i="27"/>
  <c r="H130" i="27" s="1"/>
  <c r="I132" i="27"/>
  <c r="H132" i="27" s="1"/>
  <c r="I158" i="27"/>
  <c r="I132" i="26"/>
  <c r="H132" i="26" s="1"/>
  <c r="I131" i="26"/>
  <c r="H131" i="26" s="1"/>
  <c r="I130" i="26"/>
  <c r="H130" i="26" s="1"/>
  <c r="I129" i="26"/>
  <c r="I158" i="26"/>
  <c r="I129" i="25"/>
  <c r="I132" i="25"/>
  <c r="H132" i="25" s="1"/>
  <c r="I131" i="25"/>
  <c r="H131" i="25" s="1"/>
  <c r="I130" i="25"/>
  <c r="H130" i="25" s="1"/>
  <c r="I158" i="25"/>
  <c r="H125" i="24"/>
  <c r="I125" i="24"/>
  <c r="C139" i="24" s="1"/>
  <c r="D139" i="24" s="1"/>
  <c r="I155" i="24"/>
  <c r="I125" i="23"/>
  <c r="C139" i="23" s="1"/>
  <c r="D139" i="23" s="1"/>
  <c r="I155" i="23"/>
  <c r="I158" i="21"/>
  <c r="I129" i="21"/>
  <c r="I132" i="21"/>
  <c r="H132" i="21" s="1"/>
  <c r="I131" i="21"/>
  <c r="H131" i="21" s="1"/>
  <c r="I130" i="21"/>
  <c r="H130" i="21" s="1"/>
  <c r="I132" i="32" l="1"/>
  <c r="H132" i="32" s="1"/>
  <c r="I131" i="32"/>
  <c r="H131" i="32" s="1"/>
  <c r="I130" i="32"/>
  <c r="H130" i="32" s="1"/>
  <c r="I129" i="32"/>
  <c r="I132" i="30"/>
  <c r="H132" i="30" s="1"/>
  <c r="I131" i="30"/>
  <c r="H131" i="30" s="1"/>
  <c r="I130" i="30"/>
  <c r="H130" i="30" s="1"/>
  <c r="I129" i="30"/>
  <c r="H129" i="31"/>
  <c r="H134" i="31" s="1"/>
  <c r="H145" i="31" s="1"/>
  <c r="I134" i="31"/>
  <c r="I158" i="30"/>
  <c r="H125" i="33"/>
  <c r="I125" i="33"/>
  <c r="C139" i="33" s="1"/>
  <c r="D139" i="33" s="1"/>
  <c r="I155" i="33"/>
  <c r="I158" i="32"/>
  <c r="I158" i="29"/>
  <c r="I129" i="29"/>
  <c r="I131" i="29"/>
  <c r="H131" i="29" s="1"/>
  <c r="I132" i="29"/>
  <c r="H132" i="29" s="1"/>
  <c r="I130" i="29"/>
  <c r="H130" i="29" s="1"/>
  <c r="H129" i="27"/>
  <c r="H134" i="27" s="1"/>
  <c r="H145" i="27" s="1"/>
  <c r="I134" i="27"/>
  <c r="H129" i="26"/>
  <c r="H134" i="26" s="1"/>
  <c r="H145" i="26" s="1"/>
  <c r="I134" i="26"/>
  <c r="H129" i="25"/>
  <c r="H134" i="25" s="1"/>
  <c r="H145" i="25" s="1"/>
  <c r="I134" i="25"/>
  <c r="I158" i="24"/>
  <c r="I129" i="24"/>
  <c r="I132" i="24"/>
  <c r="H132" i="24" s="1"/>
  <c r="I131" i="24"/>
  <c r="H131" i="24" s="1"/>
  <c r="I130" i="24"/>
  <c r="H130" i="24" s="1"/>
  <c r="I158" i="23"/>
  <c r="I129" i="23"/>
  <c r="I132" i="23"/>
  <c r="H132" i="23" s="1"/>
  <c r="I131" i="23"/>
  <c r="H131" i="23" s="1"/>
  <c r="I130" i="23"/>
  <c r="H130" i="23" s="1"/>
  <c r="I134" i="21"/>
  <c r="H129" i="21"/>
  <c r="H134" i="21" s="1"/>
  <c r="H145" i="21" s="1"/>
  <c r="H129" i="30" l="1"/>
  <c r="H134" i="30" s="1"/>
  <c r="H145" i="30" s="1"/>
  <c r="I134" i="30"/>
  <c r="I158" i="33"/>
  <c r="I145" i="31"/>
  <c r="I162" i="31"/>
  <c r="G166" i="31" s="1"/>
  <c r="I161" i="31"/>
  <c r="I134" i="32"/>
  <c r="H129" i="32"/>
  <c r="H134" i="32" s="1"/>
  <c r="H145" i="32" s="1"/>
  <c r="I129" i="33"/>
  <c r="I132" i="33"/>
  <c r="H132" i="33" s="1"/>
  <c r="I131" i="33"/>
  <c r="H131" i="33" s="1"/>
  <c r="I130" i="33"/>
  <c r="H130" i="33" s="1"/>
  <c r="H129" i="29"/>
  <c r="H134" i="29" s="1"/>
  <c r="H145" i="29" s="1"/>
  <c r="I134" i="29"/>
  <c r="I145" i="27"/>
  <c r="I162" i="27"/>
  <c r="G166" i="27" s="1"/>
  <c r="I161" i="27"/>
  <c r="H161" i="27" s="1"/>
  <c r="H162" i="27" s="1"/>
  <c r="I145" i="26"/>
  <c r="I161" i="26"/>
  <c r="I162" i="26"/>
  <c r="G166" i="26" s="1"/>
  <c r="I145" i="25"/>
  <c r="I162" i="25"/>
  <c r="G166" i="25" s="1"/>
  <c r="I161" i="25"/>
  <c r="H161" i="25" s="1"/>
  <c r="H162" i="25" s="1"/>
  <c r="H129" i="24"/>
  <c r="H134" i="24" s="1"/>
  <c r="H145" i="24" s="1"/>
  <c r="I134" i="24"/>
  <c r="H129" i="23"/>
  <c r="H134" i="23" s="1"/>
  <c r="H145" i="23" s="1"/>
  <c r="I134" i="23"/>
  <c r="I145" i="21"/>
  <c r="I162" i="21"/>
  <c r="G166" i="21" s="1"/>
  <c r="I161" i="21"/>
  <c r="H161" i="31" l="1"/>
  <c r="H162" i="31" s="1"/>
  <c r="I162" i="32"/>
  <c r="G166" i="32" s="1"/>
  <c r="I161" i="32"/>
  <c r="H161" i="32" s="1"/>
  <c r="H162" i="32" s="1"/>
  <c r="I145" i="32"/>
  <c r="H129" i="33"/>
  <c r="H134" i="33" s="1"/>
  <c r="H145" i="33" s="1"/>
  <c r="I134" i="33"/>
  <c r="I166" i="31"/>
  <c r="I168" i="31" s="1"/>
  <c r="C18" i="9" s="1"/>
  <c r="E18" i="9" s="1"/>
  <c r="H156" i="31"/>
  <c r="H149" i="31"/>
  <c r="H150" i="31"/>
  <c r="H151" i="31"/>
  <c r="H157" i="31"/>
  <c r="H155" i="31"/>
  <c r="I162" i="30"/>
  <c r="G166" i="30" s="1"/>
  <c r="I161" i="30"/>
  <c r="H161" i="30" s="1"/>
  <c r="H162" i="30" s="1"/>
  <c r="I145" i="30"/>
  <c r="I162" i="29"/>
  <c r="G166" i="29" s="1"/>
  <c r="I145" i="29"/>
  <c r="I161" i="29"/>
  <c r="H161" i="29" s="1"/>
  <c r="H162" i="29" s="1"/>
  <c r="I166" i="27"/>
  <c r="I168" i="27" s="1"/>
  <c r="C14" i="9" s="1"/>
  <c r="E14" i="9" s="1"/>
  <c r="H156" i="27"/>
  <c r="H149" i="27"/>
  <c r="H151" i="27"/>
  <c r="H150" i="27"/>
  <c r="H157" i="27"/>
  <c r="H155" i="27"/>
  <c r="H161" i="26"/>
  <c r="H162" i="26" s="1"/>
  <c r="I166" i="26"/>
  <c r="I168" i="26" s="1"/>
  <c r="C15" i="9" s="1"/>
  <c r="E15" i="9" s="1"/>
  <c r="H156" i="26"/>
  <c r="H149" i="26"/>
  <c r="H151" i="26"/>
  <c r="H150" i="26"/>
  <c r="H157" i="26"/>
  <c r="H155" i="26"/>
  <c r="H158" i="26" s="1"/>
  <c r="I166" i="25"/>
  <c r="I168" i="25" s="1"/>
  <c r="H156" i="25"/>
  <c r="H149" i="25"/>
  <c r="H150" i="25"/>
  <c r="H151" i="25"/>
  <c r="H157" i="25"/>
  <c r="H155" i="25"/>
  <c r="I145" i="24"/>
  <c r="I161" i="24"/>
  <c r="I162" i="24"/>
  <c r="G166" i="24" s="1"/>
  <c r="H161" i="21"/>
  <c r="H162" i="21" s="1"/>
  <c r="I145" i="23"/>
  <c r="I162" i="23"/>
  <c r="G166" i="23" s="1"/>
  <c r="I161" i="23"/>
  <c r="H161" i="23" s="1"/>
  <c r="H162" i="23" s="1"/>
  <c r="I166" i="21"/>
  <c r="I168" i="21" s="1"/>
  <c r="H156" i="21"/>
  <c r="H149" i="21"/>
  <c r="H151" i="21"/>
  <c r="H150" i="21"/>
  <c r="H157" i="21"/>
  <c r="H155" i="21"/>
  <c r="H158" i="25" l="1"/>
  <c r="C8" i="9"/>
  <c r="E8" i="9" s="1"/>
  <c r="C13" i="9"/>
  <c r="E13" i="9" s="1"/>
  <c r="H152" i="31"/>
  <c r="H158" i="31"/>
  <c r="I166" i="32"/>
  <c r="I168" i="32" s="1"/>
  <c r="C19" i="9" s="1"/>
  <c r="E19" i="9" s="1"/>
  <c r="H156" i="32"/>
  <c r="H149" i="32"/>
  <c r="H151" i="32"/>
  <c r="H150" i="32"/>
  <c r="H157" i="32"/>
  <c r="H155" i="32"/>
  <c r="H158" i="32" s="1"/>
  <c r="I145" i="33"/>
  <c r="I162" i="33"/>
  <c r="G166" i="33" s="1"/>
  <c r="I161" i="33"/>
  <c r="I166" i="30"/>
  <c r="I168" i="30" s="1"/>
  <c r="C17" i="9" s="1"/>
  <c r="E17" i="9" s="1"/>
  <c r="H156" i="30"/>
  <c r="H149" i="30"/>
  <c r="H150" i="30"/>
  <c r="H151" i="30"/>
  <c r="H157" i="30"/>
  <c r="H155" i="30"/>
  <c r="H158" i="30" s="1"/>
  <c r="I166" i="29"/>
  <c r="I168" i="29" s="1"/>
  <c r="C16" i="9" s="1"/>
  <c r="E16" i="9" s="1"/>
  <c r="H156" i="29"/>
  <c r="H151" i="29"/>
  <c r="H149" i="29"/>
  <c r="H150" i="29"/>
  <c r="H157" i="29"/>
  <c r="H155" i="29"/>
  <c r="H158" i="27"/>
  <c r="H152" i="27"/>
  <c r="H152" i="26"/>
  <c r="H152" i="25"/>
  <c r="I166" i="24"/>
  <c r="I168" i="24" s="1"/>
  <c r="C11" i="9" s="1"/>
  <c r="E11" i="9" s="1"/>
  <c r="H156" i="24"/>
  <c r="H149" i="24"/>
  <c r="H151" i="24"/>
  <c r="H150" i="24"/>
  <c r="H157" i="24"/>
  <c r="H155" i="24"/>
  <c r="H161" i="24"/>
  <c r="H162" i="24" s="1"/>
  <c r="I166" i="23"/>
  <c r="I168" i="23" s="1"/>
  <c r="C9" i="9" s="1"/>
  <c r="E9" i="9" s="1"/>
  <c r="H156" i="23"/>
  <c r="H149" i="23"/>
  <c r="H151" i="23"/>
  <c r="H150" i="23"/>
  <c r="H157" i="23"/>
  <c r="H155" i="23"/>
  <c r="H152" i="21"/>
  <c r="H158" i="21"/>
  <c r="H158" i="29" l="1"/>
  <c r="H161" i="33"/>
  <c r="H162" i="33" s="1"/>
  <c r="H152" i="30"/>
  <c r="I166" i="33"/>
  <c r="I168" i="33" s="1"/>
  <c r="C20" i="9" s="1"/>
  <c r="E20" i="9" s="1"/>
  <c r="H156" i="33"/>
  <c r="H149" i="33"/>
  <c r="H151" i="33"/>
  <c r="H150" i="33"/>
  <c r="H157" i="33"/>
  <c r="H155" i="33"/>
  <c r="H152" i="32"/>
  <c r="H152" i="29"/>
  <c r="H158" i="24"/>
  <c r="H158" i="23"/>
  <c r="H152" i="24"/>
  <c r="H152" i="23"/>
  <c r="H158" i="33" l="1"/>
  <c r="H152" i="33"/>
  <c r="H166" i="19" l="1"/>
  <c r="A166" i="19"/>
  <c r="E142" i="19"/>
  <c r="H141" i="19"/>
  <c r="H143" i="19" s="1"/>
  <c r="D141" i="19" s="1"/>
  <c r="E141" i="19" s="1"/>
  <c r="G141" i="19"/>
  <c r="G143" i="19" s="1"/>
  <c r="D140" i="19" s="1"/>
  <c r="E140" i="19" s="1"/>
  <c r="I115" i="19"/>
  <c r="I156" i="19" s="1"/>
  <c r="F108" i="19"/>
  <c r="G93" i="19"/>
  <c r="C93" i="19"/>
  <c r="A93" i="19"/>
  <c r="H92" i="19"/>
  <c r="G89" i="19"/>
  <c r="C89" i="19"/>
  <c r="A89" i="19"/>
  <c r="G85" i="19"/>
  <c r="C85" i="19"/>
  <c r="A85" i="19"/>
  <c r="E85" i="19" s="1"/>
  <c r="I80" i="19"/>
  <c r="I79" i="19"/>
  <c r="H67" i="19"/>
  <c r="H60" i="19"/>
  <c r="H48" i="19"/>
  <c r="H70" i="19" s="1"/>
  <c r="H71" i="19" s="1"/>
  <c r="B36" i="19"/>
  <c r="I34" i="19"/>
  <c r="I31" i="19"/>
  <c r="I30" i="19"/>
  <c r="A30" i="19"/>
  <c r="A31" i="19" s="1"/>
  <c r="A32" i="19" s="1"/>
  <c r="A33" i="19" s="1"/>
  <c r="A34" i="19" s="1"/>
  <c r="A35" i="19" s="1"/>
  <c r="A36" i="19" s="1"/>
  <c r="G11" i="19"/>
  <c r="A6" i="19"/>
  <c r="I5" i="19"/>
  <c r="I29" i="19" s="1"/>
  <c r="I23" i="19" s="1"/>
  <c r="I32" i="19" s="1"/>
  <c r="G5" i="19"/>
  <c r="H166" i="18"/>
  <c r="A166" i="18"/>
  <c r="E142" i="18"/>
  <c r="H141" i="18"/>
  <c r="H143" i="18" s="1"/>
  <c r="D141" i="18" s="1"/>
  <c r="E141" i="18" s="1"/>
  <c r="G141" i="18"/>
  <c r="G143" i="18" s="1"/>
  <c r="D140" i="18" s="1"/>
  <c r="E140" i="18" s="1"/>
  <c r="I115" i="18"/>
  <c r="I156" i="18" s="1"/>
  <c r="F108" i="18"/>
  <c r="G93" i="18"/>
  <c r="C93" i="18"/>
  <c r="A93" i="18"/>
  <c r="E93" i="18" s="1"/>
  <c r="F93" i="18" s="1"/>
  <c r="H93" i="18" s="1"/>
  <c r="H92" i="18"/>
  <c r="G89" i="18"/>
  <c r="C89" i="18"/>
  <c r="A89" i="18"/>
  <c r="G85" i="18"/>
  <c r="C85" i="18"/>
  <c r="A85" i="18"/>
  <c r="I80" i="18"/>
  <c r="I79" i="18"/>
  <c r="H67" i="18"/>
  <c r="H60" i="18"/>
  <c r="H48" i="18"/>
  <c r="H70" i="18" s="1"/>
  <c r="H71" i="18" s="1"/>
  <c r="B36" i="18"/>
  <c r="I34" i="18"/>
  <c r="I33" i="18"/>
  <c r="I31" i="18"/>
  <c r="I30" i="18"/>
  <c r="A30" i="18"/>
  <c r="A31" i="18" s="1"/>
  <c r="A32" i="18" s="1"/>
  <c r="A33" i="18" s="1"/>
  <c r="A34" i="18" s="1"/>
  <c r="A35" i="18" s="1"/>
  <c r="A36" i="18" s="1"/>
  <c r="G11" i="18"/>
  <c r="A6" i="18"/>
  <c r="I5" i="18"/>
  <c r="I29" i="18" s="1"/>
  <c r="I23" i="18" s="1"/>
  <c r="I32" i="18" s="1"/>
  <c r="G5" i="18"/>
  <c r="H166" i="17"/>
  <c r="A166" i="17"/>
  <c r="E142" i="17"/>
  <c r="H141" i="17"/>
  <c r="H143" i="17" s="1"/>
  <c r="D141" i="17" s="1"/>
  <c r="E141" i="17" s="1"/>
  <c r="G141" i="17"/>
  <c r="G143" i="17" s="1"/>
  <c r="D140" i="17" s="1"/>
  <c r="E140" i="17" s="1"/>
  <c r="I115" i="17"/>
  <c r="I156" i="17" s="1"/>
  <c r="F108" i="17"/>
  <c r="G93" i="17"/>
  <c r="C93" i="17"/>
  <c r="A93" i="17"/>
  <c r="H92" i="17"/>
  <c r="G89" i="17"/>
  <c r="C89" i="17"/>
  <c r="A89" i="17"/>
  <c r="G85" i="17"/>
  <c r="C85" i="17"/>
  <c r="A85" i="17"/>
  <c r="I80" i="17"/>
  <c r="I79" i="17"/>
  <c r="H67" i="17"/>
  <c r="H60" i="17"/>
  <c r="H48" i="17"/>
  <c r="B36" i="17"/>
  <c r="I33" i="17"/>
  <c r="I32" i="17"/>
  <c r="I31" i="17"/>
  <c r="I30" i="17"/>
  <c r="A30" i="17"/>
  <c r="A31" i="17" s="1"/>
  <c r="A32" i="17" s="1"/>
  <c r="A33" i="17" s="1"/>
  <c r="A34" i="17" s="1"/>
  <c r="A35" i="17" s="1"/>
  <c r="A36" i="17" s="1"/>
  <c r="G11" i="17"/>
  <c r="A6" i="17"/>
  <c r="I5" i="17"/>
  <c r="I29" i="17" s="1"/>
  <c r="I34" i="17" s="1"/>
  <c r="G5" i="17"/>
  <c r="H166" i="16"/>
  <c r="A166" i="16"/>
  <c r="E142" i="16"/>
  <c r="H141" i="16"/>
  <c r="H143" i="16" s="1"/>
  <c r="D141" i="16" s="1"/>
  <c r="E141" i="16" s="1"/>
  <c r="G141" i="16"/>
  <c r="G143" i="16" s="1"/>
  <c r="D140" i="16" s="1"/>
  <c r="E140" i="16" s="1"/>
  <c r="I115" i="16"/>
  <c r="I156" i="16" s="1"/>
  <c r="F108" i="16"/>
  <c r="G93" i="16"/>
  <c r="C93" i="16"/>
  <c r="A93" i="16"/>
  <c r="H92" i="16"/>
  <c r="G89" i="16"/>
  <c r="C89" i="16"/>
  <c r="A89" i="16"/>
  <c r="G85" i="16"/>
  <c r="C85" i="16"/>
  <c r="A85" i="16"/>
  <c r="E85" i="16" s="1"/>
  <c r="I80" i="16"/>
  <c r="I79" i="16"/>
  <c r="H67" i="16"/>
  <c r="H60" i="16"/>
  <c r="H48" i="16"/>
  <c r="H70" i="16" s="1"/>
  <c r="H71" i="16" s="1"/>
  <c r="H73" i="16" s="1"/>
  <c r="B36" i="16"/>
  <c r="I33" i="16"/>
  <c r="I32" i="16"/>
  <c r="I31" i="16"/>
  <c r="I30" i="16"/>
  <c r="A30" i="16"/>
  <c r="A31" i="16" s="1"/>
  <c r="A32" i="16" s="1"/>
  <c r="A33" i="16" s="1"/>
  <c r="A34" i="16" s="1"/>
  <c r="A35" i="16" s="1"/>
  <c r="A36" i="16" s="1"/>
  <c r="G11" i="16"/>
  <c r="A6" i="16"/>
  <c r="I5" i="16"/>
  <c r="I29" i="16" s="1"/>
  <c r="I34" i="16" s="1"/>
  <c r="G5" i="16"/>
  <c r="H166" i="14"/>
  <c r="A166" i="14"/>
  <c r="E142" i="14"/>
  <c r="H141" i="14"/>
  <c r="H143" i="14" s="1"/>
  <c r="D141" i="14" s="1"/>
  <c r="E141" i="14" s="1"/>
  <c r="G141" i="14"/>
  <c r="G143" i="14" s="1"/>
  <c r="D140" i="14" s="1"/>
  <c r="E140" i="14" s="1"/>
  <c r="I115" i="14"/>
  <c r="I156" i="14" s="1"/>
  <c r="F108" i="14"/>
  <c r="G93" i="14"/>
  <c r="C93" i="14"/>
  <c r="A93" i="14"/>
  <c r="H92" i="14"/>
  <c r="G89" i="14"/>
  <c r="C89" i="14"/>
  <c r="A89" i="14"/>
  <c r="G85" i="14"/>
  <c r="C85" i="14"/>
  <c r="A85" i="14"/>
  <c r="E85" i="14" s="1"/>
  <c r="I80" i="14"/>
  <c r="I79" i="14"/>
  <c r="H67" i="14"/>
  <c r="H60" i="14"/>
  <c r="H48" i="14"/>
  <c r="B36" i="14"/>
  <c r="I34" i="14"/>
  <c r="I33" i="14"/>
  <c r="I32" i="14"/>
  <c r="I31" i="14"/>
  <c r="I30" i="14"/>
  <c r="A30" i="14"/>
  <c r="A31" i="14" s="1"/>
  <c r="A32" i="14" s="1"/>
  <c r="A33" i="14" s="1"/>
  <c r="A34" i="14" s="1"/>
  <c r="A35" i="14" s="1"/>
  <c r="A36" i="14" s="1"/>
  <c r="G11" i="14"/>
  <c r="A6" i="14"/>
  <c r="I5" i="14"/>
  <c r="I29" i="14" s="1"/>
  <c r="G5" i="14"/>
  <c r="H166" i="13"/>
  <c r="A166" i="13"/>
  <c r="E142" i="13"/>
  <c r="H141" i="13"/>
  <c r="H143" i="13" s="1"/>
  <c r="D141" i="13" s="1"/>
  <c r="E141" i="13" s="1"/>
  <c r="G141" i="13"/>
  <c r="G143" i="13" s="1"/>
  <c r="D140" i="13" s="1"/>
  <c r="E140" i="13" s="1"/>
  <c r="I115" i="13"/>
  <c r="I156" i="13" s="1"/>
  <c r="F108" i="13"/>
  <c r="G93" i="13"/>
  <c r="C93" i="13"/>
  <c r="A93" i="13"/>
  <c r="H92" i="13"/>
  <c r="G89" i="13"/>
  <c r="C89" i="13"/>
  <c r="A89" i="13"/>
  <c r="G85" i="13"/>
  <c r="C85" i="13"/>
  <c r="A85" i="13"/>
  <c r="E85" i="13" s="1"/>
  <c r="I80" i="13"/>
  <c r="I79" i="13"/>
  <c r="H67" i="13"/>
  <c r="H60" i="13"/>
  <c r="H48" i="13"/>
  <c r="B36" i="13"/>
  <c r="I34" i="13"/>
  <c r="I33" i="13"/>
  <c r="I32" i="13"/>
  <c r="I31" i="13"/>
  <c r="I30" i="13"/>
  <c r="A30" i="13"/>
  <c r="A31" i="13" s="1"/>
  <c r="A32" i="13" s="1"/>
  <c r="A33" i="13" s="1"/>
  <c r="A34" i="13" s="1"/>
  <c r="A35" i="13" s="1"/>
  <c r="A36" i="13" s="1"/>
  <c r="G11" i="13"/>
  <c r="A6" i="13"/>
  <c r="I5" i="13"/>
  <c r="I29" i="13" s="1"/>
  <c r="G5" i="13"/>
  <c r="I33" i="19" l="1"/>
  <c r="E89" i="17"/>
  <c r="E85" i="17"/>
  <c r="E93" i="16"/>
  <c r="E89" i="16"/>
  <c r="E89" i="18"/>
  <c r="F89" i="18" s="1"/>
  <c r="H89" i="18" s="1"/>
  <c r="I89" i="18" s="1"/>
  <c r="I77" i="18" s="1"/>
  <c r="E93" i="17"/>
  <c r="E85" i="18"/>
  <c r="F93" i="16"/>
  <c r="H93" i="16" s="1"/>
  <c r="I93" i="16" s="1"/>
  <c r="I76" i="16" s="1"/>
  <c r="F89" i="16"/>
  <c r="H89" i="16" s="1"/>
  <c r="I89" i="16" s="1"/>
  <c r="I77" i="16" s="1"/>
  <c r="I37" i="16"/>
  <c r="I59" i="16" s="1"/>
  <c r="H73" i="19"/>
  <c r="F85" i="19"/>
  <c r="H85" i="19" s="1"/>
  <c r="I85" i="19" s="1"/>
  <c r="I78" i="19" s="1"/>
  <c r="I37" i="19"/>
  <c r="H33" i="19" s="1"/>
  <c r="E89" i="19"/>
  <c r="E93" i="19"/>
  <c r="I37" i="18"/>
  <c r="H31" i="18" s="1"/>
  <c r="F85" i="18"/>
  <c r="H85" i="18" s="1"/>
  <c r="H73" i="18"/>
  <c r="I93" i="18"/>
  <c r="I76" i="18" s="1"/>
  <c r="F85" i="16"/>
  <c r="H85" i="16" s="1"/>
  <c r="I85" i="16" s="1"/>
  <c r="I78" i="16" s="1"/>
  <c r="I37" i="17"/>
  <c r="H34" i="17" s="1"/>
  <c r="F85" i="17"/>
  <c r="H85" i="17" s="1"/>
  <c r="I85" i="17" s="1"/>
  <c r="I78" i="17" s="1"/>
  <c r="F89" i="17"/>
  <c r="H89" i="17" s="1"/>
  <c r="I89" i="17" s="1"/>
  <c r="I77" i="17" s="1"/>
  <c r="F93" i="17"/>
  <c r="H93" i="17" s="1"/>
  <c r="I93" i="17" s="1"/>
  <c r="I76" i="17" s="1"/>
  <c r="H70" i="17"/>
  <c r="H71" i="17" s="1"/>
  <c r="H73" i="17" s="1"/>
  <c r="E89" i="14"/>
  <c r="F89" i="14" s="1"/>
  <c r="H89" i="14" s="1"/>
  <c r="I89" i="14" s="1"/>
  <c r="I77" i="14" s="1"/>
  <c r="E93" i="13"/>
  <c r="F93" i="13" s="1"/>
  <c r="H93" i="13" s="1"/>
  <c r="I93" i="13" s="1"/>
  <c r="I76" i="13" s="1"/>
  <c r="E93" i="14"/>
  <c r="F93" i="14" s="1"/>
  <c r="H93" i="14" s="1"/>
  <c r="I93" i="14" s="1"/>
  <c r="I76" i="14" s="1"/>
  <c r="I37" i="14"/>
  <c r="H30" i="14" s="1"/>
  <c r="F85" i="14"/>
  <c r="H85" i="14" s="1"/>
  <c r="I85" i="14"/>
  <c r="I78" i="14" s="1"/>
  <c r="H70" i="14"/>
  <c r="H71" i="14" s="1"/>
  <c r="H73" i="14" s="1"/>
  <c r="E89" i="13"/>
  <c r="F89" i="13" s="1"/>
  <c r="H89" i="13" s="1"/>
  <c r="I89" i="13" s="1"/>
  <c r="I77" i="13" s="1"/>
  <c r="I37" i="13"/>
  <c r="H32" i="13" s="1"/>
  <c r="F85" i="13"/>
  <c r="H85" i="13" s="1"/>
  <c r="I85" i="13" s="1"/>
  <c r="I78" i="13" s="1"/>
  <c r="H70" i="13"/>
  <c r="H71" i="13" s="1"/>
  <c r="H73" i="13" s="1"/>
  <c r="H77" i="17" l="1"/>
  <c r="I46" i="16"/>
  <c r="I52" i="16"/>
  <c r="I70" i="16"/>
  <c r="I71" i="16" s="1"/>
  <c r="F123" i="16" s="1"/>
  <c r="I45" i="16"/>
  <c r="I47" i="16"/>
  <c r="I53" i="16"/>
  <c r="I65" i="16"/>
  <c r="H76" i="16"/>
  <c r="I54" i="16"/>
  <c r="I44" i="16"/>
  <c r="H77" i="14"/>
  <c r="H79" i="14"/>
  <c r="H32" i="14"/>
  <c r="I56" i="16"/>
  <c r="H79" i="16"/>
  <c r="H80" i="16"/>
  <c r="A110" i="16"/>
  <c r="A123" i="16"/>
  <c r="I149" i="16"/>
  <c r="H30" i="16"/>
  <c r="I41" i="16"/>
  <c r="H29" i="16"/>
  <c r="H31" i="16"/>
  <c r="I85" i="18"/>
  <c r="I78" i="18" s="1"/>
  <c r="I121" i="18" s="1"/>
  <c r="H33" i="16"/>
  <c r="I43" i="16"/>
  <c r="H77" i="16"/>
  <c r="I81" i="16"/>
  <c r="I151" i="16" s="1"/>
  <c r="H80" i="17"/>
  <c r="H32" i="17"/>
  <c r="H29" i="18"/>
  <c r="H29" i="17"/>
  <c r="H29" i="14"/>
  <c r="H35" i="16"/>
  <c r="I58" i="16"/>
  <c r="H32" i="16"/>
  <c r="I55" i="16"/>
  <c r="H30" i="17"/>
  <c r="H79" i="17"/>
  <c r="I40" i="16"/>
  <c r="I64" i="16"/>
  <c r="H34" i="16"/>
  <c r="I57" i="16"/>
  <c r="I42" i="16"/>
  <c r="I66" i="16"/>
  <c r="H36" i="16"/>
  <c r="H77" i="18"/>
  <c r="H33" i="18"/>
  <c r="I108" i="19"/>
  <c r="I121" i="19"/>
  <c r="H78" i="19"/>
  <c r="F93" i="19"/>
  <c r="H93" i="19" s="1"/>
  <c r="I93" i="19" s="1"/>
  <c r="I76" i="19" s="1"/>
  <c r="I149" i="19"/>
  <c r="A123" i="19"/>
  <c r="A110" i="19"/>
  <c r="I70" i="19"/>
  <c r="I71" i="19" s="1"/>
  <c r="I66" i="19"/>
  <c r="I64" i="19"/>
  <c r="I58" i="19"/>
  <c r="I56" i="19"/>
  <c r="I54" i="19"/>
  <c r="I52" i="19"/>
  <c r="I46" i="19"/>
  <c r="I44" i="19"/>
  <c r="I42" i="19"/>
  <c r="I40" i="19"/>
  <c r="H35" i="19"/>
  <c r="H80" i="19"/>
  <c r="H79" i="19"/>
  <c r="I65" i="19"/>
  <c r="I57" i="19"/>
  <c r="I53" i="19"/>
  <c r="I45" i="19"/>
  <c r="I41" i="19"/>
  <c r="H36" i="19"/>
  <c r="I59" i="19"/>
  <c r="I55" i="19"/>
  <c r="I47" i="19"/>
  <c r="I43" i="19"/>
  <c r="H34" i="19"/>
  <c r="H32" i="19"/>
  <c r="H30" i="19"/>
  <c r="F89" i="19"/>
  <c r="H89" i="19" s="1"/>
  <c r="I89" i="19" s="1"/>
  <c r="I77" i="19" s="1"/>
  <c r="H77" i="19" s="1"/>
  <c r="H31" i="19"/>
  <c r="H29" i="19"/>
  <c r="H76" i="18"/>
  <c r="H80" i="18"/>
  <c r="H79" i="18"/>
  <c r="I65" i="18"/>
  <c r="I59" i="18"/>
  <c r="I57" i="18"/>
  <c r="I55" i="18"/>
  <c r="I53" i="18"/>
  <c r="I47" i="18"/>
  <c r="I45" i="18"/>
  <c r="I43" i="18"/>
  <c r="I41" i="18"/>
  <c r="H36" i="18"/>
  <c r="H34" i="18"/>
  <c r="H32" i="18"/>
  <c r="H30" i="18"/>
  <c r="I149" i="18"/>
  <c r="A123" i="18"/>
  <c r="A110" i="18"/>
  <c r="I70" i="18"/>
  <c r="I71" i="18" s="1"/>
  <c r="I66" i="18"/>
  <c r="I64" i="18"/>
  <c r="I58" i="18"/>
  <c r="I56" i="18"/>
  <c r="I54" i="18"/>
  <c r="I52" i="18"/>
  <c r="I46" i="18"/>
  <c r="I44" i="18"/>
  <c r="I42" i="18"/>
  <c r="I40" i="18"/>
  <c r="H35" i="18"/>
  <c r="H76" i="17"/>
  <c r="I81" i="17"/>
  <c r="I121" i="17"/>
  <c r="I108" i="17"/>
  <c r="H78" i="17"/>
  <c r="F110" i="16"/>
  <c r="I121" i="16"/>
  <c r="I108" i="16"/>
  <c r="H78" i="16"/>
  <c r="I65" i="17"/>
  <c r="I59" i="17"/>
  <c r="I57" i="17"/>
  <c r="I55" i="17"/>
  <c r="I53" i="17"/>
  <c r="I47" i="17"/>
  <c r="I45" i="17"/>
  <c r="I43" i="17"/>
  <c r="I41" i="17"/>
  <c r="H36" i="17"/>
  <c r="I149" i="17"/>
  <c r="A123" i="17"/>
  <c r="A110" i="17"/>
  <c r="I70" i="17"/>
  <c r="I71" i="17" s="1"/>
  <c r="I66" i="17"/>
  <c r="I64" i="17"/>
  <c r="I58" i="17"/>
  <c r="I56" i="17"/>
  <c r="I54" i="17"/>
  <c r="I52" i="17"/>
  <c r="I46" i="17"/>
  <c r="I44" i="17"/>
  <c r="I42" i="17"/>
  <c r="I40" i="17"/>
  <c r="H35" i="17"/>
  <c r="H33" i="17"/>
  <c r="H31" i="17"/>
  <c r="H34" i="14"/>
  <c r="I121" i="14"/>
  <c r="I108" i="14"/>
  <c r="H78" i="14"/>
  <c r="H76" i="14"/>
  <c r="I81" i="14"/>
  <c r="H80" i="14"/>
  <c r="I65" i="14"/>
  <c r="I59" i="14"/>
  <c r="I57" i="14"/>
  <c r="I55" i="14"/>
  <c r="I53" i="14"/>
  <c r="I47" i="14"/>
  <c r="I45" i="14"/>
  <c r="I43" i="14"/>
  <c r="I41" i="14"/>
  <c r="H36" i="14"/>
  <c r="I149" i="14"/>
  <c r="A123" i="14"/>
  <c r="A110" i="14"/>
  <c r="I70" i="14"/>
  <c r="I71" i="14" s="1"/>
  <c r="I66" i="14"/>
  <c r="I64" i="14"/>
  <c r="I58" i="14"/>
  <c r="I56" i="14"/>
  <c r="I54" i="14"/>
  <c r="I52" i="14"/>
  <c r="I46" i="14"/>
  <c r="I44" i="14"/>
  <c r="I42" i="14"/>
  <c r="I40" i="14"/>
  <c r="H35" i="14"/>
  <c r="H33" i="14"/>
  <c r="H31" i="14"/>
  <c r="H79" i="13"/>
  <c r="H77" i="13"/>
  <c r="H29" i="13"/>
  <c r="H76" i="13"/>
  <c r="I81" i="13"/>
  <c r="H80" i="13"/>
  <c r="I65" i="13"/>
  <c r="I59" i="13"/>
  <c r="I57" i="13"/>
  <c r="I55" i="13"/>
  <c r="I53" i="13"/>
  <c r="I47" i="13"/>
  <c r="I45" i="13"/>
  <c r="I43" i="13"/>
  <c r="I41" i="13"/>
  <c r="H36" i="13"/>
  <c r="I149" i="13"/>
  <c r="A123" i="13"/>
  <c r="A110" i="13"/>
  <c r="I70" i="13"/>
  <c r="I71" i="13" s="1"/>
  <c r="I66" i="13"/>
  <c r="I64" i="13"/>
  <c r="I58" i="13"/>
  <c r="I56" i="13"/>
  <c r="I54" i="13"/>
  <c r="I52" i="13"/>
  <c r="I46" i="13"/>
  <c r="I44" i="13"/>
  <c r="I42" i="13"/>
  <c r="I40" i="13"/>
  <c r="H35" i="13"/>
  <c r="H33" i="13"/>
  <c r="H31" i="13"/>
  <c r="I121" i="13"/>
  <c r="I108" i="13"/>
  <c r="H78" i="13"/>
  <c r="H30" i="13"/>
  <c r="H34" i="13"/>
  <c r="H81" i="16" l="1"/>
  <c r="G110" i="16"/>
  <c r="G123" i="16"/>
  <c r="H37" i="16"/>
  <c r="I60" i="16"/>
  <c r="D123" i="16" s="1"/>
  <c r="I67" i="16"/>
  <c r="E123" i="16" s="1"/>
  <c r="H37" i="14"/>
  <c r="H78" i="18"/>
  <c r="I48" i="16"/>
  <c r="I73" i="16" s="1"/>
  <c r="I95" i="16" s="1"/>
  <c r="A139" i="16" s="1"/>
  <c r="I108" i="18"/>
  <c r="I81" i="18"/>
  <c r="G110" i="18" s="1"/>
  <c r="C110" i="16"/>
  <c r="C123" i="16"/>
  <c r="I60" i="13"/>
  <c r="D123" i="13" s="1"/>
  <c r="H95" i="16"/>
  <c r="I48" i="13"/>
  <c r="C110" i="13" s="1"/>
  <c r="I67" i="13"/>
  <c r="E123" i="13" s="1"/>
  <c r="H37" i="17"/>
  <c r="I48" i="18"/>
  <c r="C110" i="18" s="1"/>
  <c r="I60" i="18"/>
  <c r="D123" i="18" s="1"/>
  <c r="I67" i="18"/>
  <c r="E110" i="18" s="1"/>
  <c r="H37" i="18"/>
  <c r="I81" i="19"/>
  <c r="H76" i="19"/>
  <c r="H81" i="19" s="1"/>
  <c r="H37" i="19"/>
  <c r="I48" i="19"/>
  <c r="I60" i="19"/>
  <c r="I67" i="19"/>
  <c r="F123" i="19"/>
  <c r="F110" i="19"/>
  <c r="F123" i="18"/>
  <c r="F110" i="18"/>
  <c r="H81" i="18"/>
  <c r="I48" i="17"/>
  <c r="C110" i="17" s="1"/>
  <c r="I60" i="17"/>
  <c r="D123" i="17" s="1"/>
  <c r="I67" i="17"/>
  <c r="E123" i="17" s="1"/>
  <c r="F123" i="17"/>
  <c r="F110" i="17"/>
  <c r="H81" i="17"/>
  <c r="G123" i="17"/>
  <c r="G110" i="17"/>
  <c r="I151" i="17"/>
  <c r="I48" i="14"/>
  <c r="C123" i="14" s="1"/>
  <c r="I60" i="14"/>
  <c r="D110" i="14" s="1"/>
  <c r="I67" i="14"/>
  <c r="E123" i="14" s="1"/>
  <c r="H81" i="14"/>
  <c r="G123" i="14"/>
  <c r="G110" i="14"/>
  <c r="I151" i="14"/>
  <c r="F123" i="14"/>
  <c r="F110" i="14"/>
  <c r="H81" i="13"/>
  <c r="H37" i="13"/>
  <c r="G123" i="13"/>
  <c r="G110" i="13"/>
  <c r="I151" i="13"/>
  <c r="F123" i="13"/>
  <c r="F110" i="13"/>
  <c r="E110" i="17" l="1"/>
  <c r="H95" i="17"/>
  <c r="G123" i="18"/>
  <c r="I150" i="16"/>
  <c r="I152" i="16" s="1"/>
  <c r="D110" i="16"/>
  <c r="E110" i="16"/>
  <c r="H110" i="16" s="1"/>
  <c r="I110" i="16" s="1"/>
  <c r="G108" i="16" s="1"/>
  <c r="E110" i="13"/>
  <c r="D123" i="14"/>
  <c r="H95" i="14"/>
  <c r="I150" i="18"/>
  <c r="C123" i="18"/>
  <c r="I150" i="13"/>
  <c r="I152" i="13" s="1"/>
  <c r="I150" i="17"/>
  <c r="E110" i="14"/>
  <c r="I151" i="18"/>
  <c r="H133" i="16"/>
  <c r="C123" i="17"/>
  <c r="H123" i="17" s="1"/>
  <c r="I123" i="17" s="1"/>
  <c r="D110" i="13"/>
  <c r="H110" i="13" s="1"/>
  <c r="I110" i="13" s="1"/>
  <c r="H103" i="13" s="1"/>
  <c r="I73" i="14"/>
  <c r="I95" i="14" s="1"/>
  <c r="C110" i="14"/>
  <c r="H110" i="14" s="1"/>
  <c r="I110" i="14" s="1"/>
  <c r="H99" i="14" s="1"/>
  <c r="I73" i="13"/>
  <c r="I95" i="13" s="1"/>
  <c r="A139" i="13" s="1"/>
  <c r="H123" i="16"/>
  <c r="I123" i="16" s="1"/>
  <c r="C123" i="13"/>
  <c r="H123" i="13" s="1"/>
  <c r="I123" i="13" s="1"/>
  <c r="H114" i="13" s="1"/>
  <c r="I73" i="17"/>
  <c r="I95" i="17" s="1"/>
  <c r="A139" i="17" s="1"/>
  <c r="E123" i="18"/>
  <c r="H95" i="19"/>
  <c r="D110" i="18"/>
  <c r="H110" i="18" s="1"/>
  <c r="I110" i="18" s="1"/>
  <c r="H103" i="18" s="1"/>
  <c r="H95" i="18"/>
  <c r="I73" i="18"/>
  <c r="I95" i="18" s="1"/>
  <c r="H133" i="18" s="1"/>
  <c r="E110" i="19"/>
  <c r="E123" i="19"/>
  <c r="I150" i="19"/>
  <c r="I73" i="19"/>
  <c r="I95" i="19" s="1"/>
  <c r="C123" i="19"/>
  <c r="C110" i="19"/>
  <c r="I151" i="19"/>
  <c r="G123" i="19"/>
  <c r="G110" i="19"/>
  <c r="D123" i="19"/>
  <c r="D110" i="19"/>
  <c r="D110" i="17"/>
  <c r="H110" i="17" s="1"/>
  <c r="I110" i="17" s="1"/>
  <c r="H103" i="17" s="1"/>
  <c r="I152" i="17"/>
  <c r="H123" i="14"/>
  <c r="I123" i="14" s="1"/>
  <c r="H114" i="14" s="1"/>
  <c r="I150" i="14"/>
  <c r="I152" i="14" s="1"/>
  <c r="A139" i="14"/>
  <c r="H133" i="14"/>
  <c r="H103" i="14"/>
  <c r="H95" i="13"/>
  <c r="H123" i="18" l="1"/>
  <c r="I123" i="18" s="1"/>
  <c r="A139" i="18"/>
  <c r="H99" i="16"/>
  <c r="H103" i="16"/>
  <c r="H101" i="16"/>
  <c r="H102" i="16"/>
  <c r="I105" i="16"/>
  <c r="I155" i="16" s="1"/>
  <c r="H100" i="16"/>
  <c r="H104" i="16"/>
  <c r="H133" i="13"/>
  <c r="H101" i="14"/>
  <c r="H104" i="14"/>
  <c r="G108" i="14"/>
  <c r="I152" i="18"/>
  <c r="G121" i="17"/>
  <c r="H113" i="17"/>
  <c r="H114" i="17"/>
  <c r="H114" i="18"/>
  <c r="G121" i="18"/>
  <c r="I119" i="18" s="1"/>
  <c r="I157" i="18" s="1"/>
  <c r="H113" i="18"/>
  <c r="H115" i="18" s="1"/>
  <c r="H102" i="17"/>
  <c r="H104" i="17"/>
  <c r="H133" i="17"/>
  <c r="H114" i="16"/>
  <c r="H113" i="16"/>
  <c r="G121" i="16"/>
  <c r="H110" i="19"/>
  <c r="I110" i="19" s="1"/>
  <c r="G108" i="19" s="1"/>
  <c r="H99" i="17"/>
  <c r="H104" i="18"/>
  <c r="H99" i="18"/>
  <c r="H101" i="18"/>
  <c r="G108" i="18"/>
  <c r="H133" i="19"/>
  <c r="A139" i="19"/>
  <c r="H123" i="19"/>
  <c r="I123" i="19" s="1"/>
  <c r="I152" i="19"/>
  <c r="H101" i="17"/>
  <c r="G108" i="17"/>
  <c r="I119" i="17"/>
  <c r="I157" i="17" s="1"/>
  <c r="H118" i="17"/>
  <c r="H119" i="17" s="1"/>
  <c r="H113" i="14"/>
  <c r="H115" i="14" s="1"/>
  <c r="G121" i="14"/>
  <c r="I119" i="14" s="1"/>
  <c r="I157" i="14" s="1"/>
  <c r="H99" i="13"/>
  <c r="H104" i="13"/>
  <c r="G121" i="13"/>
  <c r="I119" i="13" s="1"/>
  <c r="H113" i="13"/>
  <c r="H115" i="13" s="1"/>
  <c r="H101" i="13"/>
  <c r="G108" i="13"/>
  <c r="H115" i="16" l="1"/>
  <c r="H99" i="19"/>
  <c r="H105" i="16"/>
  <c r="F4" i="9"/>
  <c r="G4" i="9" s="1"/>
  <c r="H102" i="13"/>
  <c r="H102" i="14"/>
  <c r="H100" i="14"/>
  <c r="H105" i="14" s="1"/>
  <c r="H103" i="19"/>
  <c r="H101" i="19"/>
  <c r="H104" i="19"/>
  <c r="H118" i="18"/>
  <c r="H119" i="18" s="1"/>
  <c r="I105" i="17"/>
  <c r="I125" i="17" s="1"/>
  <c r="C139" i="17" s="1"/>
  <c r="D139" i="17" s="1"/>
  <c r="F6" i="9"/>
  <c r="G6" i="9" s="1"/>
  <c r="H118" i="16"/>
  <c r="H119" i="16" s="1"/>
  <c r="I119" i="16"/>
  <c r="H115" i="17"/>
  <c r="H100" i="17"/>
  <c r="H105" i="17" s="1"/>
  <c r="H102" i="19"/>
  <c r="G121" i="19"/>
  <c r="H113" i="19"/>
  <c r="H114" i="19"/>
  <c r="H118" i="14"/>
  <c r="H119" i="14" s="1"/>
  <c r="H125" i="14"/>
  <c r="H118" i="13"/>
  <c r="H119" i="13" s="1"/>
  <c r="I157" i="13"/>
  <c r="H125" i="16" l="1"/>
  <c r="I105" i="13"/>
  <c r="I155" i="13" s="1"/>
  <c r="I158" i="13" s="1"/>
  <c r="H100" i="13"/>
  <c r="H105" i="13" s="1"/>
  <c r="I105" i="14"/>
  <c r="I125" i="13"/>
  <c r="C139" i="13" s="1"/>
  <c r="D139" i="13" s="1"/>
  <c r="I129" i="13" s="1"/>
  <c r="I105" i="19"/>
  <c r="I155" i="19" s="1"/>
  <c r="I155" i="17"/>
  <c r="I157" i="16"/>
  <c r="I158" i="16" s="1"/>
  <c r="I125" i="16"/>
  <c r="C139" i="16" s="1"/>
  <c r="D139" i="16" s="1"/>
  <c r="H102" i="18"/>
  <c r="F7" i="9"/>
  <c r="G7" i="9" s="1"/>
  <c r="H100" i="19"/>
  <c r="H105" i="19" s="1"/>
  <c r="H125" i="17"/>
  <c r="I105" i="18"/>
  <c r="H100" i="18"/>
  <c r="H118" i="19"/>
  <c r="H119" i="19" s="1"/>
  <c r="I119" i="19"/>
  <c r="I157" i="19" s="1"/>
  <c r="H115" i="19"/>
  <c r="I158" i="17"/>
  <c r="I132" i="17"/>
  <c r="H132" i="17" s="1"/>
  <c r="I131" i="17"/>
  <c r="H131" i="17" s="1"/>
  <c r="I130" i="17"/>
  <c r="H130" i="17" s="1"/>
  <c r="I129" i="17"/>
  <c r="H125" i="13"/>
  <c r="I132" i="13" l="1"/>
  <c r="H132" i="13" s="1"/>
  <c r="I130" i="13"/>
  <c r="H130" i="13" s="1"/>
  <c r="I131" i="13"/>
  <c r="H131" i="13" s="1"/>
  <c r="I125" i="14"/>
  <c r="C139" i="14" s="1"/>
  <c r="D139" i="14" s="1"/>
  <c r="I155" i="14"/>
  <c r="I158" i="14" s="1"/>
  <c r="I125" i="19"/>
  <c r="C139" i="19" s="1"/>
  <c r="D139" i="19" s="1"/>
  <c r="I132" i="19" s="1"/>
  <c r="H132" i="19" s="1"/>
  <c r="H105" i="18"/>
  <c r="H125" i="18" s="1"/>
  <c r="H125" i="19"/>
  <c r="I132" i="16"/>
  <c r="H132" i="16" s="1"/>
  <c r="I130" i="16"/>
  <c r="H130" i="16" s="1"/>
  <c r="I131" i="16"/>
  <c r="H131" i="16" s="1"/>
  <c r="I129" i="16"/>
  <c r="I125" i="18"/>
  <c r="C139" i="18" s="1"/>
  <c r="D139" i="18" s="1"/>
  <c r="I155" i="18"/>
  <c r="I158" i="18" s="1"/>
  <c r="I158" i="19"/>
  <c r="I134" i="17"/>
  <c r="H129" i="17"/>
  <c r="H134" i="17" s="1"/>
  <c r="H145" i="17" s="1"/>
  <c r="I134" i="13"/>
  <c r="H129" i="13"/>
  <c r="H134" i="13" s="1"/>
  <c r="H145" i="13" s="1"/>
  <c r="I131" i="14" l="1"/>
  <c r="H131" i="14" s="1"/>
  <c r="I130" i="14"/>
  <c r="H130" i="14" s="1"/>
  <c r="I132" i="14"/>
  <c r="H132" i="14" s="1"/>
  <c r="I129" i="14"/>
  <c r="I130" i="19"/>
  <c r="H130" i="19" s="1"/>
  <c r="I129" i="19"/>
  <c r="H129" i="19" s="1"/>
  <c r="I131" i="19"/>
  <c r="H131" i="19" s="1"/>
  <c r="H129" i="16"/>
  <c r="H134" i="16" s="1"/>
  <c r="H145" i="16" s="1"/>
  <c r="I134" i="16"/>
  <c r="I132" i="18"/>
  <c r="H132" i="18" s="1"/>
  <c r="I130" i="18"/>
  <c r="H130" i="18" s="1"/>
  <c r="I131" i="18"/>
  <c r="H131" i="18" s="1"/>
  <c r="I129" i="18"/>
  <c r="I162" i="17"/>
  <c r="G166" i="17" s="1"/>
  <c r="I161" i="17"/>
  <c r="I145" i="17"/>
  <c r="I162" i="13"/>
  <c r="G166" i="13" s="1"/>
  <c r="I161" i="13"/>
  <c r="I145" i="13"/>
  <c r="I134" i="14" l="1"/>
  <c r="H129" i="14"/>
  <c r="H134" i="14" s="1"/>
  <c r="H145" i="14" s="1"/>
  <c r="H134" i="19"/>
  <c r="H145" i="19" s="1"/>
  <c r="I134" i="19"/>
  <c r="I145" i="16"/>
  <c r="I161" i="16"/>
  <c r="I162" i="16"/>
  <c r="G166" i="16" s="1"/>
  <c r="H129" i="18"/>
  <c r="H134" i="18" s="1"/>
  <c r="H145" i="18" s="1"/>
  <c r="I134" i="18"/>
  <c r="I162" i="19"/>
  <c r="G166" i="19" s="1"/>
  <c r="I161" i="19"/>
  <c r="I145" i="19"/>
  <c r="H161" i="17"/>
  <c r="H162" i="17" s="1"/>
  <c r="I166" i="17"/>
  <c r="I168" i="17" s="1"/>
  <c r="H156" i="17"/>
  <c r="H149" i="17"/>
  <c r="H151" i="17"/>
  <c r="H150" i="17"/>
  <c r="H157" i="17"/>
  <c r="H155" i="17"/>
  <c r="H161" i="13"/>
  <c r="H162" i="13" s="1"/>
  <c r="I166" i="13"/>
  <c r="I168" i="13" s="1"/>
  <c r="C5" i="9" s="1"/>
  <c r="E5" i="9" s="1"/>
  <c r="H156" i="13"/>
  <c r="H155" i="13"/>
  <c r="H149" i="13"/>
  <c r="H151" i="13"/>
  <c r="H150" i="13"/>
  <c r="H157" i="13"/>
  <c r="C10" i="9" l="1"/>
  <c r="E10" i="9" s="1"/>
  <c r="I162" i="14"/>
  <c r="G166" i="14" s="1"/>
  <c r="I145" i="14"/>
  <c r="I161" i="14"/>
  <c r="H161" i="14" s="1"/>
  <c r="H162" i="14" s="1"/>
  <c r="I166" i="16"/>
  <c r="I168" i="16" s="1"/>
  <c r="C6" i="9" s="1"/>
  <c r="E6" i="9" s="1"/>
  <c r="H149" i="16"/>
  <c r="H157" i="16"/>
  <c r="H156" i="16"/>
  <c r="H151" i="16"/>
  <c r="H150" i="16"/>
  <c r="H155" i="16"/>
  <c r="H158" i="16" s="1"/>
  <c r="H161" i="16"/>
  <c r="H162" i="16" s="1"/>
  <c r="I162" i="18"/>
  <c r="G166" i="18" s="1"/>
  <c r="I145" i="18"/>
  <c r="I161" i="18"/>
  <c r="H161" i="19"/>
  <c r="H162" i="19" s="1"/>
  <c r="I166" i="19"/>
  <c r="I168" i="19" s="1"/>
  <c r="C12" i="9" s="1"/>
  <c r="E12" i="9" s="1"/>
  <c r="H156" i="19"/>
  <c r="H149" i="19"/>
  <c r="H151" i="19"/>
  <c r="H150" i="19"/>
  <c r="H155" i="19"/>
  <c r="H157" i="19"/>
  <c r="H158" i="17"/>
  <c r="H152" i="17"/>
  <c r="H152" i="13"/>
  <c r="H158" i="13"/>
  <c r="H161" i="18" l="1"/>
  <c r="H162" i="18" s="1"/>
  <c r="H151" i="14"/>
  <c r="H150" i="14"/>
  <c r="H157" i="14"/>
  <c r="H155" i="14"/>
  <c r="H156" i="14"/>
  <c r="H149" i="14"/>
  <c r="H152" i="14" s="1"/>
  <c r="I166" i="14"/>
  <c r="I168" i="14" s="1"/>
  <c r="C4" i="9" s="1"/>
  <c r="H152" i="16"/>
  <c r="I166" i="18"/>
  <c r="I168" i="18" s="1"/>
  <c r="C7" i="9" s="1"/>
  <c r="E7" i="9" s="1"/>
  <c r="H149" i="18"/>
  <c r="H151" i="18"/>
  <c r="H155" i="18"/>
  <c r="H156" i="18"/>
  <c r="H157" i="18"/>
  <c r="H150" i="18"/>
  <c r="H152" i="19"/>
  <c r="H158" i="19"/>
  <c r="H158" i="14" l="1"/>
  <c r="H152" i="18"/>
  <c r="H158" i="18"/>
  <c r="F8" i="9" l="1"/>
  <c r="G8" i="9" s="1"/>
  <c r="E4" i="9" l="1"/>
  <c r="E21" i="9" s="1"/>
</calcChain>
</file>

<file path=xl/comments1.xml><?xml version="1.0" encoding="utf-8"?>
<comments xmlns="http://schemas.openxmlformats.org/spreadsheetml/2006/main">
  <authors>
    <author>Ilete-Kuhn</author>
  </authors>
  <commentList>
    <comment ref="B143" authorId="0" shapeId="0">
      <text>
        <r>
          <rPr>
            <b/>
            <sz val="9"/>
            <color indexed="81"/>
            <rFont val="Segoe UI"/>
            <family val="2"/>
          </rPr>
          <t>Anexo IV, Lei Complementar 123 (alteração em 2018).</t>
        </r>
      </text>
    </comment>
  </commentList>
</comments>
</file>

<file path=xl/comments2.xml><?xml version="1.0" encoding="utf-8"?>
<comments xmlns="http://schemas.openxmlformats.org/spreadsheetml/2006/main">
  <authors>
    <author>Ilete-Kuhn</author>
  </authors>
  <commentList>
    <comment ref="B143" authorId="0" shapeId="0">
      <text>
        <r>
          <rPr>
            <b/>
            <sz val="9"/>
            <color indexed="81"/>
            <rFont val="Segoe UI"/>
            <family val="2"/>
          </rPr>
          <t>Anexo IV, Lei Complementar 123 (alteração em 2018).</t>
        </r>
      </text>
    </comment>
  </commentList>
</comments>
</file>

<file path=xl/comments3.xml><?xml version="1.0" encoding="utf-8"?>
<comments xmlns="http://schemas.openxmlformats.org/spreadsheetml/2006/main">
  <authors>
    <author>Ilete-Kuhn</author>
  </authors>
  <commentList>
    <comment ref="B143" authorId="0" shapeId="0">
      <text>
        <r>
          <rPr>
            <b/>
            <sz val="9"/>
            <color indexed="81"/>
            <rFont val="Segoe UI"/>
            <family val="2"/>
          </rPr>
          <t>Anexo IV, Lei Complementar 123 (alteração em 2018).</t>
        </r>
      </text>
    </comment>
  </commentList>
</comments>
</file>

<file path=xl/comments4.xml><?xml version="1.0" encoding="utf-8"?>
<comments xmlns="http://schemas.openxmlformats.org/spreadsheetml/2006/main">
  <authors>
    <author>Ilete-Kuhn</author>
  </authors>
  <commentList>
    <comment ref="B143" authorId="0" shapeId="0">
      <text>
        <r>
          <rPr>
            <b/>
            <sz val="9"/>
            <color indexed="81"/>
            <rFont val="Segoe UI"/>
            <family val="2"/>
          </rPr>
          <t>Anexo IV, Lei Complementar 123 (alteração em 2018).</t>
        </r>
      </text>
    </comment>
  </commentList>
</comments>
</file>

<file path=xl/comments5.xml><?xml version="1.0" encoding="utf-8"?>
<comments xmlns="http://schemas.openxmlformats.org/spreadsheetml/2006/main">
  <authors>
    <author>Ilete-Kuhn</author>
  </authors>
  <commentList>
    <comment ref="B143" authorId="0" shapeId="0">
      <text>
        <r>
          <rPr>
            <b/>
            <sz val="9"/>
            <color indexed="81"/>
            <rFont val="Segoe UI"/>
            <family val="2"/>
          </rPr>
          <t>Anexo IV, Lei Complementar 123 (alteração em 2018).</t>
        </r>
      </text>
    </comment>
  </commentList>
</comments>
</file>

<file path=xl/comments6.xml><?xml version="1.0" encoding="utf-8"?>
<comments xmlns="http://schemas.openxmlformats.org/spreadsheetml/2006/main">
  <authors>
    <author>Ilete-Kuhn</author>
  </authors>
  <commentList>
    <comment ref="B143" authorId="0" shapeId="0">
      <text>
        <r>
          <rPr>
            <b/>
            <sz val="9"/>
            <color indexed="81"/>
            <rFont val="Segoe UI"/>
            <family val="2"/>
          </rPr>
          <t>Anexo IV, Lei Complementar 123 (alteração em 2018).</t>
        </r>
      </text>
    </comment>
  </commentList>
</comments>
</file>

<file path=xl/comments7.xml><?xml version="1.0" encoding="utf-8"?>
<comments xmlns="http://schemas.openxmlformats.org/spreadsheetml/2006/main">
  <authors>
    <author>Ilete-Kuhn</author>
  </authors>
  <commentList>
    <comment ref="B143" authorId="0" shapeId="0">
      <text>
        <r>
          <rPr>
            <b/>
            <sz val="9"/>
            <color indexed="81"/>
            <rFont val="Segoe UI"/>
            <family val="2"/>
          </rPr>
          <t>Anexo IV, Lei Complementar 123 (alteração em 2018).</t>
        </r>
      </text>
    </comment>
  </commentList>
</comments>
</file>

<file path=xl/comments8.xml><?xml version="1.0" encoding="utf-8"?>
<comments xmlns="http://schemas.openxmlformats.org/spreadsheetml/2006/main">
  <authors>
    <author>Ilete-Kuhn</author>
  </authors>
  <commentList>
    <comment ref="B143" authorId="0" shapeId="0">
      <text>
        <r>
          <rPr>
            <b/>
            <sz val="9"/>
            <color indexed="81"/>
            <rFont val="Segoe UI"/>
            <family val="2"/>
          </rPr>
          <t>Anexo IV, Lei Complementar 123 (alteração em 2018).</t>
        </r>
      </text>
    </comment>
  </commentList>
</comments>
</file>

<file path=xl/comments9.xml><?xml version="1.0" encoding="utf-8"?>
<comments xmlns="http://schemas.openxmlformats.org/spreadsheetml/2006/main">
  <authors>
    <author>Ilete-Kuhn</author>
  </authors>
  <commentList>
    <comment ref="B143" authorId="0" shapeId="0">
      <text>
        <r>
          <rPr>
            <b/>
            <sz val="9"/>
            <color indexed="81"/>
            <rFont val="Segoe UI"/>
            <family val="2"/>
          </rPr>
          <t>Anexo IV, Lei Complementar 123 (alteração em 2018).</t>
        </r>
      </text>
    </comment>
  </commentList>
</comments>
</file>

<file path=xl/comments10.xml><?xml version="1.0" encoding="utf-8"?>
<comments xmlns="http://schemas.openxmlformats.org/spreadsheetml/2006/main">
  <authors>
    <author>Ilete-Kuhn</author>
  </authors>
  <commentList>
    <comment ref="B143" authorId="0" shapeId="0">
      <text>
        <r>
          <rPr>
            <b/>
            <sz val="9"/>
            <color indexed="81"/>
            <rFont val="Segoe UI"/>
            <family val="2"/>
          </rPr>
          <t>Anexo IV, Lei Complementar 123 (alteração em 2018).</t>
        </r>
      </text>
    </comment>
  </commentList>
</comments>
</file>

<file path=xl/comments11.xml><?xml version="1.0" encoding="utf-8"?>
<comments xmlns="http://schemas.openxmlformats.org/spreadsheetml/2006/main">
  <authors>
    <author>Ilete-Kuhn</author>
  </authors>
  <commentList>
    <comment ref="B143" authorId="0" shapeId="0">
      <text>
        <r>
          <rPr>
            <b/>
            <sz val="9"/>
            <color indexed="81"/>
            <rFont val="Segoe UI"/>
            <family val="2"/>
          </rPr>
          <t>Anexo IV, Lei Complementar 123 (alteração em 2018).</t>
        </r>
      </text>
    </comment>
  </commentList>
</comments>
</file>

<file path=xl/comments12.xml><?xml version="1.0" encoding="utf-8"?>
<comments xmlns="http://schemas.openxmlformats.org/spreadsheetml/2006/main">
  <authors>
    <author>Ilete-Kuhn</author>
  </authors>
  <commentList>
    <comment ref="B143" authorId="0" shapeId="0">
      <text>
        <r>
          <rPr>
            <b/>
            <sz val="9"/>
            <color indexed="81"/>
            <rFont val="Segoe UI"/>
            <family val="2"/>
          </rPr>
          <t>Anexo IV, Lei Complementar 123 (alteração em 2018).</t>
        </r>
      </text>
    </comment>
  </commentList>
</comments>
</file>

<file path=xl/comments13.xml><?xml version="1.0" encoding="utf-8"?>
<comments xmlns="http://schemas.openxmlformats.org/spreadsheetml/2006/main">
  <authors>
    <author>Ilete-Kuhn</author>
  </authors>
  <commentList>
    <comment ref="B143" authorId="0" shapeId="0">
      <text>
        <r>
          <rPr>
            <b/>
            <sz val="9"/>
            <color indexed="81"/>
            <rFont val="Segoe UI"/>
            <family val="2"/>
          </rPr>
          <t>Anexo IV, Lei Complementar 123 (alteração em 2018).</t>
        </r>
      </text>
    </comment>
  </commentList>
</comments>
</file>

<file path=xl/comments14.xml><?xml version="1.0" encoding="utf-8"?>
<comments xmlns="http://schemas.openxmlformats.org/spreadsheetml/2006/main">
  <authors>
    <author>Ilete-Kuhn</author>
  </authors>
  <commentList>
    <comment ref="B143" authorId="0" shapeId="0">
      <text>
        <r>
          <rPr>
            <b/>
            <sz val="9"/>
            <color indexed="81"/>
            <rFont val="Segoe UI"/>
            <family val="2"/>
          </rPr>
          <t>Anexo IV, Lei Complementar 123 (alteração em 2018).</t>
        </r>
      </text>
    </comment>
  </commentList>
</comments>
</file>

<file path=xl/comments15.xml><?xml version="1.0" encoding="utf-8"?>
<comments xmlns="http://schemas.openxmlformats.org/spreadsheetml/2006/main">
  <authors>
    <author>Ilete-Kuhn</author>
  </authors>
  <commentList>
    <comment ref="B143" authorId="0" shapeId="0">
      <text>
        <r>
          <rPr>
            <b/>
            <sz val="9"/>
            <color indexed="81"/>
            <rFont val="Segoe UI"/>
            <family val="2"/>
          </rPr>
          <t>Anexo IV, Lei Complementar 123 (alteração em 2018).</t>
        </r>
      </text>
    </comment>
  </commentList>
</comments>
</file>

<file path=xl/comments16.xml><?xml version="1.0" encoding="utf-8"?>
<comments xmlns="http://schemas.openxmlformats.org/spreadsheetml/2006/main">
  <authors>
    <author>Ilete-Kuhn</author>
  </authors>
  <commentList>
    <comment ref="B143" authorId="0" shapeId="0">
      <text>
        <r>
          <rPr>
            <b/>
            <sz val="9"/>
            <color indexed="81"/>
            <rFont val="Segoe UI"/>
            <family val="2"/>
          </rPr>
          <t>Anexo IV, Lei Complementar 123 (alteração em 2018).</t>
        </r>
      </text>
    </comment>
  </commentList>
</comments>
</file>

<file path=xl/comments17.xml><?xml version="1.0" encoding="utf-8"?>
<comments xmlns="http://schemas.openxmlformats.org/spreadsheetml/2006/main">
  <authors>
    <author>Ilete-Kuhn</author>
  </authors>
  <commentList>
    <comment ref="B143" authorId="0" shapeId="0">
      <text>
        <r>
          <rPr>
            <b/>
            <sz val="9"/>
            <color indexed="81"/>
            <rFont val="Segoe UI"/>
            <family val="2"/>
          </rPr>
          <t>Anexo IV, Lei Complementar 123 (alteração em 2018).</t>
        </r>
      </text>
    </comment>
  </commentList>
</comments>
</file>

<file path=xl/sharedStrings.xml><?xml version="1.0" encoding="utf-8"?>
<sst xmlns="http://schemas.openxmlformats.org/spreadsheetml/2006/main" count="4271" uniqueCount="213">
  <si>
    <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scheme val="minor"/>
      </rPr>
      <t>COM DEDICAÇÃO EXCLUSIVA</t>
    </r>
    <r>
      <rPr>
        <b/>
        <sz val="8"/>
        <color theme="1"/>
        <rFont val="Calibri"/>
        <family val="2"/>
        <scheme val="minor"/>
      </rPr>
      <t xml:space="preserve"> DE MÃO DE OBRA (ANEXO III - DECRETOS 52.768 de 15.12.2015 e 54.273 de 10.10.2018)</t>
    </r>
  </si>
  <si>
    <t>PROCESSO:</t>
  </si>
  <si>
    <r>
      <t xml:space="preserve">REGIME DE TRIBUTAÇÃO: </t>
    </r>
    <r>
      <rPr>
        <b/>
        <sz val="14"/>
        <color rgb="FFFF0000"/>
        <rFont val="Calibri"/>
        <family val="2"/>
        <scheme val="minor"/>
      </rPr>
      <t>LUCRO REAL</t>
    </r>
  </si>
  <si>
    <t>LICITAÇÃO/EDITAL</t>
  </si>
  <si>
    <t>ABERTURA:</t>
  </si>
  <si>
    <t>Alíquota</t>
  </si>
  <si>
    <t>CCT</t>
  </si>
  <si>
    <t>Vr. Unitário</t>
  </si>
  <si>
    <t>Dias</t>
  </si>
  <si>
    <t>Desconto</t>
  </si>
  <si>
    <t>DSR - Descanso Semanal Remunerado</t>
  </si>
  <si>
    <t>MONTANTE A</t>
  </si>
  <si>
    <t>I</t>
  </si>
  <si>
    <t>Remuneração - Grupo I</t>
  </si>
  <si>
    <t>%</t>
  </si>
  <si>
    <t>Valor Mensal/unidade de serviço (R$)</t>
  </si>
  <si>
    <t>Salário</t>
  </si>
  <si>
    <r>
      <t xml:space="preserve">Adicional Periculosidade 30% </t>
    </r>
    <r>
      <rPr>
        <b/>
        <sz val="5"/>
        <color theme="1"/>
        <rFont val="Calibri"/>
        <family val="2"/>
        <scheme val="minor"/>
      </rPr>
      <t>(Ver súmulas 364, 132 e 191 do TST)</t>
    </r>
  </si>
  <si>
    <t>Total de Remuneração</t>
  </si>
  <si>
    <t>II</t>
  </si>
  <si>
    <t>Encargos Sociais - Grupo II: Obrigações Sociais</t>
  </si>
  <si>
    <r>
      <t xml:space="preserve">INSS </t>
    </r>
    <r>
      <rPr>
        <b/>
        <sz val="5"/>
        <color theme="1"/>
        <rFont val="Calibri"/>
        <family val="2"/>
        <scheme val="minor"/>
      </rPr>
      <t>(art. 22, inc. I, Lei nº 8.212/91)</t>
    </r>
  </si>
  <si>
    <r>
      <t xml:space="preserve">SESI ou SESC </t>
    </r>
    <r>
      <rPr>
        <b/>
        <sz val="5"/>
        <color theme="1"/>
        <rFont val="Calibri"/>
        <family val="2"/>
        <scheme val="minor"/>
      </rPr>
      <t>(art. 30, Lei nº 8.036/90)</t>
    </r>
  </si>
  <si>
    <r>
      <t xml:space="preserve">SENAI ou SENAC </t>
    </r>
    <r>
      <rPr>
        <b/>
        <sz val="5"/>
        <color theme="1"/>
        <rFont val="Calibri"/>
        <family val="2"/>
        <scheme val="minor"/>
      </rPr>
      <t>(Decreto-Lei nº 2.318/86)</t>
    </r>
  </si>
  <si>
    <r>
      <t xml:space="preserve">INCRA </t>
    </r>
    <r>
      <rPr>
        <b/>
        <sz val="5"/>
        <color theme="1"/>
        <rFont val="Calibri"/>
        <family val="2"/>
        <scheme val="minor"/>
      </rPr>
      <t>(art. 15I, Lei Complementar nº 011/71)</t>
    </r>
  </si>
  <si>
    <r>
      <t xml:space="preserve">SALÁRIO EDUCAÇÃO </t>
    </r>
    <r>
      <rPr>
        <b/>
        <sz val="5"/>
        <color theme="1"/>
        <rFont val="Calibri"/>
        <family val="2"/>
        <scheme val="minor"/>
      </rPr>
      <t>(art. , inc. I, Decreto nº 87.043/82)</t>
    </r>
  </si>
  <si>
    <r>
      <t>FGTS</t>
    </r>
    <r>
      <rPr>
        <b/>
        <sz val="5"/>
        <color theme="1"/>
        <rFont val="Calibri"/>
        <family val="2"/>
        <scheme val="minor"/>
      </rPr>
      <t xml:space="preserve"> (art. 15, Lei nº 8.036/90)</t>
    </r>
  </si>
  <si>
    <r>
      <t xml:space="preserve">SEBRAE </t>
    </r>
    <r>
      <rPr>
        <b/>
        <sz val="5"/>
        <color theme="1"/>
        <rFont val="Calibri"/>
        <family val="2"/>
        <scheme val="minor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</si>
  <si>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</si>
  <si>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</si>
  <si>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</si>
  <si>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</si>
  <si>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</si>
  <si>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</si>
  <si>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t>FALTAS ABONADAS</t>
    </r>
    <r>
      <rPr>
        <b/>
        <vertAlign val="superscript"/>
        <sz val="8"/>
        <color theme="1"/>
        <rFont val="Calibri"/>
        <family val="2"/>
        <scheme val="minor"/>
      </rPr>
      <t xml:space="preserve"> (3)</t>
    </r>
  </si>
  <si>
    <r>
      <t xml:space="preserve">FALTAS LEGAIS </t>
    </r>
    <r>
      <rPr>
        <vertAlign val="superscript"/>
        <sz val="8"/>
        <color theme="1"/>
        <rFont val="Calibri"/>
        <family val="2"/>
        <scheme val="minor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</si>
  <si>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</si>
  <si>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</si>
  <si>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</si>
  <si>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</si>
  <si>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</si>
  <si>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</si>
  <si>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</si>
  <si>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</si>
  <si>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</si>
  <si>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</si>
  <si>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</si>
  <si>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</si>
  <si>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</si>
  <si>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</si>
  <si>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</si>
  <si>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</si>
  <si>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</si>
  <si>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</si>
  <si>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</si>
  <si>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</si>
  <si>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</si>
  <si>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</si>
  <si>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Total do Grupo VI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</si>
  <si>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</si>
  <si>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</si>
  <si>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</si>
  <si>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</si>
  <si>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</si>
  <si>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</si>
  <si>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</si>
  <si>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</si>
  <si>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</si>
  <si>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Dias por mês</t>
  </si>
  <si>
    <t>TOTAL DO MONTANTE A (I + II + III+ IV + V +VI)</t>
  </si>
  <si>
    <t>MONTANTE B</t>
  </si>
  <si>
    <t>Despesas Diretas</t>
  </si>
  <si>
    <t>Seguro de vida</t>
  </si>
  <si>
    <t>Materiais/Equipamentos</t>
  </si>
  <si>
    <t>Outros (especificar)</t>
  </si>
  <si>
    <t>Total de Despesas Diretas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</si>
  <si>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</si>
  <si>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</si>
  <si>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</si>
  <si>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</si>
  <si>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</si>
  <si>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</si>
  <si>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</si>
  <si>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</si>
  <si>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</si>
  <si>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</si>
  <si>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</si>
  <si>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</si>
  <si>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Total de Despesas Indiretas</t>
  </si>
  <si>
    <t>Lucro</t>
  </si>
  <si>
    <t>Total do 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</si>
  <si>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</si>
  <si>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</si>
  <si>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</si>
  <si>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t>PIS</t>
  </si>
  <si>
    <t>COFINS</t>
  </si>
  <si>
    <t>Total de Tributos</t>
  </si>
  <si>
    <t>O valor referente a tributos é obtido aplicando-se o percentual sobre o valor do faturamento.</t>
  </si>
  <si>
    <t>(8)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</si>
  <si>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</si>
  <si>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</si>
  <si>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</si>
  <si>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</si>
  <si>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TRIBUTOS</t>
  </si>
  <si>
    <t>LUCRO REAL</t>
  </si>
  <si>
    <t>LUCRO PRESUMIDO</t>
  </si>
  <si>
    <t>Coeficiente L. Real</t>
  </si>
  <si>
    <t>Coeficiente L. Presumido</t>
  </si>
  <si>
    <r>
      <t>Coef SIMPLES</t>
    </r>
    <r>
      <rPr>
        <i/>
        <vertAlign val="superscript"/>
        <sz val="6"/>
        <color theme="1"/>
        <rFont val="Calibri"/>
        <family val="2"/>
        <scheme val="minor"/>
      </rPr>
      <t xml:space="preserve"> (*)</t>
    </r>
  </si>
  <si>
    <t>OUTRO</t>
  </si>
  <si>
    <t>(*)</t>
  </si>
  <si>
    <t>Segunda faixa: Receita Bruta em 12 meses De 180.000,01 a 360.000,00- Alíquota de 9,00%</t>
  </si>
  <si>
    <t>TOTAL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</si>
  <si>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</si>
  <si>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</si>
  <si>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</si>
  <si>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</si>
  <si>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</si>
  <si>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</si>
  <si>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</si>
  <si>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</si>
  <si>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</si>
  <si>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</si>
  <si>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</si>
  <si>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</si>
  <si>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</si>
  <si>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</si>
  <si>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</si>
  <si>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</si>
  <si>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</si>
  <si>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r>
      <t xml:space="preserve">SEG. ACIDENTE DO TRABALHO 1%, 2% e 3% </t>
    </r>
    <r>
      <rPr>
        <b/>
        <sz val="5"/>
        <color theme="1"/>
        <rFont val="Calibri"/>
        <family val="2"/>
        <scheme val="minor"/>
      </rPr>
      <t>(art. 22, inc. II, alíneas "b" e "c", da Lei nº 8.212/91)</t>
    </r>
  </si>
  <si>
    <t>Quadro Resumo Mensal</t>
  </si>
  <si>
    <t>Salário Normativo</t>
  </si>
  <si>
    <t>Tarifa Transporte</t>
  </si>
  <si>
    <t>Outros</t>
  </si>
  <si>
    <t>Cidade:</t>
  </si>
  <si>
    <t>Porcentagem</t>
  </si>
  <si>
    <r>
      <t xml:space="preserve">Adicional Insalubridade 20% </t>
    </r>
    <r>
      <rPr>
        <b/>
        <sz val="5"/>
        <color theme="1"/>
        <rFont val="Calibri"/>
        <family val="2"/>
        <scheme val="minor"/>
      </rPr>
      <t>(Ver súmula 228 e 139 TST)</t>
    </r>
  </si>
  <si>
    <r>
      <t xml:space="preserve">Adicional Insalubridade 40% </t>
    </r>
    <r>
      <rPr>
        <b/>
        <sz val="5"/>
        <color theme="1"/>
        <rFont val="Calibri"/>
        <family val="2"/>
        <scheme val="minor"/>
      </rPr>
      <t>(Ver súmula 228 e 139 TST)</t>
    </r>
  </si>
  <si>
    <t>MEMÓRIA DE CÁLCULO DO VALE ALIMENTAÇÃO</t>
  </si>
  <si>
    <t>Nº de Postos</t>
  </si>
  <si>
    <t>Valor</t>
  </si>
  <si>
    <r>
      <t xml:space="preserve">Adicional Insalubridade 10% </t>
    </r>
    <r>
      <rPr>
        <b/>
        <sz val="5"/>
        <color theme="1"/>
        <rFont val="Calibri"/>
        <family val="2"/>
        <scheme val="minor"/>
      </rPr>
      <t>(Ver súmula 228 e 139 TST)</t>
    </r>
  </si>
  <si>
    <t>Custo total por empregado</t>
  </si>
  <si>
    <t>Adicional de Supervisor (37%)</t>
  </si>
  <si>
    <t>Não aplicável</t>
  </si>
  <si>
    <t>Valor mensal</t>
  </si>
  <si>
    <t>Hora Intervalar</t>
  </si>
  <si>
    <t>Horas por mês</t>
  </si>
  <si>
    <t>Adicional Intervalar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</si>
  <si>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</si>
  <si>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Demais custos relativos à Norma Coletiva ou Disposições Legais - Grupo VI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</si>
  <si>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</si>
  <si>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Cargo/Função:</t>
  </si>
  <si>
    <t>INSALUBRIDADE (10%, 20%, 40%)</t>
  </si>
  <si>
    <t>PERICULOSIDADE (30%)</t>
  </si>
  <si>
    <t>Auxílio Alimentação</t>
  </si>
  <si>
    <t>Auxílio Lanche</t>
  </si>
  <si>
    <t>MEMÓRIA DE CÁLCULO DO VALE LANCHE</t>
  </si>
  <si>
    <t>ISS</t>
  </si>
  <si>
    <t>Convenção Coletiva de Trabalho:</t>
  </si>
  <si>
    <t>Origem do salário:</t>
  </si>
  <si>
    <t>Vlr. do salário e nº de horas correspondentes</t>
  </si>
  <si>
    <r>
      <t xml:space="preserve">Adicional de Supervisor </t>
    </r>
    <r>
      <rPr>
        <b/>
        <sz val="5"/>
        <color theme="1"/>
        <rFont val="Calibri"/>
        <family val="2"/>
        <scheme val="minor"/>
      </rPr>
      <t>(IN 02/2008 MPOG SLTI)</t>
    </r>
  </si>
  <si>
    <r>
      <t>Vale-Transporte</t>
    </r>
    <r>
      <rPr>
        <sz val="8"/>
        <color theme="1"/>
        <rFont val="Calibri"/>
        <family val="2"/>
      </rPr>
      <t>⁽⁵⁾</t>
    </r>
  </si>
  <si>
    <t>O valor do vale-transporte pode variar de acordo com o modal fornecido pelo empregador.</t>
  </si>
  <si>
    <t>(5)</t>
  </si>
  <si>
    <r>
      <t xml:space="preserve">Transporte </t>
    </r>
    <r>
      <rPr>
        <vertAlign val="superscript"/>
        <sz val="8"/>
        <color theme="1"/>
        <rFont val="Calibri"/>
        <family val="2"/>
        <scheme val="minor"/>
      </rPr>
      <t xml:space="preserve">(6) </t>
    </r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</si>
  <si>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</si>
  <si>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r>
      <t xml:space="preserve">Tributos </t>
    </r>
    <r>
      <rPr>
        <b/>
        <vertAlign val="superscript"/>
        <sz val="10"/>
        <color theme="1"/>
        <rFont val="Calibri"/>
        <family val="2"/>
        <scheme val="minor"/>
      </rPr>
      <t>(8)</t>
    </r>
  </si>
  <si>
    <t>(9)</t>
  </si>
  <si>
    <r>
      <t>Uniformes/EPI</t>
    </r>
    <r>
      <rPr>
        <vertAlign val="superscript"/>
        <sz val="8"/>
        <color indexed="8"/>
        <rFont val="Calibri"/>
        <family val="2"/>
      </rPr>
      <t xml:space="preserve"> (6a) </t>
    </r>
  </si>
  <si>
    <r>
      <t>Mobilização</t>
    </r>
    <r>
      <rPr>
        <vertAlign val="superscript"/>
        <sz val="8"/>
        <color theme="1"/>
        <rFont val="Calibri"/>
        <family val="2"/>
        <scheme val="minor"/>
      </rPr>
      <t xml:space="preserve"> (7)</t>
    </r>
  </si>
  <si>
    <r>
      <t xml:space="preserve">SIMPLES </t>
    </r>
    <r>
      <rPr>
        <vertAlign val="superscript"/>
        <sz val="8"/>
        <color theme="1"/>
        <rFont val="Calibri"/>
        <family val="2"/>
        <scheme val="minor"/>
      </rPr>
      <t>(9)</t>
    </r>
  </si>
  <si>
    <r>
      <t xml:space="preserve">Outros: </t>
    </r>
    <r>
      <rPr>
        <sz val="8"/>
        <rFont val="Calibri"/>
        <family val="2"/>
        <scheme val="minor"/>
      </rPr>
      <t>PLANO DE BENEFÍCIO SOCIAL FAMILIAR</t>
    </r>
  </si>
  <si>
    <t>Base de cálculo da insalubridade</t>
  </si>
  <si>
    <t>Base de cálculo da insalubridade (ver observação 2 do Anexo I - Folha de Dados - CGL 12.1.2)</t>
  </si>
  <si>
    <t>Servente de Limpeza</t>
  </si>
  <si>
    <t>Carga Horária do Posto</t>
  </si>
  <si>
    <t>Posto de Trabalho</t>
  </si>
  <si>
    <t>RS004917/2023</t>
  </si>
  <si>
    <t>Auxiliar Administrativo - GRAVATAÍ</t>
  </si>
  <si>
    <t>Auxiliar Administrativo - Supervisor- GRAVATAÍ</t>
  </si>
  <si>
    <t>Seg-Sex: 30h</t>
  </si>
  <si>
    <t>Seg-Sex:  30h</t>
  </si>
  <si>
    <t>Seg-Sáb:  44h</t>
  </si>
  <si>
    <t>Seg-Sáb: 44h</t>
  </si>
  <si>
    <t>Auxiliar Administrativo - Porto Alegre - CENTRO</t>
  </si>
  <si>
    <t>Servete de Limpeza - CENTRO</t>
  </si>
  <si>
    <t>Auxiliar Administrativo - Porto Alegre - Zona Norte</t>
  </si>
  <si>
    <t>Auxiliar Administrativo - Supervisor- Porto Alegre - Zona Norte</t>
  </si>
  <si>
    <t>Auxiliar Administrativo - Porto Alegre - Zona Sul</t>
  </si>
  <si>
    <t>Auxiliar Administrativo - Supervisor- Porto Alegre - Zona Sul</t>
  </si>
  <si>
    <t>Servente de Limpeza - Zona Sul</t>
  </si>
  <si>
    <t>Seg-Sext: 40h</t>
  </si>
  <si>
    <t xml:space="preserve">24/1300-0006476-8 </t>
  </si>
  <si>
    <t xml:space="preserve">Auxiliar Administrativo - seg-sex </t>
  </si>
  <si>
    <t>Auxiliar Administrativo - seg-sáb</t>
  </si>
  <si>
    <t>24/1300-0006476-8</t>
  </si>
  <si>
    <t>GRAVATAÍ</t>
  </si>
  <si>
    <t>Auxiliar Administrativo Supervisor - seg-sáb</t>
  </si>
  <si>
    <t>Porto Alegre Centro</t>
  </si>
  <si>
    <t xml:space="preserve">Auxiliar Administrativo Supervisor - seg-sex </t>
  </si>
  <si>
    <t xml:space="preserve">Auxiliar Administrativo- Supervisor - Porto Alegre - CENTRO </t>
  </si>
  <si>
    <t xml:space="preserve">Auxiliar Administrativo Supervisor - seg-sáb </t>
  </si>
  <si>
    <t>Servente de Limpeza - seg-sáb</t>
  </si>
  <si>
    <t>Auxiliar Administrativo seg-sex</t>
  </si>
  <si>
    <t>Porto Alegre Zona Sul</t>
  </si>
  <si>
    <t>Auxiliar Administrativo - seg-sex</t>
  </si>
  <si>
    <t>Servente de Limpeza - seg-sex</t>
  </si>
  <si>
    <t>TOTAL MENSAL</t>
  </si>
  <si>
    <t>Valor Total Mensal</t>
  </si>
  <si>
    <t>Porto Alegre Zona Norte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</si>
</sst>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0.0000%"/>
    <numFmt numFmtId="165" formatCode="0.0%"/>
    <numFmt numFmtId="166" formatCode="&quot;R$&quot;\ #,##0.00"/>
    <numFmt numFmtId="167" formatCode="0.0000"/>
    <numFmt numFmtId="168" formatCode="_-&quot;R$ &quot;* #,##0.00_-;&quot;-R$ &quot;* #,##0.00_-;_-&quot;R$ &quot;* \-??_-;_-@_-"/>
    <numFmt numFmtId="169" formatCode="00&quot;/&quot;0000&quot;-&quot;0000000&quot;-&quot;0"/>
    <numFmt numFmtId="170" formatCode="_-[$R$-416]\ * #,##0.00_-;\-[$R$-416]\ * #,##0.00_-;_-[$R$-416]\ * &quot;-&quot;??_-;_-@_-"/>
  </numFmts>
  <fonts count="38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10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7"/>
      <color theme="1"/>
      <name val="Calibri"/>
      <family val="2"/>
      <scheme val="minor"/>
    </font>
    <font>
      <b/>
      <vertAlign val="superscript"/>
      <sz val="8"/>
      <color theme="1"/>
      <name val="Calibri"/>
      <family val="2"/>
      <scheme val="minor"/>
    </font>
    <font>
      <vertAlign val="superscript"/>
      <sz val="8"/>
      <color theme="1"/>
      <name val="Calibri"/>
      <family val="2"/>
      <scheme val="minor"/>
    </font>
    <font>
      <sz val="8"/>
      <color indexed="8"/>
      <name val="Calibri"/>
      <family val="2"/>
    </font>
    <font>
      <vertAlign val="superscript"/>
      <sz val="8"/>
      <color indexed="8"/>
      <name val="Calibri"/>
      <family val="2"/>
    </font>
    <font>
      <sz val="6"/>
      <color theme="1"/>
      <name val="Calibri"/>
      <family val="2"/>
      <scheme val="minor"/>
    </font>
    <font>
      <i/>
      <sz val="6"/>
      <color theme="1"/>
      <name val="Calibri"/>
      <family val="2"/>
      <scheme val="minor"/>
    </font>
    <font>
      <b/>
      <vertAlign val="superscript"/>
      <sz val="10"/>
      <color theme="1"/>
      <name val="Calibri"/>
      <family val="2"/>
      <scheme val="minor"/>
    </font>
    <font>
      <i/>
      <vertAlign val="superscript"/>
      <sz val="6"/>
      <color theme="1"/>
      <name val="Calibri"/>
      <family val="2"/>
      <scheme val="minor"/>
    </font>
    <font>
      <b/>
      <i/>
      <sz val="6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b/>
      <sz val="9"/>
      <color indexed="81"/>
      <name val="Segoe UI"/>
      <family val="2"/>
    </font>
    <font>
      <sz val="11"/>
      <color theme="1"/>
      <name val="Calibri"/>
      <family val="2"/>
      <scheme val="minor"/>
    </font>
    <font>
      <sz val="8"/>
      <color rgb="FF000000"/>
      <name val="Calibri"/>
      <family val="2"/>
    </font>
    <font>
      <sz val="8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indexed="8"/>
      <name val="Calibri"/>
      <family val="2"/>
      <charset val="1"/>
    </font>
    <font>
      <sz val="7.5"/>
      <color theme="1"/>
      <name val="Calibri"/>
      <family val="2"/>
      <scheme val="minor"/>
    </font>
    <font>
      <b/>
      <i/>
      <sz val="7"/>
      <color theme="1"/>
      <name val="Calibri"/>
      <family val="2"/>
      <scheme val="minor"/>
    </font>
    <font>
      <sz val="8"/>
      <color theme="1"/>
      <name val="Calibri"/>
      <family val="2"/>
    </font>
    <font>
      <sz val="8"/>
      <name val="Calibri"/>
      <family val="2"/>
      <scheme val="minor"/>
    </font>
    <font>
      <b/>
      <sz val="7.5"/>
      <color theme="1"/>
      <name val="Calibri"/>
      <family val="2"/>
      <scheme val="minor"/>
    </font>
    <font>
      <sz val="11"/>
      <color theme="0"/>
      <name val="Calibri"/>
      <family val="2"/>
      <charset val="1"/>
    </font>
    <font>
      <b/>
      <sz val="11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5B3D7"/>
        <bgColor rgb="FF9999FF"/>
      </patternFill>
    </fill>
    <fill>
      <patternFill patternType="solid">
        <fgColor rgb="FFC6D9F1"/>
        <bgColor rgb="FFD9D9D9"/>
      </patternFill>
    </fill>
    <fill>
      <patternFill patternType="solid">
        <fgColor rgb="FFD9D9D9"/>
        <bgColor rgb="FFE6E0EC"/>
      </patternFill>
    </fill>
    <fill>
      <patternFill patternType="solid">
        <fgColor rgb="FFFFFFFF"/>
        <bgColor rgb="FFFFFFCC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27" fillId="0" borderId="0"/>
    <xf numFmtId="0" fontId="4" fillId="0" borderId="0" applyNumberFormat="0" applyFill="0" applyBorder="0" applyAlignment="0" applyProtection="0">
      <alignment vertical="top"/>
      <protection locked="0"/>
    </xf>
    <xf numFmtId="168" fontId="27" fillId="0" borderId="0" applyBorder="0" applyProtection="0"/>
    <xf numFmtId="0" fontId="30" fillId="0" borderId="0"/>
    <xf numFmtId="0" fontId="24" fillId="0" borderId="0"/>
    <xf numFmtId="9" fontId="27" fillId="0" borderId="0" applyBorder="0" applyProtection="0"/>
  </cellStyleXfs>
  <cellXfs count="195">
    <xf numFmtId="0" fontId="0" fillId="0" borderId="0" xfId="0"/>
    <xf numFmtId="164" fontId="3" fillId="0" borderId="0" xfId="0" applyNumberFormat="1" applyFont="1" applyAlignment="1">
      <alignment horizontal="center" vertical="center" wrapText="1"/>
    </xf>
    <xf numFmtId="0" fontId="4" fillId="0" borderId="0" xfId="1" applyFill="1" applyAlignment="1" applyProtection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2" fontId="11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quotePrefix="1" applyFont="1" applyAlignment="1">
      <alignment horizontal="center" vertical="center" wrapText="1"/>
    </xf>
    <xf numFmtId="2" fontId="10" fillId="0" borderId="0" xfId="0" applyNumberFormat="1" applyFon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164" fontId="10" fillId="4" borderId="1" xfId="0" applyNumberFormat="1" applyFont="1" applyFill="1" applyBorder="1" applyAlignment="1">
      <alignment horizontal="center" vertical="center" wrapText="1"/>
    </xf>
    <xf numFmtId="4" fontId="10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10" fillId="0" borderId="0" xfId="0" applyNumberFormat="1" applyFont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9" fontId="11" fillId="0" borderId="0" xfId="0" applyNumberFormat="1" applyFont="1" applyAlignment="1">
      <alignment horizontal="center" vertical="center" wrapText="1"/>
    </xf>
    <xf numFmtId="4" fontId="11" fillId="0" borderId="0" xfId="0" applyNumberFormat="1" applyFont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64" fontId="10" fillId="7" borderId="1" xfId="0" applyNumberFormat="1" applyFont="1" applyFill="1" applyBorder="1" applyAlignment="1">
      <alignment horizontal="center" vertical="center" wrapText="1"/>
    </xf>
    <xf numFmtId="4" fontId="10" fillId="7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164" fontId="10" fillId="2" borderId="0" xfId="0" applyNumberFormat="1" applyFont="1" applyFill="1" applyAlignment="1">
      <alignment horizontal="center" vertical="center" wrapText="1"/>
    </xf>
    <xf numFmtId="4" fontId="10" fillId="2" borderId="0" xfId="0" applyNumberFormat="1" applyFont="1" applyFill="1" applyAlignment="1">
      <alignment horizontal="center" vertical="center" wrapText="1"/>
    </xf>
    <xf numFmtId="2" fontId="3" fillId="2" borderId="0" xfId="0" applyNumberFormat="1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9" fontId="1" fillId="8" borderId="1" xfId="0" quotePrefix="1" applyNumberFormat="1" applyFont="1" applyFill="1" applyBorder="1" applyAlignment="1">
      <alignment horizontal="center" vertical="center" wrapText="1"/>
    </xf>
    <xf numFmtId="2" fontId="1" fillId="3" borderId="1" xfId="0" quotePrefix="1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2" fontId="17" fillId="2" borderId="1" xfId="0" applyNumberFormat="1" applyFont="1" applyFill="1" applyBorder="1" applyAlignment="1">
      <alignment horizontal="center" vertical="center" wrapText="1"/>
    </xf>
    <xf numFmtId="0" fontId="17" fillId="2" borderId="1" xfId="0" quotePrefix="1" applyFont="1" applyFill="1" applyBorder="1" applyAlignment="1">
      <alignment horizontal="center" vertical="center" wrapText="1"/>
    </xf>
    <xf numFmtId="10" fontId="17" fillId="2" borderId="1" xfId="0" applyNumberFormat="1" applyFont="1" applyFill="1" applyBorder="1" applyAlignment="1">
      <alignment horizontal="center" vertical="center" wrapText="1"/>
    </xf>
    <xf numFmtId="164" fontId="17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10" fillId="3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 wrapText="1"/>
    </xf>
    <xf numFmtId="167" fontId="3" fillId="2" borderId="1" xfId="0" applyNumberFormat="1" applyFont="1" applyFill="1" applyBorder="1" applyAlignment="1">
      <alignment horizontal="center" vertical="center" wrapText="1"/>
    </xf>
    <xf numFmtId="167" fontId="10" fillId="2" borderId="1" xfId="0" applyNumberFormat="1" applyFont="1" applyFill="1" applyBorder="1" applyAlignment="1">
      <alignment horizontal="center" vertical="center" wrapText="1"/>
    </xf>
    <xf numFmtId="0" fontId="21" fillId="2" borderId="1" xfId="0" quotePrefix="1" applyFont="1" applyFill="1" applyBorder="1" applyAlignment="1">
      <alignment horizontal="center" vertical="center" wrapText="1"/>
    </xf>
    <xf numFmtId="10" fontId="1" fillId="3" borderId="1" xfId="0" applyNumberFormat="1" applyFont="1" applyFill="1" applyBorder="1" applyAlignment="1">
      <alignment horizontal="center" vertical="center" wrapText="1"/>
    </xf>
    <xf numFmtId="0" fontId="22" fillId="0" borderId="0" xfId="0" quotePrefix="1" applyFont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4" fontId="3" fillId="10" borderId="1" xfId="0" applyNumberFormat="1" applyFont="1" applyFill="1" applyBorder="1" applyAlignment="1">
      <alignment horizontal="center" vertical="center" wrapText="1"/>
    </xf>
    <xf numFmtId="4" fontId="10" fillId="10" borderId="1" xfId="0" applyNumberFormat="1" applyFont="1" applyFill="1" applyBorder="1" applyAlignment="1">
      <alignment horizontal="center" vertical="center" wrapText="1"/>
    </xf>
    <xf numFmtId="164" fontId="25" fillId="0" borderId="1" xfId="0" applyNumberFormat="1" applyFont="1" applyBorder="1" applyAlignment="1">
      <alignment horizontal="center" vertical="center" wrapText="1"/>
    </xf>
    <xf numFmtId="4" fontId="26" fillId="0" borderId="1" xfId="0" applyNumberFormat="1" applyFont="1" applyBorder="1" applyAlignment="1">
      <alignment horizontal="center" vertical="center" wrapText="1"/>
    </xf>
    <xf numFmtId="0" fontId="27" fillId="0" borderId="0" xfId="2"/>
    <xf numFmtId="0" fontId="28" fillId="12" borderId="1" xfId="2" applyFont="1" applyFill="1" applyBorder="1" applyAlignment="1">
      <alignment horizontal="center" vertical="center" wrapText="1"/>
    </xf>
    <xf numFmtId="0" fontId="31" fillId="4" borderId="1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166" fontId="3" fillId="4" borderId="1" xfId="0" applyNumberFormat="1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center" vertical="center" wrapText="1"/>
    </xf>
    <xf numFmtId="9" fontId="3" fillId="4" borderId="11" xfId="0" applyNumberFormat="1" applyFont="1" applyFill="1" applyBorder="1" applyAlignment="1">
      <alignment horizontal="center" vertical="center" wrapText="1"/>
    </xf>
    <xf numFmtId="166" fontId="3" fillId="4" borderId="11" xfId="0" applyNumberFormat="1" applyFont="1" applyFill="1" applyBorder="1" applyAlignment="1">
      <alignment horizontal="center" vertical="center" wrapText="1"/>
    </xf>
    <xf numFmtId="0" fontId="26" fillId="13" borderId="1" xfId="0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166" fontId="3" fillId="0" borderId="0" xfId="0" applyNumberFormat="1" applyFont="1" applyAlignment="1">
      <alignment horizontal="center" vertical="center" wrapText="1"/>
    </xf>
    <xf numFmtId="9" fontId="3" fillId="0" borderId="0" xfId="0" applyNumberFormat="1" applyFont="1" applyAlignment="1">
      <alignment horizontal="center" vertical="center" wrapText="1"/>
    </xf>
    <xf numFmtId="4" fontId="26" fillId="0" borderId="0" xfId="0" applyNumberFormat="1" applyFont="1" applyAlignment="1">
      <alignment horizontal="center" vertical="center" wrapText="1"/>
    </xf>
    <xf numFmtId="168" fontId="27" fillId="0" borderId="1" xfId="2" applyNumberFormat="1" applyBorder="1" applyAlignment="1">
      <alignment vertical="center"/>
    </xf>
    <xf numFmtId="0" fontId="27" fillId="0" borderId="1" xfId="2" applyBorder="1" applyAlignment="1">
      <alignment horizontal="center" vertical="center"/>
    </xf>
    <xf numFmtId="166" fontId="27" fillId="0" borderId="0" xfId="2" applyNumberFormat="1"/>
    <xf numFmtId="166" fontId="36" fillId="0" borderId="0" xfId="2" applyNumberFormat="1" applyFont="1"/>
    <xf numFmtId="0" fontId="36" fillId="0" borderId="0" xfId="2" applyFont="1"/>
    <xf numFmtId="0" fontId="29" fillId="12" borderId="5" xfId="2" applyFont="1" applyFill="1" applyBorder="1" applyAlignment="1">
      <alignment horizontal="center" vertical="center" wrapText="1"/>
    </xf>
    <xf numFmtId="0" fontId="27" fillId="0" borderId="5" xfId="2" applyBorder="1" applyAlignment="1">
      <alignment vertical="center"/>
    </xf>
    <xf numFmtId="0" fontId="27" fillId="0" borderId="1" xfId="2" applyBorder="1" applyAlignment="1">
      <alignment horizontal="center"/>
    </xf>
    <xf numFmtId="0" fontId="27" fillId="0" borderId="0" xfId="2" applyAlignment="1">
      <alignment horizontal="center"/>
    </xf>
    <xf numFmtId="168" fontId="27" fillId="0" borderId="1" xfId="2" applyNumberFormat="1" applyBorder="1"/>
    <xf numFmtId="0" fontId="27" fillId="0" borderId="5" xfId="2" applyBorder="1" applyAlignment="1">
      <alignment horizontal="center" vertical="center" wrapText="1"/>
    </xf>
    <xf numFmtId="0" fontId="27" fillId="0" borderId="5" xfId="2" applyBorder="1" applyAlignment="1">
      <alignment horizontal="center"/>
    </xf>
    <xf numFmtId="170" fontId="27" fillId="0" borderId="1" xfId="2" applyNumberFormat="1" applyBorder="1"/>
    <xf numFmtId="170" fontId="27" fillId="0" borderId="0" xfId="2" applyNumberFormat="1"/>
    <xf numFmtId="170" fontId="0" fillId="10" borderId="1" xfId="0" applyNumberFormat="1" applyFill="1" applyBorder="1" applyAlignment="1">
      <alignment vertical="center" wrapText="1"/>
    </xf>
    <xf numFmtId="0" fontId="37" fillId="0" borderId="1" xfId="2" applyFont="1" applyBorder="1"/>
    <xf numFmtId="0" fontId="10" fillId="10" borderId="5" xfId="0" applyFont="1" applyFill="1" applyBorder="1" applyAlignment="1">
      <alignment horizontal="center" vertical="center" wrapText="1"/>
    </xf>
    <xf numFmtId="0" fontId="10" fillId="10" borderId="6" xfId="0" applyFont="1" applyFill="1" applyBorder="1" applyAlignment="1">
      <alignment horizontal="center" vertical="center" wrapText="1"/>
    </xf>
    <xf numFmtId="0" fontId="10" fillId="10" borderId="7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10" fillId="7" borderId="5" xfId="0" applyFont="1" applyFill="1" applyBorder="1" applyAlignment="1">
      <alignment horizontal="center" vertical="center" wrapText="1"/>
    </xf>
    <xf numFmtId="0" fontId="10" fillId="7" borderId="6" xfId="0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left" vertical="center" wrapText="1"/>
    </xf>
    <xf numFmtId="0" fontId="3" fillId="10" borderId="6" xfId="0" applyFont="1" applyFill="1" applyBorder="1" applyAlignment="1">
      <alignment horizontal="left" vertical="center" wrapText="1"/>
    </xf>
    <xf numFmtId="0" fontId="3" fillId="10" borderId="7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7" fillId="0" borderId="1" xfId="0" quotePrefix="1" applyFont="1" applyBorder="1" applyAlignment="1">
      <alignment horizontal="left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left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17" fillId="0" borderId="9" xfId="0" applyFont="1" applyBorder="1" applyAlignment="1">
      <alignment horizontal="left" vertical="center" wrapText="1"/>
    </xf>
    <xf numFmtId="0" fontId="10" fillId="7" borderId="1" xfId="0" applyFont="1" applyFill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0" fillId="0" borderId="5" xfId="0" applyNumberFormat="1" applyFont="1" applyBorder="1" applyAlignment="1">
      <alignment horizontal="center" vertical="center" wrapText="1"/>
    </xf>
    <xf numFmtId="0" fontId="1" fillId="3" borderId="1" xfId="0" quotePrefix="1" applyFont="1" applyFill="1" applyBorder="1" applyAlignment="1">
      <alignment horizontal="left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0" fillId="3" borderId="1" xfId="0" quotePrefix="1" applyFont="1" applyFill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1" fillId="8" borderId="1" xfId="0" quotePrefix="1" applyFont="1" applyFill="1" applyBorder="1" applyAlignment="1">
      <alignment horizontal="center" vertical="center" wrapText="1"/>
    </xf>
    <xf numFmtId="0" fontId="17" fillId="2" borderId="1" xfId="0" quotePrefix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1" fillId="8" borderId="5" xfId="0" applyFont="1" applyFill="1" applyBorder="1" applyAlignment="1">
      <alignment vertical="top" wrapText="1"/>
    </xf>
    <xf numFmtId="0" fontId="1" fillId="8" borderId="6" xfId="0" quotePrefix="1" applyFont="1" applyFill="1" applyBorder="1" applyAlignment="1">
      <alignment vertical="top" wrapText="1"/>
    </xf>
    <xf numFmtId="0" fontId="1" fillId="8" borderId="7" xfId="0" quotePrefix="1" applyFont="1" applyFill="1" applyBorder="1" applyAlignment="1">
      <alignment vertical="top" wrapText="1"/>
    </xf>
    <xf numFmtId="0" fontId="15" fillId="0" borderId="5" xfId="0" applyFont="1" applyBorder="1" applyAlignment="1">
      <alignment horizontal="left" vertical="center"/>
    </xf>
    <xf numFmtId="0" fontId="15" fillId="0" borderId="6" xfId="0" applyFont="1" applyBorder="1" applyAlignment="1">
      <alignment horizontal="left" vertical="center"/>
    </xf>
    <xf numFmtId="0" fontId="15" fillId="0" borderId="7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2" fontId="3" fillId="0" borderId="1" xfId="0" applyNumberFormat="1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left" vertical="center" wrapText="1"/>
    </xf>
    <xf numFmtId="0" fontId="32" fillId="0" borderId="6" xfId="0" applyFont="1" applyBorder="1" applyAlignment="1">
      <alignment horizontal="left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justify" vertical="center" wrapText="1"/>
    </xf>
    <xf numFmtId="0" fontId="26" fillId="14" borderId="5" xfId="0" applyFont="1" applyFill="1" applyBorder="1" applyAlignment="1">
      <alignment horizontal="left" vertical="center" wrapText="1"/>
    </xf>
    <xf numFmtId="0" fontId="26" fillId="14" borderId="6" xfId="0" applyFont="1" applyFill="1" applyBorder="1" applyAlignment="1">
      <alignment horizontal="left" vertical="center" wrapText="1"/>
    </xf>
    <xf numFmtId="0" fontId="26" fillId="14" borderId="7" xfId="0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1" fillId="4" borderId="1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 wrapText="1"/>
    </xf>
    <xf numFmtId="0" fontId="31" fillId="4" borderId="12" xfId="0" applyFont="1" applyFill="1" applyBorder="1" applyAlignment="1">
      <alignment horizontal="center" vertical="center" wrapText="1"/>
    </xf>
    <xf numFmtId="0" fontId="31" fillId="4" borderId="8" xfId="0" applyFont="1" applyFill="1" applyBorder="1" applyAlignment="1">
      <alignment horizontal="center" vertical="center" wrapText="1"/>
    </xf>
    <xf numFmtId="0" fontId="31" fillId="4" borderId="15" xfId="0" applyFont="1" applyFill="1" applyBorder="1" applyAlignment="1">
      <alignment horizontal="center" vertical="center" wrapText="1"/>
    </xf>
    <xf numFmtId="9" fontId="3" fillId="4" borderId="11" xfId="0" applyNumberFormat="1" applyFont="1" applyFill="1" applyBorder="1" applyAlignment="1">
      <alignment horizontal="center" vertical="center" wrapText="1"/>
    </xf>
    <xf numFmtId="9" fontId="3" fillId="4" borderId="2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9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0" fontId="35" fillId="0" borderId="5" xfId="0" applyFont="1" applyBorder="1" applyAlignment="1">
      <alignment horizontal="left" vertical="center" wrapText="1"/>
    </xf>
    <xf numFmtId="0" fontId="35" fillId="0" borderId="6" xfId="0" applyFont="1" applyBorder="1" applyAlignment="1">
      <alignment horizontal="left" vertical="center" wrapText="1"/>
    </xf>
    <xf numFmtId="0" fontId="35" fillId="0" borderId="7" xfId="0" applyFont="1" applyBorder="1" applyAlignment="1">
      <alignment horizontal="left" vertical="center" wrapText="1"/>
    </xf>
    <xf numFmtId="0" fontId="28" fillId="11" borderId="1" xfId="2" applyFont="1" applyFill="1" applyBorder="1" applyAlignment="1">
      <alignment horizontal="center"/>
    </xf>
  </cellXfs>
  <cellStyles count="8">
    <cellStyle name="Hiperlink" xfId="1" builtinId="8"/>
    <cellStyle name="Hiperlink 2" xfId="3"/>
    <cellStyle name="Moeda 2" xfId="4"/>
    <cellStyle name="Normal" xfId="0" builtinId="0"/>
    <cellStyle name="Normal 2" xfId="2"/>
    <cellStyle name="Normal 2 2" xfId="5"/>
    <cellStyle name="Normal 3" xfId="6"/>
    <cellStyle name="Porcentagem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68"/>
  <sheetViews>
    <sheetView view="pageBreakPreview" topLeftCell="A139" zoomScale="130" zoomScaleNormal="130" zoomScaleSheetLayoutView="130" workbookViewId="0">
      <selection activeCell="I122" sqref="I122"/>
    </sheetView>
  </sheetViews>
  <sheetFormatPr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K1" s="2"/>
    </row>
    <row r="2" spans="1:11" ht="22.5" customHeight="1" x14ac:dyDescent="0.25">
      <c r="A2" s="179" t="s">
        <v>1</v>
      </c>
      <c r="B2" s="179"/>
      <c r="C2" s="180" t="s">
        <v>195</v>
      </c>
      <c r="D2" s="180"/>
      <c r="E2" s="181" t="s">
        <v>2</v>
      </c>
      <c r="F2" s="181"/>
      <c r="G2" s="181"/>
      <c r="H2" s="181"/>
      <c r="I2" s="181"/>
    </row>
    <row r="3" spans="1:11" ht="11.25" customHeight="1" x14ac:dyDescent="0.25">
      <c r="A3" s="179" t="s">
        <v>3</v>
      </c>
      <c r="B3" s="179"/>
      <c r="C3" s="4"/>
      <c r="D3" s="5"/>
      <c r="E3" s="6" t="s">
        <v>4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148" t="s">
        <v>153</v>
      </c>
      <c r="B5" s="149"/>
      <c r="C5" s="150"/>
      <c r="D5" s="182" t="s">
        <v>196</v>
      </c>
      <c r="E5" s="183"/>
      <c r="F5" s="184"/>
      <c r="G5" s="185" t="str">
        <f>IF(D6="12x36","Regime de trabalho:","Quantidade de HORAS/MÊS")</f>
        <v>Quantidade de HORAS/MÊS</v>
      </c>
      <c r="H5" s="186"/>
      <c r="I5" s="189">
        <f>IF(D6="12x36",D6,5*D6)</f>
        <v>150</v>
      </c>
    </row>
    <row r="6" spans="1:11" ht="18.75" customHeight="1" x14ac:dyDescent="0.25">
      <c r="A6" s="148" t="str">
        <f>IF(D6="12x36","Regime de trabalho:","Regime de trabalho (horas semanais):")</f>
        <v>Regime de trabalho (horas semanais):</v>
      </c>
      <c r="B6" s="149"/>
      <c r="C6" s="150"/>
      <c r="D6" s="148">
        <v>30</v>
      </c>
      <c r="E6" s="149"/>
      <c r="F6" s="150"/>
      <c r="G6" s="187"/>
      <c r="H6" s="188"/>
      <c r="I6" s="190"/>
    </row>
    <row r="7" spans="1:11" ht="22.5" customHeight="1" x14ac:dyDescent="0.25">
      <c r="A7" s="148" t="s">
        <v>160</v>
      </c>
      <c r="B7" s="149"/>
      <c r="C7" s="150"/>
      <c r="D7" s="101" t="s">
        <v>180</v>
      </c>
      <c r="E7" s="102"/>
      <c r="F7" s="103"/>
      <c r="G7" s="173" t="s">
        <v>154</v>
      </c>
      <c r="H7" s="174"/>
      <c r="I7" s="177" t="s">
        <v>145</v>
      </c>
    </row>
    <row r="8" spans="1:11" ht="22.5" customHeight="1" x14ac:dyDescent="0.25">
      <c r="A8" s="148" t="s">
        <v>161</v>
      </c>
      <c r="B8" s="149"/>
      <c r="C8" s="150"/>
      <c r="D8" s="101" t="s">
        <v>6</v>
      </c>
      <c r="E8" s="102"/>
      <c r="F8" s="103"/>
      <c r="G8" s="175"/>
      <c r="H8" s="176"/>
      <c r="I8" s="178"/>
    </row>
    <row r="9" spans="1:11" ht="24.75" customHeight="1" x14ac:dyDescent="0.25">
      <c r="A9" s="148" t="s">
        <v>135</v>
      </c>
      <c r="B9" s="149"/>
      <c r="C9" s="150"/>
      <c r="D9" s="148" t="s">
        <v>199</v>
      </c>
      <c r="E9" s="149"/>
      <c r="F9" s="150"/>
      <c r="G9" s="167" t="s">
        <v>155</v>
      </c>
      <c r="H9" s="167"/>
      <c r="I9" s="8" t="s">
        <v>145</v>
      </c>
    </row>
    <row r="10" spans="1:11" ht="32.25" customHeight="1" x14ac:dyDescent="0.25">
      <c r="A10" s="168" t="s">
        <v>132</v>
      </c>
      <c r="B10" s="169"/>
      <c r="C10" s="169"/>
      <c r="D10" s="169"/>
      <c r="E10" s="169"/>
      <c r="F10" s="169"/>
      <c r="G10" s="71" t="s">
        <v>162</v>
      </c>
      <c r="H10" s="7">
        <v>220</v>
      </c>
      <c r="I10" s="73">
        <v>2013.31</v>
      </c>
    </row>
    <row r="11" spans="1:11" ht="15" customHeight="1" x14ac:dyDescent="0.25">
      <c r="A11" s="134" t="s">
        <v>159</v>
      </c>
      <c r="B11" s="162"/>
      <c r="C11" s="162"/>
      <c r="D11" s="162"/>
      <c r="E11" s="162"/>
      <c r="F11" s="162"/>
      <c r="G11" s="7" t="str">
        <f>D9</f>
        <v>GRAVATAÍ</v>
      </c>
      <c r="H11" s="7" t="s">
        <v>5</v>
      </c>
      <c r="I11" s="9">
        <v>2.5000000000000001E-2</v>
      </c>
    </row>
    <row r="12" spans="1:11" ht="15" customHeight="1" x14ac:dyDescent="0.25">
      <c r="A12" s="166" t="s">
        <v>133</v>
      </c>
      <c r="B12" s="170"/>
      <c r="C12" s="170"/>
      <c r="D12" s="170"/>
      <c r="E12" s="170"/>
      <c r="F12" s="170"/>
      <c r="G12" s="164" t="s">
        <v>6</v>
      </c>
      <c r="H12" s="7" t="s">
        <v>7</v>
      </c>
      <c r="I12" s="73">
        <v>4.5</v>
      </c>
    </row>
    <row r="13" spans="1:11" x14ac:dyDescent="0.25">
      <c r="A13" s="171"/>
      <c r="B13" s="172"/>
      <c r="C13" s="172"/>
      <c r="D13" s="172"/>
      <c r="E13" s="172"/>
      <c r="F13" s="172"/>
      <c r="G13" s="164"/>
      <c r="H13" s="7" t="s">
        <v>8</v>
      </c>
      <c r="I13" s="74">
        <v>22</v>
      </c>
    </row>
    <row r="14" spans="1:11" x14ac:dyDescent="0.25">
      <c r="A14" s="168"/>
      <c r="B14" s="169"/>
      <c r="C14" s="169"/>
      <c r="D14" s="169"/>
      <c r="E14" s="169"/>
      <c r="F14" s="169"/>
      <c r="G14" s="164"/>
      <c r="H14" s="7" t="s">
        <v>9</v>
      </c>
      <c r="I14" s="8">
        <v>0.06</v>
      </c>
    </row>
    <row r="15" spans="1:11" ht="11.25" customHeight="1" x14ac:dyDescent="0.25">
      <c r="A15" s="133" t="s">
        <v>156</v>
      </c>
      <c r="B15" s="133"/>
      <c r="C15" s="133"/>
      <c r="D15" s="133"/>
      <c r="E15" s="133"/>
      <c r="F15" s="134"/>
      <c r="G15" s="164" t="s">
        <v>6</v>
      </c>
      <c r="H15" s="7" t="s">
        <v>7</v>
      </c>
      <c r="I15" s="73">
        <v>0</v>
      </c>
    </row>
    <row r="16" spans="1:11" ht="11.25" customHeight="1" x14ac:dyDescent="0.25">
      <c r="A16" s="133"/>
      <c r="B16" s="133"/>
      <c r="C16" s="133"/>
      <c r="D16" s="133"/>
      <c r="E16" s="133"/>
      <c r="F16" s="134"/>
      <c r="G16" s="164"/>
      <c r="H16" s="7" t="s">
        <v>8</v>
      </c>
      <c r="I16" s="74">
        <v>0</v>
      </c>
    </row>
    <row r="17" spans="1:9" x14ac:dyDescent="0.25">
      <c r="A17" s="133"/>
      <c r="B17" s="133"/>
      <c r="C17" s="133"/>
      <c r="D17" s="133"/>
      <c r="E17" s="133"/>
      <c r="F17" s="134"/>
      <c r="G17" s="164"/>
      <c r="H17" s="7" t="s">
        <v>9</v>
      </c>
      <c r="I17" s="8">
        <v>0</v>
      </c>
    </row>
    <row r="18" spans="1:9" x14ac:dyDescent="0.25">
      <c r="A18" s="133" t="s">
        <v>157</v>
      </c>
      <c r="B18" s="133"/>
      <c r="C18" s="133"/>
      <c r="D18" s="133"/>
      <c r="E18" s="133"/>
      <c r="F18" s="134"/>
      <c r="G18" s="164" t="s">
        <v>6</v>
      </c>
      <c r="H18" s="7" t="s">
        <v>7</v>
      </c>
      <c r="I18" s="73">
        <v>11.84</v>
      </c>
    </row>
    <row r="19" spans="1:9" x14ac:dyDescent="0.25">
      <c r="A19" s="133"/>
      <c r="B19" s="133"/>
      <c r="C19" s="133"/>
      <c r="D19" s="133"/>
      <c r="E19" s="133"/>
      <c r="F19" s="134"/>
      <c r="G19" s="164"/>
      <c r="H19" s="7" t="s">
        <v>8</v>
      </c>
      <c r="I19" s="74">
        <v>22</v>
      </c>
    </row>
    <row r="20" spans="1:9" x14ac:dyDescent="0.25">
      <c r="A20" s="133"/>
      <c r="B20" s="133"/>
      <c r="C20" s="133"/>
      <c r="D20" s="133"/>
      <c r="E20" s="133"/>
      <c r="F20" s="134"/>
      <c r="G20" s="164"/>
      <c r="H20" s="7" t="s">
        <v>9</v>
      </c>
      <c r="I20" s="8">
        <v>0.19</v>
      </c>
    </row>
    <row r="21" spans="1:9" ht="36" customHeight="1" x14ac:dyDescent="0.25">
      <c r="A21" s="165" t="s">
        <v>174</v>
      </c>
      <c r="B21" s="165"/>
      <c r="C21" s="165"/>
      <c r="D21" s="165"/>
      <c r="E21" s="165"/>
      <c r="F21" s="166"/>
      <c r="G21" s="72" t="s">
        <v>6</v>
      </c>
      <c r="H21" s="72" t="s">
        <v>146</v>
      </c>
      <c r="I21" s="76">
        <v>19.420000000000002</v>
      </c>
    </row>
    <row r="22" spans="1:9" ht="22.5" x14ac:dyDescent="0.25">
      <c r="A22" s="134" t="s">
        <v>144</v>
      </c>
      <c r="B22" s="162"/>
      <c r="C22" s="162"/>
      <c r="D22" s="162"/>
      <c r="E22" s="162"/>
      <c r="F22" s="163"/>
      <c r="G22" s="72"/>
      <c r="H22" s="72" t="s">
        <v>136</v>
      </c>
      <c r="I22" s="75" t="s">
        <v>145</v>
      </c>
    </row>
    <row r="23" spans="1:9" ht="34.5" customHeight="1" x14ac:dyDescent="0.25">
      <c r="A23" s="133" t="s">
        <v>175</v>
      </c>
      <c r="B23" s="133"/>
      <c r="C23" s="133"/>
      <c r="D23" s="133"/>
      <c r="E23" s="133"/>
      <c r="F23" s="133"/>
      <c r="G23" s="7"/>
      <c r="H23" s="7" t="s">
        <v>141</v>
      </c>
      <c r="I23" s="73" t="s">
        <v>145</v>
      </c>
    </row>
    <row r="24" spans="1:9" ht="26.25" customHeight="1" x14ac:dyDescent="0.25">
      <c r="A24" s="134" t="s">
        <v>147</v>
      </c>
      <c r="B24" s="162"/>
      <c r="C24" s="162"/>
      <c r="D24" s="162"/>
      <c r="E24" s="162"/>
      <c r="F24" s="163"/>
      <c r="G24" s="72"/>
      <c r="H24" s="77" t="s">
        <v>148</v>
      </c>
      <c r="I24" s="78" t="s">
        <v>145</v>
      </c>
    </row>
    <row r="25" spans="1:9" ht="35.25" customHeight="1" x14ac:dyDescent="0.25">
      <c r="A25" s="133" t="s">
        <v>152</v>
      </c>
      <c r="B25" s="133"/>
      <c r="C25" s="133"/>
      <c r="D25" s="133"/>
      <c r="E25" s="133"/>
      <c r="F25" s="133"/>
      <c r="G25" s="7"/>
      <c r="H25" s="71" t="s">
        <v>136</v>
      </c>
      <c r="I25" s="8">
        <v>0.2</v>
      </c>
    </row>
    <row r="26" spans="1:9" ht="5.0999999999999996" customHeight="1" x14ac:dyDescent="0.25"/>
    <row r="27" spans="1:9" ht="17.25" customHeight="1" x14ac:dyDescent="0.25">
      <c r="A27" s="112" t="s">
        <v>11</v>
      </c>
      <c r="B27" s="112"/>
      <c r="C27" s="112"/>
      <c r="D27" s="112"/>
      <c r="E27" s="112"/>
      <c r="F27" s="112"/>
      <c r="G27" s="112"/>
      <c r="H27" s="112"/>
      <c r="I27" s="112"/>
    </row>
    <row r="28" spans="1:9" ht="33.75" x14ac:dyDescent="0.25">
      <c r="A28" s="10" t="s">
        <v>12</v>
      </c>
      <c r="B28" s="135" t="s">
        <v>13</v>
      </c>
      <c r="C28" s="136"/>
      <c r="D28" s="136"/>
      <c r="E28" s="136"/>
      <c r="F28" s="136"/>
      <c r="G28" s="137"/>
      <c r="H28" s="10" t="s">
        <v>14</v>
      </c>
      <c r="I28" s="10" t="s">
        <v>15</v>
      </c>
    </row>
    <row r="29" spans="1:9" ht="15" customHeight="1" x14ac:dyDescent="0.25">
      <c r="A29" s="11">
        <v>1</v>
      </c>
      <c r="B29" s="101" t="s">
        <v>16</v>
      </c>
      <c r="C29" s="102"/>
      <c r="D29" s="102"/>
      <c r="E29" s="102"/>
      <c r="F29" s="102"/>
      <c r="G29" s="103"/>
      <c r="H29" s="12">
        <f t="shared" ref="H29:H36" si="0">I29/$I$37</f>
        <v>1</v>
      </c>
      <c r="I29" s="13">
        <f>IF(D6="12x36",I10,I10/H10*I5)</f>
        <v>1372.7113636363636</v>
      </c>
    </row>
    <row r="30" spans="1:9" ht="15" customHeight="1" x14ac:dyDescent="0.25">
      <c r="A30" s="11">
        <f>A29+1</f>
        <v>2</v>
      </c>
      <c r="B30" s="101" t="s">
        <v>17</v>
      </c>
      <c r="C30" s="102"/>
      <c r="D30" s="102"/>
      <c r="E30" s="102"/>
      <c r="F30" s="102"/>
      <c r="G30" s="103"/>
      <c r="H30" s="12">
        <f t="shared" si="0"/>
        <v>0</v>
      </c>
      <c r="I30" s="13">
        <f>IF(I9=30%,I29*I9,0)</f>
        <v>0</v>
      </c>
    </row>
    <row r="31" spans="1:9" ht="15" customHeight="1" x14ac:dyDescent="0.25">
      <c r="A31" s="11">
        <f t="shared" ref="A31:A36" si="1">A30+1</f>
        <v>3</v>
      </c>
      <c r="B31" s="114" t="s">
        <v>142</v>
      </c>
      <c r="C31" s="114"/>
      <c r="D31" s="114"/>
      <c r="E31" s="114"/>
      <c r="F31" s="114"/>
      <c r="G31" s="114"/>
      <c r="H31" s="12">
        <f t="shared" si="0"/>
        <v>0</v>
      </c>
      <c r="I31" s="13">
        <f>IF(I7=10%,I23*I7,0)</f>
        <v>0</v>
      </c>
    </row>
    <row r="32" spans="1:9" ht="15" customHeight="1" x14ac:dyDescent="0.25">
      <c r="A32" s="11">
        <f t="shared" si="1"/>
        <v>4</v>
      </c>
      <c r="B32" s="114" t="s">
        <v>137</v>
      </c>
      <c r="C32" s="114"/>
      <c r="D32" s="114"/>
      <c r="E32" s="114"/>
      <c r="F32" s="114"/>
      <c r="G32" s="114"/>
      <c r="H32" s="12">
        <f t="shared" si="0"/>
        <v>0</v>
      </c>
      <c r="I32" s="13">
        <f>IF(I7=20%,I23*I7,0)</f>
        <v>0</v>
      </c>
    </row>
    <row r="33" spans="1:10" ht="15" customHeight="1" x14ac:dyDescent="0.25">
      <c r="A33" s="11">
        <f t="shared" si="1"/>
        <v>5</v>
      </c>
      <c r="B33" s="114" t="s">
        <v>138</v>
      </c>
      <c r="C33" s="114"/>
      <c r="D33" s="114"/>
      <c r="E33" s="114"/>
      <c r="F33" s="114"/>
      <c r="G33" s="114"/>
      <c r="H33" s="12">
        <f t="shared" si="0"/>
        <v>0</v>
      </c>
      <c r="I33" s="13">
        <f>IF(I7=40%,I23*I7,0)</f>
        <v>0</v>
      </c>
    </row>
    <row r="34" spans="1:10" ht="15" customHeight="1" x14ac:dyDescent="0.25">
      <c r="A34" s="11">
        <f t="shared" si="1"/>
        <v>6</v>
      </c>
      <c r="B34" s="101" t="s">
        <v>163</v>
      </c>
      <c r="C34" s="102"/>
      <c r="D34" s="102"/>
      <c r="E34" s="102"/>
      <c r="F34" s="102"/>
      <c r="G34" s="103"/>
      <c r="H34" s="12">
        <f t="shared" si="0"/>
        <v>0</v>
      </c>
      <c r="I34" s="13">
        <f>IF(I22="Não aplicável",0,I29*I22)</f>
        <v>0</v>
      </c>
    </row>
    <row r="35" spans="1:10" ht="15" customHeight="1" x14ac:dyDescent="0.25">
      <c r="A35" s="11">
        <f t="shared" si="1"/>
        <v>7</v>
      </c>
      <c r="B35" s="101" t="s">
        <v>10</v>
      </c>
      <c r="C35" s="102"/>
      <c r="D35" s="102"/>
      <c r="E35" s="102"/>
      <c r="F35" s="102"/>
      <c r="G35" s="103"/>
      <c r="H35" s="12">
        <f t="shared" si="0"/>
        <v>0</v>
      </c>
      <c r="I35" s="13">
        <v>0</v>
      </c>
    </row>
    <row r="36" spans="1:10" ht="15" customHeight="1" x14ac:dyDescent="0.25">
      <c r="A36" s="11">
        <f t="shared" si="1"/>
        <v>8</v>
      </c>
      <c r="B36" s="159" t="str">
        <f>IF(D6="12x36","Para postos 12x36 os feriados são considerados compensados, conforme parágrafo único, Art. 59-A da CLT","Outros")</f>
        <v>Outros</v>
      </c>
      <c r="C36" s="160"/>
      <c r="D36" s="160"/>
      <c r="E36" s="160"/>
      <c r="F36" s="160"/>
      <c r="G36" s="161"/>
      <c r="H36" s="12">
        <f t="shared" si="0"/>
        <v>0</v>
      </c>
      <c r="I36" s="68">
        <v>0</v>
      </c>
    </row>
    <row r="37" spans="1:10" s="17" customFormat="1" ht="15" customHeight="1" x14ac:dyDescent="0.25">
      <c r="A37" s="126" t="s">
        <v>18</v>
      </c>
      <c r="B37" s="127"/>
      <c r="C37" s="127"/>
      <c r="D37" s="127"/>
      <c r="E37" s="127"/>
      <c r="F37" s="127"/>
      <c r="G37" s="128"/>
      <c r="H37" s="15">
        <f>SUM(H29:H36)</f>
        <v>1</v>
      </c>
      <c r="I37" s="50">
        <f>SUM(I29:I36)</f>
        <v>1372.7113636363636</v>
      </c>
      <c r="J37" s="16"/>
    </row>
    <row r="38" spans="1:10" ht="5.0999999999999996" customHeight="1" x14ac:dyDescent="0.25"/>
    <row r="39" spans="1:10" ht="33.75" customHeight="1" x14ac:dyDescent="0.25">
      <c r="A39" s="10" t="s">
        <v>19</v>
      </c>
      <c r="B39" s="135" t="s">
        <v>20</v>
      </c>
      <c r="C39" s="136"/>
      <c r="D39" s="136"/>
      <c r="E39" s="136"/>
      <c r="F39" s="136"/>
      <c r="G39" s="137"/>
      <c r="H39" s="10" t="s">
        <v>14</v>
      </c>
      <c r="I39" s="10" t="s">
        <v>15</v>
      </c>
    </row>
    <row r="40" spans="1:10" ht="15" customHeight="1" x14ac:dyDescent="0.25">
      <c r="A40" s="11">
        <v>1</v>
      </c>
      <c r="B40" s="101" t="s">
        <v>21</v>
      </c>
      <c r="C40" s="102"/>
      <c r="D40" s="102"/>
      <c r="E40" s="102"/>
      <c r="F40" s="102"/>
      <c r="G40" s="103"/>
      <c r="H40" s="12">
        <v>0.2</v>
      </c>
      <c r="I40" s="13">
        <f>$I$37*H40</f>
        <v>274.54227272727275</v>
      </c>
    </row>
    <row r="41" spans="1:10" ht="15" customHeight="1" x14ac:dyDescent="0.25">
      <c r="A41" s="11">
        <v>2</v>
      </c>
      <c r="B41" s="101" t="s">
        <v>22</v>
      </c>
      <c r="C41" s="102"/>
      <c r="D41" s="102"/>
      <c r="E41" s="102"/>
      <c r="F41" s="102"/>
      <c r="G41" s="103"/>
      <c r="H41" s="12">
        <v>1.4999999999999999E-2</v>
      </c>
      <c r="I41" s="13">
        <f t="shared" ref="I41:I47" si="2">$I$37*H41</f>
        <v>20.590670454545453</v>
      </c>
    </row>
    <row r="42" spans="1:10" ht="15" customHeight="1" x14ac:dyDescent="0.25">
      <c r="A42" s="11">
        <v>3</v>
      </c>
      <c r="B42" s="101" t="s">
        <v>23</v>
      </c>
      <c r="C42" s="102"/>
      <c r="D42" s="102"/>
      <c r="E42" s="102"/>
      <c r="F42" s="102"/>
      <c r="G42" s="103"/>
      <c r="H42" s="12">
        <v>0.01</v>
      </c>
      <c r="I42" s="13">
        <f t="shared" si="2"/>
        <v>13.727113636363637</v>
      </c>
    </row>
    <row r="43" spans="1:10" ht="15" customHeight="1" x14ac:dyDescent="0.25">
      <c r="A43" s="11">
        <v>4</v>
      </c>
      <c r="B43" s="101" t="s">
        <v>24</v>
      </c>
      <c r="C43" s="102"/>
      <c r="D43" s="102"/>
      <c r="E43" s="102"/>
      <c r="F43" s="102"/>
      <c r="G43" s="103"/>
      <c r="H43" s="12">
        <v>2E-3</v>
      </c>
      <c r="I43" s="13">
        <f>$I$37*H43</f>
        <v>2.745422727272727</v>
      </c>
    </row>
    <row r="44" spans="1:10" ht="15" customHeight="1" x14ac:dyDescent="0.25">
      <c r="A44" s="11">
        <v>5</v>
      </c>
      <c r="B44" s="101" t="s">
        <v>25</v>
      </c>
      <c r="C44" s="102"/>
      <c r="D44" s="102"/>
      <c r="E44" s="102"/>
      <c r="F44" s="102"/>
      <c r="G44" s="103"/>
      <c r="H44" s="12">
        <v>2.5000000000000001E-2</v>
      </c>
      <c r="I44" s="13">
        <f t="shared" si="2"/>
        <v>34.317784090909093</v>
      </c>
    </row>
    <row r="45" spans="1:10" ht="15" customHeight="1" x14ac:dyDescent="0.25">
      <c r="A45" s="11">
        <v>6</v>
      </c>
      <c r="B45" s="101" t="s">
        <v>26</v>
      </c>
      <c r="C45" s="102"/>
      <c r="D45" s="102"/>
      <c r="E45" s="102"/>
      <c r="F45" s="102"/>
      <c r="G45" s="103"/>
      <c r="H45" s="12">
        <v>0.08</v>
      </c>
      <c r="I45" s="13">
        <f>$I$37*H45</f>
        <v>109.81690909090909</v>
      </c>
    </row>
    <row r="46" spans="1:10" ht="15" customHeight="1" x14ac:dyDescent="0.25">
      <c r="A46" s="11">
        <v>7</v>
      </c>
      <c r="B46" s="101" t="s">
        <v>130</v>
      </c>
      <c r="C46" s="102"/>
      <c r="D46" s="102"/>
      <c r="E46" s="102"/>
      <c r="F46" s="102"/>
      <c r="G46" s="103"/>
      <c r="H46" s="12">
        <v>0.03</v>
      </c>
      <c r="I46" s="13">
        <f t="shared" si="2"/>
        <v>41.181340909090906</v>
      </c>
    </row>
    <row r="47" spans="1:10" ht="15" customHeight="1" x14ac:dyDescent="0.25">
      <c r="A47" s="11">
        <v>8</v>
      </c>
      <c r="B47" s="101" t="s">
        <v>27</v>
      </c>
      <c r="C47" s="102"/>
      <c r="D47" s="102"/>
      <c r="E47" s="102"/>
      <c r="F47" s="102"/>
      <c r="G47" s="103"/>
      <c r="H47" s="12">
        <v>6.0000000000000001E-3</v>
      </c>
      <c r="I47" s="13">
        <f t="shared" si="2"/>
        <v>8.2362681818181809</v>
      </c>
    </row>
    <row r="48" spans="1:10" s="17" customFormat="1" ht="15" customHeight="1" x14ac:dyDescent="0.25">
      <c r="A48" s="126" t="s">
        <v>28</v>
      </c>
      <c r="B48" s="127"/>
      <c r="C48" s="127"/>
      <c r="D48" s="127"/>
      <c r="E48" s="127"/>
      <c r="F48" s="127"/>
      <c r="G48" s="128"/>
      <c r="H48" s="15">
        <f>SUM(H40:H47)</f>
        <v>0.3680000000000001</v>
      </c>
      <c r="I48" s="50">
        <f>SUM(I40:I47)</f>
        <v>505.15778181818177</v>
      </c>
      <c r="J48" s="16"/>
    </row>
    <row r="49" spans="1:16" ht="15" customHeight="1" x14ac:dyDescent="0.25">
      <c r="A49" s="153" t="s">
        <v>29</v>
      </c>
      <c r="B49" s="153"/>
      <c r="C49" s="153"/>
      <c r="D49" s="153"/>
      <c r="E49" s="153"/>
      <c r="F49" s="153"/>
      <c r="G49" s="153"/>
      <c r="H49" s="153"/>
      <c r="I49" s="153"/>
    </row>
    <row r="50" spans="1:16" ht="30.75" customHeight="1" x14ac:dyDescent="0.25">
      <c r="A50" s="158" t="s">
        <v>30</v>
      </c>
      <c r="B50" s="158"/>
      <c r="C50" s="158"/>
      <c r="D50" s="158"/>
      <c r="E50" s="158"/>
      <c r="F50" s="158"/>
      <c r="G50" s="158"/>
      <c r="H50" s="158"/>
      <c r="I50" s="158"/>
      <c r="J50"/>
      <c r="K50"/>
      <c r="L50"/>
      <c r="M50"/>
      <c r="N50"/>
      <c r="O50"/>
      <c r="P50"/>
    </row>
    <row r="51" spans="1:16" ht="33.75" customHeight="1" x14ac:dyDescent="0.25">
      <c r="A51" s="10" t="s">
        <v>31</v>
      </c>
      <c r="B51" s="135" t="s">
        <v>32</v>
      </c>
      <c r="C51" s="136"/>
      <c r="D51" s="136"/>
      <c r="E51" s="136"/>
      <c r="F51" s="136"/>
      <c r="G51" s="137"/>
      <c r="H51" s="10" t="s">
        <v>14</v>
      </c>
      <c r="I51" s="10" t="s">
        <v>15</v>
      </c>
    </row>
    <row r="52" spans="1:16" ht="15" customHeight="1" x14ac:dyDescent="0.25">
      <c r="A52" s="11">
        <v>1</v>
      </c>
      <c r="B52" s="101" t="s">
        <v>33</v>
      </c>
      <c r="C52" s="102"/>
      <c r="D52" s="102"/>
      <c r="E52" s="102"/>
      <c r="F52" s="102"/>
      <c r="G52" s="103"/>
      <c r="H52" s="67">
        <v>0.119314</v>
      </c>
      <c r="I52" s="13">
        <f>$I$37*H52</f>
        <v>163.78368364090909</v>
      </c>
    </row>
    <row r="53" spans="1:16" ht="15" customHeight="1" x14ac:dyDescent="0.25">
      <c r="A53" s="11">
        <v>2</v>
      </c>
      <c r="B53" s="101" t="s">
        <v>34</v>
      </c>
      <c r="C53" s="102"/>
      <c r="D53" s="102"/>
      <c r="E53" s="102"/>
      <c r="F53" s="102"/>
      <c r="G53" s="103"/>
      <c r="H53" s="67">
        <v>2.0479000000000001E-2</v>
      </c>
      <c r="I53" s="13">
        <f t="shared" ref="I53:I58" si="3">$I$37*H53</f>
        <v>28.111756015909091</v>
      </c>
    </row>
    <row r="54" spans="1:16" ht="15" customHeight="1" x14ac:dyDescent="0.25">
      <c r="A54" s="11">
        <v>3</v>
      </c>
      <c r="B54" s="101" t="s">
        <v>35</v>
      </c>
      <c r="C54" s="102"/>
      <c r="D54" s="102"/>
      <c r="E54" s="102"/>
      <c r="F54" s="102"/>
      <c r="G54" s="103"/>
      <c r="H54" s="12">
        <v>1.2123E-2</v>
      </c>
      <c r="I54" s="13">
        <f t="shared" si="3"/>
        <v>16.641379861363635</v>
      </c>
    </row>
    <row r="55" spans="1:16" ht="15" customHeight="1" x14ac:dyDescent="0.25">
      <c r="A55" s="11">
        <v>4</v>
      </c>
      <c r="B55" s="101" t="s">
        <v>36</v>
      </c>
      <c r="C55" s="102"/>
      <c r="D55" s="102"/>
      <c r="E55" s="102"/>
      <c r="F55" s="102"/>
      <c r="G55" s="103"/>
      <c r="H55" s="12">
        <v>1.1436E-2</v>
      </c>
      <c r="I55" s="13">
        <f>$I$37*H55</f>
        <v>15.698327154545453</v>
      </c>
    </row>
    <row r="56" spans="1:16" ht="15" customHeight="1" x14ac:dyDescent="0.25">
      <c r="A56" s="11">
        <v>5</v>
      </c>
      <c r="B56" s="101" t="s">
        <v>37</v>
      </c>
      <c r="C56" s="102"/>
      <c r="D56" s="102"/>
      <c r="E56" s="102"/>
      <c r="F56" s="102"/>
      <c r="G56" s="103"/>
      <c r="H56" s="12">
        <v>1.74E-4</v>
      </c>
      <c r="I56" s="13">
        <f t="shared" si="3"/>
        <v>0.23885177727272727</v>
      </c>
    </row>
    <row r="57" spans="1:16" ht="15" customHeight="1" x14ac:dyDescent="0.25">
      <c r="A57" s="11">
        <v>6</v>
      </c>
      <c r="B57" s="101" t="s">
        <v>38</v>
      </c>
      <c r="C57" s="102"/>
      <c r="D57" s="102"/>
      <c r="E57" s="102"/>
      <c r="F57" s="102"/>
      <c r="G57" s="103"/>
      <c r="H57" s="12">
        <v>4.4200000000000001E-4</v>
      </c>
      <c r="I57" s="13">
        <f t="shared" si="3"/>
        <v>0.60673842272727274</v>
      </c>
    </row>
    <row r="58" spans="1:16" ht="15" customHeight="1" x14ac:dyDescent="0.25">
      <c r="A58" s="11">
        <v>7</v>
      </c>
      <c r="B58" s="101" t="s">
        <v>39</v>
      </c>
      <c r="C58" s="102"/>
      <c r="D58" s="102"/>
      <c r="E58" s="102"/>
      <c r="F58" s="102"/>
      <c r="G58" s="103"/>
      <c r="H58" s="12">
        <v>1.85E-4</v>
      </c>
      <c r="I58" s="13">
        <f t="shared" si="3"/>
        <v>0.25395160227272723</v>
      </c>
    </row>
    <row r="59" spans="1:16" ht="15" customHeight="1" x14ac:dyDescent="0.25">
      <c r="A59" s="11">
        <v>8</v>
      </c>
      <c r="B59" s="101" t="s">
        <v>40</v>
      </c>
      <c r="C59" s="102"/>
      <c r="D59" s="102"/>
      <c r="E59" s="102"/>
      <c r="F59" s="102"/>
      <c r="G59" s="103"/>
      <c r="H59" s="12">
        <v>9.0789999999999996E-2</v>
      </c>
      <c r="I59" s="13">
        <f>$I$37*H59</f>
        <v>124.62846470454544</v>
      </c>
    </row>
    <row r="60" spans="1:16" s="17" customFormat="1" ht="15" customHeight="1" x14ac:dyDescent="0.25">
      <c r="A60" s="126" t="s">
        <v>41</v>
      </c>
      <c r="B60" s="127"/>
      <c r="C60" s="127"/>
      <c r="D60" s="127"/>
      <c r="E60" s="127"/>
      <c r="F60" s="127"/>
      <c r="G60" s="128"/>
      <c r="H60" s="15">
        <f>SUM(H52:H59)</f>
        <v>0.25494299999999998</v>
      </c>
      <c r="I60" s="50">
        <f>SUM(I52:I59)</f>
        <v>349.96315317954543</v>
      </c>
      <c r="J60" s="16"/>
    </row>
    <row r="61" spans="1:16" ht="11.25" customHeight="1" x14ac:dyDescent="0.25">
      <c r="A61" s="18" t="s">
        <v>42</v>
      </c>
      <c r="B61" s="129" t="s">
        <v>43</v>
      </c>
      <c r="C61" s="129"/>
      <c r="D61" s="129"/>
      <c r="E61" s="129"/>
      <c r="F61" s="129"/>
      <c r="G61" s="129"/>
      <c r="H61" s="129"/>
      <c r="I61" s="129"/>
    </row>
    <row r="62" spans="1:16" ht="15" customHeight="1" x14ac:dyDescent="0.25">
      <c r="A62" s="18" t="s">
        <v>44</v>
      </c>
      <c r="B62" s="157" t="s">
        <v>45</v>
      </c>
      <c r="C62" s="157"/>
      <c r="D62" s="157"/>
      <c r="E62" s="157"/>
      <c r="F62" s="157"/>
      <c r="G62" s="157"/>
      <c r="H62" s="157"/>
      <c r="I62" s="157"/>
    </row>
    <row r="63" spans="1:16" ht="33.75" customHeight="1" x14ac:dyDescent="0.25">
      <c r="A63" s="10" t="s">
        <v>46</v>
      </c>
      <c r="B63" s="135" t="s">
        <v>47</v>
      </c>
      <c r="C63" s="136"/>
      <c r="D63" s="136"/>
      <c r="E63" s="136"/>
      <c r="F63" s="136"/>
      <c r="G63" s="137"/>
      <c r="H63" s="10" t="s">
        <v>14</v>
      </c>
      <c r="I63" s="10" t="s">
        <v>15</v>
      </c>
    </row>
    <row r="64" spans="1:16" ht="15" customHeight="1" x14ac:dyDescent="0.25">
      <c r="A64" s="11">
        <v>1</v>
      </c>
      <c r="B64" s="101" t="s">
        <v>48</v>
      </c>
      <c r="C64" s="102"/>
      <c r="D64" s="102"/>
      <c r="E64" s="102"/>
      <c r="F64" s="102"/>
      <c r="G64" s="103"/>
      <c r="H64" s="12">
        <v>2.3626999999999999E-2</v>
      </c>
      <c r="I64" s="13">
        <f>$I$37*H64</f>
        <v>32.433051388636358</v>
      </c>
    </row>
    <row r="65" spans="1:11" ht="15" customHeight="1" x14ac:dyDescent="0.25">
      <c r="A65" s="11">
        <v>2</v>
      </c>
      <c r="B65" s="101" t="s">
        <v>49</v>
      </c>
      <c r="C65" s="102"/>
      <c r="D65" s="102"/>
      <c r="E65" s="102"/>
      <c r="F65" s="102"/>
      <c r="G65" s="103"/>
      <c r="H65" s="12">
        <v>1.717E-3</v>
      </c>
      <c r="I65" s="13">
        <f t="shared" ref="I65:I66" si="4">$I$37*H65</f>
        <v>2.3569454113636361</v>
      </c>
    </row>
    <row r="66" spans="1:11" ht="15" customHeight="1" x14ac:dyDescent="0.25">
      <c r="A66" s="11">
        <v>3</v>
      </c>
      <c r="B66" s="101" t="s">
        <v>50</v>
      </c>
      <c r="C66" s="102"/>
      <c r="D66" s="102"/>
      <c r="E66" s="102"/>
      <c r="F66" s="102"/>
      <c r="G66" s="103"/>
      <c r="H66" s="12">
        <v>9.4509999999999993E-3</v>
      </c>
      <c r="I66" s="13">
        <f t="shared" si="4"/>
        <v>12.973495097727271</v>
      </c>
    </row>
    <row r="67" spans="1:11" s="17" customFormat="1" ht="15" customHeight="1" x14ac:dyDescent="0.25">
      <c r="A67" s="126" t="s">
        <v>51</v>
      </c>
      <c r="B67" s="127"/>
      <c r="C67" s="127"/>
      <c r="D67" s="127"/>
      <c r="E67" s="127"/>
      <c r="F67" s="127"/>
      <c r="G67" s="128"/>
      <c r="H67" s="15">
        <f>SUM(H64:H66)</f>
        <v>3.4795E-2</v>
      </c>
      <c r="I67" s="50">
        <f>SUM(I64:I66)</f>
        <v>47.76349189772727</v>
      </c>
      <c r="J67" s="16"/>
    </row>
    <row r="68" spans="1:11" ht="5.0999999999999996" customHeight="1" x14ac:dyDescent="0.25"/>
    <row r="69" spans="1:11" ht="33.75" x14ac:dyDescent="0.25">
      <c r="A69" s="10" t="s">
        <v>52</v>
      </c>
      <c r="B69" s="135" t="s">
        <v>53</v>
      </c>
      <c r="C69" s="136"/>
      <c r="D69" s="136"/>
      <c r="E69" s="136"/>
      <c r="F69" s="136"/>
      <c r="G69" s="137"/>
      <c r="H69" s="10" t="s">
        <v>14</v>
      </c>
      <c r="I69" s="10" t="s">
        <v>15</v>
      </c>
    </row>
    <row r="70" spans="1:11" ht="15" customHeight="1" x14ac:dyDescent="0.25">
      <c r="A70" s="11">
        <v>1</v>
      </c>
      <c r="B70" s="101" t="s">
        <v>54</v>
      </c>
      <c r="C70" s="102"/>
      <c r="D70" s="102"/>
      <c r="E70" s="102"/>
      <c r="F70" s="102"/>
      <c r="G70" s="103"/>
      <c r="H70" s="12">
        <f>(H48*H60)</f>
        <v>9.3819024000000015E-2</v>
      </c>
      <c r="I70" s="13">
        <f>$I$37*H70</f>
        <v>128.78644037007274</v>
      </c>
    </row>
    <row r="71" spans="1:11" s="17" customFormat="1" ht="15" customHeight="1" x14ac:dyDescent="0.25">
      <c r="A71" s="126" t="s">
        <v>55</v>
      </c>
      <c r="B71" s="127"/>
      <c r="C71" s="127"/>
      <c r="D71" s="127"/>
      <c r="E71" s="127"/>
      <c r="F71" s="127"/>
      <c r="G71" s="128"/>
      <c r="H71" s="15">
        <f>SUM(H70:H70)</f>
        <v>9.3819024000000015E-2</v>
      </c>
      <c r="I71" s="50">
        <f>I70</f>
        <v>128.78644037007274</v>
      </c>
      <c r="J71" s="16"/>
      <c r="K71" s="19"/>
    </row>
    <row r="72" spans="1:11" ht="5.0999999999999996" customHeight="1" x14ac:dyDescent="0.25">
      <c r="J72" s="20"/>
    </row>
    <row r="73" spans="1:11" s="17" customFormat="1" ht="12" x14ac:dyDescent="0.25">
      <c r="A73" s="156" t="s">
        <v>56</v>
      </c>
      <c r="B73" s="156"/>
      <c r="C73" s="156"/>
      <c r="D73" s="156"/>
      <c r="E73" s="156"/>
      <c r="F73" s="156"/>
      <c r="G73" s="156"/>
      <c r="H73" s="21">
        <f>H48+H60+H67+H71</f>
        <v>0.75155702400000002</v>
      </c>
      <c r="I73" s="22">
        <f>I48+I60+I67+I71</f>
        <v>1031.6708672655272</v>
      </c>
      <c r="J73" s="16"/>
    </row>
    <row r="74" spans="1:11" ht="5.0999999999999996" customHeight="1" x14ac:dyDescent="0.25"/>
    <row r="75" spans="1:11" ht="33.75" x14ac:dyDescent="0.25">
      <c r="A75" s="10" t="s">
        <v>57</v>
      </c>
      <c r="B75" s="135" t="s">
        <v>151</v>
      </c>
      <c r="C75" s="136"/>
      <c r="D75" s="136"/>
      <c r="E75" s="136"/>
      <c r="F75" s="136"/>
      <c r="G75" s="137"/>
      <c r="H75" s="10" t="s">
        <v>14</v>
      </c>
      <c r="I75" s="10" t="s">
        <v>15</v>
      </c>
    </row>
    <row r="76" spans="1:11" ht="15" customHeight="1" x14ac:dyDescent="0.25">
      <c r="A76" s="11">
        <v>1</v>
      </c>
      <c r="B76" s="101" t="s">
        <v>156</v>
      </c>
      <c r="C76" s="102"/>
      <c r="D76" s="102"/>
      <c r="E76" s="102"/>
      <c r="F76" s="102"/>
      <c r="G76" s="103"/>
      <c r="H76" s="12">
        <f>I76/$I$37</f>
        <v>0</v>
      </c>
      <c r="I76" s="13">
        <f>I93</f>
        <v>0</v>
      </c>
    </row>
    <row r="77" spans="1:11" ht="15" customHeight="1" x14ac:dyDescent="0.25">
      <c r="A77" s="11">
        <v>2</v>
      </c>
      <c r="B77" s="101" t="s">
        <v>157</v>
      </c>
      <c r="C77" s="102"/>
      <c r="D77" s="102"/>
      <c r="E77" s="102"/>
      <c r="F77" s="102"/>
      <c r="G77" s="103"/>
      <c r="H77" s="12">
        <f>I77/$I$37</f>
        <v>0.15370223164838007</v>
      </c>
      <c r="I77" s="13">
        <f>I89</f>
        <v>210.98880000000003</v>
      </c>
    </row>
    <row r="78" spans="1:11" ht="15" customHeight="1" x14ac:dyDescent="0.25">
      <c r="A78" s="11">
        <v>3</v>
      </c>
      <c r="B78" s="101" t="s">
        <v>164</v>
      </c>
      <c r="C78" s="102"/>
      <c r="D78" s="102"/>
      <c r="E78" s="102"/>
      <c r="F78" s="102"/>
      <c r="G78" s="103"/>
      <c r="H78" s="12">
        <f>I78/$I$37</f>
        <v>8.42400822526089E-2</v>
      </c>
      <c r="I78" s="13">
        <f>I85</f>
        <v>115.63731818181819</v>
      </c>
    </row>
    <row r="79" spans="1:11" ht="15" customHeight="1" x14ac:dyDescent="0.25">
      <c r="A79" s="11">
        <v>4</v>
      </c>
      <c r="B79" s="101" t="s">
        <v>149</v>
      </c>
      <c r="C79" s="102"/>
      <c r="D79" s="102"/>
      <c r="E79" s="102"/>
      <c r="F79" s="102"/>
      <c r="G79" s="103"/>
      <c r="H79" s="12">
        <f>I79/$I$37</f>
        <v>0</v>
      </c>
      <c r="I79" s="13">
        <f>IF(I24="Não aplicável",0,((I10/H10)*1.5*I24))</f>
        <v>0</v>
      </c>
    </row>
    <row r="80" spans="1:11" ht="15" customHeight="1" x14ac:dyDescent="0.25">
      <c r="A80" s="11">
        <v>5</v>
      </c>
      <c r="B80" s="101" t="s">
        <v>134</v>
      </c>
      <c r="C80" s="102"/>
      <c r="D80" s="102"/>
      <c r="E80" s="102"/>
      <c r="F80" s="102"/>
      <c r="G80" s="103"/>
      <c r="H80" s="12">
        <f>I80/$I$37</f>
        <v>1.4147183824978106E-2</v>
      </c>
      <c r="I80" s="13">
        <f>IF(I21="Não aplicável",0,I21)</f>
        <v>19.420000000000002</v>
      </c>
    </row>
    <row r="81" spans="1:12" ht="15" customHeight="1" x14ac:dyDescent="0.25">
      <c r="A81" s="126" t="s">
        <v>58</v>
      </c>
      <c r="B81" s="127"/>
      <c r="C81" s="127"/>
      <c r="D81" s="127"/>
      <c r="E81" s="127"/>
      <c r="F81" s="127"/>
      <c r="G81" s="128"/>
      <c r="H81" s="15">
        <f>SUM(H76:H80)</f>
        <v>0.25208949772596706</v>
      </c>
      <c r="I81" s="50">
        <f>SUM(I76:I80)</f>
        <v>346.04611818181826</v>
      </c>
      <c r="J81" s="14"/>
    </row>
    <row r="82" spans="1:12" ht="18" customHeight="1" x14ac:dyDescent="0.25">
      <c r="A82" s="18" t="s">
        <v>166</v>
      </c>
      <c r="B82" s="153" t="s">
        <v>165</v>
      </c>
      <c r="C82" s="154"/>
      <c r="D82" s="154"/>
      <c r="E82" s="154"/>
      <c r="F82" s="154"/>
      <c r="G82" s="154"/>
      <c r="H82" s="24"/>
      <c r="I82" s="25"/>
    </row>
    <row r="83" spans="1:12" ht="15" customHeight="1" x14ac:dyDescent="0.25">
      <c r="A83" s="152" t="s">
        <v>59</v>
      </c>
      <c r="B83" s="152"/>
      <c r="C83" s="152"/>
      <c r="D83" s="152"/>
      <c r="E83" s="152"/>
      <c r="F83" s="152"/>
      <c r="G83" s="152"/>
      <c r="H83" s="152"/>
      <c r="I83" s="152"/>
    </row>
    <row r="84" spans="1:12" ht="24" customHeight="1" x14ac:dyDescent="0.25">
      <c r="A84" s="133" t="s">
        <v>60</v>
      </c>
      <c r="B84" s="133"/>
      <c r="C84" s="11" t="s">
        <v>61</v>
      </c>
      <c r="D84" s="11" t="s">
        <v>62</v>
      </c>
      <c r="E84" s="11" t="s">
        <v>63</v>
      </c>
      <c r="F84" s="11" t="s">
        <v>64</v>
      </c>
      <c r="G84" s="11" t="s">
        <v>65</v>
      </c>
      <c r="H84" s="12" t="s">
        <v>66</v>
      </c>
      <c r="I84" s="13" t="s">
        <v>67</v>
      </c>
    </row>
    <row r="85" spans="1:12" ht="15" customHeight="1" x14ac:dyDescent="0.25">
      <c r="A85" s="155">
        <f>I12</f>
        <v>4.5</v>
      </c>
      <c r="B85" s="133"/>
      <c r="C85" s="11">
        <f>I13</f>
        <v>22</v>
      </c>
      <c r="D85" s="11">
        <v>2</v>
      </c>
      <c r="E85" s="30">
        <f>A85*C85*D85</f>
        <v>198</v>
      </c>
      <c r="F85" s="30">
        <f>I29</f>
        <v>1372.7113636363636</v>
      </c>
      <c r="G85" s="26">
        <f>I14</f>
        <v>0.06</v>
      </c>
      <c r="H85" s="30">
        <f>F85*G85</f>
        <v>82.362681818181812</v>
      </c>
      <c r="I85" s="68">
        <f>IF((E85-H85)&gt;0,E85-H85,0)</f>
        <v>115.63731818181819</v>
      </c>
    </row>
    <row r="86" spans="1:12" ht="3.75" customHeight="1" x14ac:dyDescent="0.25">
      <c r="A86" s="79"/>
      <c r="E86" s="14"/>
      <c r="F86" s="14"/>
      <c r="G86" s="80"/>
      <c r="H86" s="14"/>
      <c r="I86" s="81"/>
    </row>
    <row r="87" spans="1:12" ht="15" customHeight="1" x14ac:dyDescent="0.25">
      <c r="A87" s="152" t="s">
        <v>158</v>
      </c>
      <c r="B87" s="152"/>
      <c r="C87" s="152"/>
      <c r="D87" s="152"/>
      <c r="E87" s="152"/>
      <c r="F87" s="152"/>
      <c r="G87" s="152"/>
      <c r="H87" s="152"/>
      <c r="I87" s="152"/>
    </row>
    <row r="88" spans="1:12" ht="23.25" customHeight="1" x14ac:dyDescent="0.25">
      <c r="A88" s="133" t="s">
        <v>60</v>
      </c>
      <c r="B88" s="133"/>
      <c r="C88" s="11" t="s">
        <v>68</v>
      </c>
      <c r="D88" s="11" t="s">
        <v>62</v>
      </c>
      <c r="E88" s="11" t="s">
        <v>63</v>
      </c>
      <c r="F88" s="11" t="s">
        <v>64</v>
      </c>
      <c r="G88" s="11" t="s">
        <v>65</v>
      </c>
      <c r="H88" s="12" t="s">
        <v>66</v>
      </c>
      <c r="I88" s="13" t="s">
        <v>67</v>
      </c>
    </row>
    <row r="89" spans="1:12" ht="15" customHeight="1" x14ac:dyDescent="0.25">
      <c r="A89" s="151">
        <f>I18</f>
        <v>11.84</v>
      </c>
      <c r="B89" s="151"/>
      <c r="C89" s="31">
        <f>I19</f>
        <v>22</v>
      </c>
      <c r="D89" s="11">
        <v>1</v>
      </c>
      <c r="E89" s="30">
        <f>A89*C89*D89</f>
        <v>260.48</v>
      </c>
      <c r="F89" s="30">
        <f>E89</f>
        <v>260.48</v>
      </c>
      <c r="G89" s="52">
        <f>I20</f>
        <v>0.19</v>
      </c>
      <c r="H89" s="30">
        <f>F89*G89</f>
        <v>49.491200000000006</v>
      </c>
      <c r="I89" s="13">
        <f>E89-H89</f>
        <v>210.98880000000003</v>
      </c>
    </row>
    <row r="90" spans="1:12" ht="5.0999999999999996" customHeight="1" x14ac:dyDescent="0.25">
      <c r="A90" s="27"/>
      <c r="B90" s="27"/>
      <c r="C90" s="27"/>
      <c r="D90" s="27"/>
      <c r="E90" s="16"/>
      <c r="F90" s="16"/>
      <c r="G90" s="28"/>
      <c r="H90" s="16"/>
      <c r="I90" s="29"/>
    </row>
    <row r="91" spans="1:12" ht="15" customHeight="1" x14ac:dyDescent="0.25">
      <c r="A91" s="152" t="s">
        <v>139</v>
      </c>
      <c r="B91" s="152"/>
      <c r="C91" s="152"/>
      <c r="D91" s="152"/>
      <c r="E91" s="152"/>
      <c r="F91" s="152"/>
      <c r="G91" s="152"/>
      <c r="H91" s="152"/>
      <c r="I91" s="152"/>
    </row>
    <row r="92" spans="1:12" ht="23.25" customHeight="1" x14ac:dyDescent="0.25">
      <c r="A92" s="133" t="s">
        <v>60</v>
      </c>
      <c r="B92" s="133"/>
      <c r="C92" s="11" t="s">
        <v>68</v>
      </c>
      <c r="D92" s="11" t="s">
        <v>62</v>
      </c>
      <c r="E92" s="11" t="s">
        <v>63</v>
      </c>
      <c r="F92" s="11" t="s">
        <v>64</v>
      </c>
      <c r="G92" s="11" t="s">
        <v>65</v>
      </c>
      <c r="H92" s="12" t="str">
        <f>H84</f>
        <v>Valor desconto</v>
      </c>
      <c r="I92" s="13" t="s">
        <v>67</v>
      </c>
    </row>
    <row r="93" spans="1:12" ht="15" customHeight="1" x14ac:dyDescent="0.25">
      <c r="A93" s="151">
        <f>I15</f>
        <v>0</v>
      </c>
      <c r="B93" s="151"/>
      <c r="C93" s="31">
        <f>I16</f>
        <v>0</v>
      </c>
      <c r="D93" s="11">
        <v>1</v>
      </c>
      <c r="E93" s="30">
        <f>A93*C93*D93</f>
        <v>0</v>
      </c>
      <c r="F93" s="30">
        <f>E93</f>
        <v>0</v>
      </c>
      <c r="G93" s="52">
        <f>I17</f>
        <v>0</v>
      </c>
      <c r="H93" s="30">
        <f>F93*G93</f>
        <v>0</v>
      </c>
      <c r="I93" s="13">
        <f>E93-H93</f>
        <v>0</v>
      </c>
    </row>
    <row r="94" spans="1:12" ht="5.0999999999999996" customHeight="1" x14ac:dyDescent="0.25"/>
    <row r="95" spans="1:12" ht="12" customHeight="1" x14ac:dyDescent="0.25">
      <c r="A95" s="120" t="s">
        <v>69</v>
      </c>
      <c r="B95" s="120"/>
      <c r="C95" s="120"/>
      <c r="D95" s="120"/>
      <c r="E95" s="120"/>
      <c r="F95" s="120"/>
      <c r="G95" s="120"/>
      <c r="H95" s="32">
        <f>H37+H73+H81</f>
        <v>2.0036465217259671</v>
      </c>
      <c r="I95" s="33">
        <f>I37+I73+I81</f>
        <v>2750.4283490837088</v>
      </c>
      <c r="J95" s="14"/>
      <c r="L95" s="14"/>
    </row>
    <row r="96" spans="1:12" s="38" customFormat="1" ht="5.0999999999999996" customHeight="1" x14ac:dyDescent="0.25">
      <c r="A96" s="34"/>
      <c r="B96" s="34"/>
      <c r="C96" s="34"/>
      <c r="D96" s="34"/>
      <c r="E96" s="34"/>
      <c r="F96" s="34"/>
      <c r="G96" s="34"/>
      <c r="H96" s="35"/>
      <c r="I96" s="36"/>
      <c r="J96" s="37"/>
      <c r="L96" s="37"/>
    </row>
    <row r="97" spans="1:19" x14ac:dyDescent="0.25">
      <c r="A97" s="112" t="s">
        <v>70</v>
      </c>
      <c r="B97" s="112"/>
      <c r="C97" s="112"/>
      <c r="D97" s="112"/>
      <c r="E97" s="112"/>
      <c r="F97" s="112"/>
      <c r="G97" s="112"/>
      <c r="H97" s="112"/>
      <c r="I97" s="112"/>
    </row>
    <row r="98" spans="1:19" ht="33.75" x14ac:dyDescent="0.25">
      <c r="A98" s="10" t="s">
        <v>12</v>
      </c>
      <c r="B98" s="135" t="s">
        <v>71</v>
      </c>
      <c r="C98" s="136"/>
      <c r="D98" s="136"/>
      <c r="E98" s="136"/>
      <c r="F98" s="136"/>
      <c r="G98" s="137"/>
      <c r="H98" s="10" t="s">
        <v>14</v>
      </c>
      <c r="I98" s="10" t="s">
        <v>15</v>
      </c>
    </row>
    <row r="99" spans="1:19" ht="15" customHeight="1" x14ac:dyDescent="0.25">
      <c r="A99" s="11">
        <v>1</v>
      </c>
      <c r="B99" s="101" t="s">
        <v>167</v>
      </c>
      <c r="C99" s="102"/>
      <c r="D99" s="102"/>
      <c r="E99" s="102"/>
      <c r="F99" s="102"/>
      <c r="G99" s="103"/>
      <c r="H99" s="12">
        <f>I99/$I$110</f>
        <v>0</v>
      </c>
      <c r="I99" s="13">
        <v>0</v>
      </c>
      <c r="K99"/>
      <c r="L99"/>
      <c r="M99"/>
      <c r="N99"/>
      <c r="O99"/>
      <c r="P99"/>
      <c r="Q99"/>
      <c r="R99"/>
      <c r="S99"/>
    </row>
    <row r="100" spans="1:19" ht="15" customHeight="1" x14ac:dyDescent="0.25">
      <c r="A100" s="11">
        <v>2</v>
      </c>
      <c r="B100" s="145" t="s">
        <v>171</v>
      </c>
      <c r="C100" s="146"/>
      <c r="D100" s="146"/>
      <c r="E100" s="146"/>
      <c r="F100" s="146"/>
      <c r="G100" s="147"/>
      <c r="H100" s="12">
        <f t="shared" ref="H100:H104" si="5">I100/$I$110</f>
        <v>0</v>
      </c>
      <c r="I100" s="13">
        <v>0</v>
      </c>
      <c r="K100"/>
      <c r="L100"/>
      <c r="M100"/>
      <c r="N100"/>
      <c r="O100"/>
      <c r="P100"/>
      <c r="Q100"/>
      <c r="R100"/>
      <c r="S100"/>
    </row>
    <row r="101" spans="1:19" ht="15" customHeight="1" x14ac:dyDescent="0.25">
      <c r="A101" s="11">
        <v>3</v>
      </c>
      <c r="B101" s="101" t="s">
        <v>72</v>
      </c>
      <c r="C101" s="102"/>
      <c r="D101" s="102"/>
      <c r="E101" s="102"/>
      <c r="F101" s="102"/>
      <c r="G101" s="103"/>
      <c r="H101" s="12">
        <f t="shared" si="5"/>
        <v>0</v>
      </c>
      <c r="I101" s="13">
        <v>0</v>
      </c>
      <c r="K101"/>
      <c r="L101"/>
      <c r="M101"/>
      <c r="N101"/>
      <c r="O101"/>
      <c r="P101"/>
      <c r="Q101"/>
      <c r="R101"/>
      <c r="S101"/>
    </row>
    <row r="102" spans="1:19" ht="15" customHeight="1" x14ac:dyDescent="0.25">
      <c r="A102" s="11">
        <v>4</v>
      </c>
      <c r="B102" s="148" t="s">
        <v>73</v>
      </c>
      <c r="C102" s="149"/>
      <c r="D102" s="149"/>
      <c r="E102" s="149"/>
      <c r="F102" s="149"/>
      <c r="G102" s="150"/>
      <c r="H102" s="12">
        <f t="shared" si="5"/>
        <v>0</v>
      </c>
      <c r="I102" s="13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1">
        <v>5</v>
      </c>
      <c r="B103" s="101" t="s">
        <v>172</v>
      </c>
      <c r="C103" s="102"/>
      <c r="D103" s="102"/>
      <c r="E103" s="102"/>
      <c r="F103" s="102"/>
      <c r="G103" s="103"/>
      <c r="H103" s="12">
        <f t="shared" si="5"/>
        <v>0</v>
      </c>
      <c r="I103" s="13"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1">
        <v>6</v>
      </c>
      <c r="B104" s="101" t="s">
        <v>74</v>
      </c>
      <c r="C104" s="102"/>
      <c r="D104" s="102"/>
      <c r="E104" s="102"/>
      <c r="F104" s="102"/>
      <c r="G104" s="103"/>
      <c r="H104" s="12">
        <f t="shared" si="5"/>
        <v>0</v>
      </c>
      <c r="I104" s="13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26" t="s">
        <v>75</v>
      </c>
      <c r="B105" s="127"/>
      <c r="C105" s="127"/>
      <c r="D105" s="127"/>
      <c r="E105" s="127"/>
      <c r="F105" s="127"/>
      <c r="G105" s="128"/>
      <c r="H105" s="15">
        <f>H99+H100+H101+H102+H103+H104</f>
        <v>0</v>
      </c>
      <c r="I105" s="39">
        <f>SUM(I99:I104)</f>
        <v>0</v>
      </c>
      <c r="J105" s="14"/>
      <c r="K105"/>
      <c r="L105"/>
      <c r="M105"/>
      <c r="N105"/>
      <c r="O105"/>
      <c r="P105"/>
      <c r="Q105"/>
      <c r="R105"/>
      <c r="S105"/>
    </row>
    <row r="106" spans="1:19" ht="30" customHeight="1" x14ac:dyDescent="0.25">
      <c r="A106"/>
      <c r="B106" s="129" t="s">
        <v>168</v>
      </c>
      <c r="C106" s="129"/>
      <c r="D106" s="129"/>
      <c r="E106" s="129"/>
      <c r="F106" s="129"/>
      <c r="G106" s="129"/>
      <c r="H106" s="129"/>
      <c r="I106" s="129"/>
      <c r="K106"/>
      <c r="L106"/>
      <c r="M106"/>
      <c r="N106"/>
      <c r="O106"/>
      <c r="P106"/>
      <c r="Q106"/>
      <c r="R106"/>
      <c r="S106"/>
    </row>
    <row r="107" spans="1:19" ht="5.25" customHeight="1" x14ac:dyDescent="0.25">
      <c r="A107"/>
      <c r="B107"/>
      <c r="C107"/>
      <c r="D107"/>
      <c r="E107"/>
      <c r="F107"/>
      <c r="G107"/>
      <c r="H107"/>
      <c r="I107"/>
    </row>
    <row r="108" spans="1:19" ht="48.75" customHeight="1" x14ac:dyDescent="0.25">
      <c r="A108" s="142" t="s">
        <v>150</v>
      </c>
      <c r="B108" s="143"/>
      <c r="C108" s="143"/>
      <c r="D108" s="143"/>
      <c r="E108" s="144"/>
      <c r="F108" s="40">
        <f>I25</f>
        <v>0.2</v>
      </c>
      <c r="G108" s="41">
        <f>I110*F108</f>
        <v>526.95820618037828</v>
      </c>
      <c r="H108" s="42" t="s">
        <v>76</v>
      </c>
      <c r="I108" s="43">
        <f>I78</f>
        <v>115.63731818181819</v>
      </c>
      <c r="K108"/>
      <c r="L108"/>
      <c r="M108"/>
      <c r="N108"/>
      <c r="O108"/>
      <c r="P108"/>
      <c r="Q108"/>
      <c r="R108"/>
      <c r="S108"/>
    </row>
    <row r="109" spans="1:19" s="47" customFormat="1" ht="16.5" customHeight="1" x14ac:dyDescent="0.25">
      <c r="A109" s="139" t="s">
        <v>77</v>
      </c>
      <c r="B109" s="139"/>
      <c r="C109" s="44" t="s">
        <v>78</v>
      </c>
      <c r="D109" s="44" t="s">
        <v>79</v>
      </c>
      <c r="E109" s="44" t="s">
        <v>80</v>
      </c>
      <c r="F109" s="44" t="s">
        <v>81</v>
      </c>
      <c r="G109" s="44" t="s">
        <v>82</v>
      </c>
      <c r="H109" s="42" t="s">
        <v>83</v>
      </c>
      <c r="I109" s="45" t="s">
        <v>84</v>
      </c>
      <c r="J109" s="46"/>
      <c r="K109"/>
      <c r="L109"/>
      <c r="M109"/>
      <c r="N109"/>
      <c r="O109"/>
      <c r="P109"/>
      <c r="Q109"/>
      <c r="R109"/>
      <c r="S109"/>
    </row>
    <row r="110" spans="1:19" ht="16.5" customHeight="1" x14ac:dyDescent="0.25">
      <c r="A110" s="140">
        <f>I37</f>
        <v>1372.7113636363636</v>
      </c>
      <c r="B110" s="140"/>
      <c r="C110" s="48">
        <f>I48</f>
        <v>505.15778181818177</v>
      </c>
      <c r="D110" s="48">
        <f>I60</f>
        <v>349.96315317954543</v>
      </c>
      <c r="E110" s="48">
        <f>I67</f>
        <v>47.76349189772727</v>
      </c>
      <c r="F110" s="48">
        <f>I71</f>
        <v>128.78644037007274</v>
      </c>
      <c r="G110" s="48">
        <f>I81</f>
        <v>346.04611818181826</v>
      </c>
      <c r="H110" s="48">
        <f>A110+C110+D110+E110+F110+G110</f>
        <v>2750.4283490837092</v>
      </c>
      <c r="I110" s="48">
        <f>H110-I108</f>
        <v>2634.7910309018912</v>
      </c>
      <c r="J110" s="14"/>
      <c r="K110"/>
      <c r="L110"/>
      <c r="M110"/>
      <c r="N110"/>
      <c r="O110"/>
      <c r="P110"/>
      <c r="Q110"/>
      <c r="R110"/>
      <c r="S110"/>
    </row>
    <row r="111" spans="1:19" ht="5.0999999999999996" customHeight="1" x14ac:dyDescent="0.25">
      <c r="A111" s="18"/>
      <c r="B111" s="141"/>
      <c r="C111" s="141"/>
      <c r="D111" s="141"/>
      <c r="E111" s="141"/>
      <c r="F111" s="141"/>
      <c r="G111" s="141"/>
      <c r="H111" s="141"/>
      <c r="I111" s="141"/>
    </row>
    <row r="112" spans="1:19" ht="33.75" x14ac:dyDescent="0.25">
      <c r="A112" s="10" t="s">
        <v>19</v>
      </c>
      <c r="B112" s="135" t="s">
        <v>85</v>
      </c>
      <c r="C112" s="136"/>
      <c r="D112" s="136"/>
      <c r="E112" s="136"/>
      <c r="F112" s="136"/>
      <c r="G112" s="137"/>
      <c r="H112" s="10" t="s">
        <v>14</v>
      </c>
      <c r="I112" s="10" t="s">
        <v>15</v>
      </c>
    </row>
    <row r="113" spans="1:15" ht="15" customHeight="1" x14ac:dyDescent="0.25">
      <c r="A113" s="11">
        <v>1</v>
      </c>
      <c r="B113" s="101" t="s">
        <v>86</v>
      </c>
      <c r="C113" s="102"/>
      <c r="D113" s="102"/>
      <c r="E113" s="102"/>
      <c r="F113" s="102"/>
      <c r="G113" s="103"/>
      <c r="H113" s="12">
        <f>I113/$I$123</f>
        <v>0</v>
      </c>
      <c r="I113" s="13">
        <v>0</v>
      </c>
    </row>
    <row r="114" spans="1:15" ht="15" customHeight="1" x14ac:dyDescent="0.25">
      <c r="A114" s="11">
        <v>2</v>
      </c>
      <c r="B114" s="101" t="s">
        <v>87</v>
      </c>
      <c r="C114" s="102"/>
      <c r="D114" s="102"/>
      <c r="E114" s="102"/>
      <c r="F114" s="102"/>
      <c r="G114" s="103"/>
      <c r="H114" s="12">
        <f>I114/$I$123</f>
        <v>0</v>
      </c>
      <c r="I114" s="13">
        <v>0</v>
      </c>
    </row>
    <row r="115" spans="1:15" ht="15" customHeight="1" x14ac:dyDescent="0.25">
      <c r="A115" s="126" t="s">
        <v>88</v>
      </c>
      <c r="B115" s="127"/>
      <c r="C115" s="127"/>
      <c r="D115" s="127"/>
      <c r="E115" s="127"/>
      <c r="F115" s="127"/>
      <c r="G115" s="128"/>
      <c r="H115" s="15">
        <f>H113+H114</f>
        <v>0</v>
      </c>
      <c r="I115" s="50">
        <f>SUM(I113:I114)</f>
        <v>0</v>
      </c>
    </row>
    <row r="116" spans="1:15" ht="5.0999999999999996" customHeight="1" x14ac:dyDescent="0.25"/>
    <row r="117" spans="1:15" ht="33.75" x14ac:dyDescent="0.25">
      <c r="A117" s="10" t="s">
        <v>31</v>
      </c>
      <c r="B117" s="135" t="s">
        <v>89</v>
      </c>
      <c r="C117" s="136"/>
      <c r="D117" s="136"/>
      <c r="E117" s="136"/>
      <c r="F117" s="136"/>
      <c r="G117" s="137"/>
      <c r="H117" s="10" t="s">
        <v>14</v>
      </c>
      <c r="I117" s="10" t="s">
        <v>15</v>
      </c>
    </row>
    <row r="118" spans="1:15" ht="15" customHeight="1" x14ac:dyDescent="0.25">
      <c r="A118" s="11">
        <v>1</v>
      </c>
      <c r="B118" s="101" t="s">
        <v>89</v>
      </c>
      <c r="C118" s="102"/>
      <c r="D118" s="102"/>
      <c r="E118" s="102"/>
      <c r="F118" s="102"/>
      <c r="G118" s="103"/>
      <c r="H118" s="12">
        <f>I118/I123</f>
        <v>0</v>
      </c>
      <c r="I118" s="13">
        <v>0</v>
      </c>
    </row>
    <row r="119" spans="1:15" ht="15" customHeight="1" x14ac:dyDescent="0.25">
      <c r="A119" s="126" t="s">
        <v>90</v>
      </c>
      <c r="B119" s="127"/>
      <c r="C119" s="127"/>
      <c r="D119" s="127"/>
      <c r="E119" s="127"/>
      <c r="F119" s="127"/>
      <c r="G119" s="128"/>
      <c r="H119" s="15">
        <f>H118</f>
        <v>0</v>
      </c>
      <c r="I119" s="50">
        <f>I118</f>
        <v>0</v>
      </c>
      <c r="J119" s="14"/>
      <c r="K119" s="14"/>
      <c r="L119" s="1"/>
    </row>
    <row r="120" spans="1:15" ht="5.0999999999999996" customHeight="1" x14ac:dyDescent="0.25">
      <c r="A120" s="17"/>
      <c r="B120" s="17"/>
      <c r="C120" s="17"/>
      <c r="D120" s="17"/>
      <c r="E120" s="17"/>
      <c r="F120" s="17"/>
      <c r="G120" s="17"/>
      <c r="H120" s="24"/>
      <c r="I120" s="25"/>
    </row>
    <row r="121" spans="1:15" ht="39" customHeight="1" x14ac:dyDescent="0.25">
      <c r="A121" s="138" t="s">
        <v>91</v>
      </c>
      <c r="B121" s="138"/>
      <c r="C121" s="138"/>
      <c r="D121" s="138"/>
      <c r="E121" s="138"/>
      <c r="F121" s="40">
        <v>0.18</v>
      </c>
      <c r="G121" s="41">
        <f>I123*F121</f>
        <v>474.2623855623404</v>
      </c>
      <c r="H121" s="42" t="s">
        <v>76</v>
      </c>
      <c r="I121" s="43">
        <f>I78</f>
        <v>115.63731818181819</v>
      </c>
      <c r="L121" s="1"/>
    </row>
    <row r="122" spans="1:15" s="47" customFormat="1" ht="16.5" customHeight="1" x14ac:dyDescent="0.25">
      <c r="A122" s="139" t="s">
        <v>77</v>
      </c>
      <c r="B122" s="139"/>
      <c r="C122" s="44" t="s">
        <v>78</v>
      </c>
      <c r="D122" s="44" t="s">
        <v>79</v>
      </c>
      <c r="E122" s="44" t="s">
        <v>80</v>
      </c>
      <c r="F122" s="44" t="s">
        <v>81</v>
      </c>
      <c r="G122" s="44" t="s">
        <v>82</v>
      </c>
      <c r="H122" s="42" t="s">
        <v>83</v>
      </c>
      <c r="I122" s="45" t="s">
        <v>84</v>
      </c>
      <c r="J122" s="46"/>
      <c r="L122" s="46"/>
    </row>
    <row r="123" spans="1:15" ht="16.5" customHeight="1" x14ac:dyDescent="0.25">
      <c r="A123" s="140">
        <f>I37</f>
        <v>1372.7113636363636</v>
      </c>
      <c r="B123" s="140"/>
      <c r="C123" s="48">
        <f>I48</f>
        <v>505.15778181818177</v>
      </c>
      <c r="D123" s="48">
        <f>I60</f>
        <v>349.96315317954543</v>
      </c>
      <c r="E123" s="48">
        <f>I67</f>
        <v>47.76349189772727</v>
      </c>
      <c r="F123" s="48">
        <f>I71</f>
        <v>128.78644037007274</v>
      </c>
      <c r="G123" s="48">
        <f>I81</f>
        <v>346.04611818181826</v>
      </c>
      <c r="H123" s="48">
        <f>A123+C123+D123+E123+F123+G123</f>
        <v>2750.4283490837092</v>
      </c>
      <c r="I123" s="48">
        <f>H123-I121</f>
        <v>2634.7910309018912</v>
      </c>
      <c r="J123" s="14"/>
      <c r="L123" s="1"/>
    </row>
    <row r="124" spans="1:15" ht="5.0999999999999996" customHeight="1" x14ac:dyDescent="0.25"/>
    <row r="125" spans="1:15" ht="12" x14ac:dyDescent="0.25">
      <c r="A125" s="120" t="s">
        <v>92</v>
      </c>
      <c r="B125" s="120"/>
      <c r="C125" s="120"/>
      <c r="D125" s="120"/>
      <c r="E125" s="120"/>
      <c r="F125" s="120"/>
      <c r="G125" s="120"/>
      <c r="H125" s="32">
        <f>H105+H115+H119</f>
        <v>0</v>
      </c>
      <c r="I125" s="33">
        <f>I105+I115+I119</f>
        <v>0</v>
      </c>
    </row>
    <row r="126" spans="1:15" ht="5.0999999999999996" customHeight="1" x14ac:dyDescent="0.25"/>
    <row r="127" spans="1:15" x14ac:dyDescent="0.25">
      <c r="A127" s="112" t="s">
        <v>93</v>
      </c>
      <c r="B127" s="112"/>
      <c r="C127" s="112"/>
      <c r="D127" s="112"/>
      <c r="E127" s="112"/>
      <c r="F127" s="112"/>
      <c r="G127" s="112"/>
      <c r="H127" s="112"/>
      <c r="I127" s="112"/>
    </row>
    <row r="128" spans="1:15" ht="33.75" x14ac:dyDescent="0.25">
      <c r="A128" s="10" t="s">
        <v>12</v>
      </c>
      <c r="B128" s="135" t="s">
        <v>169</v>
      </c>
      <c r="C128" s="136"/>
      <c r="D128" s="136"/>
      <c r="E128" s="136"/>
      <c r="F128" s="136"/>
      <c r="G128" s="137"/>
      <c r="H128" s="10" t="s">
        <v>14</v>
      </c>
      <c r="I128" s="10" t="s">
        <v>15</v>
      </c>
      <c r="K128"/>
      <c r="L128"/>
      <c r="M128"/>
      <c r="N128"/>
      <c r="O128"/>
    </row>
    <row r="129" spans="1:19" ht="15" customHeight="1" x14ac:dyDescent="0.25">
      <c r="A129" s="11">
        <v>1</v>
      </c>
      <c r="B129" s="101" t="s">
        <v>94</v>
      </c>
      <c r="C129" s="102"/>
      <c r="D129" s="102"/>
      <c r="E129" s="102"/>
      <c r="F129" s="102"/>
      <c r="G129" s="103"/>
      <c r="H129" s="12">
        <f>I129/$I$95</f>
        <v>1.8696883852691217E-2</v>
      </c>
      <c r="I129" s="13">
        <f>($D$139/$E$140)*G139</f>
        <v>51.424439387967361</v>
      </c>
    </row>
    <row r="130" spans="1:19" ht="15" customHeight="1" x14ac:dyDescent="0.25">
      <c r="A130" s="11">
        <v>2</v>
      </c>
      <c r="B130" s="101" t="s">
        <v>95</v>
      </c>
      <c r="C130" s="102"/>
      <c r="D130" s="102"/>
      <c r="E130" s="102"/>
      <c r="F130" s="102"/>
      <c r="G130" s="103"/>
      <c r="H130" s="12">
        <f t="shared" ref="H130:H133" si="6">I130/$I$95</f>
        <v>8.6118980169971673E-2</v>
      </c>
      <c r="I130" s="13">
        <f>($D$139/$E$140)*G140</f>
        <v>236.86408445366783</v>
      </c>
    </row>
    <row r="131" spans="1:19" ht="15" customHeight="1" x14ac:dyDescent="0.25">
      <c r="A131" s="11">
        <v>3</v>
      </c>
      <c r="B131" s="101" t="s">
        <v>159</v>
      </c>
      <c r="C131" s="102"/>
      <c r="D131" s="102"/>
      <c r="E131" s="102"/>
      <c r="F131" s="102"/>
      <c r="G131" s="103"/>
      <c r="H131" s="12">
        <f t="shared" si="6"/>
        <v>2.8328611898016998E-2</v>
      </c>
      <c r="I131" s="13">
        <f>($D$139/$E$140)*G141</f>
        <v>77.915817254496005</v>
      </c>
    </row>
    <row r="132" spans="1:19" ht="15" customHeight="1" x14ac:dyDescent="0.25">
      <c r="A132" s="11">
        <v>4</v>
      </c>
      <c r="B132" s="101" t="s">
        <v>173</v>
      </c>
      <c r="C132" s="102"/>
      <c r="D132" s="102"/>
      <c r="E132" s="102"/>
      <c r="F132" s="102"/>
      <c r="G132" s="103"/>
      <c r="H132" s="12">
        <f t="shared" si="6"/>
        <v>0</v>
      </c>
      <c r="I132" s="13">
        <f t="shared" ref="I132" si="7">($D$139/$E$140)*G142</f>
        <v>0</v>
      </c>
    </row>
    <row r="133" spans="1:19" ht="15" customHeight="1" x14ac:dyDescent="0.25">
      <c r="A133" s="11">
        <v>5</v>
      </c>
      <c r="B133" s="101" t="s">
        <v>74</v>
      </c>
      <c r="C133" s="102"/>
      <c r="D133" s="102"/>
      <c r="E133" s="102"/>
      <c r="F133" s="102"/>
      <c r="G133" s="103"/>
      <c r="H133" s="12">
        <f t="shared" si="6"/>
        <v>0</v>
      </c>
      <c r="I133" s="13">
        <v>0</v>
      </c>
    </row>
    <row r="134" spans="1:19" ht="15" customHeight="1" x14ac:dyDescent="0.25">
      <c r="A134" s="126" t="s">
        <v>96</v>
      </c>
      <c r="B134" s="127"/>
      <c r="C134" s="127"/>
      <c r="D134" s="127"/>
      <c r="E134" s="127"/>
      <c r="F134" s="127"/>
      <c r="G134" s="128"/>
      <c r="H134" s="15">
        <f>H129+H130+H131+H132+H133</f>
        <v>0.13314447592067991</v>
      </c>
      <c r="I134" s="50">
        <f>SUM(I129:I133)</f>
        <v>366.2043410961312</v>
      </c>
    </row>
    <row r="135" spans="1:19" ht="11.25" customHeight="1" x14ac:dyDescent="0.25">
      <c r="A135" s="18" t="s">
        <v>98</v>
      </c>
      <c r="B135" s="129" t="s">
        <v>97</v>
      </c>
      <c r="C135" s="129"/>
      <c r="D135" s="129"/>
      <c r="E135" s="129"/>
      <c r="F135" s="129"/>
      <c r="G135" s="129"/>
      <c r="H135" s="129"/>
      <c r="I135" s="129"/>
      <c r="K135"/>
      <c r="L135"/>
      <c r="M135"/>
      <c r="N135"/>
      <c r="O135"/>
      <c r="P135"/>
      <c r="Q135"/>
      <c r="R135"/>
      <c r="S135"/>
    </row>
    <row r="136" spans="1:19" ht="20.25" customHeight="1" x14ac:dyDescent="0.25">
      <c r="A136" s="18" t="s">
        <v>170</v>
      </c>
      <c r="B136" s="130" t="s">
        <v>99</v>
      </c>
      <c r="C136" s="130"/>
      <c r="D136" s="130"/>
      <c r="E136" s="130"/>
      <c r="F136" s="130"/>
      <c r="G136" s="130"/>
      <c r="H136" s="130"/>
      <c r="I136" s="130"/>
      <c r="K136"/>
      <c r="L136"/>
      <c r="M136"/>
      <c r="N136"/>
      <c r="O136"/>
      <c r="P136"/>
      <c r="Q136"/>
      <c r="R136"/>
      <c r="S136"/>
    </row>
    <row r="137" spans="1:19" ht="13.5" customHeight="1" x14ac:dyDescent="0.25">
      <c r="A137" s="131" t="s">
        <v>100</v>
      </c>
      <c r="B137" s="131"/>
      <c r="C137" s="131"/>
      <c r="D137" s="131"/>
      <c r="E137" s="131"/>
      <c r="F137" s="131"/>
      <c r="G137" s="131"/>
      <c r="H137" s="131"/>
      <c r="I137" s="131"/>
    </row>
    <row r="138" spans="1:19" ht="13.5" customHeight="1" x14ac:dyDescent="0.25">
      <c r="A138" s="132" t="s">
        <v>101</v>
      </c>
      <c r="B138" s="132"/>
      <c r="C138" s="11" t="s">
        <v>102</v>
      </c>
      <c r="D138" s="133" t="s">
        <v>143</v>
      </c>
      <c r="E138" s="134"/>
      <c r="F138" s="11" t="s">
        <v>103</v>
      </c>
      <c r="G138" s="49" t="s">
        <v>104</v>
      </c>
      <c r="H138" s="133" t="s">
        <v>105</v>
      </c>
      <c r="I138" s="133"/>
    </row>
    <row r="139" spans="1:19" ht="13.5" customHeight="1" x14ac:dyDescent="0.25">
      <c r="A139" s="121">
        <f>I95</f>
        <v>2750.4283490837088</v>
      </c>
      <c r="B139" s="122"/>
      <c r="C139" s="13">
        <f>I125</f>
        <v>0</v>
      </c>
      <c r="D139" s="123">
        <f>A139+C139</f>
        <v>2750.4283490837088</v>
      </c>
      <c r="E139" s="124"/>
      <c r="F139" s="11" t="s">
        <v>94</v>
      </c>
      <c r="G139" s="51">
        <v>1.6500000000000001E-2</v>
      </c>
      <c r="H139" s="116">
        <v>6.4999999999999997E-3</v>
      </c>
      <c r="I139" s="116"/>
      <c r="J139" s="14"/>
    </row>
    <row r="140" spans="1:19" ht="13.5" customHeight="1" x14ac:dyDescent="0.25">
      <c r="A140" s="125" t="s">
        <v>106</v>
      </c>
      <c r="B140" s="125"/>
      <c r="C140" s="49">
        <v>1</v>
      </c>
      <c r="D140" s="53">
        <f>G143/1</f>
        <v>0.11749999999999999</v>
      </c>
      <c r="E140" s="54">
        <f>C140-D140</f>
        <v>0.88250000000000006</v>
      </c>
      <c r="F140" s="11" t="s">
        <v>95</v>
      </c>
      <c r="G140" s="51">
        <v>7.5999999999999998E-2</v>
      </c>
      <c r="H140" s="116">
        <v>0.03</v>
      </c>
      <c r="I140" s="116"/>
    </row>
    <row r="141" spans="1:19" ht="13.5" customHeight="1" x14ac:dyDescent="0.25">
      <c r="A141" s="115" t="s">
        <v>107</v>
      </c>
      <c r="B141" s="115"/>
      <c r="C141" s="11">
        <v>1</v>
      </c>
      <c r="D141" s="55">
        <f>H143</f>
        <v>6.1499999999999999E-2</v>
      </c>
      <c r="E141" s="56">
        <f>C141-D141</f>
        <v>0.9385</v>
      </c>
      <c r="F141" s="11" t="s">
        <v>159</v>
      </c>
      <c r="G141" s="51">
        <f>I11</f>
        <v>2.5000000000000001E-2</v>
      </c>
      <c r="H141" s="116">
        <f>I11</f>
        <v>2.5000000000000001E-2</v>
      </c>
      <c r="I141" s="116"/>
    </row>
    <row r="142" spans="1:19" ht="13.5" customHeight="1" x14ac:dyDescent="0.25">
      <c r="A142" s="115" t="s">
        <v>108</v>
      </c>
      <c r="B142" s="115"/>
      <c r="C142" s="11">
        <v>1</v>
      </c>
      <c r="D142" s="57">
        <v>0.09</v>
      </c>
      <c r="E142" s="58">
        <f>C142-D142</f>
        <v>0.91</v>
      </c>
      <c r="F142" s="11" t="s">
        <v>109</v>
      </c>
      <c r="G142" s="51">
        <v>0</v>
      </c>
      <c r="H142" s="116">
        <v>0</v>
      </c>
      <c r="I142" s="116"/>
    </row>
    <row r="143" spans="1:19" ht="18" customHeight="1" x14ac:dyDescent="0.25">
      <c r="A143" s="59" t="s">
        <v>110</v>
      </c>
      <c r="B143" s="117" t="s">
        <v>111</v>
      </c>
      <c r="C143" s="117"/>
      <c r="D143" s="117"/>
      <c r="E143" s="117"/>
      <c r="F143" s="23" t="s">
        <v>112</v>
      </c>
      <c r="G143" s="60">
        <f>SUM(G139:G142)</f>
        <v>0.11749999999999999</v>
      </c>
      <c r="H143" s="118">
        <f>SUM(H139:I142)</f>
        <v>6.1499999999999999E-2</v>
      </c>
      <c r="I143" s="118"/>
    </row>
    <row r="144" spans="1:19" ht="5.0999999999999996" customHeight="1" x14ac:dyDescent="0.25">
      <c r="A144" s="61"/>
      <c r="B144" s="119"/>
      <c r="C144" s="119"/>
      <c r="D144" s="119"/>
      <c r="E144" s="119"/>
      <c r="F144" s="119"/>
      <c r="G144" s="119"/>
      <c r="H144" s="119"/>
      <c r="I144" s="119"/>
    </row>
    <row r="145" spans="1:10" ht="12" x14ac:dyDescent="0.25">
      <c r="A145" s="120" t="s">
        <v>113</v>
      </c>
      <c r="B145" s="120"/>
      <c r="C145" s="120"/>
      <c r="D145" s="120"/>
      <c r="E145" s="120"/>
      <c r="F145" s="120"/>
      <c r="G145" s="120"/>
      <c r="H145" s="32">
        <f>H134</f>
        <v>0.13314447592067991</v>
      </c>
      <c r="I145" s="33">
        <f>I134</f>
        <v>366.2043410961312</v>
      </c>
    </row>
    <row r="146" spans="1:10" ht="5.0999999999999996" customHeight="1" x14ac:dyDescent="0.25"/>
    <row r="147" spans="1:10" x14ac:dyDescent="0.25">
      <c r="A147" s="113" t="s">
        <v>114</v>
      </c>
      <c r="B147" s="113"/>
      <c r="C147" s="113"/>
      <c r="D147" s="113"/>
      <c r="E147" s="113"/>
      <c r="F147" s="113"/>
      <c r="G147" s="113"/>
      <c r="H147" s="113"/>
      <c r="I147" s="113"/>
    </row>
    <row r="148" spans="1:10" x14ac:dyDescent="0.25">
      <c r="A148" s="112" t="s">
        <v>11</v>
      </c>
      <c r="B148" s="112"/>
      <c r="C148" s="112"/>
      <c r="D148" s="112"/>
      <c r="E148" s="112"/>
      <c r="F148" s="112"/>
      <c r="G148" s="112"/>
      <c r="H148" s="112"/>
      <c r="I148" s="112"/>
    </row>
    <row r="149" spans="1:10" ht="15" customHeight="1" x14ac:dyDescent="0.25">
      <c r="A149" s="11">
        <v>1</v>
      </c>
      <c r="B149" s="101" t="s">
        <v>115</v>
      </c>
      <c r="C149" s="102"/>
      <c r="D149" s="102"/>
      <c r="E149" s="102"/>
      <c r="F149" s="102"/>
      <c r="G149" s="103"/>
      <c r="H149" s="12">
        <f>I149/$G$166</f>
        <v>0.44044695031327336</v>
      </c>
      <c r="I149" s="62">
        <f>I37</f>
        <v>1372.7113636363636</v>
      </c>
    </row>
    <row r="150" spans="1:10" ht="15" customHeight="1" x14ac:dyDescent="0.25">
      <c r="A150" s="11">
        <v>2</v>
      </c>
      <c r="B150" s="101" t="s">
        <v>116</v>
      </c>
      <c r="C150" s="102"/>
      <c r="D150" s="102"/>
      <c r="E150" s="102"/>
      <c r="F150" s="102"/>
      <c r="G150" s="103"/>
      <c r="H150" s="12">
        <f t="shared" ref="H150:H151" si="8">I150/$G$166</f>
        <v>0.33102099920731959</v>
      </c>
      <c r="I150" s="62">
        <f>I48+I60+I67+I71</f>
        <v>1031.6708672655272</v>
      </c>
    </row>
    <row r="151" spans="1:10" ht="15" customHeight="1" x14ac:dyDescent="0.25">
      <c r="A151" s="11">
        <v>3</v>
      </c>
      <c r="B151" s="114" t="s">
        <v>117</v>
      </c>
      <c r="C151" s="114"/>
      <c r="D151" s="114"/>
      <c r="E151" s="114"/>
      <c r="F151" s="114"/>
      <c r="G151" s="114"/>
      <c r="H151" s="12">
        <f t="shared" si="8"/>
        <v>0.11103205047940706</v>
      </c>
      <c r="I151" s="62">
        <f>I81</f>
        <v>346.04611818181826</v>
      </c>
    </row>
    <row r="152" spans="1:10" s="17" customFormat="1" ht="15" customHeight="1" x14ac:dyDescent="0.25">
      <c r="A152" s="104" t="s">
        <v>118</v>
      </c>
      <c r="B152" s="105"/>
      <c r="C152" s="105"/>
      <c r="D152" s="105"/>
      <c r="E152" s="105"/>
      <c r="F152" s="105"/>
      <c r="G152" s="106"/>
      <c r="H152" s="32">
        <f>H149+H150+H151</f>
        <v>0.88250000000000006</v>
      </c>
      <c r="I152" s="33">
        <f>SUM(I149:I151)</f>
        <v>2750.4283490837088</v>
      </c>
      <c r="J152" s="24"/>
    </row>
    <row r="153" spans="1:10" ht="5.0999999999999996" customHeight="1" x14ac:dyDescent="0.25"/>
    <row r="154" spans="1:10" x14ac:dyDescent="0.25">
      <c r="A154" s="112" t="s">
        <v>70</v>
      </c>
      <c r="B154" s="112"/>
      <c r="C154" s="112"/>
      <c r="D154" s="112"/>
      <c r="E154" s="112"/>
      <c r="F154" s="112"/>
      <c r="G154" s="112"/>
      <c r="H154" s="112"/>
      <c r="I154" s="112"/>
    </row>
    <row r="155" spans="1:10" ht="15" customHeight="1" x14ac:dyDescent="0.25">
      <c r="A155" s="11">
        <v>1</v>
      </c>
      <c r="B155" s="101" t="s">
        <v>119</v>
      </c>
      <c r="C155" s="102"/>
      <c r="D155" s="102"/>
      <c r="E155" s="102"/>
      <c r="F155" s="102"/>
      <c r="G155" s="103"/>
      <c r="H155" s="12">
        <f>I155/$G$166</f>
        <v>0</v>
      </c>
      <c r="I155" s="13">
        <f>I105</f>
        <v>0</v>
      </c>
    </row>
    <row r="156" spans="1:10" ht="15" customHeight="1" x14ac:dyDescent="0.25">
      <c r="A156" s="11">
        <v>2</v>
      </c>
      <c r="B156" s="101" t="s">
        <v>120</v>
      </c>
      <c r="C156" s="102"/>
      <c r="D156" s="102"/>
      <c r="E156" s="102"/>
      <c r="F156" s="102"/>
      <c r="G156" s="103"/>
      <c r="H156" s="12">
        <f t="shared" ref="H156:H157" si="9">I156/$G$166</f>
        <v>0</v>
      </c>
      <c r="I156" s="13">
        <f>I115</f>
        <v>0</v>
      </c>
    </row>
    <row r="157" spans="1:10" ht="15" customHeight="1" x14ac:dyDescent="0.25">
      <c r="A157" s="11">
        <v>3</v>
      </c>
      <c r="B157" s="101" t="s">
        <v>121</v>
      </c>
      <c r="C157" s="102"/>
      <c r="D157" s="102"/>
      <c r="E157" s="102"/>
      <c r="F157" s="102"/>
      <c r="G157" s="103"/>
      <c r="H157" s="12">
        <f t="shared" si="9"/>
        <v>0</v>
      </c>
      <c r="I157" s="13">
        <f>I119</f>
        <v>0</v>
      </c>
    </row>
    <row r="158" spans="1:10" ht="15" customHeight="1" x14ac:dyDescent="0.25">
      <c r="A158" s="104" t="s">
        <v>122</v>
      </c>
      <c r="B158" s="105"/>
      <c r="C158" s="105"/>
      <c r="D158" s="105"/>
      <c r="E158" s="105"/>
      <c r="F158" s="105"/>
      <c r="G158" s="106"/>
      <c r="H158" s="32">
        <f>H155+H156+H157</f>
        <v>0</v>
      </c>
      <c r="I158" s="33">
        <f>I155+I156+I157</f>
        <v>0</v>
      </c>
    </row>
    <row r="159" spans="1:10" ht="5.0999999999999996" customHeight="1" x14ac:dyDescent="0.25"/>
    <row r="160" spans="1:10" x14ac:dyDescent="0.25">
      <c r="A160" s="112" t="s">
        <v>93</v>
      </c>
      <c r="B160" s="112"/>
      <c r="C160" s="112"/>
      <c r="D160" s="112"/>
      <c r="E160" s="112"/>
      <c r="F160" s="112"/>
      <c r="G160" s="112"/>
      <c r="H160" s="112"/>
      <c r="I160" s="112"/>
    </row>
    <row r="161" spans="1:11" ht="15" customHeight="1" x14ac:dyDescent="0.25">
      <c r="A161" s="11">
        <v>1</v>
      </c>
      <c r="B161" s="101" t="s">
        <v>123</v>
      </c>
      <c r="C161" s="102"/>
      <c r="D161" s="102"/>
      <c r="E161" s="102"/>
      <c r="F161" s="102"/>
      <c r="G161" s="103"/>
      <c r="H161" s="12">
        <f>I161/$G$166</f>
        <v>0.11749999999999999</v>
      </c>
      <c r="I161" s="13">
        <f>I134</f>
        <v>366.2043410961312</v>
      </c>
    </row>
    <row r="162" spans="1:11" ht="15" customHeight="1" x14ac:dyDescent="0.25">
      <c r="A162" s="104" t="s">
        <v>124</v>
      </c>
      <c r="B162" s="105"/>
      <c r="C162" s="105"/>
      <c r="D162" s="105"/>
      <c r="E162" s="105"/>
      <c r="F162" s="105"/>
      <c r="G162" s="106"/>
      <c r="H162" s="32">
        <f>H161</f>
        <v>0.11749999999999999</v>
      </c>
      <c r="I162" s="33">
        <f>I134</f>
        <v>366.2043410961312</v>
      </c>
      <c r="K162" s="63"/>
    </row>
    <row r="163" spans="1:11" ht="5.0999999999999996" customHeight="1" x14ac:dyDescent="0.25"/>
    <row r="164" spans="1:11" x14ac:dyDescent="0.25">
      <c r="A164" s="107" t="s">
        <v>114</v>
      </c>
      <c r="B164" s="107"/>
      <c r="C164" s="107"/>
      <c r="D164" s="107"/>
      <c r="E164" s="107"/>
      <c r="F164" s="107"/>
      <c r="G164" s="107"/>
      <c r="H164" s="107"/>
      <c r="I164" s="107"/>
    </row>
    <row r="165" spans="1:11" ht="45" x14ac:dyDescent="0.25">
      <c r="A165" s="108" t="s">
        <v>125</v>
      </c>
      <c r="B165" s="108"/>
      <c r="C165" s="108"/>
      <c r="D165" s="108"/>
      <c r="E165" s="108"/>
      <c r="F165" s="108"/>
      <c r="G165" s="64" t="s">
        <v>126</v>
      </c>
      <c r="H165" s="64" t="s">
        <v>127</v>
      </c>
      <c r="I165" s="64" t="s">
        <v>128</v>
      </c>
    </row>
    <row r="166" spans="1:11" ht="11.25" customHeight="1" x14ac:dyDescent="0.25">
      <c r="A166" s="109" t="str">
        <f>D5</f>
        <v xml:space="preserve">Auxiliar Administrativo - seg-sex </v>
      </c>
      <c r="B166" s="110"/>
      <c r="C166" s="110"/>
      <c r="D166" s="110"/>
      <c r="E166" s="110"/>
      <c r="F166" s="111"/>
      <c r="G166" s="65">
        <f>I152+I158+I162</f>
        <v>3116.6326901798402</v>
      </c>
      <c r="H166" s="64">
        <f>IF(D6="12x36",2,1)</f>
        <v>1</v>
      </c>
      <c r="I166" s="65">
        <f>G166*H166</f>
        <v>3116.6326901798402</v>
      </c>
    </row>
    <row r="167" spans="1:11" x14ac:dyDescent="0.25">
      <c r="A167" s="109"/>
      <c r="B167" s="110"/>
      <c r="C167" s="110"/>
      <c r="D167" s="110"/>
      <c r="E167" s="110"/>
      <c r="F167" s="111"/>
      <c r="G167" s="64"/>
      <c r="H167" s="64"/>
      <c r="I167" s="65"/>
    </row>
    <row r="168" spans="1:11" s="17" customFormat="1" ht="12" x14ac:dyDescent="0.25">
      <c r="A168" s="98" t="s">
        <v>129</v>
      </c>
      <c r="B168" s="99"/>
      <c r="C168" s="99"/>
      <c r="D168" s="99"/>
      <c r="E168" s="99"/>
      <c r="F168" s="99"/>
      <c r="G168" s="99"/>
      <c r="H168" s="100"/>
      <c r="I168" s="66">
        <f>I166+I167</f>
        <v>3116.6326901798402</v>
      </c>
      <c r="J168" s="24"/>
    </row>
  </sheetData>
  <mergeCells count="166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B30:G30"/>
    <mergeCell ref="B31:G31"/>
    <mergeCell ref="B32:G32"/>
    <mergeCell ref="B33:G33"/>
    <mergeCell ref="B34:G34"/>
    <mergeCell ref="B35:G35"/>
    <mergeCell ref="A23:F23"/>
    <mergeCell ref="A24:F24"/>
    <mergeCell ref="A25:F25"/>
    <mergeCell ref="A27:I27"/>
    <mergeCell ref="B28:G28"/>
    <mergeCell ref="B29:G29"/>
    <mergeCell ref="B43:G43"/>
    <mergeCell ref="B44:G44"/>
    <mergeCell ref="B45:G45"/>
    <mergeCell ref="B46:G46"/>
    <mergeCell ref="B47:G47"/>
    <mergeCell ref="A48:G48"/>
    <mergeCell ref="B36:G36"/>
    <mergeCell ref="A37:G37"/>
    <mergeCell ref="B39:G39"/>
    <mergeCell ref="B40:G40"/>
    <mergeCell ref="B41:G41"/>
    <mergeCell ref="B42:G42"/>
    <mergeCell ref="B55:G55"/>
    <mergeCell ref="B56:G56"/>
    <mergeCell ref="B57:G57"/>
    <mergeCell ref="B58:G58"/>
    <mergeCell ref="B59:G59"/>
    <mergeCell ref="A60:G60"/>
    <mergeCell ref="A49:I49"/>
    <mergeCell ref="A50:I50"/>
    <mergeCell ref="B51:G51"/>
    <mergeCell ref="B52:G52"/>
    <mergeCell ref="B53:G53"/>
    <mergeCell ref="B54:G54"/>
    <mergeCell ref="A67:G67"/>
    <mergeCell ref="B69:G69"/>
    <mergeCell ref="B70:G70"/>
    <mergeCell ref="A71:G71"/>
    <mergeCell ref="A73:G73"/>
    <mergeCell ref="B75:G75"/>
    <mergeCell ref="B61:I61"/>
    <mergeCell ref="B62:I62"/>
    <mergeCell ref="B63:G63"/>
    <mergeCell ref="B64:G64"/>
    <mergeCell ref="B65:G65"/>
    <mergeCell ref="B66:G66"/>
    <mergeCell ref="B82:G82"/>
    <mergeCell ref="A83:I83"/>
    <mergeCell ref="A84:B84"/>
    <mergeCell ref="A85:B85"/>
    <mergeCell ref="A87:I87"/>
    <mergeCell ref="A88:B88"/>
    <mergeCell ref="B76:G76"/>
    <mergeCell ref="B77:G77"/>
    <mergeCell ref="B78:G78"/>
    <mergeCell ref="B79:G79"/>
    <mergeCell ref="B80:G80"/>
    <mergeCell ref="A81:G81"/>
    <mergeCell ref="B98:G98"/>
    <mergeCell ref="B99:G99"/>
    <mergeCell ref="B100:G100"/>
    <mergeCell ref="B101:G101"/>
    <mergeCell ref="B102:G102"/>
    <mergeCell ref="B103:G103"/>
    <mergeCell ref="A89:B89"/>
    <mergeCell ref="A91:I91"/>
    <mergeCell ref="A92:B92"/>
    <mergeCell ref="A93:B93"/>
    <mergeCell ref="A95:G95"/>
    <mergeCell ref="A97:I97"/>
    <mergeCell ref="B111:I111"/>
    <mergeCell ref="B112:G112"/>
    <mergeCell ref="B113:G113"/>
    <mergeCell ref="B114:G114"/>
    <mergeCell ref="A115:G115"/>
    <mergeCell ref="B117:G117"/>
    <mergeCell ref="B104:G104"/>
    <mergeCell ref="A105:G105"/>
    <mergeCell ref="B106:I106"/>
    <mergeCell ref="A108:E108"/>
    <mergeCell ref="A109:B109"/>
    <mergeCell ref="A110:B110"/>
    <mergeCell ref="A127:I127"/>
    <mergeCell ref="B128:G128"/>
    <mergeCell ref="B129:G129"/>
    <mergeCell ref="B130:G130"/>
    <mergeCell ref="B131:G131"/>
    <mergeCell ref="B132:G132"/>
    <mergeCell ref="B118:G118"/>
    <mergeCell ref="A119:G119"/>
    <mergeCell ref="A121:E121"/>
    <mergeCell ref="A122:B122"/>
    <mergeCell ref="A123:B123"/>
    <mergeCell ref="A125:G125"/>
    <mergeCell ref="A139:B139"/>
    <mergeCell ref="D139:E139"/>
    <mergeCell ref="H139:I139"/>
    <mergeCell ref="A140:B140"/>
    <mergeCell ref="H140:I140"/>
    <mergeCell ref="A141:B141"/>
    <mergeCell ref="H141:I141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47:I147"/>
    <mergeCell ref="A148:I148"/>
    <mergeCell ref="B149:G149"/>
    <mergeCell ref="B150:G150"/>
    <mergeCell ref="B151:G151"/>
    <mergeCell ref="A152:G152"/>
    <mergeCell ref="A142:B142"/>
    <mergeCell ref="H142:I142"/>
    <mergeCell ref="B143:E143"/>
    <mergeCell ref="H143:I143"/>
    <mergeCell ref="B144:I144"/>
    <mergeCell ref="A145:G145"/>
    <mergeCell ref="A168:H168"/>
    <mergeCell ref="B161:G161"/>
    <mergeCell ref="A162:G162"/>
    <mergeCell ref="A164:I164"/>
    <mergeCell ref="A165:F165"/>
    <mergeCell ref="A166:F166"/>
    <mergeCell ref="A167:F167"/>
    <mergeCell ref="A154:I154"/>
    <mergeCell ref="B155:G155"/>
    <mergeCell ref="B156:G156"/>
    <mergeCell ref="B157:G157"/>
    <mergeCell ref="A158:G158"/>
    <mergeCell ref="A160:I160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2" max="8" man="1"/>
    <brk id="120" max="8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68"/>
  <sheetViews>
    <sheetView view="pageBreakPreview" topLeftCell="A137" zoomScale="130" zoomScaleNormal="130" zoomScaleSheetLayoutView="130" workbookViewId="0">
      <selection activeCell="B156" sqref="B156:G156"/>
    </sheetView>
  </sheetViews>
  <sheetFormatPr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K1" s="2"/>
    </row>
    <row r="2" spans="1:11" ht="22.5" customHeight="1" x14ac:dyDescent="0.25">
      <c r="A2" s="179" t="s">
        <v>1</v>
      </c>
      <c r="B2" s="179"/>
      <c r="C2" s="180" t="s">
        <v>198</v>
      </c>
      <c r="D2" s="180"/>
      <c r="E2" s="181" t="s">
        <v>2</v>
      </c>
      <c r="F2" s="181"/>
      <c r="G2" s="181"/>
      <c r="H2" s="181"/>
      <c r="I2" s="181"/>
    </row>
    <row r="3" spans="1:11" ht="11.25" customHeight="1" x14ac:dyDescent="0.25">
      <c r="A3" s="179" t="s">
        <v>3</v>
      </c>
      <c r="B3" s="179"/>
      <c r="C3" s="4"/>
      <c r="D3" s="5"/>
      <c r="E3" s="6" t="s">
        <v>4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148" t="s">
        <v>153</v>
      </c>
      <c r="B5" s="149"/>
      <c r="C5" s="150"/>
      <c r="D5" s="182" t="s">
        <v>197</v>
      </c>
      <c r="E5" s="183"/>
      <c r="F5" s="184"/>
      <c r="G5" s="185" t="str">
        <f>IF(D6="12x36","Regime de trabalho:","Quantidade de HORAS/MÊS")</f>
        <v>Quantidade de HORAS/MÊS</v>
      </c>
      <c r="H5" s="186"/>
      <c r="I5" s="189">
        <f>IF(D6="12x36",D6,5*D6)</f>
        <v>220</v>
      </c>
    </row>
    <row r="6" spans="1:11" ht="18.75" customHeight="1" x14ac:dyDescent="0.25">
      <c r="A6" s="148" t="str">
        <f>IF(D6="12x36","Regime de trabalho:","Regime de trabalho (horas semanais):")</f>
        <v>Regime de trabalho (horas semanais):</v>
      </c>
      <c r="B6" s="149"/>
      <c r="C6" s="150"/>
      <c r="D6" s="148">
        <v>44</v>
      </c>
      <c r="E6" s="149"/>
      <c r="F6" s="150"/>
      <c r="G6" s="187"/>
      <c r="H6" s="188"/>
      <c r="I6" s="190"/>
    </row>
    <row r="7" spans="1:11" ht="22.5" customHeight="1" x14ac:dyDescent="0.25">
      <c r="A7" s="148" t="s">
        <v>160</v>
      </c>
      <c r="B7" s="149"/>
      <c r="C7" s="150"/>
      <c r="D7" s="101" t="s">
        <v>180</v>
      </c>
      <c r="E7" s="102"/>
      <c r="F7" s="103"/>
      <c r="G7" s="173" t="s">
        <v>154</v>
      </c>
      <c r="H7" s="174"/>
      <c r="I7" s="177" t="s">
        <v>145</v>
      </c>
    </row>
    <row r="8" spans="1:11" ht="22.5" customHeight="1" x14ac:dyDescent="0.25">
      <c r="A8" s="148" t="s">
        <v>161</v>
      </c>
      <c r="B8" s="149"/>
      <c r="C8" s="150"/>
      <c r="D8" s="101" t="s">
        <v>6</v>
      </c>
      <c r="E8" s="102"/>
      <c r="F8" s="103"/>
      <c r="G8" s="175"/>
      <c r="H8" s="176"/>
      <c r="I8" s="178"/>
    </row>
    <row r="9" spans="1:11" ht="24.75" customHeight="1" x14ac:dyDescent="0.25">
      <c r="A9" s="148" t="s">
        <v>135</v>
      </c>
      <c r="B9" s="149"/>
      <c r="C9" s="150"/>
      <c r="D9" s="148" t="s">
        <v>199</v>
      </c>
      <c r="E9" s="149"/>
      <c r="F9" s="150"/>
      <c r="G9" s="167" t="s">
        <v>155</v>
      </c>
      <c r="H9" s="167"/>
      <c r="I9" s="8" t="s">
        <v>145</v>
      </c>
    </row>
    <row r="10" spans="1:11" ht="32.25" customHeight="1" x14ac:dyDescent="0.25">
      <c r="A10" s="168" t="s">
        <v>132</v>
      </c>
      <c r="B10" s="169"/>
      <c r="C10" s="169"/>
      <c r="D10" s="169"/>
      <c r="E10" s="169"/>
      <c r="F10" s="169"/>
      <c r="G10" s="71" t="s">
        <v>162</v>
      </c>
      <c r="H10" s="7">
        <v>220</v>
      </c>
      <c r="I10" s="73">
        <v>2013.31</v>
      </c>
    </row>
    <row r="11" spans="1:11" ht="15" customHeight="1" x14ac:dyDescent="0.25">
      <c r="A11" s="134" t="s">
        <v>159</v>
      </c>
      <c r="B11" s="162"/>
      <c r="C11" s="162"/>
      <c r="D11" s="162"/>
      <c r="E11" s="162"/>
      <c r="F11" s="162"/>
      <c r="G11" s="7" t="str">
        <f>D9</f>
        <v>GRAVATAÍ</v>
      </c>
      <c r="H11" s="7" t="s">
        <v>5</v>
      </c>
      <c r="I11" s="9">
        <v>2.5000000000000001E-2</v>
      </c>
    </row>
    <row r="12" spans="1:11" ht="15" customHeight="1" x14ac:dyDescent="0.25">
      <c r="A12" s="166" t="s">
        <v>133</v>
      </c>
      <c r="B12" s="170"/>
      <c r="C12" s="170"/>
      <c r="D12" s="170"/>
      <c r="E12" s="170"/>
      <c r="F12" s="170"/>
      <c r="G12" s="164" t="s">
        <v>6</v>
      </c>
      <c r="H12" s="7" t="s">
        <v>7</v>
      </c>
      <c r="I12" s="73">
        <v>4.5</v>
      </c>
    </row>
    <row r="13" spans="1:11" x14ac:dyDescent="0.25">
      <c r="A13" s="171"/>
      <c r="B13" s="172"/>
      <c r="C13" s="172"/>
      <c r="D13" s="172"/>
      <c r="E13" s="172"/>
      <c r="F13" s="172"/>
      <c r="G13" s="164"/>
      <c r="H13" s="7" t="s">
        <v>8</v>
      </c>
      <c r="I13" s="74">
        <v>26</v>
      </c>
    </row>
    <row r="14" spans="1:11" x14ac:dyDescent="0.25">
      <c r="A14" s="168"/>
      <c r="B14" s="169"/>
      <c r="C14" s="169"/>
      <c r="D14" s="169"/>
      <c r="E14" s="169"/>
      <c r="F14" s="169"/>
      <c r="G14" s="164"/>
      <c r="H14" s="7" t="s">
        <v>9</v>
      </c>
      <c r="I14" s="8">
        <v>0.06</v>
      </c>
    </row>
    <row r="15" spans="1:11" ht="11.25" customHeight="1" x14ac:dyDescent="0.25">
      <c r="A15" s="133" t="s">
        <v>156</v>
      </c>
      <c r="B15" s="133"/>
      <c r="C15" s="133"/>
      <c r="D15" s="133"/>
      <c r="E15" s="133"/>
      <c r="F15" s="134"/>
      <c r="G15" s="164" t="s">
        <v>6</v>
      </c>
      <c r="H15" s="7" t="s">
        <v>7</v>
      </c>
      <c r="I15" s="73">
        <v>23.68</v>
      </c>
    </row>
    <row r="16" spans="1:11" ht="11.25" customHeight="1" x14ac:dyDescent="0.25">
      <c r="A16" s="133"/>
      <c r="B16" s="133"/>
      <c r="C16" s="133"/>
      <c r="D16" s="133"/>
      <c r="E16" s="133"/>
      <c r="F16" s="134"/>
      <c r="G16" s="164"/>
      <c r="H16" s="7" t="s">
        <v>8</v>
      </c>
      <c r="I16" s="74">
        <v>26</v>
      </c>
    </row>
    <row r="17" spans="1:9" x14ac:dyDescent="0.25">
      <c r="A17" s="133"/>
      <c r="B17" s="133"/>
      <c r="C17" s="133"/>
      <c r="D17" s="133"/>
      <c r="E17" s="133"/>
      <c r="F17" s="134"/>
      <c r="G17" s="164"/>
      <c r="H17" s="7" t="s">
        <v>9</v>
      </c>
      <c r="I17" s="8">
        <v>0.19</v>
      </c>
    </row>
    <row r="18" spans="1:9" x14ac:dyDescent="0.25">
      <c r="A18" s="133" t="s">
        <v>157</v>
      </c>
      <c r="B18" s="133"/>
      <c r="C18" s="133"/>
      <c r="D18" s="133"/>
      <c r="E18" s="133"/>
      <c r="F18" s="134"/>
      <c r="G18" s="164" t="s">
        <v>6</v>
      </c>
      <c r="H18" s="7" t="s">
        <v>7</v>
      </c>
      <c r="I18" s="73">
        <v>0</v>
      </c>
    </row>
    <row r="19" spans="1:9" x14ac:dyDescent="0.25">
      <c r="A19" s="133"/>
      <c r="B19" s="133"/>
      <c r="C19" s="133"/>
      <c r="D19" s="133"/>
      <c r="E19" s="133"/>
      <c r="F19" s="134"/>
      <c r="G19" s="164"/>
      <c r="H19" s="7" t="s">
        <v>8</v>
      </c>
      <c r="I19" s="74">
        <v>0</v>
      </c>
    </row>
    <row r="20" spans="1:9" x14ac:dyDescent="0.25">
      <c r="A20" s="133"/>
      <c r="B20" s="133"/>
      <c r="C20" s="133"/>
      <c r="D20" s="133"/>
      <c r="E20" s="133"/>
      <c r="F20" s="134"/>
      <c r="G20" s="164"/>
      <c r="H20" s="7" t="s">
        <v>9</v>
      </c>
      <c r="I20" s="8">
        <v>0</v>
      </c>
    </row>
    <row r="21" spans="1:9" ht="36" customHeight="1" x14ac:dyDescent="0.25">
      <c r="A21" s="165" t="s">
        <v>174</v>
      </c>
      <c r="B21" s="165"/>
      <c r="C21" s="165"/>
      <c r="D21" s="165"/>
      <c r="E21" s="165"/>
      <c r="F21" s="166"/>
      <c r="G21" s="72" t="s">
        <v>6</v>
      </c>
      <c r="H21" s="72" t="s">
        <v>146</v>
      </c>
      <c r="I21" s="76">
        <v>19.420000000000002</v>
      </c>
    </row>
    <row r="22" spans="1:9" ht="22.5" x14ac:dyDescent="0.25">
      <c r="A22" s="134" t="s">
        <v>144</v>
      </c>
      <c r="B22" s="162"/>
      <c r="C22" s="162"/>
      <c r="D22" s="162"/>
      <c r="E22" s="162"/>
      <c r="F22" s="163"/>
      <c r="G22" s="72"/>
      <c r="H22" s="72" t="s">
        <v>136</v>
      </c>
      <c r="I22" s="75" t="s">
        <v>145</v>
      </c>
    </row>
    <row r="23" spans="1:9" ht="34.5" customHeight="1" x14ac:dyDescent="0.25">
      <c r="A23" s="133" t="s">
        <v>175</v>
      </c>
      <c r="B23" s="133"/>
      <c r="C23" s="133"/>
      <c r="D23" s="133"/>
      <c r="E23" s="133"/>
      <c r="F23" s="133"/>
      <c r="G23" s="7"/>
      <c r="H23" s="7" t="s">
        <v>141</v>
      </c>
      <c r="I23" s="73" t="s">
        <v>145</v>
      </c>
    </row>
    <row r="24" spans="1:9" ht="26.25" customHeight="1" x14ac:dyDescent="0.25">
      <c r="A24" s="134" t="s">
        <v>147</v>
      </c>
      <c r="B24" s="162"/>
      <c r="C24" s="162"/>
      <c r="D24" s="162"/>
      <c r="E24" s="162"/>
      <c r="F24" s="163"/>
      <c r="G24" s="72"/>
      <c r="H24" s="77" t="s">
        <v>148</v>
      </c>
      <c r="I24" s="78" t="s">
        <v>145</v>
      </c>
    </row>
    <row r="25" spans="1:9" ht="35.25" customHeight="1" x14ac:dyDescent="0.25">
      <c r="A25" s="133" t="s">
        <v>152</v>
      </c>
      <c r="B25" s="133"/>
      <c r="C25" s="133"/>
      <c r="D25" s="133"/>
      <c r="E25" s="133"/>
      <c r="F25" s="133"/>
      <c r="G25" s="7"/>
      <c r="H25" s="71" t="s">
        <v>136</v>
      </c>
      <c r="I25" s="8">
        <v>0.2</v>
      </c>
    </row>
    <row r="26" spans="1:9" ht="5.0999999999999996" customHeight="1" x14ac:dyDescent="0.25"/>
    <row r="27" spans="1:9" ht="17.25" customHeight="1" x14ac:dyDescent="0.25">
      <c r="A27" s="112" t="s">
        <v>11</v>
      </c>
      <c r="B27" s="112"/>
      <c r="C27" s="112"/>
      <c r="D27" s="112"/>
      <c r="E27" s="112"/>
      <c r="F27" s="112"/>
      <c r="G27" s="112"/>
      <c r="H27" s="112"/>
      <c r="I27" s="112"/>
    </row>
    <row r="28" spans="1:9" ht="33.75" x14ac:dyDescent="0.25">
      <c r="A28" s="10" t="s">
        <v>12</v>
      </c>
      <c r="B28" s="135" t="s">
        <v>13</v>
      </c>
      <c r="C28" s="136"/>
      <c r="D28" s="136"/>
      <c r="E28" s="136"/>
      <c r="F28" s="136"/>
      <c r="G28" s="137"/>
      <c r="H28" s="10" t="s">
        <v>14</v>
      </c>
      <c r="I28" s="10" t="s">
        <v>15</v>
      </c>
    </row>
    <row r="29" spans="1:9" ht="15" customHeight="1" x14ac:dyDescent="0.25">
      <c r="A29" s="11">
        <v>1</v>
      </c>
      <c r="B29" s="101" t="s">
        <v>16</v>
      </c>
      <c r="C29" s="102"/>
      <c r="D29" s="102"/>
      <c r="E29" s="102"/>
      <c r="F29" s="102"/>
      <c r="G29" s="103"/>
      <c r="H29" s="12">
        <f t="shared" ref="H29:H36" si="0">I29/$I$37</f>
        <v>1</v>
      </c>
      <c r="I29" s="13">
        <f>IF(D6="12x36",I10,I10/H10*I5)</f>
        <v>2013.31</v>
      </c>
    </row>
    <row r="30" spans="1:9" ht="15" customHeight="1" x14ac:dyDescent="0.25">
      <c r="A30" s="11">
        <f>A29+1</f>
        <v>2</v>
      </c>
      <c r="B30" s="101" t="s">
        <v>17</v>
      </c>
      <c r="C30" s="102"/>
      <c r="D30" s="102"/>
      <c r="E30" s="102"/>
      <c r="F30" s="102"/>
      <c r="G30" s="103"/>
      <c r="H30" s="12">
        <f t="shared" si="0"/>
        <v>0</v>
      </c>
      <c r="I30" s="13">
        <f>IF(I9=30%,I29*I9,0)</f>
        <v>0</v>
      </c>
    </row>
    <row r="31" spans="1:9" ht="15" customHeight="1" x14ac:dyDescent="0.25">
      <c r="A31" s="11">
        <f t="shared" ref="A31:A36" si="1">A30+1</f>
        <v>3</v>
      </c>
      <c r="B31" s="114" t="s">
        <v>142</v>
      </c>
      <c r="C31" s="114"/>
      <c r="D31" s="114"/>
      <c r="E31" s="114"/>
      <c r="F31" s="114"/>
      <c r="G31" s="114"/>
      <c r="H31" s="12">
        <f t="shared" si="0"/>
        <v>0</v>
      </c>
      <c r="I31" s="13">
        <f>IF(I7=10%,I23*I7,0)</f>
        <v>0</v>
      </c>
    </row>
    <row r="32" spans="1:9" ht="15" customHeight="1" x14ac:dyDescent="0.25">
      <c r="A32" s="11">
        <f t="shared" si="1"/>
        <v>4</v>
      </c>
      <c r="B32" s="114" t="s">
        <v>137</v>
      </c>
      <c r="C32" s="114"/>
      <c r="D32" s="114"/>
      <c r="E32" s="114"/>
      <c r="F32" s="114"/>
      <c r="G32" s="114"/>
      <c r="H32" s="12">
        <f t="shared" si="0"/>
        <v>0</v>
      </c>
      <c r="I32" s="13">
        <f>IF(I7=20%,I23*I7,0)</f>
        <v>0</v>
      </c>
    </row>
    <row r="33" spans="1:10" ht="15" customHeight="1" x14ac:dyDescent="0.25">
      <c r="A33" s="11">
        <f t="shared" si="1"/>
        <v>5</v>
      </c>
      <c r="B33" s="114" t="s">
        <v>138</v>
      </c>
      <c r="C33" s="114"/>
      <c r="D33" s="114"/>
      <c r="E33" s="114"/>
      <c r="F33" s="114"/>
      <c r="G33" s="114"/>
      <c r="H33" s="12">
        <f t="shared" si="0"/>
        <v>0</v>
      </c>
      <c r="I33" s="13">
        <f>IF(I7=40%,I23*I7,0)</f>
        <v>0</v>
      </c>
    </row>
    <row r="34" spans="1:10" ht="15" customHeight="1" x14ac:dyDescent="0.25">
      <c r="A34" s="11">
        <f t="shared" si="1"/>
        <v>6</v>
      </c>
      <c r="B34" s="101" t="s">
        <v>163</v>
      </c>
      <c r="C34" s="102"/>
      <c r="D34" s="102"/>
      <c r="E34" s="102"/>
      <c r="F34" s="102"/>
      <c r="G34" s="103"/>
      <c r="H34" s="12">
        <f t="shared" si="0"/>
        <v>0</v>
      </c>
      <c r="I34" s="13">
        <f>IF(I22="Não aplicável",0,I29*I22)</f>
        <v>0</v>
      </c>
    </row>
    <row r="35" spans="1:10" ht="15" customHeight="1" x14ac:dyDescent="0.25">
      <c r="A35" s="11">
        <f t="shared" si="1"/>
        <v>7</v>
      </c>
      <c r="B35" s="101" t="s">
        <v>10</v>
      </c>
      <c r="C35" s="102"/>
      <c r="D35" s="102"/>
      <c r="E35" s="102"/>
      <c r="F35" s="102"/>
      <c r="G35" s="103"/>
      <c r="H35" s="12">
        <f t="shared" si="0"/>
        <v>0</v>
      </c>
      <c r="I35" s="13">
        <v>0</v>
      </c>
    </row>
    <row r="36" spans="1:10" ht="15" customHeight="1" x14ac:dyDescent="0.25">
      <c r="A36" s="11">
        <f t="shared" si="1"/>
        <v>8</v>
      </c>
      <c r="B36" s="159" t="str">
        <f>IF(D6="12x36","Para postos 12x36 os feriados são considerados compensados, conforme parágrafo único, Art. 59-A da CLT","Outros")</f>
        <v>Outros</v>
      </c>
      <c r="C36" s="160"/>
      <c r="D36" s="160"/>
      <c r="E36" s="160"/>
      <c r="F36" s="160"/>
      <c r="G36" s="161"/>
      <c r="H36" s="12">
        <f t="shared" si="0"/>
        <v>0</v>
      </c>
      <c r="I36" s="68">
        <v>0</v>
      </c>
    </row>
    <row r="37" spans="1:10" s="17" customFormat="1" ht="15" customHeight="1" x14ac:dyDescent="0.25">
      <c r="A37" s="126" t="s">
        <v>18</v>
      </c>
      <c r="B37" s="127"/>
      <c r="C37" s="127"/>
      <c r="D37" s="127"/>
      <c r="E37" s="127"/>
      <c r="F37" s="127"/>
      <c r="G37" s="128"/>
      <c r="H37" s="15">
        <f>SUM(H29:H36)</f>
        <v>1</v>
      </c>
      <c r="I37" s="50">
        <f>SUM(I29:I36)</f>
        <v>2013.31</v>
      </c>
      <c r="J37" s="16"/>
    </row>
    <row r="38" spans="1:10" ht="5.0999999999999996" customHeight="1" x14ac:dyDescent="0.25"/>
    <row r="39" spans="1:10" ht="33.75" customHeight="1" x14ac:dyDescent="0.25">
      <c r="A39" s="10" t="s">
        <v>19</v>
      </c>
      <c r="B39" s="135" t="s">
        <v>20</v>
      </c>
      <c r="C39" s="136"/>
      <c r="D39" s="136"/>
      <c r="E39" s="136"/>
      <c r="F39" s="136"/>
      <c r="G39" s="137"/>
      <c r="H39" s="10" t="s">
        <v>14</v>
      </c>
      <c r="I39" s="10" t="s">
        <v>15</v>
      </c>
    </row>
    <row r="40" spans="1:10" ht="15" customHeight="1" x14ac:dyDescent="0.25">
      <c r="A40" s="11">
        <v>1</v>
      </c>
      <c r="B40" s="101" t="s">
        <v>21</v>
      </c>
      <c r="C40" s="102"/>
      <c r="D40" s="102"/>
      <c r="E40" s="102"/>
      <c r="F40" s="102"/>
      <c r="G40" s="103"/>
      <c r="H40" s="12">
        <v>0.2</v>
      </c>
      <c r="I40" s="13">
        <f>$I$37*H40</f>
        <v>402.66200000000003</v>
      </c>
    </row>
    <row r="41" spans="1:10" ht="15" customHeight="1" x14ac:dyDescent="0.25">
      <c r="A41" s="11">
        <v>2</v>
      </c>
      <c r="B41" s="101" t="s">
        <v>22</v>
      </c>
      <c r="C41" s="102"/>
      <c r="D41" s="102"/>
      <c r="E41" s="102"/>
      <c r="F41" s="102"/>
      <c r="G41" s="103"/>
      <c r="H41" s="12">
        <v>1.4999999999999999E-2</v>
      </c>
      <c r="I41" s="13">
        <f t="shared" ref="I41:I47" si="2">$I$37*H41</f>
        <v>30.199649999999998</v>
      </c>
    </row>
    <row r="42" spans="1:10" ht="15" customHeight="1" x14ac:dyDescent="0.25">
      <c r="A42" s="11">
        <v>3</v>
      </c>
      <c r="B42" s="101" t="s">
        <v>23</v>
      </c>
      <c r="C42" s="102"/>
      <c r="D42" s="102"/>
      <c r="E42" s="102"/>
      <c r="F42" s="102"/>
      <c r="G42" s="103"/>
      <c r="H42" s="12">
        <v>0.01</v>
      </c>
      <c r="I42" s="13">
        <f t="shared" si="2"/>
        <v>20.133099999999999</v>
      </c>
    </row>
    <row r="43" spans="1:10" ht="15" customHeight="1" x14ac:dyDescent="0.25">
      <c r="A43" s="11">
        <v>4</v>
      </c>
      <c r="B43" s="101" t="s">
        <v>24</v>
      </c>
      <c r="C43" s="102"/>
      <c r="D43" s="102"/>
      <c r="E43" s="102"/>
      <c r="F43" s="102"/>
      <c r="G43" s="103"/>
      <c r="H43" s="12">
        <v>2E-3</v>
      </c>
      <c r="I43" s="13">
        <f>$I$37*H43</f>
        <v>4.0266200000000003</v>
      </c>
    </row>
    <row r="44" spans="1:10" ht="15" customHeight="1" x14ac:dyDescent="0.25">
      <c r="A44" s="11">
        <v>5</v>
      </c>
      <c r="B44" s="101" t="s">
        <v>25</v>
      </c>
      <c r="C44" s="102"/>
      <c r="D44" s="102"/>
      <c r="E44" s="102"/>
      <c r="F44" s="102"/>
      <c r="G44" s="103"/>
      <c r="H44" s="12">
        <v>2.5000000000000001E-2</v>
      </c>
      <c r="I44" s="13">
        <f t="shared" si="2"/>
        <v>50.332750000000004</v>
      </c>
    </row>
    <row r="45" spans="1:10" ht="15" customHeight="1" x14ac:dyDescent="0.25">
      <c r="A45" s="11">
        <v>6</v>
      </c>
      <c r="B45" s="101" t="s">
        <v>26</v>
      </c>
      <c r="C45" s="102"/>
      <c r="D45" s="102"/>
      <c r="E45" s="102"/>
      <c r="F45" s="102"/>
      <c r="G45" s="103"/>
      <c r="H45" s="12">
        <v>0.08</v>
      </c>
      <c r="I45" s="13">
        <f>$I$37*H45</f>
        <v>161.06479999999999</v>
      </c>
    </row>
    <row r="46" spans="1:10" ht="15" customHeight="1" x14ac:dyDescent="0.25">
      <c r="A46" s="11">
        <v>7</v>
      </c>
      <c r="B46" s="101" t="s">
        <v>130</v>
      </c>
      <c r="C46" s="102"/>
      <c r="D46" s="102"/>
      <c r="E46" s="102"/>
      <c r="F46" s="102"/>
      <c r="G46" s="103"/>
      <c r="H46" s="12">
        <v>0.03</v>
      </c>
      <c r="I46" s="13">
        <f t="shared" si="2"/>
        <v>60.399299999999997</v>
      </c>
    </row>
    <row r="47" spans="1:10" ht="15" customHeight="1" x14ac:dyDescent="0.25">
      <c r="A47" s="11">
        <v>8</v>
      </c>
      <c r="B47" s="101" t="s">
        <v>27</v>
      </c>
      <c r="C47" s="102"/>
      <c r="D47" s="102"/>
      <c r="E47" s="102"/>
      <c r="F47" s="102"/>
      <c r="G47" s="103"/>
      <c r="H47" s="12">
        <v>6.0000000000000001E-3</v>
      </c>
      <c r="I47" s="13">
        <f t="shared" si="2"/>
        <v>12.07986</v>
      </c>
    </row>
    <row r="48" spans="1:10" s="17" customFormat="1" ht="15" customHeight="1" x14ac:dyDescent="0.25">
      <c r="A48" s="126" t="s">
        <v>28</v>
      </c>
      <c r="B48" s="127"/>
      <c r="C48" s="127"/>
      <c r="D48" s="127"/>
      <c r="E48" s="127"/>
      <c r="F48" s="127"/>
      <c r="G48" s="128"/>
      <c r="H48" s="15">
        <f>SUM(H40:H47)</f>
        <v>0.3680000000000001</v>
      </c>
      <c r="I48" s="50">
        <f>SUM(I40:I47)</f>
        <v>740.89808000000016</v>
      </c>
      <c r="J48" s="16"/>
    </row>
    <row r="49" spans="1:16" ht="15" customHeight="1" x14ac:dyDescent="0.25">
      <c r="A49" s="153" t="s">
        <v>29</v>
      </c>
      <c r="B49" s="153"/>
      <c r="C49" s="153"/>
      <c r="D49" s="153"/>
      <c r="E49" s="153"/>
      <c r="F49" s="153"/>
      <c r="G49" s="153"/>
      <c r="H49" s="153"/>
      <c r="I49" s="153"/>
    </row>
    <row r="50" spans="1:16" ht="30.75" customHeight="1" x14ac:dyDescent="0.25">
      <c r="A50" s="158" t="s">
        <v>30</v>
      </c>
      <c r="B50" s="158"/>
      <c r="C50" s="158"/>
      <c r="D50" s="158"/>
      <c r="E50" s="158"/>
      <c r="F50" s="158"/>
      <c r="G50" s="158"/>
      <c r="H50" s="158"/>
      <c r="I50" s="158"/>
      <c r="J50"/>
      <c r="K50"/>
      <c r="L50"/>
      <c r="M50"/>
      <c r="N50"/>
      <c r="O50"/>
      <c r="P50"/>
    </row>
    <row r="51" spans="1:16" ht="33.75" customHeight="1" x14ac:dyDescent="0.25">
      <c r="A51" s="10" t="s">
        <v>31</v>
      </c>
      <c r="B51" s="135" t="s">
        <v>32</v>
      </c>
      <c r="C51" s="136"/>
      <c r="D51" s="136"/>
      <c r="E51" s="136"/>
      <c r="F51" s="136"/>
      <c r="G51" s="137"/>
      <c r="H51" s="10" t="s">
        <v>14</v>
      </c>
      <c r="I51" s="10" t="s">
        <v>15</v>
      </c>
    </row>
    <row r="52" spans="1:16" ht="15" customHeight="1" x14ac:dyDescent="0.25">
      <c r="A52" s="11">
        <v>1</v>
      </c>
      <c r="B52" s="101" t="s">
        <v>33</v>
      </c>
      <c r="C52" s="102"/>
      <c r="D52" s="102"/>
      <c r="E52" s="102"/>
      <c r="F52" s="102"/>
      <c r="G52" s="103"/>
      <c r="H52" s="67">
        <v>0.119314</v>
      </c>
      <c r="I52" s="13">
        <f>$I$37*H52</f>
        <v>240.21606933999999</v>
      </c>
    </row>
    <row r="53" spans="1:16" ht="15" customHeight="1" x14ac:dyDescent="0.25">
      <c r="A53" s="11">
        <v>2</v>
      </c>
      <c r="B53" s="101" t="s">
        <v>34</v>
      </c>
      <c r="C53" s="102"/>
      <c r="D53" s="102"/>
      <c r="E53" s="102"/>
      <c r="F53" s="102"/>
      <c r="G53" s="103"/>
      <c r="H53" s="67">
        <v>2.0479000000000001E-2</v>
      </c>
      <c r="I53" s="13">
        <f t="shared" ref="I53:I58" si="3">$I$37*H53</f>
        <v>41.23057549</v>
      </c>
    </row>
    <row r="54" spans="1:16" ht="15" customHeight="1" x14ac:dyDescent="0.25">
      <c r="A54" s="11">
        <v>3</v>
      </c>
      <c r="B54" s="101" t="s">
        <v>35</v>
      </c>
      <c r="C54" s="102"/>
      <c r="D54" s="102"/>
      <c r="E54" s="102"/>
      <c r="F54" s="102"/>
      <c r="G54" s="103"/>
      <c r="H54" s="12">
        <v>1.2123E-2</v>
      </c>
      <c r="I54" s="13">
        <f t="shared" si="3"/>
        <v>24.407357130000001</v>
      </c>
    </row>
    <row r="55" spans="1:16" ht="15" customHeight="1" x14ac:dyDescent="0.25">
      <c r="A55" s="11">
        <v>4</v>
      </c>
      <c r="B55" s="101" t="s">
        <v>36</v>
      </c>
      <c r="C55" s="102"/>
      <c r="D55" s="102"/>
      <c r="E55" s="102"/>
      <c r="F55" s="102"/>
      <c r="G55" s="103"/>
      <c r="H55" s="12">
        <v>1.1436E-2</v>
      </c>
      <c r="I55" s="13">
        <f>$I$37*H55</f>
        <v>23.024213159999999</v>
      </c>
    </row>
    <row r="56" spans="1:16" ht="15" customHeight="1" x14ac:dyDescent="0.25">
      <c r="A56" s="11">
        <v>5</v>
      </c>
      <c r="B56" s="101" t="s">
        <v>37</v>
      </c>
      <c r="C56" s="102"/>
      <c r="D56" s="102"/>
      <c r="E56" s="102"/>
      <c r="F56" s="102"/>
      <c r="G56" s="103"/>
      <c r="H56" s="12">
        <v>1.74E-4</v>
      </c>
      <c r="I56" s="13">
        <f t="shared" si="3"/>
        <v>0.35031593999999999</v>
      </c>
    </row>
    <row r="57" spans="1:16" ht="15" customHeight="1" x14ac:dyDescent="0.25">
      <c r="A57" s="11">
        <v>6</v>
      </c>
      <c r="B57" s="101" t="s">
        <v>38</v>
      </c>
      <c r="C57" s="102"/>
      <c r="D57" s="102"/>
      <c r="E57" s="102"/>
      <c r="F57" s="102"/>
      <c r="G57" s="103"/>
      <c r="H57" s="12">
        <v>4.4200000000000001E-4</v>
      </c>
      <c r="I57" s="13">
        <f t="shared" si="3"/>
        <v>0.88988301999999997</v>
      </c>
    </row>
    <row r="58" spans="1:16" ht="15" customHeight="1" x14ac:dyDescent="0.25">
      <c r="A58" s="11">
        <v>7</v>
      </c>
      <c r="B58" s="101" t="s">
        <v>39</v>
      </c>
      <c r="C58" s="102"/>
      <c r="D58" s="102"/>
      <c r="E58" s="102"/>
      <c r="F58" s="102"/>
      <c r="G58" s="103"/>
      <c r="H58" s="12">
        <v>1.85E-4</v>
      </c>
      <c r="I58" s="13">
        <f t="shared" si="3"/>
        <v>0.37246235</v>
      </c>
    </row>
    <row r="59" spans="1:16" ht="15" customHeight="1" x14ac:dyDescent="0.25">
      <c r="A59" s="11">
        <v>8</v>
      </c>
      <c r="B59" s="101" t="s">
        <v>40</v>
      </c>
      <c r="C59" s="102"/>
      <c r="D59" s="102"/>
      <c r="E59" s="102"/>
      <c r="F59" s="102"/>
      <c r="G59" s="103"/>
      <c r="H59" s="12">
        <v>9.0789999999999996E-2</v>
      </c>
      <c r="I59" s="13">
        <f>$I$37*H59</f>
        <v>182.78841489999999</v>
      </c>
    </row>
    <row r="60" spans="1:16" s="17" customFormat="1" ht="15" customHeight="1" x14ac:dyDescent="0.25">
      <c r="A60" s="126" t="s">
        <v>41</v>
      </c>
      <c r="B60" s="127"/>
      <c r="C60" s="127"/>
      <c r="D60" s="127"/>
      <c r="E60" s="127"/>
      <c r="F60" s="127"/>
      <c r="G60" s="128"/>
      <c r="H60" s="15">
        <f>SUM(H52:H59)</f>
        <v>0.25494299999999998</v>
      </c>
      <c r="I60" s="50">
        <f>SUM(I52:I59)</f>
        <v>513.27929132999986</v>
      </c>
      <c r="J60" s="16"/>
    </row>
    <row r="61" spans="1:16" ht="11.25" customHeight="1" x14ac:dyDescent="0.25">
      <c r="A61" s="18" t="s">
        <v>42</v>
      </c>
      <c r="B61" s="129" t="s">
        <v>43</v>
      </c>
      <c r="C61" s="129"/>
      <c r="D61" s="129"/>
      <c r="E61" s="129"/>
      <c r="F61" s="129"/>
      <c r="G61" s="129"/>
      <c r="H61" s="129"/>
      <c r="I61" s="129"/>
    </row>
    <row r="62" spans="1:16" ht="15" customHeight="1" x14ac:dyDescent="0.25">
      <c r="A62" s="18" t="s">
        <v>44</v>
      </c>
      <c r="B62" s="157" t="s">
        <v>45</v>
      </c>
      <c r="C62" s="157"/>
      <c r="D62" s="157"/>
      <c r="E62" s="157"/>
      <c r="F62" s="157"/>
      <c r="G62" s="157"/>
      <c r="H62" s="157"/>
      <c r="I62" s="157"/>
    </row>
    <row r="63" spans="1:16" ht="33.75" customHeight="1" x14ac:dyDescent="0.25">
      <c r="A63" s="10" t="s">
        <v>46</v>
      </c>
      <c r="B63" s="135" t="s">
        <v>47</v>
      </c>
      <c r="C63" s="136"/>
      <c r="D63" s="136"/>
      <c r="E63" s="136"/>
      <c r="F63" s="136"/>
      <c r="G63" s="137"/>
      <c r="H63" s="10" t="s">
        <v>14</v>
      </c>
      <c r="I63" s="10" t="s">
        <v>15</v>
      </c>
    </row>
    <row r="64" spans="1:16" ht="15" customHeight="1" x14ac:dyDescent="0.25">
      <c r="A64" s="11">
        <v>1</v>
      </c>
      <c r="B64" s="101" t="s">
        <v>48</v>
      </c>
      <c r="C64" s="102"/>
      <c r="D64" s="102"/>
      <c r="E64" s="102"/>
      <c r="F64" s="102"/>
      <c r="G64" s="103"/>
      <c r="H64" s="12">
        <v>2.3626999999999999E-2</v>
      </c>
      <c r="I64" s="13">
        <f>$I$37*H64</f>
        <v>47.568475369999994</v>
      </c>
    </row>
    <row r="65" spans="1:11" ht="15" customHeight="1" x14ac:dyDescent="0.25">
      <c r="A65" s="11">
        <v>2</v>
      </c>
      <c r="B65" s="101" t="s">
        <v>49</v>
      </c>
      <c r="C65" s="102"/>
      <c r="D65" s="102"/>
      <c r="E65" s="102"/>
      <c r="F65" s="102"/>
      <c r="G65" s="103"/>
      <c r="H65" s="12">
        <v>1.717E-3</v>
      </c>
      <c r="I65" s="13">
        <f t="shared" ref="I65:I66" si="4">$I$37*H65</f>
        <v>3.4568532699999999</v>
      </c>
    </row>
    <row r="66" spans="1:11" ht="15" customHeight="1" x14ac:dyDescent="0.25">
      <c r="A66" s="11">
        <v>3</v>
      </c>
      <c r="B66" s="101" t="s">
        <v>50</v>
      </c>
      <c r="C66" s="102"/>
      <c r="D66" s="102"/>
      <c r="E66" s="102"/>
      <c r="F66" s="102"/>
      <c r="G66" s="103"/>
      <c r="H66" s="12">
        <v>9.4509999999999993E-3</v>
      </c>
      <c r="I66" s="13">
        <f t="shared" si="4"/>
        <v>19.027792809999998</v>
      </c>
    </row>
    <row r="67" spans="1:11" s="17" customFormat="1" ht="15" customHeight="1" x14ac:dyDescent="0.25">
      <c r="A67" s="126" t="s">
        <v>51</v>
      </c>
      <c r="B67" s="127"/>
      <c r="C67" s="127"/>
      <c r="D67" s="127"/>
      <c r="E67" s="127"/>
      <c r="F67" s="127"/>
      <c r="G67" s="128"/>
      <c r="H67" s="15">
        <f>SUM(H64:H66)</f>
        <v>3.4795E-2</v>
      </c>
      <c r="I67" s="50">
        <f>SUM(I64:I66)</f>
        <v>70.053121449999992</v>
      </c>
      <c r="J67" s="16"/>
    </row>
    <row r="68" spans="1:11" ht="5.0999999999999996" customHeight="1" x14ac:dyDescent="0.25"/>
    <row r="69" spans="1:11" ht="33.75" x14ac:dyDescent="0.25">
      <c r="A69" s="10" t="s">
        <v>52</v>
      </c>
      <c r="B69" s="135" t="s">
        <v>53</v>
      </c>
      <c r="C69" s="136"/>
      <c r="D69" s="136"/>
      <c r="E69" s="136"/>
      <c r="F69" s="136"/>
      <c r="G69" s="137"/>
      <c r="H69" s="10" t="s">
        <v>14</v>
      </c>
      <c r="I69" s="10" t="s">
        <v>15</v>
      </c>
    </row>
    <row r="70" spans="1:11" ht="15" customHeight="1" x14ac:dyDescent="0.25">
      <c r="A70" s="11">
        <v>1</v>
      </c>
      <c r="B70" s="101" t="s">
        <v>54</v>
      </c>
      <c r="C70" s="102"/>
      <c r="D70" s="102"/>
      <c r="E70" s="102"/>
      <c r="F70" s="102"/>
      <c r="G70" s="103"/>
      <c r="H70" s="12">
        <f>(H48*H60)</f>
        <v>9.3819024000000015E-2</v>
      </c>
      <c r="I70" s="13">
        <f>$I$37*H70</f>
        <v>188.88677920944002</v>
      </c>
    </row>
    <row r="71" spans="1:11" s="17" customFormat="1" ht="15" customHeight="1" x14ac:dyDescent="0.25">
      <c r="A71" s="126" t="s">
        <v>55</v>
      </c>
      <c r="B71" s="127"/>
      <c r="C71" s="127"/>
      <c r="D71" s="127"/>
      <c r="E71" s="127"/>
      <c r="F71" s="127"/>
      <c r="G71" s="128"/>
      <c r="H71" s="15">
        <f>SUM(H70:H70)</f>
        <v>9.3819024000000015E-2</v>
      </c>
      <c r="I71" s="50">
        <f>I70</f>
        <v>188.88677920944002</v>
      </c>
      <c r="J71" s="16"/>
      <c r="K71" s="19"/>
    </row>
    <row r="72" spans="1:11" ht="5.0999999999999996" customHeight="1" x14ac:dyDescent="0.25">
      <c r="J72" s="20"/>
    </row>
    <row r="73" spans="1:11" s="17" customFormat="1" ht="12" x14ac:dyDescent="0.25">
      <c r="A73" s="156" t="s">
        <v>56</v>
      </c>
      <c r="B73" s="156"/>
      <c r="C73" s="156"/>
      <c r="D73" s="156"/>
      <c r="E73" s="156"/>
      <c r="F73" s="156"/>
      <c r="G73" s="156"/>
      <c r="H73" s="21">
        <f>H48+H60+H67+H71</f>
        <v>0.75155702400000002</v>
      </c>
      <c r="I73" s="22">
        <f>I48+I60+I67+I71</f>
        <v>1513.1172719894398</v>
      </c>
      <c r="J73" s="16"/>
    </row>
    <row r="74" spans="1:11" ht="5.0999999999999996" customHeight="1" x14ac:dyDescent="0.25"/>
    <row r="75" spans="1:11" ht="33.75" x14ac:dyDescent="0.25">
      <c r="A75" s="10" t="s">
        <v>57</v>
      </c>
      <c r="B75" s="135" t="s">
        <v>151</v>
      </c>
      <c r="C75" s="136"/>
      <c r="D75" s="136"/>
      <c r="E75" s="136"/>
      <c r="F75" s="136"/>
      <c r="G75" s="137"/>
      <c r="H75" s="10" t="s">
        <v>14</v>
      </c>
      <c r="I75" s="10" t="s">
        <v>15</v>
      </c>
    </row>
    <row r="76" spans="1:11" ht="15" customHeight="1" x14ac:dyDescent="0.25">
      <c r="A76" s="11">
        <v>1</v>
      </c>
      <c r="B76" s="101" t="s">
        <v>156</v>
      </c>
      <c r="C76" s="102"/>
      <c r="D76" s="102"/>
      <c r="E76" s="102"/>
      <c r="F76" s="102"/>
      <c r="G76" s="103"/>
      <c r="H76" s="12">
        <f>I76/$I$37</f>
        <v>0.2477019435655711</v>
      </c>
      <c r="I76" s="13">
        <f>I93</f>
        <v>498.70079999999996</v>
      </c>
    </row>
    <row r="77" spans="1:11" ht="15" customHeight="1" x14ac:dyDescent="0.25">
      <c r="A77" s="11">
        <v>2</v>
      </c>
      <c r="B77" s="101" t="s">
        <v>157</v>
      </c>
      <c r="C77" s="102"/>
      <c r="D77" s="102"/>
      <c r="E77" s="102"/>
      <c r="F77" s="102"/>
      <c r="G77" s="103"/>
      <c r="H77" s="12">
        <f>I77/$I$37</f>
        <v>0</v>
      </c>
      <c r="I77" s="13">
        <f>I89</f>
        <v>0</v>
      </c>
    </row>
    <row r="78" spans="1:11" ht="15" customHeight="1" x14ac:dyDescent="0.25">
      <c r="A78" s="11">
        <v>3</v>
      </c>
      <c r="B78" s="101" t="s">
        <v>164</v>
      </c>
      <c r="C78" s="102"/>
      <c r="D78" s="102"/>
      <c r="E78" s="102"/>
      <c r="F78" s="102"/>
      <c r="G78" s="103"/>
      <c r="H78" s="12">
        <f>I78/$I$37</f>
        <v>5.6226512558920388E-2</v>
      </c>
      <c r="I78" s="13">
        <f>I85</f>
        <v>113.20140000000001</v>
      </c>
    </row>
    <row r="79" spans="1:11" ht="15" customHeight="1" x14ac:dyDescent="0.25">
      <c r="A79" s="11">
        <v>4</v>
      </c>
      <c r="B79" s="101" t="s">
        <v>149</v>
      </c>
      <c r="C79" s="102"/>
      <c r="D79" s="102"/>
      <c r="E79" s="102"/>
      <c r="F79" s="102"/>
      <c r="G79" s="103"/>
      <c r="H79" s="12">
        <f>I79/$I$37</f>
        <v>0</v>
      </c>
      <c r="I79" s="13">
        <f>IF(I24="Não aplicável",0,((I10/H10)*1.5*I24))</f>
        <v>0</v>
      </c>
    </row>
    <row r="80" spans="1:11" ht="15" customHeight="1" x14ac:dyDescent="0.25">
      <c r="A80" s="11">
        <v>5</v>
      </c>
      <c r="B80" s="101" t="s">
        <v>134</v>
      </c>
      <c r="C80" s="102"/>
      <c r="D80" s="102"/>
      <c r="E80" s="102"/>
      <c r="F80" s="102"/>
      <c r="G80" s="103"/>
      <c r="H80" s="12">
        <f>I80/$I$37</f>
        <v>9.645807153394163E-3</v>
      </c>
      <c r="I80" s="13">
        <f>IF(I21="Não aplicável",0,I21)</f>
        <v>19.420000000000002</v>
      </c>
    </row>
    <row r="81" spans="1:12" ht="15" customHeight="1" x14ac:dyDescent="0.25">
      <c r="A81" s="126" t="s">
        <v>58</v>
      </c>
      <c r="B81" s="127"/>
      <c r="C81" s="127"/>
      <c r="D81" s="127"/>
      <c r="E81" s="127"/>
      <c r="F81" s="127"/>
      <c r="G81" s="128"/>
      <c r="H81" s="15">
        <f>SUM(H76:H80)</f>
        <v>0.31357426327788562</v>
      </c>
      <c r="I81" s="50">
        <f>SUM(I76:I80)</f>
        <v>631.32219999999995</v>
      </c>
      <c r="J81" s="14"/>
    </row>
    <row r="82" spans="1:12" ht="18" customHeight="1" x14ac:dyDescent="0.25">
      <c r="A82" s="18" t="s">
        <v>166</v>
      </c>
      <c r="B82" s="153" t="s">
        <v>165</v>
      </c>
      <c r="C82" s="154"/>
      <c r="D82" s="154"/>
      <c r="E82" s="154"/>
      <c r="F82" s="154"/>
      <c r="G82" s="154"/>
      <c r="H82" s="24"/>
      <c r="I82" s="25"/>
    </row>
    <row r="83" spans="1:12" ht="15" customHeight="1" x14ac:dyDescent="0.25">
      <c r="A83" s="152" t="s">
        <v>59</v>
      </c>
      <c r="B83" s="152"/>
      <c r="C83" s="152"/>
      <c r="D83" s="152"/>
      <c r="E83" s="152"/>
      <c r="F83" s="152"/>
      <c r="G83" s="152"/>
      <c r="H83" s="152"/>
      <c r="I83" s="152"/>
    </row>
    <row r="84" spans="1:12" ht="24" customHeight="1" x14ac:dyDescent="0.25">
      <c r="A84" s="133" t="s">
        <v>60</v>
      </c>
      <c r="B84" s="133"/>
      <c r="C84" s="11" t="s">
        <v>61</v>
      </c>
      <c r="D84" s="11" t="s">
        <v>62</v>
      </c>
      <c r="E84" s="11" t="s">
        <v>63</v>
      </c>
      <c r="F84" s="11" t="s">
        <v>64</v>
      </c>
      <c r="G84" s="11" t="s">
        <v>65</v>
      </c>
      <c r="H84" s="12" t="s">
        <v>66</v>
      </c>
      <c r="I84" s="13" t="s">
        <v>67</v>
      </c>
    </row>
    <row r="85" spans="1:12" ht="15" customHeight="1" x14ac:dyDescent="0.25">
      <c r="A85" s="155">
        <f>I12</f>
        <v>4.5</v>
      </c>
      <c r="B85" s="133"/>
      <c r="C85" s="11">
        <f>I13</f>
        <v>26</v>
      </c>
      <c r="D85" s="11">
        <v>2</v>
      </c>
      <c r="E85" s="30">
        <f>A85*C85*D85</f>
        <v>234</v>
      </c>
      <c r="F85" s="30">
        <f>I29</f>
        <v>2013.31</v>
      </c>
      <c r="G85" s="26">
        <f>I14</f>
        <v>0.06</v>
      </c>
      <c r="H85" s="30">
        <f>F85*G85</f>
        <v>120.79859999999999</v>
      </c>
      <c r="I85" s="68">
        <f>IF((E85-H85)&gt;0,E85-H85,0)</f>
        <v>113.20140000000001</v>
      </c>
    </row>
    <row r="86" spans="1:12" ht="3.75" customHeight="1" x14ac:dyDescent="0.25">
      <c r="A86" s="79"/>
      <c r="E86" s="14"/>
      <c r="F86" s="14"/>
      <c r="G86" s="80"/>
      <c r="H86" s="14"/>
      <c r="I86" s="81"/>
    </row>
    <row r="87" spans="1:12" ht="15" customHeight="1" x14ac:dyDescent="0.25">
      <c r="A87" s="152" t="s">
        <v>158</v>
      </c>
      <c r="B87" s="152"/>
      <c r="C87" s="152"/>
      <c r="D87" s="152"/>
      <c r="E87" s="152"/>
      <c r="F87" s="152"/>
      <c r="G87" s="152"/>
      <c r="H87" s="152"/>
      <c r="I87" s="152"/>
    </row>
    <row r="88" spans="1:12" ht="23.25" customHeight="1" x14ac:dyDescent="0.25">
      <c r="A88" s="133" t="s">
        <v>60</v>
      </c>
      <c r="B88" s="133"/>
      <c r="C88" s="11" t="s">
        <v>68</v>
      </c>
      <c r="D88" s="11" t="s">
        <v>62</v>
      </c>
      <c r="E88" s="11" t="s">
        <v>63</v>
      </c>
      <c r="F88" s="11" t="s">
        <v>64</v>
      </c>
      <c r="G88" s="11" t="s">
        <v>65</v>
      </c>
      <c r="H88" s="12" t="s">
        <v>66</v>
      </c>
      <c r="I88" s="13" t="s">
        <v>67</v>
      </c>
    </row>
    <row r="89" spans="1:12" ht="15" customHeight="1" x14ac:dyDescent="0.25">
      <c r="A89" s="151">
        <f>I18</f>
        <v>0</v>
      </c>
      <c r="B89" s="151"/>
      <c r="C89" s="31">
        <f>I19</f>
        <v>0</v>
      </c>
      <c r="D89" s="11">
        <v>1</v>
      </c>
      <c r="E89" s="30">
        <f>A89*C89*D89</f>
        <v>0</v>
      </c>
      <c r="F89" s="30">
        <f>E89</f>
        <v>0</v>
      </c>
      <c r="G89" s="52">
        <f>I20</f>
        <v>0</v>
      </c>
      <c r="H89" s="30">
        <f>F89*G89</f>
        <v>0</v>
      </c>
      <c r="I89" s="13">
        <f>E89-H89</f>
        <v>0</v>
      </c>
    </row>
    <row r="90" spans="1:12" ht="5.0999999999999996" customHeight="1" x14ac:dyDescent="0.25">
      <c r="A90" s="27"/>
      <c r="B90" s="27"/>
      <c r="C90" s="27"/>
      <c r="D90" s="27"/>
      <c r="E90" s="16"/>
      <c r="F90" s="16"/>
      <c r="G90" s="28"/>
      <c r="H90" s="16"/>
      <c r="I90" s="29"/>
    </row>
    <row r="91" spans="1:12" ht="15" customHeight="1" x14ac:dyDescent="0.25">
      <c r="A91" s="152" t="s">
        <v>139</v>
      </c>
      <c r="B91" s="152"/>
      <c r="C91" s="152"/>
      <c r="D91" s="152"/>
      <c r="E91" s="152"/>
      <c r="F91" s="152"/>
      <c r="G91" s="152"/>
      <c r="H91" s="152"/>
      <c r="I91" s="152"/>
    </row>
    <row r="92" spans="1:12" ht="23.25" customHeight="1" x14ac:dyDescent="0.25">
      <c r="A92" s="133" t="s">
        <v>60</v>
      </c>
      <c r="B92" s="133"/>
      <c r="C92" s="11" t="s">
        <v>68</v>
      </c>
      <c r="D92" s="11" t="s">
        <v>62</v>
      </c>
      <c r="E92" s="11" t="s">
        <v>63</v>
      </c>
      <c r="F92" s="11" t="s">
        <v>64</v>
      </c>
      <c r="G92" s="11" t="s">
        <v>65</v>
      </c>
      <c r="H92" s="12" t="str">
        <f>H84</f>
        <v>Valor desconto</v>
      </c>
      <c r="I92" s="13" t="s">
        <v>67</v>
      </c>
    </row>
    <row r="93" spans="1:12" ht="15" customHeight="1" x14ac:dyDescent="0.25">
      <c r="A93" s="151">
        <f>I15</f>
        <v>23.68</v>
      </c>
      <c r="B93" s="151"/>
      <c r="C93" s="31">
        <f>I16</f>
        <v>26</v>
      </c>
      <c r="D93" s="11">
        <v>1</v>
      </c>
      <c r="E93" s="30">
        <f>A93*C93*D93</f>
        <v>615.67999999999995</v>
      </c>
      <c r="F93" s="30">
        <f>E93</f>
        <v>615.67999999999995</v>
      </c>
      <c r="G93" s="52">
        <f>I17</f>
        <v>0.19</v>
      </c>
      <c r="H93" s="30">
        <f>F93*G93</f>
        <v>116.97919999999999</v>
      </c>
      <c r="I93" s="13">
        <f>E93-H93</f>
        <v>498.70079999999996</v>
      </c>
    </row>
    <row r="94" spans="1:12" ht="5.0999999999999996" customHeight="1" x14ac:dyDescent="0.25"/>
    <row r="95" spans="1:12" ht="12" customHeight="1" x14ac:dyDescent="0.25">
      <c r="A95" s="120" t="s">
        <v>69</v>
      </c>
      <c r="B95" s="120"/>
      <c r="C95" s="120"/>
      <c r="D95" s="120"/>
      <c r="E95" s="120"/>
      <c r="F95" s="120"/>
      <c r="G95" s="120"/>
      <c r="H95" s="32">
        <f>H37+H73+H81</f>
        <v>2.0651312872778855</v>
      </c>
      <c r="I95" s="33">
        <f>I37+I73+I81</f>
        <v>4157.7494719894394</v>
      </c>
      <c r="J95" s="14"/>
      <c r="L95" s="14"/>
    </row>
    <row r="96" spans="1:12" s="38" customFormat="1" ht="5.0999999999999996" customHeight="1" x14ac:dyDescent="0.25">
      <c r="A96" s="34"/>
      <c r="B96" s="34"/>
      <c r="C96" s="34"/>
      <c r="D96" s="34"/>
      <c r="E96" s="34"/>
      <c r="F96" s="34"/>
      <c r="G96" s="34"/>
      <c r="H96" s="35"/>
      <c r="I96" s="36"/>
      <c r="J96" s="37"/>
      <c r="L96" s="37"/>
    </row>
    <row r="97" spans="1:19" x14ac:dyDescent="0.25">
      <c r="A97" s="112" t="s">
        <v>70</v>
      </c>
      <c r="B97" s="112"/>
      <c r="C97" s="112"/>
      <c r="D97" s="112"/>
      <c r="E97" s="112"/>
      <c r="F97" s="112"/>
      <c r="G97" s="112"/>
      <c r="H97" s="112"/>
      <c r="I97" s="112"/>
    </row>
    <row r="98" spans="1:19" ht="33.75" x14ac:dyDescent="0.25">
      <c r="A98" s="10" t="s">
        <v>12</v>
      </c>
      <c r="B98" s="135" t="s">
        <v>71</v>
      </c>
      <c r="C98" s="136"/>
      <c r="D98" s="136"/>
      <c r="E98" s="136"/>
      <c r="F98" s="136"/>
      <c r="G98" s="137"/>
      <c r="H98" s="10" t="s">
        <v>14</v>
      </c>
      <c r="I98" s="10" t="s">
        <v>15</v>
      </c>
    </row>
    <row r="99" spans="1:19" ht="15" customHeight="1" x14ac:dyDescent="0.25">
      <c r="A99" s="11">
        <v>1</v>
      </c>
      <c r="B99" s="101" t="s">
        <v>167</v>
      </c>
      <c r="C99" s="102"/>
      <c r="D99" s="102"/>
      <c r="E99" s="102"/>
      <c r="F99" s="102"/>
      <c r="G99" s="103"/>
      <c r="H99" s="12">
        <f>I99/$I$110</f>
        <v>0</v>
      </c>
      <c r="I99" s="13">
        <v>0</v>
      </c>
      <c r="K99"/>
      <c r="L99"/>
      <c r="M99"/>
      <c r="N99"/>
      <c r="O99"/>
      <c r="P99"/>
      <c r="Q99"/>
      <c r="R99"/>
      <c r="S99"/>
    </row>
    <row r="100" spans="1:19" ht="15" customHeight="1" x14ac:dyDescent="0.25">
      <c r="A100" s="11">
        <v>2</v>
      </c>
      <c r="B100" s="145" t="s">
        <v>171</v>
      </c>
      <c r="C100" s="146"/>
      <c r="D100" s="146"/>
      <c r="E100" s="146"/>
      <c r="F100" s="146"/>
      <c r="G100" s="147"/>
      <c r="H100" s="12">
        <f t="shared" ref="H100:H104" si="5">I100/$I$110</f>
        <v>0</v>
      </c>
      <c r="I100" s="13">
        <v>0</v>
      </c>
      <c r="K100"/>
      <c r="L100"/>
      <c r="M100"/>
      <c r="N100"/>
      <c r="O100"/>
      <c r="P100"/>
      <c r="Q100"/>
      <c r="R100"/>
      <c r="S100"/>
    </row>
    <row r="101" spans="1:19" ht="15" customHeight="1" x14ac:dyDescent="0.25">
      <c r="A101" s="11">
        <v>3</v>
      </c>
      <c r="B101" s="101" t="s">
        <v>72</v>
      </c>
      <c r="C101" s="102"/>
      <c r="D101" s="102"/>
      <c r="E101" s="102"/>
      <c r="F101" s="102"/>
      <c r="G101" s="103"/>
      <c r="H101" s="12">
        <f t="shared" si="5"/>
        <v>0</v>
      </c>
      <c r="I101" s="13">
        <v>0</v>
      </c>
      <c r="K101"/>
      <c r="L101"/>
      <c r="M101"/>
      <c r="N101"/>
      <c r="O101"/>
      <c r="P101"/>
      <c r="Q101"/>
      <c r="R101"/>
      <c r="S101"/>
    </row>
    <row r="102" spans="1:19" ht="15" customHeight="1" x14ac:dyDescent="0.25">
      <c r="A102" s="11">
        <v>4</v>
      </c>
      <c r="B102" s="148" t="s">
        <v>73</v>
      </c>
      <c r="C102" s="149"/>
      <c r="D102" s="149"/>
      <c r="E102" s="149"/>
      <c r="F102" s="149"/>
      <c r="G102" s="150"/>
      <c r="H102" s="12">
        <f t="shared" si="5"/>
        <v>0</v>
      </c>
      <c r="I102" s="13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1">
        <v>5</v>
      </c>
      <c r="B103" s="101" t="s">
        <v>172</v>
      </c>
      <c r="C103" s="102"/>
      <c r="D103" s="102"/>
      <c r="E103" s="102"/>
      <c r="F103" s="102"/>
      <c r="G103" s="103"/>
      <c r="H103" s="12">
        <f t="shared" si="5"/>
        <v>0</v>
      </c>
      <c r="I103" s="13"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1">
        <v>6</v>
      </c>
      <c r="B104" s="101" t="s">
        <v>74</v>
      </c>
      <c r="C104" s="102"/>
      <c r="D104" s="102"/>
      <c r="E104" s="102"/>
      <c r="F104" s="102"/>
      <c r="G104" s="103"/>
      <c r="H104" s="12">
        <f t="shared" si="5"/>
        <v>0</v>
      </c>
      <c r="I104" s="13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26" t="s">
        <v>75</v>
      </c>
      <c r="B105" s="127"/>
      <c r="C105" s="127"/>
      <c r="D105" s="127"/>
      <c r="E105" s="127"/>
      <c r="F105" s="127"/>
      <c r="G105" s="128"/>
      <c r="H105" s="15">
        <f>H99+H100+H101+H102+H103+H104</f>
        <v>0</v>
      </c>
      <c r="I105" s="39">
        <f>SUM(I99:I104)</f>
        <v>0</v>
      </c>
      <c r="J105" s="14"/>
      <c r="K105"/>
      <c r="L105"/>
      <c r="M105"/>
      <c r="N105"/>
      <c r="O105"/>
      <c r="P105"/>
      <c r="Q105"/>
      <c r="R105"/>
      <c r="S105"/>
    </row>
    <row r="106" spans="1:19" ht="30" customHeight="1" x14ac:dyDescent="0.25">
      <c r="A106"/>
      <c r="B106" s="129" t="s">
        <v>168</v>
      </c>
      <c r="C106" s="129"/>
      <c r="D106" s="129"/>
      <c r="E106" s="129"/>
      <c r="F106" s="129"/>
      <c r="G106" s="129"/>
      <c r="H106" s="129"/>
      <c r="I106" s="129"/>
      <c r="K106"/>
      <c r="L106"/>
      <c r="M106"/>
      <c r="N106"/>
      <c r="O106"/>
      <c r="P106"/>
      <c r="Q106"/>
      <c r="R106"/>
      <c r="S106"/>
    </row>
    <row r="107" spans="1:19" ht="5.25" customHeight="1" x14ac:dyDescent="0.25">
      <c r="A107"/>
      <c r="B107"/>
      <c r="C107"/>
      <c r="D107"/>
      <c r="E107"/>
      <c r="F107"/>
      <c r="G107"/>
      <c r="H107"/>
      <c r="I107"/>
    </row>
    <row r="108" spans="1:19" ht="48.75" customHeight="1" x14ac:dyDescent="0.25">
      <c r="A108" s="142" t="s">
        <v>150</v>
      </c>
      <c r="B108" s="143"/>
      <c r="C108" s="143"/>
      <c r="D108" s="143"/>
      <c r="E108" s="144"/>
      <c r="F108" s="40">
        <f>I25</f>
        <v>0.2</v>
      </c>
      <c r="G108" s="41">
        <f>I110*F108</f>
        <v>808.90961439788816</v>
      </c>
      <c r="H108" s="42" t="s">
        <v>76</v>
      </c>
      <c r="I108" s="43">
        <f>I78</f>
        <v>113.20140000000001</v>
      </c>
      <c r="K108"/>
      <c r="L108"/>
      <c r="M108"/>
      <c r="N108"/>
      <c r="O108"/>
      <c r="P108"/>
      <c r="Q108"/>
      <c r="R108"/>
      <c r="S108"/>
    </row>
    <row r="109" spans="1:19" s="47" customFormat="1" ht="16.5" customHeight="1" x14ac:dyDescent="0.25">
      <c r="A109" s="139" t="s">
        <v>77</v>
      </c>
      <c r="B109" s="139"/>
      <c r="C109" s="44" t="s">
        <v>78</v>
      </c>
      <c r="D109" s="44" t="s">
        <v>79</v>
      </c>
      <c r="E109" s="44" t="s">
        <v>80</v>
      </c>
      <c r="F109" s="44" t="s">
        <v>81</v>
      </c>
      <c r="G109" s="44" t="s">
        <v>82</v>
      </c>
      <c r="H109" s="42" t="s">
        <v>83</v>
      </c>
      <c r="I109" s="45" t="s">
        <v>84</v>
      </c>
      <c r="J109" s="46"/>
      <c r="K109"/>
      <c r="L109"/>
      <c r="M109"/>
      <c r="N109"/>
      <c r="O109"/>
      <c r="P109"/>
      <c r="Q109"/>
      <c r="R109"/>
      <c r="S109"/>
    </row>
    <row r="110" spans="1:19" ht="16.5" customHeight="1" x14ac:dyDescent="0.25">
      <c r="A110" s="140">
        <f>I37</f>
        <v>2013.31</v>
      </c>
      <c r="B110" s="140"/>
      <c r="C110" s="48">
        <f>I48</f>
        <v>740.89808000000016</v>
      </c>
      <c r="D110" s="48">
        <f>I60</f>
        <v>513.27929132999986</v>
      </c>
      <c r="E110" s="48">
        <f>I67</f>
        <v>70.053121449999992</v>
      </c>
      <c r="F110" s="48">
        <f>I71</f>
        <v>188.88677920944002</v>
      </c>
      <c r="G110" s="48">
        <f>I81</f>
        <v>631.32219999999995</v>
      </c>
      <c r="H110" s="48">
        <f>A110+C110+D110+E110+F110+G110</f>
        <v>4157.7494719894403</v>
      </c>
      <c r="I110" s="48">
        <f>H110-I108</f>
        <v>4044.5480719894404</v>
      </c>
      <c r="J110" s="14"/>
      <c r="K110"/>
      <c r="L110"/>
      <c r="M110"/>
      <c r="N110"/>
      <c r="O110"/>
      <c r="P110"/>
      <c r="Q110"/>
      <c r="R110"/>
      <c r="S110"/>
    </row>
    <row r="111" spans="1:19" ht="5.0999999999999996" customHeight="1" x14ac:dyDescent="0.25">
      <c r="A111" s="18"/>
      <c r="B111" s="141"/>
      <c r="C111" s="141"/>
      <c r="D111" s="141"/>
      <c r="E111" s="141"/>
      <c r="F111" s="141"/>
      <c r="G111" s="141"/>
      <c r="H111" s="141"/>
      <c r="I111" s="141"/>
    </row>
    <row r="112" spans="1:19" ht="33.75" x14ac:dyDescent="0.25">
      <c r="A112" s="10" t="s">
        <v>19</v>
      </c>
      <c r="B112" s="135" t="s">
        <v>85</v>
      </c>
      <c r="C112" s="136"/>
      <c r="D112" s="136"/>
      <c r="E112" s="136"/>
      <c r="F112" s="136"/>
      <c r="G112" s="137"/>
      <c r="H112" s="10" t="s">
        <v>14</v>
      </c>
      <c r="I112" s="10" t="s">
        <v>15</v>
      </c>
    </row>
    <row r="113" spans="1:15" ht="15" customHeight="1" x14ac:dyDescent="0.25">
      <c r="A113" s="11">
        <v>1</v>
      </c>
      <c r="B113" s="101" t="s">
        <v>86</v>
      </c>
      <c r="C113" s="102"/>
      <c r="D113" s="102"/>
      <c r="E113" s="102"/>
      <c r="F113" s="102"/>
      <c r="G113" s="103"/>
      <c r="H113" s="12">
        <f>I113/$I$123</f>
        <v>0</v>
      </c>
      <c r="I113" s="13">
        <v>0</v>
      </c>
    </row>
    <row r="114" spans="1:15" ht="15" customHeight="1" x14ac:dyDescent="0.25">
      <c r="A114" s="11">
        <v>2</v>
      </c>
      <c r="B114" s="101" t="s">
        <v>87</v>
      </c>
      <c r="C114" s="102"/>
      <c r="D114" s="102"/>
      <c r="E114" s="102"/>
      <c r="F114" s="102"/>
      <c r="G114" s="103"/>
      <c r="H114" s="12">
        <f>I114/$I$123</f>
        <v>0</v>
      </c>
      <c r="I114" s="13">
        <v>0</v>
      </c>
    </row>
    <row r="115" spans="1:15" ht="15" customHeight="1" x14ac:dyDescent="0.25">
      <c r="A115" s="126" t="s">
        <v>88</v>
      </c>
      <c r="B115" s="127"/>
      <c r="C115" s="127"/>
      <c r="D115" s="127"/>
      <c r="E115" s="127"/>
      <c r="F115" s="127"/>
      <c r="G115" s="128"/>
      <c r="H115" s="15">
        <f>H113+H114</f>
        <v>0</v>
      </c>
      <c r="I115" s="50">
        <f>SUM(I113:I114)</f>
        <v>0</v>
      </c>
    </row>
    <row r="116" spans="1:15" ht="5.0999999999999996" customHeight="1" x14ac:dyDescent="0.25"/>
    <row r="117" spans="1:15" ht="33.75" x14ac:dyDescent="0.25">
      <c r="A117" s="10" t="s">
        <v>31</v>
      </c>
      <c r="B117" s="135" t="s">
        <v>89</v>
      </c>
      <c r="C117" s="136"/>
      <c r="D117" s="136"/>
      <c r="E117" s="136"/>
      <c r="F117" s="136"/>
      <c r="G117" s="137"/>
      <c r="H117" s="10" t="s">
        <v>14</v>
      </c>
      <c r="I117" s="10" t="s">
        <v>15</v>
      </c>
    </row>
    <row r="118" spans="1:15" ht="15" customHeight="1" x14ac:dyDescent="0.25">
      <c r="A118" s="11">
        <v>1</v>
      </c>
      <c r="B118" s="101" t="s">
        <v>89</v>
      </c>
      <c r="C118" s="102"/>
      <c r="D118" s="102"/>
      <c r="E118" s="102"/>
      <c r="F118" s="102"/>
      <c r="G118" s="103"/>
      <c r="H118" s="12">
        <f>I118/I123</f>
        <v>0</v>
      </c>
      <c r="I118" s="13">
        <v>0</v>
      </c>
    </row>
    <row r="119" spans="1:15" ht="15" customHeight="1" x14ac:dyDescent="0.25">
      <c r="A119" s="126" t="s">
        <v>90</v>
      </c>
      <c r="B119" s="127"/>
      <c r="C119" s="127"/>
      <c r="D119" s="127"/>
      <c r="E119" s="127"/>
      <c r="F119" s="127"/>
      <c r="G119" s="128"/>
      <c r="H119" s="15">
        <f>H118</f>
        <v>0</v>
      </c>
      <c r="I119" s="50">
        <f>I118</f>
        <v>0</v>
      </c>
      <c r="J119" s="14"/>
      <c r="K119" s="14"/>
      <c r="L119" s="1"/>
    </row>
    <row r="120" spans="1:15" ht="5.0999999999999996" customHeight="1" x14ac:dyDescent="0.25">
      <c r="A120" s="17"/>
      <c r="B120" s="17"/>
      <c r="C120" s="17"/>
      <c r="D120" s="17"/>
      <c r="E120" s="17"/>
      <c r="F120" s="17"/>
      <c r="G120" s="17"/>
      <c r="H120" s="24"/>
      <c r="I120" s="25"/>
    </row>
    <row r="121" spans="1:15" ht="39" customHeight="1" x14ac:dyDescent="0.25">
      <c r="A121" s="138" t="s">
        <v>91</v>
      </c>
      <c r="B121" s="138"/>
      <c r="C121" s="138"/>
      <c r="D121" s="138"/>
      <c r="E121" s="138"/>
      <c r="F121" s="40">
        <v>0.18</v>
      </c>
      <c r="G121" s="41">
        <f>I123*F121</f>
        <v>728.01865295809921</v>
      </c>
      <c r="H121" s="42" t="s">
        <v>76</v>
      </c>
      <c r="I121" s="43">
        <f>I78</f>
        <v>113.20140000000001</v>
      </c>
      <c r="L121" s="1"/>
    </row>
    <row r="122" spans="1:15" s="47" customFormat="1" ht="16.5" customHeight="1" x14ac:dyDescent="0.25">
      <c r="A122" s="139" t="s">
        <v>77</v>
      </c>
      <c r="B122" s="139"/>
      <c r="C122" s="44" t="s">
        <v>78</v>
      </c>
      <c r="D122" s="44" t="s">
        <v>79</v>
      </c>
      <c r="E122" s="44" t="s">
        <v>80</v>
      </c>
      <c r="F122" s="44" t="s">
        <v>81</v>
      </c>
      <c r="G122" s="44" t="s">
        <v>82</v>
      </c>
      <c r="H122" s="42" t="s">
        <v>83</v>
      </c>
      <c r="I122" s="45" t="s">
        <v>84</v>
      </c>
      <c r="J122" s="46"/>
      <c r="L122" s="46"/>
    </row>
    <row r="123" spans="1:15" ht="16.5" customHeight="1" x14ac:dyDescent="0.25">
      <c r="A123" s="140">
        <f>I37</f>
        <v>2013.31</v>
      </c>
      <c r="B123" s="140"/>
      <c r="C123" s="48">
        <f>I48</f>
        <v>740.89808000000016</v>
      </c>
      <c r="D123" s="48">
        <f>I60</f>
        <v>513.27929132999986</v>
      </c>
      <c r="E123" s="48">
        <f>I67</f>
        <v>70.053121449999992</v>
      </c>
      <c r="F123" s="48">
        <f>I71</f>
        <v>188.88677920944002</v>
      </c>
      <c r="G123" s="48">
        <f>I81</f>
        <v>631.32219999999995</v>
      </c>
      <c r="H123" s="48">
        <f>A123+C123+D123+E123+F123+G123</f>
        <v>4157.7494719894403</v>
      </c>
      <c r="I123" s="48">
        <f>H123-I121</f>
        <v>4044.5480719894404</v>
      </c>
      <c r="J123" s="14"/>
      <c r="L123" s="1"/>
    </row>
    <row r="124" spans="1:15" ht="5.0999999999999996" customHeight="1" x14ac:dyDescent="0.25"/>
    <row r="125" spans="1:15" ht="12" x14ac:dyDescent="0.25">
      <c r="A125" s="120" t="s">
        <v>92</v>
      </c>
      <c r="B125" s="120"/>
      <c r="C125" s="120"/>
      <c r="D125" s="120"/>
      <c r="E125" s="120"/>
      <c r="F125" s="120"/>
      <c r="G125" s="120"/>
      <c r="H125" s="32">
        <f>H105+H115+H119</f>
        <v>0</v>
      </c>
      <c r="I125" s="33">
        <f>I105+I115+I119</f>
        <v>0</v>
      </c>
    </row>
    <row r="126" spans="1:15" ht="5.0999999999999996" customHeight="1" x14ac:dyDescent="0.25"/>
    <row r="127" spans="1:15" x14ac:dyDescent="0.25">
      <c r="A127" s="112" t="s">
        <v>93</v>
      </c>
      <c r="B127" s="112"/>
      <c r="C127" s="112"/>
      <c r="D127" s="112"/>
      <c r="E127" s="112"/>
      <c r="F127" s="112"/>
      <c r="G127" s="112"/>
      <c r="H127" s="112"/>
      <c r="I127" s="112"/>
    </row>
    <row r="128" spans="1:15" ht="33.75" x14ac:dyDescent="0.25">
      <c r="A128" s="10" t="s">
        <v>12</v>
      </c>
      <c r="B128" s="135" t="s">
        <v>169</v>
      </c>
      <c r="C128" s="136"/>
      <c r="D128" s="136"/>
      <c r="E128" s="136"/>
      <c r="F128" s="136"/>
      <c r="G128" s="137"/>
      <c r="H128" s="10" t="s">
        <v>14</v>
      </c>
      <c r="I128" s="10" t="s">
        <v>15</v>
      </c>
      <c r="K128"/>
      <c r="L128"/>
      <c r="M128"/>
      <c r="N128"/>
      <c r="O128"/>
    </row>
    <row r="129" spans="1:19" ht="15" customHeight="1" x14ac:dyDescent="0.25">
      <c r="A129" s="11">
        <v>1</v>
      </c>
      <c r="B129" s="101" t="s">
        <v>94</v>
      </c>
      <c r="C129" s="102"/>
      <c r="D129" s="102"/>
      <c r="E129" s="102"/>
      <c r="F129" s="102"/>
      <c r="G129" s="103"/>
      <c r="H129" s="12">
        <f>I129/$I$95</f>
        <v>1.8696883852691217E-2</v>
      </c>
      <c r="I129" s="13">
        <f>($D$139/$E$140)*G139</f>
        <v>77.736958966374786</v>
      </c>
    </row>
    <row r="130" spans="1:19" ht="15" customHeight="1" x14ac:dyDescent="0.25">
      <c r="A130" s="11">
        <v>2</v>
      </c>
      <c r="B130" s="101" t="s">
        <v>95</v>
      </c>
      <c r="C130" s="102"/>
      <c r="D130" s="102"/>
      <c r="E130" s="102"/>
      <c r="F130" s="102"/>
      <c r="G130" s="103"/>
      <c r="H130" s="12">
        <f t="shared" ref="H130:H133" si="6">I130/$I$95</f>
        <v>8.6118980169971659E-2</v>
      </c>
      <c r="I130" s="13">
        <f>($D$139/$E$140)*G140</f>
        <v>358.06114432996867</v>
      </c>
    </row>
    <row r="131" spans="1:19" ht="15" customHeight="1" x14ac:dyDescent="0.25">
      <c r="A131" s="11">
        <v>3</v>
      </c>
      <c r="B131" s="101" t="s">
        <v>159</v>
      </c>
      <c r="C131" s="102"/>
      <c r="D131" s="102"/>
      <c r="E131" s="102"/>
      <c r="F131" s="102"/>
      <c r="G131" s="103"/>
      <c r="H131" s="12">
        <f t="shared" si="6"/>
        <v>2.8328611898016994E-2</v>
      </c>
      <c r="I131" s="13">
        <f>($D$139/$E$140)*G141</f>
        <v>117.78327116117391</v>
      </c>
    </row>
    <row r="132" spans="1:19" ht="15" customHeight="1" x14ac:dyDescent="0.25">
      <c r="A132" s="11">
        <v>4</v>
      </c>
      <c r="B132" s="101" t="s">
        <v>173</v>
      </c>
      <c r="C132" s="102"/>
      <c r="D132" s="102"/>
      <c r="E132" s="102"/>
      <c r="F132" s="102"/>
      <c r="G132" s="103"/>
      <c r="H132" s="12">
        <f t="shared" si="6"/>
        <v>0</v>
      </c>
      <c r="I132" s="13">
        <f t="shared" ref="I132" si="7">($D$139/$E$140)*G142</f>
        <v>0</v>
      </c>
    </row>
    <row r="133" spans="1:19" ht="15" customHeight="1" x14ac:dyDescent="0.25">
      <c r="A133" s="11">
        <v>5</v>
      </c>
      <c r="B133" s="101" t="s">
        <v>74</v>
      </c>
      <c r="C133" s="102"/>
      <c r="D133" s="102"/>
      <c r="E133" s="102"/>
      <c r="F133" s="102"/>
      <c r="G133" s="103"/>
      <c r="H133" s="12">
        <f t="shared" si="6"/>
        <v>0</v>
      </c>
      <c r="I133" s="13">
        <v>0</v>
      </c>
    </row>
    <row r="134" spans="1:19" ht="15" customHeight="1" x14ac:dyDescent="0.25">
      <c r="A134" s="126" t="s">
        <v>96</v>
      </c>
      <c r="B134" s="127"/>
      <c r="C134" s="127"/>
      <c r="D134" s="127"/>
      <c r="E134" s="127"/>
      <c r="F134" s="127"/>
      <c r="G134" s="128"/>
      <c r="H134" s="15">
        <f>H129+H130+H131+H132+H133</f>
        <v>0.13314447592067988</v>
      </c>
      <c r="I134" s="50">
        <f>SUM(I129:I133)</f>
        <v>553.58137445751743</v>
      </c>
    </row>
    <row r="135" spans="1:19" ht="11.25" customHeight="1" x14ac:dyDescent="0.25">
      <c r="A135" s="18" t="s">
        <v>98</v>
      </c>
      <c r="B135" s="129" t="s">
        <v>97</v>
      </c>
      <c r="C135" s="129"/>
      <c r="D135" s="129"/>
      <c r="E135" s="129"/>
      <c r="F135" s="129"/>
      <c r="G135" s="129"/>
      <c r="H135" s="129"/>
      <c r="I135" s="129"/>
      <c r="K135"/>
      <c r="L135"/>
      <c r="M135"/>
      <c r="N135"/>
      <c r="O135"/>
      <c r="P135"/>
      <c r="Q135"/>
      <c r="R135"/>
      <c r="S135"/>
    </row>
    <row r="136" spans="1:19" ht="20.25" customHeight="1" x14ac:dyDescent="0.25">
      <c r="A136" s="18" t="s">
        <v>170</v>
      </c>
      <c r="B136" s="130" t="s">
        <v>99</v>
      </c>
      <c r="C136" s="130"/>
      <c r="D136" s="130"/>
      <c r="E136" s="130"/>
      <c r="F136" s="130"/>
      <c r="G136" s="130"/>
      <c r="H136" s="130"/>
      <c r="I136" s="130"/>
      <c r="K136"/>
      <c r="L136"/>
      <c r="M136"/>
      <c r="N136"/>
      <c r="O136"/>
      <c r="P136"/>
      <c r="Q136"/>
      <c r="R136"/>
      <c r="S136"/>
    </row>
    <row r="137" spans="1:19" ht="13.5" customHeight="1" x14ac:dyDescent="0.25">
      <c r="A137" s="131" t="s">
        <v>100</v>
      </c>
      <c r="B137" s="131"/>
      <c r="C137" s="131"/>
      <c r="D137" s="131"/>
      <c r="E137" s="131"/>
      <c r="F137" s="131"/>
      <c r="G137" s="131"/>
      <c r="H137" s="131"/>
      <c r="I137" s="131"/>
    </row>
    <row r="138" spans="1:19" ht="13.5" customHeight="1" x14ac:dyDescent="0.25">
      <c r="A138" s="132" t="s">
        <v>101</v>
      </c>
      <c r="B138" s="132"/>
      <c r="C138" s="11" t="s">
        <v>102</v>
      </c>
      <c r="D138" s="133" t="s">
        <v>143</v>
      </c>
      <c r="E138" s="134"/>
      <c r="F138" s="11" t="s">
        <v>103</v>
      </c>
      <c r="G138" s="49" t="s">
        <v>104</v>
      </c>
      <c r="H138" s="133" t="s">
        <v>105</v>
      </c>
      <c r="I138" s="133"/>
    </row>
    <row r="139" spans="1:19" ht="13.5" customHeight="1" x14ac:dyDescent="0.25">
      <c r="A139" s="121">
        <f>I95</f>
        <v>4157.7494719894394</v>
      </c>
      <c r="B139" s="122"/>
      <c r="C139" s="13">
        <f>I125</f>
        <v>0</v>
      </c>
      <c r="D139" s="123">
        <f>A139+C139</f>
        <v>4157.7494719894394</v>
      </c>
      <c r="E139" s="124"/>
      <c r="F139" s="11" t="s">
        <v>94</v>
      </c>
      <c r="G139" s="51">
        <v>1.6500000000000001E-2</v>
      </c>
      <c r="H139" s="116">
        <v>6.4999999999999997E-3</v>
      </c>
      <c r="I139" s="116"/>
      <c r="J139" s="14"/>
    </row>
    <row r="140" spans="1:19" ht="13.5" customHeight="1" x14ac:dyDescent="0.25">
      <c r="A140" s="125" t="s">
        <v>106</v>
      </c>
      <c r="B140" s="125"/>
      <c r="C140" s="49">
        <v>1</v>
      </c>
      <c r="D140" s="53">
        <f>G143/1</f>
        <v>0.11749999999999999</v>
      </c>
      <c r="E140" s="54">
        <f>C140-D140</f>
        <v>0.88250000000000006</v>
      </c>
      <c r="F140" s="11" t="s">
        <v>95</v>
      </c>
      <c r="G140" s="51">
        <v>7.5999999999999998E-2</v>
      </c>
      <c r="H140" s="116">
        <v>0.03</v>
      </c>
      <c r="I140" s="116"/>
    </row>
    <row r="141" spans="1:19" ht="13.5" customHeight="1" x14ac:dyDescent="0.25">
      <c r="A141" s="115" t="s">
        <v>107</v>
      </c>
      <c r="B141" s="115"/>
      <c r="C141" s="11">
        <v>1</v>
      </c>
      <c r="D141" s="55">
        <f>H143</f>
        <v>6.1499999999999999E-2</v>
      </c>
      <c r="E141" s="56">
        <f>C141-D141</f>
        <v>0.9385</v>
      </c>
      <c r="F141" s="11" t="s">
        <v>159</v>
      </c>
      <c r="G141" s="51">
        <f>I11</f>
        <v>2.5000000000000001E-2</v>
      </c>
      <c r="H141" s="116">
        <f>I11</f>
        <v>2.5000000000000001E-2</v>
      </c>
      <c r="I141" s="116"/>
    </row>
    <row r="142" spans="1:19" ht="13.5" customHeight="1" x14ac:dyDescent="0.25">
      <c r="A142" s="115" t="s">
        <v>108</v>
      </c>
      <c r="B142" s="115"/>
      <c r="C142" s="11">
        <v>1</v>
      </c>
      <c r="D142" s="57">
        <v>0.09</v>
      </c>
      <c r="E142" s="58">
        <f>C142-D142</f>
        <v>0.91</v>
      </c>
      <c r="F142" s="11" t="s">
        <v>109</v>
      </c>
      <c r="G142" s="51">
        <v>0</v>
      </c>
      <c r="H142" s="116">
        <v>0</v>
      </c>
      <c r="I142" s="116"/>
    </row>
    <row r="143" spans="1:19" ht="18" customHeight="1" x14ac:dyDescent="0.25">
      <c r="A143" s="59" t="s">
        <v>110</v>
      </c>
      <c r="B143" s="117" t="s">
        <v>111</v>
      </c>
      <c r="C143" s="117"/>
      <c r="D143" s="117"/>
      <c r="E143" s="117"/>
      <c r="F143" s="23" t="s">
        <v>112</v>
      </c>
      <c r="G143" s="60">
        <f>SUM(G139:G142)</f>
        <v>0.11749999999999999</v>
      </c>
      <c r="H143" s="118">
        <f>SUM(H139:I142)</f>
        <v>6.1499999999999999E-2</v>
      </c>
      <c r="I143" s="118"/>
    </row>
    <row r="144" spans="1:19" ht="5.0999999999999996" customHeight="1" x14ac:dyDescent="0.25">
      <c r="A144" s="61"/>
      <c r="B144" s="119"/>
      <c r="C144" s="119"/>
      <c r="D144" s="119"/>
      <c r="E144" s="119"/>
      <c r="F144" s="119"/>
      <c r="G144" s="119"/>
      <c r="H144" s="119"/>
      <c r="I144" s="119"/>
    </row>
    <row r="145" spans="1:10" ht="12" x14ac:dyDescent="0.25">
      <c r="A145" s="120" t="s">
        <v>113</v>
      </c>
      <c r="B145" s="120"/>
      <c r="C145" s="120"/>
      <c r="D145" s="120"/>
      <c r="E145" s="120"/>
      <c r="F145" s="120"/>
      <c r="G145" s="120"/>
      <c r="H145" s="32">
        <f>H134</f>
        <v>0.13314447592067988</v>
      </c>
      <c r="I145" s="33">
        <f>I134</f>
        <v>553.58137445751743</v>
      </c>
    </row>
    <row r="146" spans="1:10" ht="5.0999999999999996" customHeight="1" x14ac:dyDescent="0.25"/>
    <row r="147" spans="1:10" x14ac:dyDescent="0.25">
      <c r="A147" s="113" t="s">
        <v>114</v>
      </c>
      <c r="B147" s="113"/>
      <c r="C147" s="113"/>
      <c r="D147" s="113"/>
      <c r="E147" s="113"/>
      <c r="F147" s="113"/>
      <c r="G147" s="113"/>
      <c r="H147" s="113"/>
      <c r="I147" s="113"/>
    </row>
    <row r="148" spans="1:10" x14ac:dyDescent="0.25">
      <c r="A148" s="112" t="s">
        <v>11</v>
      </c>
      <c r="B148" s="112"/>
      <c r="C148" s="112"/>
      <c r="D148" s="112"/>
      <c r="E148" s="112"/>
      <c r="F148" s="112"/>
      <c r="G148" s="112"/>
      <c r="H148" s="112"/>
      <c r="I148" s="112"/>
    </row>
    <row r="149" spans="1:10" ht="15" customHeight="1" x14ac:dyDescent="0.25">
      <c r="A149" s="11">
        <v>1</v>
      </c>
      <c r="B149" s="101" t="s">
        <v>115</v>
      </c>
      <c r="C149" s="102"/>
      <c r="D149" s="102"/>
      <c r="E149" s="102"/>
      <c r="F149" s="102"/>
      <c r="G149" s="103"/>
      <c r="H149" s="12">
        <f>I149/$G$166</f>
        <v>0.42733360606978704</v>
      </c>
      <c r="I149" s="62">
        <f>I37</f>
        <v>2013.31</v>
      </c>
    </row>
    <row r="150" spans="1:10" ht="15" customHeight="1" x14ac:dyDescent="0.25">
      <c r="A150" s="11">
        <v>2</v>
      </c>
      <c r="B150" s="101" t="s">
        <v>116</v>
      </c>
      <c r="C150" s="102"/>
      <c r="D150" s="102"/>
      <c r="E150" s="102"/>
      <c r="F150" s="102"/>
      <c r="G150" s="103"/>
      <c r="H150" s="12">
        <f t="shared" ref="H150:H151" si="8">I150/$G$166</f>
        <v>0.32116557323299744</v>
      </c>
      <c r="I150" s="62">
        <f>I48+I60+I67+I71</f>
        <v>1513.1172719894398</v>
      </c>
    </row>
    <row r="151" spans="1:10" ht="15" customHeight="1" x14ac:dyDescent="0.25">
      <c r="A151" s="11">
        <v>3</v>
      </c>
      <c r="B151" s="114" t="s">
        <v>117</v>
      </c>
      <c r="C151" s="114"/>
      <c r="D151" s="114"/>
      <c r="E151" s="114"/>
      <c r="F151" s="114"/>
      <c r="G151" s="114"/>
      <c r="H151" s="12">
        <f t="shared" si="8"/>
        <v>0.13400082069721567</v>
      </c>
      <c r="I151" s="62">
        <f>I81</f>
        <v>631.32219999999995</v>
      </c>
    </row>
    <row r="152" spans="1:10" s="17" customFormat="1" ht="15" customHeight="1" x14ac:dyDescent="0.25">
      <c r="A152" s="104" t="s">
        <v>118</v>
      </c>
      <c r="B152" s="105"/>
      <c r="C152" s="105"/>
      <c r="D152" s="105"/>
      <c r="E152" s="105"/>
      <c r="F152" s="105"/>
      <c r="G152" s="106"/>
      <c r="H152" s="32">
        <f>H149+H150+H151</f>
        <v>0.88250000000000006</v>
      </c>
      <c r="I152" s="33">
        <f>SUM(I149:I151)</f>
        <v>4157.7494719894394</v>
      </c>
      <c r="J152" s="24"/>
    </row>
    <row r="153" spans="1:10" ht="5.0999999999999996" customHeight="1" x14ac:dyDescent="0.25"/>
    <row r="154" spans="1:10" x14ac:dyDescent="0.25">
      <c r="A154" s="112" t="s">
        <v>70</v>
      </c>
      <c r="B154" s="112"/>
      <c r="C154" s="112"/>
      <c r="D154" s="112"/>
      <c r="E154" s="112"/>
      <c r="F154" s="112"/>
      <c r="G154" s="112"/>
      <c r="H154" s="112"/>
      <c r="I154" s="112"/>
    </row>
    <row r="155" spans="1:10" ht="15" customHeight="1" x14ac:dyDescent="0.25">
      <c r="A155" s="11">
        <v>1</v>
      </c>
      <c r="B155" s="101" t="s">
        <v>119</v>
      </c>
      <c r="C155" s="102"/>
      <c r="D155" s="102"/>
      <c r="E155" s="102"/>
      <c r="F155" s="102"/>
      <c r="G155" s="103"/>
      <c r="H155" s="12">
        <f>I155/$G$166</f>
        <v>0</v>
      </c>
      <c r="I155" s="13">
        <f>I105</f>
        <v>0</v>
      </c>
    </row>
    <row r="156" spans="1:10" ht="15" customHeight="1" x14ac:dyDescent="0.25">
      <c r="A156" s="11">
        <v>2</v>
      </c>
      <c r="B156" s="101" t="s">
        <v>120</v>
      </c>
      <c r="C156" s="102"/>
      <c r="D156" s="102"/>
      <c r="E156" s="102"/>
      <c r="F156" s="102"/>
      <c r="G156" s="103"/>
      <c r="H156" s="12">
        <f t="shared" ref="H156:H157" si="9">I156/$G$166</f>
        <v>0</v>
      </c>
      <c r="I156" s="13">
        <f>I115</f>
        <v>0</v>
      </c>
    </row>
    <row r="157" spans="1:10" ht="15" customHeight="1" x14ac:dyDescent="0.25">
      <c r="A157" s="11">
        <v>3</v>
      </c>
      <c r="B157" s="101" t="s">
        <v>121</v>
      </c>
      <c r="C157" s="102"/>
      <c r="D157" s="102"/>
      <c r="E157" s="102"/>
      <c r="F157" s="102"/>
      <c r="G157" s="103"/>
      <c r="H157" s="12">
        <f t="shared" si="9"/>
        <v>0</v>
      </c>
      <c r="I157" s="13">
        <f>I119</f>
        <v>0</v>
      </c>
    </row>
    <row r="158" spans="1:10" ht="15" customHeight="1" x14ac:dyDescent="0.25">
      <c r="A158" s="104" t="s">
        <v>122</v>
      </c>
      <c r="B158" s="105"/>
      <c r="C158" s="105"/>
      <c r="D158" s="105"/>
      <c r="E158" s="105"/>
      <c r="F158" s="105"/>
      <c r="G158" s="106"/>
      <c r="H158" s="32">
        <f>H155+H156+H157</f>
        <v>0</v>
      </c>
      <c r="I158" s="33">
        <f>I155+I156+I157</f>
        <v>0</v>
      </c>
    </row>
    <row r="159" spans="1:10" ht="5.0999999999999996" customHeight="1" x14ac:dyDescent="0.25"/>
    <row r="160" spans="1:10" x14ac:dyDescent="0.25">
      <c r="A160" s="112" t="s">
        <v>93</v>
      </c>
      <c r="B160" s="112"/>
      <c r="C160" s="112"/>
      <c r="D160" s="112"/>
      <c r="E160" s="112"/>
      <c r="F160" s="112"/>
      <c r="G160" s="112"/>
      <c r="H160" s="112"/>
      <c r="I160" s="112"/>
    </row>
    <row r="161" spans="1:11" ht="15" customHeight="1" x14ac:dyDescent="0.25">
      <c r="A161" s="11">
        <v>1</v>
      </c>
      <c r="B161" s="101" t="s">
        <v>123</v>
      </c>
      <c r="C161" s="102"/>
      <c r="D161" s="102"/>
      <c r="E161" s="102"/>
      <c r="F161" s="102"/>
      <c r="G161" s="103"/>
      <c r="H161" s="12">
        <f>I161/$G$166</f>
        <v>0.11750000000000001</v>
      </c>
      <c r="I161" s="13">
        <f>I134</f>
        <v>553.58137445751743</v>
      </c>
    </row>
    <row r="162" spans="1:11" ht="15" customHeight="1" x14ac:dyDescent="0.25">
      <c r="A162" s="104" t="s">
        <v>124</v>
      </c>
      <c r="B162" s="105"/>
      <c r="C162" s="105"/>
      <c r="D162" s="105"/>
      <c r="E162" s="105"/>
      <c r="F162" s="105"/>
      <c r="G162" s="106"/>
      <c r="H162" s="32">
        <f>H161</f>
        <v>0.11750000000000001</v>
      </c>
      <c r="I162" s="33">
        <f>I134</f>
        <v>553.58137445751743</v>
      </c>
      <c r="K162" s="63"/>
    </row>
    <row r="163" spans="1:11" ht="5.0999999999999996" customHeight="1" x14ac:dyDescent="0.25"/>
    <row r="164" spans="1:11" x14ac:dyDescent="0.25">
      <c r="A164" s="107" t="s">
        <v>114</v>
      </c>
      <c r="B164" s="107"/>
      <c r="C164" s="107"/>
      <c r="D164" s="107"/>
      <c r="E164" s="107"/>
      <c r="F164" s="107"/>
      <c r="G164" s="107"/>
      <c r="H164" s="107"/>
      <c r="I164" s="107"/>
    </row>
    <row r="165" spans="1:11" ht="45" x14ac:dyDescent="0.25">
      <c r="A165" s="108" t="s">
        <v>125</v>
      </c>
      <c r="B165" s="108"/>
      <c r="C165" s="108"/>
      <c r="D165" s="108"/>
      <c r="E165" s="108"/>
      <c r="F165" s="108"/>
      <c r="G165" s="64" t="s">
        <v>126</v>
      </c>
      <c r="H165" s="64" t="s">
        <v>127</v>
      </c>
      <c r="I165" s="64" t="s">
        <v>128</v>
      </c>
    </row>
    <row r="166" spans="1:11" ht="11.25" customHeight="1" x14ac:dyDescent="0.25">
      <c r="A166" s="109" t="str">
        <f>D5</f>
        <v>Auxiliar Administrativo - seg-sáb</v>
      </c>
      <c r="B166" s="110"/>
      <c r="C166" s="110"/>
      <c r="D166" s="110"/>
      <c r="E166" s="110"/>
      <c r="F166" s="111"/>
      <c r="G166" s="65">
        <f>I152+I158+I162</f>
        <v>4711.3308464469565</v>
      </c>
      <c r="H166" s="64">
        <f>IF(D6="12x36",2,1)</f>
        <v>1</v>
      </c>
      <c r="I166" s="65">
        <f>G166*H166</f>
        <v>4711.3308464469565</v>
      </c>
    </row>
    <row r="167" spans="1:11" x14ac:dyDescent="0.25">
      <c r="A167" s="109"/>
      <c r="B167" s="110"/>
      <c r="C167" s="110"/>
      <c r="D167" s="110"/>
      <c r="E167" s="110"/>
      <c r="F167" s="111"/>
      <c r="G167" s="64"/>
      <c r="H167" s="64"/>
      <c r="I167" s="65"/>
    </row>
    <row r="168" spans="1:11" s="17" customFormat="1" ht="12" x14ac:dyDescent="0.25">
      <c r="A168" s="98" t="s">
        <v>129</v>
      </c>
      <c r="B168" s="99"/>
      <c r="C168" s="99"/>
      <c r="D168" s="99"/>
      <c r="E168" s="99"/>
      <c r="F168" s="99"/>
      <c r="G168" s="99"/>
      <c r="H168" s="100"/>
      <c r="I168" s="66">
        <f>I166+I167</f>
        <v>4711.3308464469565</v>
      </c>
      <c r="J168" s="24"/>
    </row>
  </sheetData>
  <mergeCells count="166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B30:G30"/>
    <mergeCell ref="B31:G31"/>
    <mergeCell ref="B32:G32"/>
    <mergeCell ref="B33:G33"/>
    <mergeCell ref="B34:G34"/>
    <mergeCell ref="B35:G35"/>
    <mergeCell ref="A23:F23"/>
    <mergeCell ref="A24:F24"/>
    <mergeCell ref="A25:F25"/>
    <mergeCell ref="A27:I27"/>
    <mergeCell ref="B28:G28"/>
    <mergeCell ref="B29:G29"/>
    <mergeCell ref="B43:G43"/>
    <mergeCell ref="B44:G44"/>
    <mergeCell ref="B45:G45"/>
    <mergeCell ref="B46:G46"/>
    <mergeCell ref="B47:G47"/>
    <mergeCell ref="A48:G48"/>
    <mergeCell ref="B36:G36"/>
    <mergeCell ref="A37:G37"/>
    <mergeCell ref="B39:G39"/>
    <mergeCell ref="B40:G40"/>
    <mergeCell ref="B41:G41"/>
    <mergeCell ref="B42:G42"/>
    <mergeCell ref="B55:G55"/>
    <mergeCell ref="B56:G56"/>
    <mergeCell ref="B57:G57"/>
    <mergeCell ref="B58:G58"/>
    <mergeCell ref="B59:G59"/>
    <mergeCell ref="A60:G60"/>
    <mergeCell ref="A49:I49"/>
    <mergeCell ref="A50:I50"/>
    <mergeCell ref="B51:G51"/>
    <mergeCell ref="B52:G52"/>
    <mergeCell ref="B53:G53"/>
    <mergeCell ref="B54:G54"/>
    <mergeCell ref="A67:G67"/>
    <mergeCell ref="B69:G69"/>
    <mergeCell ref="B70:G70"/>
    <mergeCell ref="A71:G71"/>
    <mergeCell ref="A73:G73"/>
    <mergeCell ref="B75:G75"/>
    <mergeCell ref="B61:I61"/>
    <mergeCell ref="B62:I62"/>
    <mergeCell ref="B63:G63"/>
    <mergeCell ref="B64:G64"/>
    <mergeCell ref="B65:G65"/>
    <mergeCell ref="B66:G66"/>
    <mergeCell ref="B82:G82"/>
    <mergeCell ref="A83:I83"/>
    <mergeCell ref="A84:B84"/>
    <mergeCell ref="A85:B85"/>
    <mergeCell ref="A87:I87"/>
    <mergeCell ref="A88:B88"/>
    <mergeCell ref="B76:G76"/>
    <mergeCell ref="B77:G77"/>
    <mergeCell ref="B78:G78"/>
    <mergeCell ref="B79:G79"/>
    <mergeCell ref="B80:G80"/>
    <mergeCell ref="A81:G81"/>
    <mergeCell ref="B98:G98"/>
    <mergeCell ref="B99:G99"/>
    <mergeCell ref="B100:G100"/>
    <mergeCell ref="B101:G101"/>
    <mergeCell ref="B102:G102"/>
    <mergeCell ref="B103:G103"/>
    <mergeCell ref="A89:B89"/>
    <mergeCell ref="A91:I91"/>
    <mergeCell ref="A92:B92"/>
    <mergeCell ref="A93:B93"/>
    <mergeCell ref="A95:G95"/>
    <mergeCell ref="A97:I97"/>
    <mergeCell ref="B111:I111"/>
    <mergeCell ref="B112:G112"/>
    <mergeCell ref="B113:G113"/>
    <mergeCell ref="B114:G114"/>
    <mergeCell ref="A115:G115"/>
    <mergeCell ref="B117:G117"/>
    <mergeCell ref="B104:G104"/>
    <mergeCell ref="A105:G105"/>
    <mergeCell ref="B106:I106"/>
    <mergeCell ref="A108:E108"/>
    <mergeCell ref="A109:B109"/>
    <mergeCell ref="A110:B110"/>
    <mergeCell ref="A127:I127"/>
    <mergeCell ref="B128:G128"/>
    <mergeCell ref="B129:G129"/>
    <mergeCell ref="B130:G130"/>
    <mergeCell ref="B131:G131"/>
    <mergeCell ref="B132:G132"/>
    <mergeCell ref="B118:G118"/>
    <mergeCell ref="A119:G119"/>
    <mergeCell ref="A121:E121"/>
    <mergeCell ref="A122:B122"/>
    <mergeCell ref="A123:B123"/>
    <mergeCell ref="A125:G125"/>
    <mergeCell ref="A139:B139"/>
    <mergeCell ref="D139:E139"/>
    <mergeCell ref="H139:I139"/>
    <mergeCell ref="A140:B140"/>
    <mergeCell ref="H140:I140"/>
    <mergeCell ref="A141:B141"/>
    <mergeCell ref="H141:I141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47:I147"/>
    <mergeCell ref="A148:I148"/>
    <mergeCell ref="B149:G149"/>
    <mergeCell ref="B150:G150"/>
    <mergeCell ref="B151:G151"/>
    <mergeCell ref="A152:G152"/>
    <mergeCell ref="A142:B142"/>
    <mergeCell ref="H142:I142"/>
    <mergeCell ref="B143:E143"/>
    <mergeCell ref="H143:I143"/>
    <mergeCell ref="B144:I144"/>
    <mergeCell ref="A145:G145"/>
    <mergeCell ref="A168:H168"/>
    <mergeCell ref="B161:G161"/>
    <mergeCell ref="A162:G162"/>
    <mergeCell ref="A164:I164"/>
    <mergeCell ref="A165:F165"/>
    <mergeCell ref="A166:F166"/>
    <mergeCell ref="A167:F167"/>
    <mergeCell ref="A154:I154"/>
    <mergeCell ref="B155:G155"/>
    <mergeCell ref="B156:G156"/>
    <mergeCell ref="B157:G157"/>
    <mergeCell ref="A158:G158"/>
    <mergeCell ref="A160:I160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2" max="8" man="1"/>
    <brk id="120" max="8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68"/>
  <sheetViews>
    <sheetView view="pageBreakPreview" topLeftCell="A136" zoomScale="130" zoomScaleNormal="130" zoomScaleSheetLayoutView="130" workbookViewId="0">
      <selection activeCell="A103" sqref="A103"/>
    </sheetView>
  </sheetViews>
  <sheetFormatPr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K1" s="2"/>
    </row>
    <row r="2" spans="1:11" ht="22.5" customHeight="1" x14ac:dyDescent="0.25">
      <c r="A2" s="179" t="s">
        <v>1</v>
      </c>
      <c r="B2" s="179"/>
      <c r="C2" s="180" t="s">
        <v>198</v>
      </c>
      <c r="D2" s="180"/>
      <c r="E2" s="181" t="s">
        <v>2</v>
      </c>
      <c r="F2" s="181"/>
      <c r="G2" s="181"/>
      <c r="H2" s="181"/>
      <c r="I2" s="181"/>
    </row>
    <row r="3" spans="1:11" ht="11.25" customHeight="1" x14ac:dyDescent="0.25">
      <c r="A3" s="179" t="s">
        <v>3</v>
      </c>
      <c r="B3" s="179"/>
      <c r="C3" s="4"/>
      <c r="D3" s="5"/>
      <c r="E3" s="6" t="s">
        <v>4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148" t="s">
        <v>153</v>
      </c>
      <c r="B5" s="149"/>
      <c r="C5" s="150"/>
      <c r="D5" s="191" t="s">
        <v>200</v>
      </c>
      <c r="E5" s="192"/>
      <c r="F5" s="193"/>
      <c r="G5" s="185" t="str">
        <f>IF(D6="12x36","Regime de trabalho:","Quantidade de HORAS/MÊS")</f>
        <v>Quantidade de HORAS/MÊS</v>
      </c>
      <c r="H5" s="186"/>
      <c r="I5" s="189">
        <f>IF(D6="12x36",D6,5*D6)</f>
        <v>220</v>
      </c>
    </row>
    <row r="6" spans="1:11" ht="18.75" customHeight="1" x14ac:dyDescent="0.25">
      <c r="A6" s="148" t="str">
        <f>IF(D6="12x36","Regime de trabalho:","Regime de trabalho (horas semanais):")</f>
        <v>Regime de trabalho (horas semanais):</v>
      </c>
      <c r="B6" s="149"/>
      <c r="C6" s="150"/>
      <c r="D6" s="148">
        <v>44</v>
      </c>
      <c r="E6" s="149"/>
      <c r="F6" s="150"/>
      <c r="G6" s="187"/>
      <c r="H6" s="188"/>
      <c r="I6" s="190"/>
    </row>
    <row r="7" spans="1:11" ht="22.5" customHeight="1" x14ac:dyDescent="0.25">
      <c r="A7" s="148" t="s">
        <v>160</v>
      </c>
      <c r="B7" s="149"/>
      <c r="C7" s="150"/>
      <c r="D7" s="101" t="s">
        <v>180</v>
      </c>
      <c r="E7" s="102"/>
      <c r="F7" s="103"/>
      <c r="G7" s="173" t="s">
        <v>154</v>
      </c>
      <c r="H7" s="174"/>
      <c r="I7" s="177" t="s">
        <v>145</v>
      </c>
    </row>
    <row r="8" spans="1:11" ht="22.5" customHeight="1" x14ac:dyDescent="0.25">
      <c r="A8" s="148" t="s">
        <v>161</v>
      </c>
      <c r="B8" s="149"/>
      <c r="C8" s="150"/>
      <c r="D8" s="101" t="s">
        <v>6</v>
      </c>
      <c r="E8" s="102"/>
      <c r="F8" s="103"/>
      <c r="G8" s="175"/>
      <c r="H8" s="176"/>
      <c r="I8" s="178"/>
    </row>
    <row r="9" spans="1:11" ht="24.75" customHeight="1" x14ac:dyDescent="0.25">
      <c r="A9" s="148" t="s">
        <v>135</v>
      </c>
      <c r="B9" s="149"/>
      <c r="C9" s="150"/>
      <c r="D9" s="148" t="s">
        <v>199</v>
      </c>
      <c r="E9" s="149"/>
      <c r="F9" s="150"/>
      <c r="G9" s="167" t="s">
        <v>155</v>
      </c>
      <c r="H9" s="167"/>
      <c r="I9" s="8" t="s">
        <v>145</v>
      </c>
    </row>
    <row r="10" spans="1:11" ht="32.25" customHeight="1" x14ac:dyDescent="0.25">
      <c r="A10" s="168" t="s">
        <v>132</v>
      </c>
      <c r="B10" s="169"/>
      <c r="C10" s="169"/>
      <c r="D10" s="169"/>
      <c r="E10" s="169"/>
      <c r="F10" s="169"/>
      <c r="G10" s="71" t="s">
        <v>162</v>
      </c>
      <c r="H10" s="7">
        <v>220</v>
      </c>
      <c r="I10" s="73">
        <v>2013.31</v>
      </c>
    </row>
    <row r="11" spans="1:11" ht="15" customHeight="1" x14ac:dyDescent="0.25">
      <c r="A11" s="134" t="s">
        <v>159</v>
      </c>
      <c r="B11" s="162"/>
      <c r="C11" s="162"/>
      <c r="D11" s="162"/>
      <c r="E11" s="162"/>
      <c r="F11" s="162"/>
      <c r="G11" s="7" t="str">
        <f>D9</f>
        <v>GRAVATAÍ</v>
      </c>
      <c r="H11" s="7" t="s">
        <v>5</v>
      </c>
      <c r="I11" s="9">
        <v>2.5000000000000001E-2</v>
      </c>
    </row>
    <row r="12" spans="1:11" ht="15" customHeight="1" x14ac:dyDescent="0.25">
      <c r="A12" s="166" t="s">
        <v>133</v>
      </c>
      <c r="B12" s="170"/>
      <c r="C12" s="170"/>
      <c r="D12" s="170"/>
      <c r="E12" s="170"/>
      <c r="F12" s="170"/>
      <c r="G12" s="164" t="s">
        <v>6</v>
      </c>
      <c r="H12" s="7" t="s">
        <v>7</v>
      </c>
      <c r="I12" s="73">
        <v>4.5</v>
      </c>
    </row>
    <row r="13" spans="1:11" x14ac:dyDescent="0.25">
      <c r="A13" s="171"/>
      <c r="B13" s="172"/>
      <c r="C13" s="172"/>
      <c r="D13" s="172"/>
      <c r="E13" s="172"/>
      <c r="F13" s="172"/>
      <c r="G13" s="164"/>
      <c r="H13" s="7" t="s">
        <v>8</v>
      </c>
      <c r="I13" s="74">
        <v>26</v>
      </c>
    </row>
    <row r="14" spans="1:11" x14ac:dyDescent="0.25">
      <c r="A14" s="168"/>
      <c r="B14" s="169"/>
      <c r="C14" s="169"/>
      <c r="D14" s="169"/>
      <c r="E14" s="169"/>
      <c r="F14" s="169"/>
      <c r="G14" s="164"/>
      <c r="H14" s="7" t="s">
        <v>9</v>
      </c>
      <c r="I14" s="8">
        <v>0.06</v>
      </c>
    </row>
    <row r="15" spans="1:11" ht="11.25" customHeight="1" x14ac:dyDescent="0.25">
      <c r="A15" s="133" t="s">
        <v>156</v>
      </c>
      <c r="B15" s="133"/>
      <c r="C15" s="133"/>
      <c r="D15" s="133"/>
      <c r="E15" s="133"/>
      <c r="F15" s="134"/>
      <c r="G15" s="164" t="s">
        <v>6</v>
      </c>
      <c r="H15" s="7" t="s">
        <v>7</v>
      </c>
      <c r="I15" s="73">
        <v>23.68</v>
      </c>
    </row>
    <row r="16" spans="1:11" ht="11.25" customHeight="1" x14ac:dyDescent="0.25">
      <c r="A16" s="133"/>
      <c r="B16" s="133"/>
      <c r="C16" s="133"/>
      <c r="D16" s="133"/>
      <c r="E16" s="133"/>
      <c r="F16" s="134"/>
      <c r="G16" s="164"/>
      <c r="H16" s="7" t="s">
        <v>8</v>
      </c>
      <c r="I16" s="74">
        <v>26</v>
      </c>
    </row>
    <row r="17" spans="1:9" x14ac:dyDescent="0.25">
      <c r="A17" s="133"/>
      <c r="B17" s="133"/>
      <c r="C17" s="133"/>
      <c r="D17" s="133"/>
      <c r="E17" s="133"/>
      <c r="F17" s="134"/>
      <c r="G17" s="164"/>
      <c r="H17" s="7" t="s">
        <v>9</v>
      </c>
      <c r="I17" s="8">
        <v>0.19</v>
      </c>
    </row>
    <row r="18" spans="1:9" x14ac:dyDescent="0.25">
      <c r="A18" s="133" t="s">
        <v>157</v>
      </c>
      <c r="B18" s="133"/>
      <c r="C18" s="133"/>
      <c r="D18" s="133"/>
      <c r="E18" s="133"/>
      <c r="F18" s="134"/>
      <c r="G18" s="164" t="s">
        <v>6</v>
      </c>
      <c r="H18" s="7" t="s">
        <v>7</v>
      </c>
      <c r="I18" s="73">
        <v>0</v>
      </c>
    </row>
    <row r="19" spans="1:9" x14ac:dyDescent="0.25">
      <c r="A19" s="133"/>
      <c r="B19" s="133"/>
      <c r="C19" s="133"/>
      <c r="D19" s="133"/>
      <c r="E19" s="133"/>
      <c r="F19" s="134"/>
      <c r="G19" s="164"/>
      <c r="H19" s="7" t="s">
        <v>8</v>
      </c>
      <c r="I19" s="74">
        <v>0</v>
      </c>
    </row>
    <row r="20" spans="1:9" x14ac:dyDescent="0.25">
      <c r="A20" s="133"/>
      <c r="B20" s="133"/>
      <c r="C20" s="133"/>
      <c r="D20" s="133"/>
      <c r="E20" s="133"/>
      <c r="F20" s="134"/>
      <c r="G20" s="164"/>
      <c r="H20" s="7" t="s">
        <v>9</v>
      </c>
      <c r="I20" s="8">
        <v>0</v>
      </c>
    </row>
    <row r="21" spans="1:9" ht="36" customHeight="1" x14ac:dyDescent="0.25">
      <c r="A21" s="165" t="s">
        <v>174</v>
      </c>
      <c r="B21" s="165"/>
      <c r="C21" s="165"/>
      <c r="D21" s="165"/>
      <c r="E21" s="165"/>
      <c r="F21" s="166"/>
      <c r="G21" s="72" t="s">
        <v>6</v>
      </c>
      <c r="H21" s="72" t="s">
        <v>146</v>
      </c>
      <c r="I21" s="76">
        <v>19.420000000000002</v>
      </c>
    </row>
    <row r="22" spans="1:9" ht="22.5" x14ac:dyDescent="0.25">
      <c r="A22" s="134" t="s">
        <v>144</v>
      </c>
      <c r="B22" s="162"/>
      <c r="C22" s="162"/>
      <c r="D22" s="162"/>
      <c r="E22" s="162"/>
      <c r="F22" s="163"/>
      <c r="G22" s="72"/>
      <c r="H22" s="72" t="s">
        <v>136</v>
      </c>
      <c r="I22" s="75">
        <v>0.37</v>
      </c>
    </row>
    <row r="23" spans="1:9" ht="34.5" customHeight="1" x14ac:dyDescent="0.25">
      <c r="A23" s="133" t="s">
        <v>175</v>
      </c>
      <c r="B23" s="133"/>
      <c r="C23" s="133"/>
      <c r="D23" s="133"/>
      <c r="E23" s="133"/>
      <c r="F23" s="133"/>
      <c r="G23" s="7"/>
      <c r="H23" s="7" t="s">
        <v>141</v>
      </c>
      <c r="I23" s="73" t="s">
        <v>145</v>
      </c>
    </row>
    <row r="24" spans="1:9" ht="26.25" customHeight="1" x14ac:dyDescent="0.25">
      <c r="A24" s="134" t="s">
        <v>147</v>
      </c>
      <c r="B24" s="162"/>
      <c r="C24" s="162"/>
      <c r="D24" s="162"/>
      <c r="E24" s="162"/>
      <c r="F24" s="163"/>
      <c r="G24" s="72"/>
      <c r="H24" s="77" t="s">
        <v>148</v>
      </c>
      <c r="I24" s="78" t="s">
        <v>145</v>
      </c>
    </row>
    <row r="25" spans="1:9" ht="35.25" customHeight="1" x14ac:dyDescent="0.25">
      <c r="A25" s="133" t="s">
        <v>152</v>
      </c>
      <c r="B25" s="133"/>
      <c r="C25" s="133"/>
      <c r="D25" s="133"/>
      <c r="E25" s="133"/>
      <c r="F25" s="133"/>
      <c r="G25" s="7"/>
      <c r="H25" s="71" t="s">
        <v>136</v>
      </c>
      <c r="I25" s="8">
        <v>0.2</v>
      </c>
    </row>
    <row r="26" spans="1:9" ht="5.0999999999999996" customHeight="1" x14ac:dyDescent="0.25"/>
    <row r="27" spans="1:9" ht="17.25" customHeight="1" x14ac:dyDescent="0.25">
      <c r="A27" s="112" t="s">
        <v>11</v>
      </c>
      <c r="B27" s="112"/>
      <c r="C27" s="112"/>
      <c r="D27" s="112"/>
      <c r="E27" s="112"/>
      <c r="F27" s="112"/>
      <c r="G27" s="112"/>
      <c r="H27" s="112"/>
      <c r="I27" s="112"/>
    </row>
    <row r="28" spans="1:9" ht="33.75" x14ac:dyDescent="0.25">
      <c r="A28" s="10" t="s">
        <v>12</v>
      </c>
      <c r="B28" s="135" t="s">
        <v>13</v>
      </c>
      <c r="C28" s="136"/>
      <c r="D28" s="136"/>
      <c r="E28" s="136"/>
      <c r="F28" s="136"/>
      <c r="G28" s="137"/>
      <c r="H28" s="10" t="s">
        <v>14</v>
      </c>
      <c r="I28" s="10" t="s">
        <v>15</v>
      </c>
    </row>
    <row r="29" spans="1:9" ht="15" customHeight="1" x14ac:dyDescent="0.25">
      <c r="A29" s="11">
        <v>1</v>
      </c>
      <c r="B29" s="101" t="s">
        <v>16</v>
      </c>
      <c r="C29" s="102"/>
      <c r="D29" s="102"/>
      <c r="E29" s="102"/>
      <c r="F29" s="102"/>
      <c r="G29" s="103"/>
      <c r="H29" s="12">
        <f t="shared" ref="H29:H36" si="0">I29/$I$37</f>
        <v>0.72992700729927007</v>
      </c>
      <c r="I29" s="13">
        <f>IF(D6="12x36",I10,I10/H10*I5)</f>
        <v>2013.31</v>
      </c>
    </row>
    <row r="30" spans="1:9" ht="15" customHeight="1" x14ac:dyDescent="0.25">
      <c r="A30" s="11">
        <f>A29+1</f>
        <v>2</v>
      </c>
      <c r="B30" s="101" t="s">
        <v>17</v>
      </c>
      <c r="C30" s="102"/>
      <c r="D30" s="102"/>
      <c r="E30" s="102"/>
      <c r="F30" s="102"/>
      <c r="G30" s="103"/>
      <c r="H30" s="12">
        <f t="shared" si="0"/>
        <v>0</v>
      </c>
      <c r="I30" s="13">
        <f>IF(I9=30%,I29*I9,0)</f>
        <v>0</v>
      </c>
    </row>
    <row r="31" spans="1:9" ht="15" customHeight="1" x14ac:dyDescent="0.25">
      <c r="A31" s="11">
        <f t="shared" ref="A31:A36" si="1">A30+1</f>
        <v>3</v>
      </c>
      <c r="B31" s="114" t="s">
        <v>142</v>
      </c>
      <c r="C31" s="114"/>
      <c r="D31" s="114"/>
      <c r="E31" s="114"/>
      <c r="F31" s="114"/>
      <c r="G31" s="114"/>
      <c r="H31" s="12">
        <f t="shared" si="0"/>
        <v>0</v>
      </c>
      <c r="I31" s="13">
        <f>IF(I7=10%,I23*I7,0)</f>
        <v>0</v>
      </c>
    </row>
    <row r="32" spans="1:9" ht="15" customHeight="1" x14ac:dyDescent="0.25">
      <c r="A32" s="11">
        <f t="shared" si="1"/>
        <v>4</v>
      </c>
      <c r="B32" s="114" t="s">
        <v>137</v>
      </c>
      <c r="C32" s="114"/>
      <c r="D32" s="114"/>
      <c r="E32" s="114"/>
      <c r="F32" s="114"/>
      <c r="G32" s="114"/>
      <c r="H32" s="12">
        <f t="shared" si="0"/>
        <v>0</v>
      </c>
      <c r="I32" s="13">
        <f>IF(I7=20%,I23*I7,0)</f>
        <v>0</v>
      </c>
    </row>
    <row r="33" spans="1:10" ht="15" customHeight="1" x14ac:dyDescent="0.25">
      <c r="A33" s="11">
        <f t="shared" si="1"/>
        <v>5</v>
      </c>
      <c r="B33" s="114" t="s">
        <v>138</v>
      </c>
      <c r="C33" s="114"/>
      <c r="D33" s="114"/>
      <c r="E33" s="114"/>
      <c r="F33" s="114"/>
      <c r="G33" s="114"/>
      <c r="H33" s="12">
        <f t="shared" si="0"/>
        <v>0</v>
      </c>
      <c r="I33" s="13">
        <f>IF(I7=40%,I23*I7,0)</f>
        <v>0</v>
      </c>
    </row>
    <row r="34" spans="1:10" ht="15" customHeight="1" x14ac:dyDescent="0.25">
      <c r="A34" s="11">
        <f t="shared" si="1"/>
        <v>6</v>
      </c>
      <c r="B34" s="101" t="s">
        <v>163</v>
      </c>
      <c r="C34" s="102"/>
      <c r="D34" s="102"/>
      <c r="E34" s="102"/>
      <c r="F34" s="102"/>
      <c r="G34" s="103"/>
      <c r="H34" s="12">
        <f t="shared" si="0"/>
        <v>0.27007299270072987</v>
      </c>
      <c r="I34" s="13">
        <f>IF(I22="Não aplicável",0,I29*I22)</f>
        <v>744.92469999999992</v>
      </c>
    </row>
    <row r="35" spans="1:10" ht="15" customHeight="1" x14ac:dyDescent="0.25">
      <c r="A35" s="11">
        <f t="shared" si="1"/>
        <v>7</v>
      </c>
      <c r="B35" s="101" t="s">
        <v>10</v>
      </c>
      <c r="C35" s="102"/>
      <c r="D35" s="102"/>
      <c r="E35" s="102"/>
      <c r="F35" s="102"/>
      <c r="G35" s="103"/>
      <c r="H35" s="12">
        <f t="shared" si="0"/>
        <v>0</v>
      </c>
      <c r="I35" s="13">
        <v>0</v>
      </c>
    </row>
    <row r="36" spans="1:10" ht="15" customHeight="1" x14ac:dyDescent="0.25">
      <c r="A36" s="11">
        <f t="shared" si="1"/>
        <v>8</v>
      </c>
      <c r="B36" s="159" t="str">
        <f>IF(D6="12x36","Para postos 12x36 os feriados são considerados compensados, conforme parágrafo único, Art. 59-A da CLT","Outros")</f>
        <v>Outros</v>
      </c>
      <c r="C36" s="160"/>
      <c r="D36" s="160"/>
      <c r="E36" s="160"/>
      <c r="F36" s="160"/>
      <c r="G36" s="161"/>
      <c r="H36" s="12">
        <f t="shared" si="0"/>
        <v>0</v>
      </c>
      <c r="I36" s="68">
        <v>0</v>
      </c>
    </row>
    <row r="37" spans="1:10" s="17" customFormat="1" ht="15" customHeight="1" x14ac:dyDescent="0.25">
      <c r="A37" s="126" t="s">
        <v>18</v>
      </c>
      <c r="B37" s="127"/>
      <c r="C37" s="127"/>
      <c r="D37" s="127"/>
      <c r="E37" s="127"/>
      <c r="F37" s="127"/>
      <c r="G37" s="128"/>
      <c r="H37" s="15">
        <f>SUM(H29:H36)</f>
        <v>1</v>
      </c>
      <c r="I37" s="50">
        <f>SUM(I29:I36)</f>
        <v>2758.2347</v>
      </c>
      <c r="J37" s="16"/>
    </row>
    <row r="38" spans="1:10" ht="5.0999999999999996" customHeight="1" x14ac:dyDescent="0.25"/>
    <row r="39" spans="1:10" ht="33.75" customHeight="1" x14ac:dyDescent="0.25">
      <c r="A39" s="10" t="s">
        <v>19</v>
      </c>
      <c r="B39" s="135" t="s">
        <v>20</v>
      </c>
      <c r="C39" s="136"/>
      <c r="D39" s="136"/>
      <c r="E39" s="136"/>
      <c r="F39" s="136"/>
      <c r="G39" s="137"/>
      <c r="H39" s="10" t="s">
        <v>14</v>
      </c>
      <c r="I39" s="10" t="s">
        <v>15</v>
      </c>
    </row>
    <row r="40" spans="1:10" ht="15" customHeight="1" x14ac:dyDescent="0.25">
      <c r="A40" s="11">
        <v>1</v>
      </c>
      <c r="B40" s="101" t="s">
        <v>21</v>
      </c>
      <c r="C40" s="102"/>
      <c r="D40" s="102"/>
      <c r="E40" s="102"/>
      <c r="F40" s="102"/>
      <c r="G40" s="103"/>
      <c r="H40" s="12">
        <v>0.2</v>
      </c>
      <c r="I40" s="13">
        <f>$I$37*H40</f>
        <v>551.64693999999997</v>
      </c>
    </row>
    <row r="41" spans="1:10" ht="15" customHeight="1" x14ac:dyDescent="0.25">
      <c r="A41" s="11">
        <v>2</v>
      </c>
      <c r="B41" s="101" t="s">
        <v>22</v>
      </c>
      <c r="C41" s="102"/>
      <c r="D41" s="102"/>
      <c r="E41" s="102"/>
      <c r="F41" s="102"/>
      <c r="G41" s="103"/>
      <c r="H41" s="12">
        <v>1.4999999999999999E-2</v>
      </c>
      <c r="I41" s="13">
        <f t="shared" ref="I41:I47" si="2">$I$37*H41</f>
        <v>41.373520499999998</v>
      </c>
    </row>
    <row r="42" spans="1:10" ht="15" customHeight="1" x14ac:dyDescent="0.25">
      <c r="A42" s="11">
        <v>3</v>
      </c>
      <c r="B42" s="101" t="s">
        <v>23</v>
      </c>
      <c r="C42" s="102"/>
      <c r="D42" s="102"/>
      <c r="E42" s="102"/>
      <c r="F42" s="102"/>
      <c r="G42" s="103"/>
      <c r="H42" s="12">
        <v>0.01</v>
      </c>
      <c r="I42" s="13">
        <f t="shared" si="2"/>
        <v>27.582346999999999</v>
      </c>
    </row>
    <row r="43" spans="1:10" ht="15" customHeight="1" x14ac:dyDescent="0.25">
      <c r="A43" s="11">
        <v>4</v>
      </c>
      <c r="B43" s="101" t="s">
        <v>24</v>
      </c>
      <c r="C43" s="102"/>
      <c r="D43" s="102"/>
      <c r="E43" s="102"/>
      <c r="F43" s="102"/>
      <c r="G43" s="103"/>
      <c r="H43" s="12">
        <v>2E-3</v>
      </c>
      <c r="I43" s="13">
        <f>$I$37*H43</f>
        <v>5.5164694000000001</v>
      </c>
    </row>
    <row r="44" spans="1:10" ht="15" customHeight="1" x14ac:dyDescent="0.25">
      <c r="A44" s="11">
        <v>5</v>
      </c>
      <c r="B44" s="101" t="s">
        <v>25</v>
      </c>
      <c r="C44" s="102"/>
      <c r="D44" s="102"/>
      <c r="E44" s="102"/>
      <c r="F44" s="102"/>
      <c r="G44" s="103"/>
      <c r="H44" s="12">
        <v>2.5000000000000001E-2</v>
      </c>
      <c r="I44" s="13">
        <f t="shared" si="2"/>
        <v>68.955867499999997</v>
      </c>
    </row>
    <row r="45" spans="1:10" ht="15" customHeight="1" x14ac:dyDescent="0.25">
      <c r="A45" s="11">
        <v>6</v>
      </c>
      <c r="B45" s="101" t="s">
        <v>26</v>
      </c>
      <c r="C45" s="102"/>
      <c r="D45" s="102"/>
      <c r="E45" s="102"/>
      <c r="F45" s="102"/>
      <c r="G45" s="103"/>
      <c r="H45" s="12">
        <v>0.08</v>
      </c>
      <c r="I45" s="13">
        <f>$I$37*H45</f>
        <v>220.65877599999999</v>
      </c>
    </row>
    <row r="46" spans="1:10" ht="15" customHeight="1" x14ac:dyDescent="0.25">
      <c r="A46" s="11">
        <v>7</v>
      </c>
      <c r="B46" s="101" t="s">
        <v>130</v>
      </c>
      <c r="C46" s="102"/>
      <c r="D46" s="102"/>
      <c r="E46" s="102"/>
      <c r="F46" s="102"/>
      <c r="G46" s="103"/>
      <c r="H46" s="12">
        <v>0.03</v>
      </c>
      <c r="I46" s="13">
        <f t="shared" si="2"/>
        <v>82.747040999999996</v>
      </c>
    </row>
    <row r="47" spans="1:10" ht="15" customHeight="1" x14ac:dyDescent="0.25">
      <c r="A47" s="11">
        <v>8</v>
      </c>
      <c r="B47" s="101" t="s">
        <v>27</v>
      </c>
      <c r="C47" s="102"/>
      <c r="D47" s="102"/>
      <c r="E47" s="102"/>
      <c r="F47" s="102"/>
      <c r="G47" s="103"/>
      <c r="H47" s="12">
        <v>6.0000000000000001E-3</v>
      </c>
      <c r="I47" s="13">
        <f t="shared" si="2"/>
        <v>16.549408199999998</v>
      </c>
    </row>
    <row r="48" spans="1:10" s="17" customFormat="1" ht="15" customHeight="1" x14ac:dyDescent="0.25">
      <c r="A48" s="126" t="s">
        <v>28</v>
      </c>
      <c r="B48" s="127"/>
      <c r="C48" s="127"/>
      <c r="D48" s="127"/>
      <c r="E48" s="127"/>
      <c r="F48" s="127"/>
      <c r="G48" s="128"/>
      <c r="H48" s="15">
        <f>SUM(H40:H47)</f>
        <v>0.3680000000000001</v>
      </c>
      <c r="I48" s="50">
        <f>SUM(I40:I47)</f>
        <v>1015.0303696</v>
      </c>
      <c r="J48" s="16"/>
    </row>
    <row r="49" spans="1:16" ht="15" customHeight="1" x14ac:dyDescent="0.25">
      <c r="A49" s="153" t="s">
        <v>29</v>
      </c>
      <c r="B49" s="153"/>
      <c r="C49" s="153"/>
      <c r="D49" s="153"/>
      <c r="E49" s="153"/>
      <c r="F49" s="153"/>
      <c r="G49" s="153"/>
      <c r="H49" s="153"/>
      <c r="I49" s="153"/>
    </row>
    <row r="50" spans="1:16" ht="30.75" customHeight="1" x14ac:dyDescent="0.25">
      <c r="A50" s="158" t="s">
        <v>30</v>
      </c>
      <c r="B50" s="158"/>
      <c r="C50" s="158"/>
      <c r="D50" s="158"/>
      <c r="E50" s="158"/>
      <c r="F50" s="158"/>
      <c r="G50" s="158"/>
      <c r="H50" s="158"/>
      <c r="I50" s="158"/>
      <c r="J50"/>
      <c r="K50"/>
      <c r="L50"/>
      <c r="M50"/>
      <c r="N50"/>
      <c r="O50"/>
      <c r="P50"/>
    </row>
    <row r="51" spans="1:16" ht="33.75" customHeight="1" x14ac:dyDescent="0.25">
      <c r="A51" s="10" t="s">
        <v>31</v>
      </c>
      <c r="B51" s="135" t="s">
        <v>32</v>
      </c>
      <c r="C51" s="136"/>
      <c r="D51" s="136"/>
      <c r="E51" s="136"/>
      <c r="F51" s="136"/>
      <c r="G51" s="137"/>
      <c r="H51" s="10" t="s">
        <v>14</v>
      </c>
      <c r="I51" s="10" t="s">
        <v>15</v>
      </c>
    </row>
    <row r="52" spans="1:16" ht="15" customHeight="1" x14ac:dyDescent="0.25">
      <c r="A52" s="11">
        <v>1</v>
      </c>
      <c r="B52" s="101" t="s">
        <v>33</v>
      </c>
      <c r="C52" s="102"/>
      <c r="D52" s="102"/>
      <c r="E52" s="102"/>
      <c r="F52" s="102"/>
      <c r="G52" s="103"/>
      <c r="H52" s="67">
        <v>0.119314</v>
      </c>
      <c r="I52" s="13">
        <f>$I$37*H52</f>
        <v>329.09601499580003</v>
      </c>
    </row>
    <row r="53" spans="1:16" ht="15" customHeight="1" x14ac:dyDescent="0.25">
      <c r="A53" s="11">
        <v>2</v>
      </c>
      <c r="B53" s="101" t="s">
        <v>34</v>
      </c>
      <c r="C53" s="102"/>
      <c r="D53" s="102"/>
      <c r="E53" s="102"/>
      <c r="F53" s="102"/>
      <c r="G53" s="103"/>
      <c r="H53" s="67">
        <v>2.0479000000000001E-2</v>
      </c>
      <c r="I53" s="13">
        <f t="shared" ref="I53:I58" si="3">$I$37*H53</f>
        <v>56.485888421300004</v>
      </c>
    </row>
    <row r="54" spans="1:16" ht="15" customHeight="1" x14ac:dyDescent="0.25">
      <c r="A54" s="11">
        <v>3</v>
      </c>
      <c r="B54" s="101" t="s">
        <v>35</v>
      </c>
      <c r="C54" s="102"/>
      <c r="D54" s="102"/>
      <c r="E54" s="102"/>
      <c r="F54" s="102"/>
      <c r="G54" s="103"/>
      <c r="H54" s="12">
        <v>1.2123E-2</v>
      </c>
      <c r="I54" s="13">
        <f t="shared" si="3"/>
        <v>33.438079268099997</v>
      </c>
    </row>
    <row r="55" spans="1:16" ht="15" customHeight="1" x14ac:dyDescent="0.25">
      <c r="A55" s="11">
        <v>4</v>
      </c>
      <c r="B55" s="101" t="s">
        <v>36</v>
      </c>
      <c r="C55" s="102"/>
      <c r="D55" s="102"/>
      <c r="E55" s="102"/>
      <c r="F55" s="102"/>
      <c r="G55" s="103"/>
      <c r="H55" s="12">
        <v>1.1436E-2</v>
      </c>
      <c r="I55" s="13">
        <f>$I$37*H55</f>
        <v>31.543172029200001</v>
      </c>
    </row>
    <row r="56" spans="1:16" ht="15" customHeight="1" x14ac:dyDescent="0.25">
      <c r="A56" s="11">
        <v>5</v>
      </c>
      <c r="B56" s="101" t="s">
        <v>37</v>
      </c>
      <c r="C56" s="102"/>
      <c r="D56" s="102"/>
      <c r="E56" s="102"/>
      <c r="F56" s="102"/>
      <c r="G56" s="103"/>
      <c r="H56" s="12">
        <v>1.74E-4</v>
      </c>
      <c r="I56" s="13">
        <f t="shared" si="3"/>
        <v>0.47993283780000001</v>
      </c>
    </row>
    <row r="57" spans="1:16" ht="15" customHeight="1" x14ac:dyDescent="0.25">
      <c r="A57" s="11">
        <v>6</v>
      </c>
      <c r="B57" s="101" t="s">
        <v>38</v>
      </c>
      <c r="C57" s="102"/>
      <c r="D57" s="102"/>
      <c r="E57" s="102"/>
      <c r="F57" s="102"/>
      <c r="G57" s="103"/>
      <c r="H57" s="12">
        <v>4.4200000000000001E-4</v>
      </c>
      <c r="I57" s="13">
        <f t="shared" si="3"/>
        <v>1.2191397373999999</v>
      </c>
    </row>
    <row r="58" spans="1:16" ht="15" customHeight="1" x14ac:dyDescent="0.25">
      <c r="A58" s="11">
        <v>7</v>
      </c>
      <c r="B58" s="101" t="s">
        <v>39</v>
      </c>
      <c r="C58" s="102"/>
      <c r="D58" s="102"/>
      <c r="E58" s="102"/>
      <c r="F58" s="102"/>
      <c r="G58" s="103"/>
      <c r="H58" s="12">
        <v>1.85E-4</v>
      </c>
      <c r="I58" s="13">
        <f t="shared" si="3"/>
        <v>0.51027341949999994</v>
      </c>
    </row>
    <row r="59" spans="1:16" ht="15" customHeight="1" x14ac:dyDescent="0.25">
      <c r="A59" s="11">
        <v>8</v>
      </c>
      <c r="B59" s="101" t="s">
        <v>40</v>
      </c>
      <c r="C59" s="102"/>
      <c r="D59" s="102"/>
      <c r="E59" s="102"/>
      <c r="F59" s="102"/>
      <c r="G59" s="103"/>
      <c r="H59" s="12">
        <v>9.0789999999999996E-2</v>
      </c>
      <c r="I59" s="13">
        <f>$I$37*H59</f>
        <v>250.42012841299999</v>
      </c>
    </row>
    <row r="60" spans="1:16" s="17" customFormat="1" ht="15" customHeight="1" x14ac:dyDescent="0.25">
      <c r="A60" s="126" t="s">
        <v>41</v>
      </c>
      <c r="B60" s="127"/>
      <c r="C60" s="127"/>
      <c r="D60" s="127"/>
      <c r="E60" s="127"/>
      <c r="F60" s="127"/>
      <c r="G60" s="128"/>
      <c r="H60" s="15">
        <f>SUM(H52:H59)</f>
        <v>0.25494299999999998</v>
      </c>
      <c r="I60" s="50">
        <f>SUM(I52:I59)</f>
        <v>703.19262912210002</v>
      </c>
      <c r="J60" s="16"/>
    </row>
    <row r="61" spans="1:16" ht="11.25" customHeight="1" x14ac:dyDescent="0.25">
      <c r="A61" s="18" t="s">
        <v>42</v>
      </c>
      <c r="B61" s="129" t="s">
        <v>43</v>
      </c>
      <c r="C61" s="129"/>
      <c r="D61" s="129"/>
      <c r="E61" s="129"/>
      <c r="F61" s="129"/>
      <c r="G61" s="129"/>
      <c r="H61" s="129"/>
      <c r="I61" s="129"/>
    </row>
    <row r="62" spans="1:16" ht="15" customHeight="1" x14ac:dyDescent="0.25">
      <c r="A62" s="18" t="s">
        <v>44</v>
      </c>
      <c r="B62" s="157" t="s">
        <v>45</v>
      </c>
      <c r="C62" s="157"/>
      <c r="D62" s="157"/>
      <c r="E62" s="157"/>
      <c r="F62" s="157"/>
      <c r="G62" s="157"/>
      <c r="H62" s="157"/>
      <c r="I62" s="157"/>
    </row>
    <row r="63" spans="1:16" ht="33.75" customHeight="1" x14ac:dyDescent="0.25">
      <c r="A63" s="10" t="s">
        <v>46</v>
      </c>
      <c r="B63" s="135" t="s">
        <v>47</v>
      </c>
      <c r="C63" s="136"/>
      <c r="D63" s="136"/>
      <c r="E63" s="136"/>
      <c r="F63" s="136"/>
      <c r="G63" s="137"/>
      <c r="H63" s="10" t="s">
        <v>14</v>
      </c>
      <c r="I63" s="10" t="s">
        <v>15</v>
      </c>
    </row>
    <row r="64" spans="1:16" ht="15" customHeight="1" x14ac:dyDescent="0.25">
      <c r="A64" s="11">
        <v>1</v>
      </c>
      <c r="B64" s="101" t="s">
        <v>48</v>
      </c>
      <c r="C64" s="102"/>
      <c r="D64" s="102"/>
      <c r="E64" s="102"/>
      <c r="F64" s="102"/>
      <c r="G64" s="103"/>
      <c r="H64" s="12">
        <v>2.3626999999999999E-2</v>
      </c>
      <c r="I64" s="13">
        <f>$I$37*H64</f>
        <v>65.1688112569</v>
      </c>
    </row>
    <row r="65" spans="1:11" ht="15" customHeight="1" x14ac:dyDescent="0.25">
      <c r="A65" s="11">
        <v>2</v>
      </c>
      <c r="B65" s="101" t="s">
        <v>49</v>
      </c>
      <c r="C65" s="102"/>
      <c r="D65" s="102"/>
      <c r="E65" s="102"/>
      <c r="F65" s="102"/>
      <c r="G65" s="103"/>
      <c r="H65" s="12">
        <v>1.717E-3</v>
      </c>
      <c r="I65" s="13">
        <f t="shared" ref="I65:I66" si="4">$I$37*H65</f>
        <v>4.7358889799000004</v>
      </c>
    </row>
    <row r="66" spans="1:11" ht="15" customHeight="1" x14ac:dyDescent="0.25">
      <c r="A66" s="11">
        <v>3</v>
      </c>
      <c r="B66" s="101" t="s">
        <v>50</v>
      </c>
      <c r="C66" s="102"/>
      <c r="D66" s="102"/>
      <c r="E66" s="102"/>
      <c r="F66" s="102"/>
      <c r="G66" s="103"/>
      <c r="H66" s="12">
        <v>9.4509999999999993E-3</v>
      </c>
      <c r="I66" s="13">
        <f t="shared" si="4"/>
        <v>26.068076149699998</v>
      </c>
    </row>
    <row r="67" spans="1:11" s="17" customFormat="1" ht="15" customHeight="1" x14ac:dyDescent="0.25">
      <c r="A67" s="126" t="s">
        <v>51</v>
      </c>
      <c r="B67" s="127"/>
      <c r="C67" s="127"/>
      <c r="D67" s="127"/>
      <c r="E67" s="127"/>
      <c r="F67" s="127"/>
      <c r="G67" s="128"/>
      <c r="H67" s="15">
        <f>SUM(H64:H66)</f>
        <v>3.4795E-2</v>
      </c>
      <c r="I67" s="50">
        <f>SUM(I64:I66)</f>
        <v>95.972776386499987</v>
      </c>
      <c r="J67" s="16"/>
    </row>
    <row r="68" spans="1:11" ht="5.0999999999999996" customHeight="1" x14ac:dyDescent="0.25"/>
    <row r="69" spans="1:11" ht="33.75" x14ac:dyDescent="0.25">
      <c r="A69" s="10" t="s">
        <v>52</v>
      </c>
      <c r="B69" s="135" t="s">
        <v>53</v>
      </c>
      <c r="C69" s="136"/>
      <c r="D69" s="136"/>
      <c r="E69" s="136"/>
      <c r="F69" s="136"/>
      <c r="G69" s="137"/>
      <c r="H69" s="10" t="s">
        <v>14</v>
      </c>
      <c r="I69" s="10" t="s">
        <v>15</v>
      </c>
    </row>
    <row r="70" spans="1:11" ht="15" customHeight="1" x14ac:dyDescent="0.25">
      <c r="A70" s="11">
        <v>1</v>
      </c>
      <c r="B70" s="101" t="s">
        <v>54</v>
      </c>
      <c r="C70" s="102"/>
      <c r="D70" s="102"/>
      <c r="E70" s="102"/>
      <c r="F70" s="102"/>
      <c r="G70" s="103"/>
      <c r="H70" s="12">
        <f>(H48*H60)</f>
        <v>9.3819024000000015E-2</v>
      </c>
      <c r="I70" s="13">
        <f>$I$37*H70</f>
        <v>258.77488751693284</v>
      </c>
    </row>
    <row r="71" spans="1:11" s="17" customFormat="1" ht="15" customHeight="1" x14ac:dyDescent="0.25">
      <c r="A71" s="126" t="s">
        <v>55</v>
      </c>
      <c r="B71" s="127"/>
      <c r="C71" s="127"/>
      <c r="D71" s="127"/>
      <c r="E71" s="127"/>
      <c r="F71" s="127"/>
      <c r="G71" s="128"/>
      <c r="H71" s="15">
        <f>SUM(H70:H70)</f>
        <v>9.3819024000000015E-2</v>
      </c>
      <c r="I71" s="50">
        <f>I70</f>
        <v>258.77488751693284</v>
      </c>
      <c r="J71" s="16"/>
      <c r="K71" s="19"/>
    </row>
    <row r="72" spans="1:11" ht="5.0999999999999996" customHeight="1" x14ac:dyDescent="0.25">
      <c r="J72" s="20"/>
    </row>
    <row r="73" spans="1:11" s="17" customFormat="1" ht="12" x14ac:dyDescent="0.25">
      <c r="A73" s="156" t="s">
        <v>56</v>
      </c>
      <c r="B73" s="156"/>
      <c r="C73" s="156"/>
      <c r="D73" s="156"/>
      <c r="E73" s="156"/>
      <c r="F73" s="156"/>
      <c r="G73" s="156"/>
      <c r="H73" s="21">
        <f>H48+H60+H67+H71</f>
        <v>0.75155702400000002</v>
      </c>
      <c r="I73" s="22">
        <f>I48+I60+I67+I71</f>
        <v>2072.9706626255329</v>
      </c>
      <c r="J73" s="16"/>
    </row>
    <row r="74" spans="1:11" ht="5.0999999999999996" customHeight="1" x14ac:dyDescent="0.25"/>
    <row r="75" spans="1:11" ht="33.75" x14ac:dyDescent="0.25">
      <c r="A75" s="10" t="s">
        <v>57</v>
      </c>
      <c r="B75" s="135" t="s">
        <v>151</v>
      </c>
      <c r="C75" s="136"/>
      <c r="D75" s="136"/>
      <c r="E75" s="136"/>
      <c r="F75" s="136"/>
      <c r="G75" s="137"/>
      <c r="H75" s="10" t="s">
        <v>14</v>
      </c>
      <c r="I75" s="10" t="s">
        <v>15</v>
      </c>
    </row>
    <row r="76" spans="1:11" ht="15" customHeight="1" x14ac:dyDescent="0.25">
      <c r="A76" s="11">
        <v>1</v>
      </c>
      <c r="B76" s="101" t="s">
        <v>156</v>
      </c>
      <c r="C76" s="102"/>
      <c r="D76" s="102"/>
      <c r="E76" s="102"/>
      <c r="F76" s="102"/>
      <c r="G76" s="103"/>
      <c r="H76" s="12">
        <f>I76/$I$37</f>
        <v>0.18080433836903001</v>
      </c>
      <c r="I76" s="13">
        <f>I93</f>
        <v>498.70079999999996</v>
      </c>
    </row>
    <row r="77" spans="1:11" ht="15" customHeight="1" x14ac:dyDescent="0.25">
      <c r="A77" s="11">
        <v>2</v>
      </c>
      <c r="B77" s="101" t="s">
        <v>157</v>
      </c>
      <c r="C77" s="102"/>
      <c r="D77" s="102"/>
      <c r="E77" s="102"/>
      <c r="F77" s="102"/>
      <c r="G77" s="103"/>
      <c r="H77" s="12">
        <f>I77/$I$37</f>
        <v>0</v>
      </c>
      <c r="I77" s="13">
        <f>I89</f>
        <v>0</v>
      </c>
    </row>
    <row r="78" spans="1:11" ht="15" customHeight="1" x14ac:dyDescent="0.25">
      <c r="A78" s="11">
        <v>3</v>
      </c>
      <c r="B78" s="101" t="s">
        <v>164</v>
      </c>
      <c r="C78" s="102"/>
      <c r="D78" s="102"/>
      <c r="E78" s="102"/>
      <c r="F78" s="102"/>
      <c r="G78" s="103"/>
      <c r="H78" s="12">
        <f>I78/$I$37</f>
        <v>4.1041250043007585E-2</v>
      </c>
      <c r="I78" s="13">
        <f>I85</f>
        <v>113.20140000000001</v>
      </c>
    </row>
    <row r="79" spans="1:11" ht="15" customHeight="1" x14ac:dyDescent="0.25">
      <c r="A79" s="11">
        <v>4</v>
      </c>
      <c r="B79" s="101" t="s">
        <v>149</v>
      </c>
      <c r="C79" s="102"/>
      <c r="D79" s="102"/>
      <c r="E79" s="102"/>
      <c r="F79" s="102"/>
      <c r="G79" s="103"/>
      <c r="H79" s="12">
        <f>I79/$I$37</f>
        <v>0</v>
      </c>
      <c r="I79" s="13">
        <f>IF(I24="Não aplicável",0,((I10/H10)*1.5*I24))</f>
        <v>0</v>
      </c>
    </row>
    <row r="80" spans="1:11" ht="15" customHeight="1" x14ac:dyDescent="0.25">
      <c r="A80" s="11">
        <v>5</v>
      </c>
      <c r="B80" s="101" t="s">
        <v>134</v>
      </c>
      <c r="C80" s="102"/>
      <c r="D80" s="102"/>
      <c r="E80" s="102"/>
      <c r="F80" s="102"/>
      <c r="G80" s="103"/>
      <c r="H80" s="12">
        <f>I80/$I$37</f>
        <v>7.0407351484628924E-3</v>
      </c>
      <c r="I80" s="13">
        <f>IF(I21="Não aplicável",0,I21)</f>
        <v>19.420000000000002</v>
      </c>
    </row>
    <row r="81" spans="1:12" ht="15" customHeight="1" x14ac:dyDescent="0.25">
      <c r="A81" s="126" t="s">
        <v>58</v>
      </c>
      <c r="B81" s="127"/>
      <c r="C81" s="127"/>
      <c r="D81" s="127"/>
      <c r="E81" s="127"/>
      <c r="F81" s="127"/>
      <c r="G81" s="128"/>
      <c r="H81" s="15">
        <f>SUM(H76:H80)</f>
        <v>0.22888632356050051</v>
      </c>
      <c r="I81" s="50">
        <f>SUM(I76:I80)</f>
        <v>631.32219999999995</v>
      </c>
      <c r="J81" s="14"/>
    </row>
    <row r="82" spans="1:12" ht="18" customHeight="1" x14ac:dyDescent="0.25">
      <c r="A82" s="18" t="s">
        <v>166</v>
      </c>
      <c r="B82" s="153" t="s">
        <v>165</v>
      </c>
      <c r="C82" s="154"/>
      <c r="D82" s="154"/>
      <c r="E82" s="154"/>
      <c r="F82" s="154"/>
      <c r="G82" s="154"/>
      <c r="H82" s="24"/>
      <c r="I82" s="25"/>
    </row>
    <row r="83" spans="1:12" ht="15" customHeight="1" x14ac:dyDescent="0.25">
      <c r="A83" s="152" t="s">
        <v>59</v>
      </c>
      <c r="B83" s="152"/>
      <c r="C83" s="152"/>
      <c r="D83" s="152"/>
      <c r="E83" s="152"/>
      <c r="F83" s="152"/>
      <c r="G83" s="152"/>
      <c r="H83" s="152"/>
      <c r="I83" s="152"/>
    </row>
    <row r="84" spans="1:12" ht="24" customHeight="1" x14ac:dyDescent="0.25">
      <c r="A84" s="133" t="s">
        <v>60</v>
      </c>
      <c r="B84" s="133"/>
      <c r="C84" s="11" t="s">
        <v>61</v>
      </c>
      <c r="D84" s="11" t="s">
        <v>62</v>
      </c>
      <c r="E84" s="11" t="s">
        <v>63</v>
      </c>
      <c r="F84" s="11" t="s">
        <v>64</v>
      </c>
      <c r="G84" s="11" t="s">
        <v>65</v>
      </c>
      <c r="H84" s="12" t="s">
        <v>66</v>
      </c>
      <c r="I84" s="13" t="s">
        <v>67</v>
      </c>
    </row>
    <row r="85" spans="1:12" ht="15" customHeight="1" x14ac:dyDescent="0.25">
      <c r="A85" s="155">
        <f>I12</f>
        <v>4.5</v>
      </c>
      <c r="B85" s="133"/>
      <c r="C85" s="11">
        <f>I13</f>
        <v>26</v>
      </c>
      <c r="D85" s="11">
        <v>2</v>
      </c>
      <c r="E85" s="30">
        <f>A85*C85*D85</f>
        <v>234</v>
      </c>
      <c r="F85" s="30">
        <f>I29</f>
        <v>2013.31</v>
      </c>
      <c r="G85" s="26">
        <f>I14</f>
        <v>0.06</v>
      </c>
      <c r="H85" s="30">
        <f>F85*G85</f>
        <v>120.79859999999999</v>
      </c>
      <c r="I85" s="68">
        <f>IF((E85-H85)&gt;0,E85-H85,0)</f>
        <v>113.20140000000001</v>
      </c>
    </row>
    <row r="86" spans="1:12" ht="3.75" customHeight="1" x14ac:dyDescent="0.25">
      <c r="A86" s="79"/>
      <c r="E86" s="14"/>
      <c r="F86" s="14"/>
      <c r="G86" s="80"/>
      <c r="H86" s="14"/>
      <c r="I86" s="81"/>
    </row>
    <row r="87" spans="1:12" ht="15" customHeight="1" x14ac:dyDescent="0.25">
      <c r="A87" s="152" t="s">
        <v>158</v>
      </c>
      <c r="B87" s="152"/>
      <c r="C87" s="152"/>
      <c r="D87" s="152"/>
      <c r="E87" s="152"/>
      <c r="F87" s="152"/>
      <c r="G87" s="152"/>
      <c r="H87" s="152"/>
      <c r="I87" s="152"/>
    </row>
    <row r="88" spans="1:12" ht="23.25" customHeight="1" x14ac:dyDescent="0.25">
      <c r="A88" s="133" t="s">
        <v>60</v>
      </c>
      <c r="B88" s="133"/>
      <c r="C88" s="11" t="s">
        <v>68</v>
      </c>
      <c r="D88" s="11" t="s">
        <v>62</v>
      </c>
      <c r="E88" s="11" t="s">
        <v>63</v>
      </c>
      <c r="F88" s="11" t="s">
        <v>64</v>
      </c>
      <c r="G88" s="11" t="s">
        <v>65</v>
      </c>
      <c r="H88" s="12" t="s">
        <v>66</v>
      </c>
      <c r="I88" s="13" t="s">
        <v>67</v>
      </c>
    </row>
    <row r="89" spans="1:12" ht="15" customHeight="1" x14ac:dyDescent="0.25">
      <c r="A89" s="151">
        <f>I18</f>
        <v>0</v>
      </c>
      <c r="B89" s="151"/>
      <c r="C89" s="31">
        <f>I19</f>
        <v>0</v>
      </c>
      <c r="D89" s="11">
        <v>1</v>
      </c>
      <c r="E89" s="30">
        <f>A89*C89*D89</f>
        <v>0</v>
      </c>
      <c r="F89" s="30">
        <f>E89</f>
        <v>0</v>
      </c>
      <c r="G89" s="52">
        <f>I20</f>
        <v>0</v>
      </c>
      <c r="H89" s="30">
        <f>F89*G89</f>
        <v>0</v>
      </c>
      <c r="I89" s="13">
        <f>E89-H89</f>
        <v>0</v>
      </c>
    </row>
    <row r="90" spans="1:12" ht="5.0999999999999996" customHeight="1" x14ac:dyDescent="0.25">
      <c r="A90" s="27"/>
      <c r="B90" s="27"/>
      <c r="C90" s="27"/>
      <c r="D90" s="27"/>
      <c r="E90" s="16"/>
      <c r="F90" s="16"/>
      <c r="G90" s="28"/>
      <c r="H90" s="16"/>
      <c r="I90" s="29"/>
    </row>
    <row r="91" spans="1:12" ht="15" customHeight="1" x14ac:dyDescent="0.25">
      <c r="A91" s="152" t="s">
        <v>139</v>
      </c>
      <c r="B91" s="152"/>
      <c r="C91" s="152"/>
      <c r="D91" s="152"/>
      <c r="E91" s="152"/>
      <c r="F91" s="152"/>
      <c r="G91" s="152"/>
      <c r="H91" s="152"/>
      <c r="I91" s="152"/>
    </row>
    <row r="92" spans="1:12" ht="23.25" customHeight="1" x14ac:dyDescent="0.25">
      <c r="A92" s="133" t="s">
        <v>60</v>
      </c>
      <c r="B92" s="133"/>
      <c r="C92" s="11" t="s">
        <v>68</v>
      </c>
      <c r="D92" s="11" t="s">
        <v>62</v>
      </c>
      <c r="E92" s="11" t="s">
        <v>63</v>
      </c>
      <c r="F92" s="11" t="s">
        <v>64</v>
      </c>
      <c r="G92" s="11" t="s">
        <v>65</v>
      </c>
      <c r="H92" s="12" t="str">
        <f>H84</f>
        <v>Valor desconto</v>
      </c>
      <c r="I92" s="13" t="s">
        <v>67</v>
      </c>
    </row>
    <row r="93" spans="1:12" ht="15" customHeight="1" x14ac:dyDescent="0.25">
      <c r="A93" s="151">
        <f>I15</f>
        <v>23.68</v>
      </c>
      <c r="B93" s="151"/>
      <c r="C93" s="31">
        <f>I16</f>
        <v>26</v>
      </c>
      <c r="D93" s="11">
        <v>1</v>
      </c>
      <c r="E93" s="30">
        <f>A93*C93*D93</f>
        <v>615.67999999999995</v>
      </c>
      <c r="F93" s="30">
        <f>E93</f>
        <v>615.67999999999995</v>
      </c>
      <c r="G93" s="52">
        <f>I17</f>
        <v>0.19</v>
      </c>
      <c r="H93" s="30">
        <f>F93*G93</f>
        <v>116.97919999999999</v>
      </c>
      <c r="I93" s="13">
        <f>E93-H93</f>
        <v>498.70079999999996</v>
      </c>
    </row>
    <row r="94" spans="1:12" ht="5.0999999999999996" customHeight="1" x14ac:dyDescent="0.25"/>
    <row r="95" spans="1:12" ht="12" customHeight="1" x14ac:dyDescent="0.25">
      <c r="A95" s="120" t="s">
        <v>69</v>
      </c>
      <c r="B95" s="120"/>
      <c r="C95" s="120"/>
      <c r="D95" s="120"/>
      <c r="E95" s="120"/>
      <c r="F95" s="120"/>
      <c r="G95" s="120"/>
      <c r="H95" s="32">
        <f>H37+H73+H81</f>
        <v>1.9804433475605006</v>
      </c>
      <c r="I95" s="33">
        <f>I37+I73+I81</f>
        <v>5462.5275626255325</v>
      </c>
      <c r="J95" s="14"/>
      <c r="L95" s="14"/>
    </row>
    <row r="96" spans="1:12" s="38" customFormat="1" ht="5.0999999999999996" customHeight="1" x14ac:dyDescent="0.25">
      <c r="A96" s="34"/>
      <c r="B96" s="34"/>
      <c r="C96" s="34"/>
      <c r="D96" s="34"/>
      <c r="E96" s="34"/>
      <c r="F96" s="34"/>
      <c r="G96" s="34"/>
      <c r="H96" s="35"/>
      <c r="I96" s="36"/>
      <c r="J96" s="37"/>
      <c r="L96" s="37"/>
    </row>
    <row r="97" spans="1:19" x14ac:dyDescent="0.25">
      <c r="A97" s="112" t="s">
        <v>70</v>
      </c>
      <c r="B97" s="112"/>
      <c r="C97" s="112"/>
      <c r="D97" s="112"/>
      <c r="E97" s="112"/>
      <c r="F97" s="112"/>
      <c r="G97" s="112"/>
      <c r="H97" s="112"/>
      <c r="I97" s="112"/>
    </row>
    <row r="98" spans="1:19" ht="33.75" x14ac:dyDescent="0.25">
      <c r="A98" s="10" t="s">
        <v>12</v>
      </c>
      <c r="B98" s="135" t="s">
        <v>71</v>
      </c>
      <c r="C98" s="136"/>
      <c r="D98" s="136"/>
      <c r="E98" s="136"/>
      <c r="F98" s="136"/>
      <c r="G98" s="137"/>
      <c r="H98" s="10" t="s">
        <v>14</v>
      </c>
      <c r="I98" s="10" t="s">
        <v>15</v>
      </c>
    </row>
    <row r="99" spans="1:19" ht="15" customHeight="1" x14ac:dyDescent="0.25">
      <c r="A99" s="11">
        <v>1</v>
      </c>
      <c r="B99" s="101" t="s">
        <v>167</v>
      </c>
      <c r="C99" s="102"/>
      <c r="D99" s="102"/>
      <c r="E99" s="102"/>
      <c r="F99" s="102"/>
      <c r="G99" s="103"/>
      <c r="H99" s="12">
        <f>I99/$I$110</f>
        <v>0</v>
      </c>
      <c r="I99" s="13">
        <v>0</v>
      </c>
      <c r="K99"/>
      <c r="L99"/>
      <c r="M99"/>
      <c r="N99"/>
      <c r="O99"/>
      <c r="P99"/>
      <c r="Q99"/>
      <c r="R99"/>
      <c r="S99"/>
    </row>
    <row r="100" spans="1:19" ht="15" customHeight="1" x14ac:dyDescent="0.25">
      <c r="A100" s="11">
        <v>2</v>
      </c>
      <c r="B100" s="145" t="s">
        <v>171</v>
      </c>
      <c r="C100" s="146"/>
      <c r="D100" s="146"/>
      <c r="E100" s="146"/>
      <c r="F100" s="146"/>
      <c r="G100" s="147"/>
      <c r="H100" s="12">
        <f t="shared" ref="H100:H104" si="5">I100/$I$110</f>
        <v>0</v>
      </c>
      <c r="I100" s="13">
        <v>0</v>
      </c>
      <c r="K100"/>
      <c r="L100"/>
      <c r="M100"/>
      <c r="N100"/>
      <c r="O100"/>
      <c r="P100"/>
      <c r="Q100"/>
      <c r="R100"/>
      <c r="S100"/>
    </row>
    <row r="101" spans="1:19" ht="15" customHeight="1" x14ac:dyDescent="0.25">
      <c r="A101" s="11">
        <v>3</v>
      </c>
      <c r="B101" s="101" t="s">
        <v>72</v>
      </c>
      <c r="C101" s="102"/>
      <c r="D101" s="102"/>
      <c r="E101" s="102"/>
      <c r="F101" s="102"/>
      <c r="G101" s="103"/>
      <c r="H101" s="12">
        <f t="shared" si="5"/>
        <v>0</v>
      </c>
      <c r="I101" s="13">
        <v>0</v>
      </c>
      <c r="K101"/>
      <c r="L101"/>
      <c r="M101"/>
      <c r="N101"/>
      <c r="O101"/>
      <c r="P101"/>
      <c r="Q101"/>
      <c r="R101"/>
      <c r="S101"/>
    </row>
    <row r="102" spans="1:19" ht="15" customHeight="1" x14ac:dyDescent="0.25">
      <c r="A102" s="11">
        <v>4</v>
      </c>
      <c r="B102" s="148" t="s">
        <v>73</v>
      </c>
      <c r="C102" s="149"/>
      <c r="D102" s="149"/>
      <c r="E102" s="149"/>
      <c r="F102" s="149"/>
      <c r="G102" s="150"/>
      <c r="H102" s="12">
        <f t="shared" si="5"/>
        <v>0</v>
      </c>
      <c r="I102" s="13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1">
        <v>5</v>
      </c>
      <c r="B103" s="101" t="s">
        <v>172</v>
      </c>
      <c r="C103" s="102"/>
      <c r="D103" s="102"/>
      <c r="E103" s="102"/>
      <c r="F103" s="102"/>
      <c r="G103" s="103"/>
      <c r="H103" s="12">
        <f t="shared" si="5"/>
        <v>0</v>
      </c>
      <c r="I103" s="13"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1">
        <v>6</v>
      </c>
      <c r="B104" s="101" t="s">
        <v>74</v>
      </c>
      <c r="C104" s="102"/>
      <c r="D104" s="102"/>
      <c r="E104" s="102"/>
      <c r="F104" s="102"/>
      <c r="G104" s="103"/>
      <c r="H104" s="12">
        <f t="shared" si="5"/>
        <v>0</v>
      </c>
      <c r="I104" s="13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26" t="s">
        <v>75</v>
      </c>
      <c r="B105" s="127"/>
      <c r="C105" s="127"/>
      <c r="D105" s="127"/>
      <c r="E105" s="127"/>
      <c r="F105" s="127"/>
      <c r="G105" s="128"/>
      <c r="H105" s="15">
        <f>H99+H100+H101+H102+H103+H104</f>
        <v>0</v>
      </c>
      <c r="I105" s="39">
        <f>SUM(I99:I104)</f>
        <v>0</v>
      </c>
      <c r="J105" s="14"/>
      <c r="K105"/>
      <c r="L105"/>
      <c r="M105"/>
      <c r="N105"/>
      <c r="O105"/>
      <c r="P105"/>
      <c r="Q105"/>
      <c r="R105"/>
      <c r="S105"/>
    </row>
    <row r="106" spans="1:19" ht="30" customHeight="1" x14ac:dyDescent="0.25">
      <c r="A106"/>
      <c r="B106" s="129" t="s">
        <v>168</v>
      </c>
      <c r="C106" s="129"/>
      <c r="D106" s="129"/>
      <c r="E106" s="129"/>
      <c r="F106" s="129"/>
      <c r="G106" s="129"/>
      <c r="H106" s="129"/>
      <c r="I106" s="129"/>
      <c r="K106"/>
      <c r="L106"/>
      <c r="M106"/>
      <c r="N106"/>
      <c r="O106"/>
      <c r="P106"/>
      <c r="Q106"/>
      <c r="R106"/>
      <c r="S106"/>
    </row>
    <row r="107" spans="1:19" ht="5.25" customHeight="1" x14ac:dyDescent="0.25">
      <c r="A107"/>
      <c r="B107"/>
      <c r="C107"/>
      <c r="D107"/>
      <c r="E107"/>
      <c r="F107"/>
      <c r="G107"/>
      <c r="H107"/>
      <c r="I107"/>
    </row>
    <row r="108" spans="1:19" ht="48.75" customHeight="1" x14ac:dyDescent="0.25">
      <c r="A108" s="142" t="s">
        <v>150</v>
      </c>
      <c r="B108" s="143"/>
      <c r="C108" s="143"/>
      <c r="D108" s="143"/>
      <c r="E108" s="144"/>
      <c r="F108" s="40">
        <f>I25</f>
        <v>0.2</v>
      </c>
      <c r="G108" s="41">
        <f>I110*F108</f>
        <v>1069.8652325251066</v>
      </c>
      <c r="H108" s="42" t="s">
        <v>76</v>
      </c>
      <c r="I108" s="43">
        <f>I78</f>
        <v>113.20140000000001</v>
      </c>
      <c r="K108"/>
      <c r="L108"/>
      <c r="M108"/>
      <c r="N108"/>
      <c r="O108"/>
      <c r="P108"/>
      <c r="Q108"/>
      <c r="R108"/>
      <c r="S108"/>
    </row>
    <row r="109" spans="1:19" s="47" customFormat="1" ht="16.5" customHeight="1" x14ac:dyDescent="0.25">
      <c r="A109" s="139" t="s">
        <v>77</v>
      </c>
      <c r="B109" s="139"/>
      <c r="C109" s="44" t="s">
        <v>78</v>
      </c>
      <c r="D109" s="44" t="s">
        <v>79</v>
      </c>
      <c r="E109" s="44" t="s">
        <v>80</v>
      </c>
      <c r="F109" s="44" t="s">
        <v>81</v>
      </c>
      <c r="G109" s="44" t="s">
        <v>82</v>
      </c>
      <c r="H109" s="42" t="s">
        <v>83</v>
      </c>
      <c r="I109" s="45" t="s">
        <v>84</v>
      </c>
      <c r="J109" s="46"/>
      <c r="K109"/>
      <c r="L109"/>
      <c r="M109"/>
      <c r="N109"/>
      <c r="O109"/>
      <c r="P109"/>
      <c r="Q109"/>
      <c r="R109"/>
      <c r="S109"/>
    </row>
    <row r="110" spans="1:19" ht="16.5" customHeight="1" x14ac:dyDescent="0.25">
      <c r="A110" s="140">
        <f>I37</f>
        <v>2758.2347</v>
      </c>
      <c r="B110" s="140"/>
      <c r="C110" s="48">
        <f>I48</f>
        <v>1015.0303696</v>
      </c>
      <c r="D110" s="48">
        <f>I60</f>
        <v>703.19262912210002</v>
      </c>
      <c r="E110" s="48">
        <f>I67</f>
        <v>95.972776386499987</v>
      </c>
      <c r="F110" s="48">
        <f>I71</f>
        <v>258.77488751693284</v>
      </c>
      <c r="G110" s="48">
        <f>I81</f>
        <v>631.32219999999995</v>
      </c>
      <c r="H110" s="48">
        <f>A110+C110+D110+E110+F110+G110</f>
        <v>5462.5275626255325</v>
      </c>
      <c r="I110" s="48">
        <f>H110-I108</f>
        <v>5349.3261626255326</v>
      </c>
      <c r="J110" s="14"/>
      <c r="K110"/>
      <c r="L110"/>
      <c r="M110"/>
      <c r="N110"/>
      <c r="O110"/>
      <c r="P110"/>
      <c r="Q110"/>
      <c r="R110"/>
      <c r="S110"/>
    </row>
    <row r="111" spans="1:19" ht="5.0999999999999996" customHeight="1" x14ac:dyDescent="0.25">
      <c r="A111" s="18"/>
      <c r="B111" s="141"/>
      <c r="C111" s="141"/>
      <c r="D111" s="141"/>
      <c r="E111" s="141"/>
      <c r="F111" s="141"/>
      <c r="G111" s="141"/>
      <c r="H111" s="141"/>
      <c r="I111" s="141"/>
    </row>
    <row r="112" spans="1:19" ht="33.75" x14ac:dyDescent="0.25">
      <c r="A112" s="10" t="s">
        <v>19</v>
      </c>
      <c r="B112" s="135" t="s">
        <v>85</v>
      </c>
      <c r="C112" s="136"/>
      <c r="D112" s="136"/>
      <c r="E112" s="136"/>
      <c r="F112" s="136"/>
      <c r="G112" s="137"/>
      <c r="H112" s="10" t="s">
        <v>14</v>
      </c>
      <c r="I112" s="10" t="s">
        <v>15</v>
      </c>
    </row>
    <row r="113" spans="1:15" ht="15" customHeight="1" x14ac:dyDescent="0.25">
      <c r="A113" s="11">
        <v>1</v>
      </c>
      <c r="B113" s="101" t="s">
        <v>86</v>
      </c>
      <c r="C113" s="102"/>
      <c r="D113" s="102"/>
      <c r="E113" s="102"/>
      <c r="F113" s="102"/>
      <c r="G113" s="103"/>
      <c r="H113" s="12">
        <f>I113/$I$123</f>
        <v>0</v>
      </c>
      <c r="I113" s="13">
        <v>0</v>
      </c>
    </row>
    <row r="114" spans="1:15" ht="15" customHeight="1" x14ac:dyDescent="0.25">
      <c r="A114" s="11">
        <v>2</v>
      </c>
      <c r="B114" s="101" t="s">
        <v>87</v>
      </c>
      <c r="C114" s="102"/>
      <c r="D114" s="102"/>
      <c r="E114" s="102"/>
      <c r="F114" s="102"/>
      <c r="G114" s="103"/>
      <c r="H114" s="12">
        <f>I114/$I$123</f>
        <v>0</v>
      </c>
      <c r="I114" s="13">
        <v>0</v>
      </c>
    </row>
    <row r="115" spans="1:15" ht="15" customHeight="1" x14ac:dyDescent="0.25">
      <c r="A115" s="126" t="s">
        <v>88</v>
      </c>
      <c r="B115" s="127"/>
      <c r="C115" s="127"/>
      <c r="D115" s="127"/>
      <c r="E115" s="127"/>
      <c r="F115" s="127"/>
      <c r="G115" s="128"/>
      <c r="H115" s="15">
        <f>H113+H114</f>
        <v>0</v>
      </c>
      <c r="I115" s="50">
        <f>SUM(I113:I114)</f>
        <v>0</v>
      </c>
    </row>
    <row r="116" spans="1:15" ht="5.0999999999999996" customHeight="1" x14ac:dyDescent="0.25"/>
    <row r="117" spans="1:15" ht="33.75" x14ac:dyDescent="0.25">
      <c r="A117" s="10" t="s">
        <v>31</v>
      </c>
      <c r="B117" s="135" t="s">
        <v>89</v>
      </c>
      <c r="C117" s="136"/>
      <c r="D117" s="136"/>
      <c r="E117" s="136"/>
      <c r="F117" s="136"/>
      <c r="G117" s="137"/>
      <c r="H117" s="10" t="s">
        <v>14</v>
      </c>
      <c r="I117" s="10" t="s">
        <v>15</v>
      </c>
    </row>
    <row r="118" spans="1:15" ht="15" customHeight="1" x14ac:dyDescent="0.25">
      <c r="A118" s="11">
        <v>1</v>
      </c>
      <c r="B118" s="101" t="s">
        <v>89</v>
      </c>
      <c r="C118" s="102"/>
      <c r="D118" s="102"/>
      <c r="E118" s="102"/>
      <c r="F118" s="102"/>
      <c r="G118" s="103"/>
      <c r="H118" s="12">
        <f>I118/I123</f>
        <v>0</v>
      </c>
      <c r="I118" s="13">
        <v>0</v>
      </c>
    </row>
    <row r="119" spans="1:15" ht="15" customHeight="1" x14ac:dyDescent="0.25">
      <c r="A119" s="126" t="s">
        <v>90</v>
      </c>
      <c r="B119" s="127"/>
      <c r="C119" s="127"/>
      <c r="D119" s="127"/>
      <c r="E119" s="127"/>
      <c r="F119" s="127"/>
      <c r="G119" s="128"/>
      <c r="H119" s="15">
        <f>H118</f>
        <v>0</v>
      </c>
      <c r="I119" s="50">
        <f>I118</f>
        <v>0</v>
      </c>
      <c r="J119" s="14"/>
      <c r="K119" s="14"/>
      <c r="L119" s="1"/>
    </row>
    <row r="120" spans="1:15" ht="5.0999999999999996" customHeight="1" x14ac:dyDescent="0.25">
      <c r="A120" s="17"/>
      <c r="B120" s="17"/>
      <c r="C120" s="17"/>
      <c r="D120" s="17"/>
      <c r="E120" s="17"/>
      <c r="F120" s="17"/>
      <c r="G120" s="17"/>
      <c r="H120" s="24"/>
      <c r="I120" s="25"/>
    </row>
    <row r="121" spans="1:15" ht="39" customHeight="1" x14ac:dyDescent="0.25">
      <c r="A121" s="138" t="s">
        <v>91</v>
      </c>
      <c r="B121" s="138"/>
      <c r="C121" s="138"/>
      <c r="D121" s="138"/>
      <c r="E121" s="138"/>
      <c r="F121" s="40">
        <v>0.18</v>
      </c>
      <c r="G121" s="41">
        <f>I123*F121</f>
        <v>962.87870927259587</v>
      </c>
      <c r="H121" s="42" t="s">
        <v>76</v>
      </c>
      <c r="I121" s="43">
        <f>I78</f>
        <v>113.20140000000001</v>
      </c>
      <c r="L121" s="1"/>
    </row>
    <row r="122" spans="1:15" s="47" customFormat="1" ht="16.5" customHeight="1" x14ac:dyDescent="0.25">
      <c r="A122" s="139" t="s">
        <v>77</v>
      </c>
      <c r="B122" s="139"/>
      <c r="C122" s="44" t="s">
        <v>78</v>
      </c>
      <c r="D122" s="44" t="s">
        <v>79</v>
      </c>
      <c r="E122" s="44" t="s">
        <v>80</v>
      </c>
      <c r="F122" s="44" t="s">
        <v>81</v>
      </c>
      <c r="G122" s="44" t="s">
        <v>82</v>
      </c>
      <c r="H122" s="42" t="s">
        <v>83</v>
      </c>
      <c r="I122" s="45" t="s">
        <v>84</v>
      </c>
      <c r="J122" s="46"/>
      <c r="L122" s="46"/>
    </row>
    <row r="123" spans="1:15" ht="16.5" customHeight="1" x14ac:dyDescent="0.25">
      <c r="A123" s="140">
        <f>I37</f>
        <v>2758.2347</v>
      </c>
      <c r="B123" s="140"/>
      <c r="C123" s="48">
        <f>I48</f>
        <v>1015.0303696</v>
      </c>
      <c r="D123" s="48">
        <f>I60</f>
        <v>703.19262912210002</v>
      </c>
      <c r="E123" s="48">
        <f>I67</f>
        <v>95.972776386499987</v>
      </c>
      <c r="F123" s="48">
        <f>I71</f>
        <v>258.77488751693284</v>
      </c>
      <c r="G123" s="48">
        <f>I81</f>
        <v>631.32219999999995</v>
      </c>
      <c r="H123" s="48">
        <f>A123+C123+D123+E123+F123+G123</f>
        <v>5462.5275626255325</v>
      </c>
      <c r="I123" s="48">
        <f>H123-I121</f>
        <v>5349.3261626255326</v>
      </c>
      <c r="J123" s="14"/>
      <c r="L123" s="1"/>
    </row>
    <row r="124" spans="1:15" ht="5.0999999999999996" customHeight="1" x14ac:dyDescent="0.25"/>
    <row r="125" spans="1:15" ht="12" x14ac:dyDescent="0.25">
      <c r="A125" s="120" t="s">
        <v>92</v>
      </c>
      <c r="B125" s="120"/>
      <c r="C125" s="120"/>
      <c r="D125" s="120"/>
      <c r="E125" s="120"/>
      <c r="F125" s="120"/>
      <c r="G125" s="120"/>
      <c r="H125" s="32">
        <f>H105+H115+H119</f>
        <v>0</v>
      </c>
      <c r="I125" s="33">
        <f>I105+I115+I119</f>
        <v>0</v>
      </c>
    </row>
    <row r="126" spans="1:15" ht="5.0999999999999996" customHeight="1" x14ac:dyDescent="0.25"/>
    <row r="127" spans="1:15" x14ac:dyDescent="0.25">
      <c r="A127" s="112" t="s">
        <v>93</v>
      </c>
      <c r="B127" s="112"/>
      <c r="C127" s="112"/>
      <c r="D127" s="112"/>
      <c r="E127" s="112"/>
      <c r="F127" s="112"/>
      <c r="G127" s="112"/>
      <c r="H127" s="112"/>
      <c r="I127" s="112"/>
    </row>
    <row r="128" spans="1:15" ht="33.75" x14ac:dyDescent="0.25">
      <c r="A128" s="10" t="s">
        <v>12</v>
      </c>
      <c r="B128" s="135" t="s">
        <v>169</v>
      </c>
      <c r="C128" s="136"/>
      <c r="D128" s="136"/>
      <c r="E128" s="136"/>
      <c r="F128" s="136"/>
      <c r="G128" s="137"/>
      <c r="H128" s="10" t="s">
        <v>14</v>
      </c>
      <c r="I128" s="10" t="s">
        <v>15</v>
      </c>
      <c r="K128"/>
      <c r="L128"/>
      <c r="M128"/>
      <c r="N128"/>
      <c r="O128"/>
    </row>
    <row r="129" spans="1:19" ht="15" customHeight="1" x14ac:dyDescent="0.25">
      <c r="A129" s="11">
        <v>1</v>
      </c>
      <c r="B129" s="101" t="s">
        <v>94</v>
      </c>
      <c r="C129" s="102"/>
      <c r="D129" s="102"/>
      <c r="E129" s="102"/>
      <c r="F129" s="102"/>
      <c r="G129" s="103"/>
      <c r="H129" s="12">
        <f>I129/$I$95</f>
        <v>1.8696883852691217E-2</v>
      </c>
      <c r="I129" s="13">
        <f>($D$139/$E$140)*G139</f>
        <v>102.13224338053404</v>
      </c>
    </row>
    <row r="130" spans="1:19" ht="15" customHeight="1" x14ac:dyDescent="0.25">
      <c r="A130" s="11">
        <v>2</v>
      </c>
      <c r="B130" s="101" t="s">
        <v>95</v>
      </c>
      <c r="C130" s="102"/>
      <c r="D130" s="102"/>
      <c r="E130" s="102"/>
      <c r="F130" s="102"/>
      <c r="G130" s="103"/>
      <c r="H130" s="12">
        <f t="shared" ref="H130:H133" si="6">I130/$I$95</f>
        <v>8.6118980169971673E-2</v>
      </c>
      <c r="I130" s="13">
        <f>($D$139/$E$140)*G140</f>
        <v>470.4273028436719</v>
      </c>
    </row>
    <row r="131" spans="1:19" ht="15" customHeight="1" x14ac:dyDescent="0.25">
      <c r="A131" s="11">
        <v>3</v>
      </c>
      <c r="B131" s="101" t="s">
        <v>159</v>
      </c>
      <c r="C131" s="102"/>
      <c r="D131" s="102"/>
      <c r="E131" s="102"/>
      <c r="F131" s="102"/>
      <c r="G131" s="103"/>
      <c r="H131" s="12">
        <f t="shared" si="6"/>
        <v>2.8328611898016998E-2</v>
      </c>
      <c r="I131" s="13">
        <f>($D$139/$E$140)*G141</f>
        <v>154.74582330383944</v>
      </c>
    </row>
    <row r="132" spans="1:19" ht="15" customHeight="1" x14ac:dyDescent="0.25">
      <c r="A132" s="11">
        <v>4</v>
      </c>
      <c r="B132" s="101" t="s">
        <v>173</v>
      </c>
      <c r="C132" s="102"/>
      <c r="D132" s="102"/>
      <c r="E132" s="102"/>
      <c r="F132" s="102"/>
      <c r="G132" s="103"/>
      <c r="H132" s="12">
        <f t="shared" si="6"/>
        <v>0</v>
      </c>
      <c r="I132" s="13">
        <f t="shared" ref="I132" si="7">($D$139/$E$140)*G142</f>
        <v>0</v>
      </c>
    </row>
    <row r="133" spans="1:19" ht="15" customHeight="1" x14ac:dyDescent="0.25">
      <c r="A133" s="11">
        <v>5</v>
      </c>
      <c r="B133" s="101" t="s">
        <v>74</v>
      </c>
      <c r="C133" s="102"/>
      <c r="D133" s="102"/>
      <c r="E133" s="102"/>
      <c r="F133" s="102"/>
      <c r="G133" s="103"/>
      <c r="H133" s="12">
        <f t="shared" si="6"/>
        <v>0</v>
      </c>
      <c r="I133" s="13">
        <v>0</v>
      </c>
    </row>
    <row r="134" spans="1:19" ht="15" customHeight="1" x14ac:dyDescent="0.25">
      <c r="A134" s="126" t="s">
        <v>96</v>
      </c>
      <c r="B134" s="127"/>
      <c r="C134" s="127"/>
      <c r="D134" s="127"/>
      <c r="E134" s="127"/>
      <c r="F134" s="127"/>
      <c r="G134" s="128"/>
      <c r="H134" s="15">
        <f>H129+H130+H131+H132+H133</f>
        <v>0.13314447592067991</v>
      </c>
      <c r="I134" s="50">
        <f>SUM(I129:I133)</f>
        <v>727.30536952804539</v>
      </c>
    </row>
    <row r="135" spans="1:19" ht="11.25" customHeight="1" x14ac:dyDescent="0.25">
      <c r="A135" s="18" t="s">
        <v>98</v>
      </c>
      <c r="B135" s="129" t="s">
        <v>97</v>
      </c>
      <c r="C135" s="129"/>
      <c r="D135" s="129"/>
      <c r="E135" s="129"/>
      <c r="F135" s="129"/>
      <c r="G135" s="129"/>
      <c r="H135" s="129"/>
      <c r="I135" s="129"/>
      <c r="K135"/>
      <c r="L135"/>
      <c r="M135"/>
      <c r="N135"/>
      <c r="O135"/>
      <c r="P135"/>
      <c r="Q135"/>
      <c r="R135"/>
      <c r="S135"/>
    </row>
    <row r="136" spans="1:19" ht="20.25" customHeight="1" x14ac:dyDescent="0.25">
      <c r="A136" s="18" t="s">
        <v>170</v>
      </c>
      <c r="B136" s="130" t="s">
        <v>99</v>
      </c>
      <c r="C136" s="130"/>
      <c r="D136" s="130"/>
      <c r="E136" s="130"/>
      <c r="F136" s="130"/>
      <c r="G136" s="130"/>
      <c r="H136" s="130"/>
      <c r="I136" s="130"/>
      <c r="K136"/>
      <c r="L136"/>
      <c r="M136"/>
      <c r="N136"/>
      <c r="O136"/>
      <c r="P136"/>
      <c r="Q136"/>
      <c r="R136"/>
      <c r="S136"/>
    </row>
    <row r="137" spans="1:19" ht="13.5" customHeight="1" x14ac:dyDescent="0.25">
      <c r="A137" s="131" t="s">
        <v>100</v>
      </c>
      <c r="B137" s="131"/>
      <c r="C137" s="131"/>
      <c r="D137" s="131"/>
      <c r="E137" s="131"/>
      <c r="F137" s="131"/>
      <c r="G137" s="131"/>
      <c r="H137" s="131"/>
      <c r="I137" s="131"/>
    </row>
    <row r="138" spans="1:19" ht="13.5" customHeight="1" x14ac:dyDescent="0.25">
      <c r="A138" s="132" t="s">
        <v>101</v>
      </c>
      <c r="B138" s="132"/>
      <c r="C138" s="11" t="s">
        <v>102</v>
      </c>
      <c r="D138" s="133" t="s">
        <v>143</v>
      </c>
      <c r="E138" s="134"/>
      <c r="F138" s="11" t="s">
        <v>103</v>
      </c>
      <c r="G138" s="49" t="s">
        <v>104</v>
      </c>
      <c r="H138" s="133" t="s">
        <v>105</v>
      </c>
      <c r="I138" s="133"/>
    </row>
    <row r="139" spans="1:19" ht="13.5" customHeight="1" x14ac:dyDescent="0.25">
      <c r="A139" s="121">
        <f>I95</f>
        <v>5462.5275626255325</v>
      </c>
      <c r="B139" s="122"/>
      <c r="C139" s="13">
        <f>I125</f>
        <v>0</v>
      </c>
      <c r="D139" s="123">
        <f>A139+C139</f>
        <v>5462.5275626255325</v>
      </c>
      <c r="E139" s="124"/>
      <c r="F139" s="11" t="s">
        <v>94</v>
      </c>
      <c r="G139" s="51">
        <v>1.6500000000000001E-2</v>
      </c>
      <c r="H139" s="116">
        <v>6.4999999999999997E-3</v>
      </c>
      <c r="I139" s="116"/>
      <c r="J139" s="14"/>
    </row>
    <row r="140" spans="1:19" ht="13.5" customHeight="1" x14ac:dyDescent="0.25">
      <c r="A140" s="125" t="s">
        <v>106</v>
      </c>
      <c r="B140" s="125"/>
      <c r="C140" s="49">
        <v>1</v>
      </c>
      <c r="D140" s="53">
        <f>G143/1</f>
        <v>0.11749999999999999</v>
      </c>
      <c r="E140" s="54">
        <f>C140-D140</f>
        <v>0.88250000000000006</v>
      </c>
      <c r="F140" s="11" t="s">
        <v>95</v>
      </c>
      <c r="G140" s="51">
        <v>7.5999999999999998E-2</v>
      </c>
      <c r="H140" s="116">
        <v>0.03</v>
      </c>
      <c r="I140" s="116"/>
    </row>
    <row r="141" spans="1:19" ht="13.5" customHeight="1" x14ac:dyDescent="0.25">
      <c r="A141" s="115" t="s">
        <v>107</v>
      </c>
      <c r="B141" s="115"/>
      <c r="C141" s="11">
        <v>1</v>
      </c>
      <c r="D141" s="55">
        <f>H143</f>
        <v>6.1499999999999999E-2</v>
      </c>
      <c r="E141" s="56">
        <f>C141-D141</f>
        <v>0.9385</v>
      </c>
      <c r="F141" s="11" t="s">
        <v>159</v>
      </c>
      <c r="G141" s="51">
        <f>I11</f>
        <v>2.5000000000000001E-2</v>
      </c>
      <c r="H141" s="116">
        <f>I11</f>
        <v>2.5000000000000001E-2</v>
      </c>
      <c r="I141" s="116"/>
    </row>
    <row r="142" spans="1:19" ht="13.5" customHeight="1" x14ac:dyDescent="0.25">
      <c r="A142" s="115" t="s">
        <v>108</v>
      </c>
      <c r="B142" s="115"/>
      <c r="C142" s="11">
        <v>1</v>
      </c>
      <c r="D142" s="57">
        <v>0.09</v>
      </c>
      <c r="E142" s="58">
        <f>C142-D142</f>
        <v>0.91</v>
      </c>
      <c r="F142" s="11" t="s">
        <v>109</v>
      </c>
      <c r="G142" s="51">
        <v>0</v>
      </c>
      <c r="H142" s="116">
        <v>0</v>
      </c>
      <c r="I142" s="116"/>
    </row>
    <row r="143" spans="1:19" ht="18" customHeight="1" x14ac:dyDescent="0.25">
      <c r="A143" s="59" t="s">
        <v>110</v>
      </c>
      <c r="B143" s="117" t="s">
        <v>111</v>
      </c>
      <c r="C143" s="117"/>
      <c r="D143" s="117"/>
      <c r="E143" s="117"/>
      <c r="F143" s="23" t="s">
        <v>112</v>
      </c>
      <c r="G143" s="60">
        <f>SUM(G139:G142)</f>
        <v>0.11749999999999999</v>
      </c>
      <c r="H143" s="118">
        <f>SUM(H139:I142)</f>
        <v>6.1499999999999999E-2</v>
      </c>
      <c r="I143" s="118"/>
    </row>
    <row r="144" spans="1:19" ht="5.0999999999999996" customHeight="1" x14ac:dyDescent="0.25">
      <c r="A144" s="61"/>
      <c r="B144" s="119"/>
      <c r="C144" s="119"/>
      <c r="D144" s="119"/>
      <c r="E144" s="119"/>
      <c r="F144" s="119"/>
      <c r="G144" s="119"/>
      <c r="H144" s="119"/>
      <c r="I144" s="119"/>
    </row>
    <row r="145" spans="1:10" ht="12" x14ac:dyDescent="0.25">
      <c r="A145" s="120" t="s">
        <v>113</v>
      </c>
      <c r="B145" s="120"/>
      <c r="C145" s="120"/>
      <c r="D145" s="120"/>
      <c r="E145" s="120"/>
      <c r="F145" s="120"/>
      <c r="G145" s="120"/>
      <c r="H145" s="32">
        <f>H134</f>
        <v>0.13314447592067991</v>
      </c>
      <c r="I145" s="33">
        <f>I134</f>
        <v>727.30536952804539</v>
      </c>
    </row>
    <row r="146" spans="1:10" ht="5.0999999999999996" customHeight="1" x14ac:dyDescent="0.25"/>
    <row r="147" spans="1:10" x14ac:dyDescent="0.25">
      <c r="A147" s="113" t="s">
        <v>114</v>
      </c>
      <c r="B147" s="113"/>
      <c r="C147" s="113"/>
      <c r="D147" s="113"/>
      <c r="E147" s="113"/>
      <c r="F147" s="113"/>
      <c r="G147" s="113"/>
      <c r="H147" s="113"/>
      <c r="I147" s="113"/>
    </row>
    <row r="148" spans="1:10" x14ac:dyDescent="0.25">
      <c r="A148" s="112" t="s">
        <v>11</v>
      </c>
      <c r="B148" s="112"/>
      <c r="C148" s="112"/>
      <c r="D148" s="112"/>
      <c r="E148" s="112"/>
      <c r="F148" s="112"/>
      <c r="G148" s="112"/>
      <c r="H148" s="112"/>
      <c r="I148" s="112"/>
    </row>
    <row r="149" spans="1:10" ht="15" customHeight="1" x14ac:dyDescent="0.25">
      <c r="A149" s="11">
        <v>1</v>
      </c>
      <c r="B149" s="101" t="s">
        <v>115</v>
      </c>
      <c r="C149" s="102"/>
      <c r="D149" s="102"/>
      <c r="E149" s="102"/>
      <c r="F149" s="102"/>
      <c r="G149" s="103"/>
      <c r="H149" s="12">
        <f>I149/$G$166</f>
        <v>0.44560729348156253</v>
      </c>
      <c r="I149" s="62">
        <f>I37</f>
        <v>2758.2347</v>
      </c>
    </row>
    <row r="150" spans="1:10" ht="15" customHeight="1" x14ac:dyDescent="0.25">
      <c r="A150" s="11">
        <v>2</v>
      </c>
      <c r="B150" s="101" t="s">
        <v>116</v>
      </c>
      <c r="C150" s="102"/>
      <c r="D150" s="102"/>
      <c r="E150" s="102"/>
      <c r="F150" s="102"/>
      <c r="G150" s="103"/>
      <c r="H150" s="12">
        <f t="shared" ref="H150:H151" si="8">I150/$G$166</f>
        <v>0.33489929136169777</v>
      </c>
      <c r="I150" s="62">
        <f>I48+I60+I67+I71</f>
        <v>2072.9706626255329</v>
      </c>
    </row>
    <row r="151" spans="1:10" ht="15" customHeight="1" x14ac:dyDescent="0.25">
      <c r="A151" s="11">
        <v>3</v>
      </c>
      <c r="B151" s="114" t="s">
        <v>117</v>
      </c>
      <c r="C151" s="114"/>
      <c r="D151" s="114"/>
      <c r="E151" s="114"/>
      <c r="F151" s="114"/>
      <c r="G151" s="114"/>
      <c r="H151" s="12">
        <f t="shared" si="8"/>
        <v>0.10199341515673982</v>
      </c>
      <c r="I151" s="62">
        <f>I81</f>
        <v>631.32219999999995</v>
      </c>
    </row>
    <row r="152" spans="1:10" s="17" customFormat="1" ht="15" customHeight="1" x14ac:dyDescent="0.25">
      <c r="A152" s="104" t="s">
        <v>118</v>
      </c>
      <c r="B152" s="105"/>
      <c r="C152" s="105"/>
      <c r="D152" s="105"/>
      <c r="E152" s="105"/>
      <c r="F152" s="105"/>
      <c r="G152" s="106"/>
      <c r="H152" s="32">
        <f>H149+H150+H151</f>
        <v>0.88250000000000006</v>
      </c>
      <c r="I152" s="33">
        <f>SUM(I149:I151)</f>
        <v>5462.5275626255325</v>
      </c>
      <c r="J152" s="24"/>
    </row>
    <row r="153" spans="1:10" ht="5.0999999999999996" customHeight="1" x14ac:dyDescent="0.25"/>
    <row r="154" spans="1:10" x14ac:dyDescent="0.25">
      <c r="A154" s="112" t="s">
        <v>70</v>
      </c>
      <c r="B154" s="112"/>
      <c r="C154" s="112"/>
      <c r="D154" s="112"/>
      <c r="E154" s="112"/>
      <c r="F154" s="112"/>
      <c r="G154" s="112"/>
      <c r="H154" s="112"/>
      <c r="I154" s="112"/>
    </row>
    <row r="155" spans="1:10" ht="15" customHeight="1" x14ac:dyDescent="0.25">
      <c r="A155" s="11">
        <v>1</v>
      </c>
      <c r="B155" s="101" t="s">
        <v>119</v>
      </c>
      <c r="C155" s="102"/>
      <c r="D155" s="102"/>
      <c r="E155" s="102"/>
      <c r="F155" s="102"/>
      <c r="G155" s="103"/>
      <c r="H155" s="12">
        <f>I155/$G$166</f>
        <v>0</v>
      </c>
      <c r="I155" s="13">
        <f>I105</f>
        <v>0</v>
      </c>
    </row>
    <row r="156" spans="1:10" ht="15" customHeight="1" x14ac:dyDescent="0.25">
      <c r="A156" s="11">
        <v>2</v>
      </c>
      <c r="B156" s="101" t="s">
        <v>120</v>
      </c>
      <c r="C156" s="102"/>
      <c r="D156" s="102"/>
      <c r="E156" s="102"/>
      <c r="F156" s="102"/>
      <c r="G156" s="103"/>
      <c r="H156" s="12">
        <f t="shared" ref="H156:H157" si="9">I156/$G$166</f>
        <v>0</v>
      </c>
      <c r="I156" s="13">
        <f>I115</f>
        <v>0</v>
      </c>
    </row>
    <row r="157" spans="1:10" ht="15" customHeight="1" x14ac:dyDescent="0.25">
      <c r="A157" s="11">
        <v>3</v>
      </c>
      <c r="B157" s="101" t="s">
        <v>121</v>
      </c>
      <c r="C157" s="102"/>
      <c r="D157" s="102"/>
      <c r="E157" s="102"/>
      <c r="F157" s="102"/>
      <c r="G157" s="103"/>
      <c r="H157" s="12">
        <f t="shared" si="9"/>
        <v>0</v>
      </c>
      <c r="I157" s="13">
        <f>I119</f>
        <v>0</v>
      </c>
    </row>
    <row r="158" spans="1:10" ht="15" customHeight="1" x14ac:dyDescent="0.25">
      <c r="A158" s="104" t="s">
        <v>122</v>
      </c>
      <c r="B158" s="105"/>
      <c r="C158" s="105"/>
      <c r="D158" s="105"/>
      <c r="E158" s="105"/>
      <c r="F158" s="105"/>
      <c r="G158" s="106"/>
      <c r="H158" s="32">
        <f>H155+H156+H157</f>
        <v>0</v>
      </c>
      <c r="I158" s="33">
        <f>I155+I156+I157</f>
        <v>0</v>
      </c>
    </row>
    <row r="159" spans="1:10" ht="5.0999999999999996" customHeight="1" x14ac:dyDescent="0.25"/>
    <row r="160" spans="1:10" x14ac:dyDescent="0.25">
      <c r="A160" s="112" t="s">
        <v>93</v>
      </c>
      <c r="B160" s="112"/>
      <c r="C160" s="112"/>
      <c r="D160" s="112"/>
      <c r="E160" s="112"/>
      <c r="F160" s="112"/>
      <c r="G160" s="112"/>
      <c r="H160" s="112"/>
      <c r="I160" s="112"/>
    </row>
    <row r="161" spans="1:11" ht="15" customHeight="1" x14ac:dyDescent="0.25">
      <c r="A161" s="11">
        <v>1</v>
      </c>
      <c r="B161" s="101" t="s">
        <v>123</v>
      </c>
      <c r="C161" s="102"/>
      <c r="D161" s="102"/>
      <c r="E161" s="102"/>
      <c r="F161" s="102"/>
      <c r="G161" s="103"/>
      <c r="H161" s="12">
        <f>I161/$G$166</f>
        <v>0.11750000000000001</v>
      </c>
      <c r="I161" s="13">
        <f>I134</f>
        <v>727.30536952804539</v>
      </c>
    </row>
    <row r="162" spans="1:11" ht="15" customHeight="1" x14ac:dyDescent="0.25">
      <c r="A162" s="104" t="s">
        <v>124</v>
      </c>
      <c r="B162" s="105"/>
      <c r="C162" s="105"/>
      <c r="D162" s="105"/>
      <c r="E162" s="105"/>
      <c r="F162" s="105"/>
      <c r="G162" s="106"/>
      <c r="H162" s="32">
        <f>H161</f>
        <v>0.11750000000000001</v>
      </c>
      <c r="I162" s="33">
        <f>I134</f>
        <v>727.30536952804539</v>
      </c>
      <c r="K162" s="63"/>
    </row>
    <row r="163" spans="1:11" ht="5.0999999999999996" customHeight="1" x14ac:dyDescent="0.25"/>
    <row r="164" spans="1:11" x14ac:dyDescent="0.25">
      <c r="A164" s="107" t="s">
        <v>114</v>
      </c>
      <c r="B164" s="107"/>
      <c r="C164" s="107"/>
      <c r="D164" s="107"/>
      <c r="E164" s="107"/>
      <c r="F164" s="107"/>
      <c r="G164" s="107"/>
      <c r="H164" s="107"/>
      <c r="I164" s="107"/>
    </row>
    <row r="165" spans="1:11" ht="45" x14ac:dyDescent="0.25">
      <c r="A165" s="108" t="s">
        <v>125</v>
      </c>
      <c r="B165" s="108"/>
      <c r="C165" s="108"/>
      <c r="D165" s="108"/>
      <c r="E165" s="108"/>
      <c r="F165" s="108"/>
      <c r="G165" s="64" t="s">
        <v>126</v>
      </c>
      <c r="H165" s="64" t="s">
        <v>127</v>
      </c>
      <c r="I165" s="64" t="s">
        <v>128</v>
      </c>
    </row>
    <row r="166" spans="1:11" ht="11.25" customHeight="1" x14ac:dyDescent="0.25">
      <c r="A166" s="109" t="str">
        <f>D5</f>
        <v>Auxiliar Administrativo Supervisor - seg-sáb</v>
      </c>
      <c r="B166" s="110"/>
      <c r="C166" s="110"/>
      <c r="D166" s="110"/>
      <c r="E166" s="110"/>
      <c r="F166" s="111"/>
      <c r="G166" s="65">
        <f>I152+I158+I162</f>
        <v>6189.8329321535775</v>
      </c>
      <c r="H166" s="64">
        <f>IF(D6="12x36",2,1)</f>
        <v>1</v>
      </c>
      <c r="I166" s="65">
        <f>G166*H166</f>
        <v>6189.8329321535775</v>
      </c>
    </row>
    <row r="167" spans="1:11" x14ac:dyDescent="0.25">
      <c r="A167" s="109"/>
      <c r="B167" s="110"/>
      <c r="C167" s="110"/>
      <c r="D167" s="110"/>
      <c r="E167" s="110"/>
      <c r="F167" s="111"/>
      <c r="G167" s="64"/>
      <c r="H167" s="64"/>
      <c r="I167" s="65"/>
    </row>
    <row r="168" spans="1:11" s="17" customFormat="1" ht="12" x14ac:dyDescent="0.25">
      <c r="A168" s="98" t="s">
        <v>129</v>
      </c>
      <c r="B168" s="99"/>
      <c r="C168" s="99"/>
      <c r="D168" s="99"/>
      <c r="E168" s="99"/>
      <c r="F168" s="99"/>
      <c r="G168" s="99"/>
      <c r="H168" s="100"/>
      <c r="I168" s="66">
        <f>I166+I167</f>
        <v>6189.8329321535775</v>
      </c>
      <c r="J168" s="24"/>
    </row>
  </sheetData>
  <mergeCells count="166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B30:G30"/>
    <mergeCell ref="B31:G31"/>
    <mergeCell ref="B32:G32"/>
    <mergeCell ref="B33:G33"/>
    <mergeCell ref="B34:G34"/>
    <mergeCell ref="B35:G35"/>
    <mergeCell ref="A23:F23"/>
    <mergeCell ref="A24:F24"/>
    <mergeCell ref="A25:F25"/>
    <mergeCell ref="A27:I27"/>
    <mergeCell ref="B28:G28"/>
    <mergeCell ref="B29:G29"/>
    <mergeCell ref="B43:G43"/>
    <mergeCell ref="B44:G44"/>
    <mergeCell ref="B45:G45"/>
    <mergeCell ref="B46:G46"/>
    <mergeCell ref="B47:G47"/>
    <mergeCell ref="A48:G48"/>
    <mergeCell ref="B36:G36"/>
    <mergeCell ref="A37:G37"/>
    <mergeCell ref="B39:G39"/>
    <mergeCell ref="B40:G40"/>
    <mergeCell ref="B41:G41"/>
    <mergeCell ref="B42:G42"/>
    <mergeCell ref="B55:G55"/>
    <mergeCell ref="B56:G56"/>
    <mergeCell ref="B57:G57"/>
    <mergeCell ref="B58:G58"/>
    <mergeCell ref="B59:G59"/>
    <mergeCell ref="A60:G60"/>
    <mergeCell ref="A49:I49"/>
    <mergeCell ref="A50:I50"/>
    <mergeCell ref="B51:G51"/>
    <mergeCell ref="B52:G52"/>
    <mergeCell ref="B53:G53"/>
    <mergeCell ref="B54:G54"/>
    <mergeCell ref="A67:G67"/>
    <mergeCell ref="B69:G69"/>
    <mergeCell ref="B70:G70"/>
    <mergeCell ref="A71:G71"/>
    <mergeCell ref="A73:G73"/>
    <mergeCell ref="B75:G75"/>
    <mergeCell ref="B61:I61"/>
    <mergeCell ref="B62:I62"/>
    <mergeCell ref="B63:G63"/>
    <mergeCell ref="B64:G64"/>
    <mergeCell ref="B65:G65"/>
    <mergeCell ref="B66:G66"/>
    <mergeCell ref="B82:G82"/>
    <mergeCell ref="A83:I83"/>
    <mergeCell ref="A84:B84"/>
    <mergeCell ref="A85:B85"/>
    <mergeCell ref="A87:I87"/>
    <mergeCell ref="A88:B88"/>
    <mergeCell ref="B76:G76"/>
    <mergeCell ref="B77:G77"/>
    <mergeCell ref="B78:G78"/>
    <mergeCell ref="B79:G79"/>
    <mergeCell ref="B80:G80"/>
    <mergeCell ref="A81:G81"/>
    <mergeCell ref="B98:G98"/>
    <mergeCell ref="B99:G99"/>
    <mergeCell ref="B100:G100"/>
    <mergeCell ref="B101:G101"/>
    <mergeCell ref="B102:G102"/>
    <mergeCell ref="B103:G103"/>
    <mergeCell ref="A89:B89"/>
    <mergeCell ref="A91:I91"/>
    <mergeCell ref="A92:B92"/>
    <mergeCell ref="A93:B93"/>
    <mergeCell ref="A95:G95"/>
    <mergeCell ref="A97:I97"/>
    <mergeCell ref="B111:I111"/>
    <mergeCell ref="B112:G112"/>
    <mergeCell ref="B113:G113"/>
    <mergeCell ref="B114:G114"/>
    <mergeCell ref="A115:G115"/>
    <mergeCell ref="B117:G117"/>
    <mergeCell ref="B104:G104"/>
    <mergeCell ref="A105:G105"/>
    <mergeCell ref="B106:I106"/>
    <mergeCell ref="A108:E108"/>
    <mergeCell ref="A109:B109"/>
    <mergeCell ref="A110:B110"/>
    <mergeCell ref="A127:I127"/>
    <mergeCell ref="B128:G128"/>
    <mergeCell ref="B129:G129"/>
    <mergeCell ref="B130:G130"/>
    <mergeCell ref="B131:G131"/>
    <mergeCell ref="B132:G132"/>
    <mergeCell ref="B118:G118"/>
    <mergeCell ref="A119:G119"/>
    <mergeCell ref="A121:E121"/>
    <mergeCell ref="A122:B122"/>
    <mergeCell ref="A123:B123"/>
    <mergeCell ref="A125:G125"/>
    <mergeCell ref="A139:B139"/>
    <mergeCell ref="D139:E139"/>
    <mergeCell ref="H139:I139"/>
    <mergeCell ref="A140:B140"/>
    <mergeCell ref="H140:I140"/>
    <mergeCell ref="A141:B141"/>
    <mergeCell ref="H141:I141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47:I147"/>
    <mergeCell ref="A148:I148"/>
    <mergeCell ref="B149:G149"/>
    <mergeCell ref="B150:G150"/>
    <mergeCell ref="B151:G151"/>
    <mergeCell ref="A152:G152"/>
    <mergeCell ref="A142:B142"/>
    <mergeCell ref="H142:I142"/>
    <mergeCell ref="B143:E143"/>
    <mergeCell ref="H143:I143"/>
    <mergeCell ref="B144:I144"/>
    <mergeCell ref="A145:G145"/>
    <mergeCell ref="A168:H168"/>
    <mergeCell ref="B161:G161"/>
    <mergeCell ref="A162:G162"/>
    <mergeCell ref="A164:I164"/>
    <mergeCell ref="A165:F165"/>
    <mergeCell ref="A166:F166"/>
    <mergeCell ref="A167:F167"/>
    <mergeCell ref="A154:I154"/>
    <mergeCell ref="B155:G155"/>
    <mergeCell ref="B156:G156"/>
    <mergeCell ref="B157:G157"/>
    <mergeCell ref="A158:G158"/>
    <mergeCell ref="A160:I160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2" max="8" man="1"/>
    <brk id="120" max="8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68"/>
  <sheetViews>
    <sheetView view="pageBreakPreview" topLeftCell="A142" zoomScale="130" zoomScaleNormal="130" zoomScaleSheetLayoutView="130" workbookViewId="0">
      <selection activeCell="I122" sqref="I122"/>
    </sheetView>
  </sheetViews>
  <sheetFormatPr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K1" s="2"/>
    </row>
    <row r="2" spans="1:11" ht="22.5" customHeight="1" x14ac:dyDescent="0.25">
      <c r="A2" s="179" t="s">
        <v>1</v>
      </c>
      <c r="B2" s="179"/>
      <c r="C2" s="180" t="s">
        <v>195</v>
      </c>
      <c r="D2" s="180"/>
      <c r="E2" s="181" t="s">
        <v>2</v>
      </c>
      <c r="F2" s="181"/>
      <c r="G2" s="181"/>
      <c r="H2" s="181"/>
      <c r="I2" s="181"/>
    </row>
    <row r="3" spans="1:11" ht="11.25" customHeight="1" x14ac:dyDescent="0.25">
      <c r="A3" s="179" t="s">
        <v>3</v>
      </c>
      <c r="B3" s="179"/>
      <c r="C3" s="4"/>
      <c r="D3" s="5"/>
      <c r="E3" s="6" t="s">
        <v>4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148" t="s">
        <v>153</v>
      </c>
      <c r="B5" s="149"/>
      <c r="C5" s="150"/>
      <c r="D5" s="182" t="s">
        <v>205</v>
      </c>
      <c r="E5" s="183"/>
      <c r="F5" s="184"/>
      <c r="G5" s="185" t="str">
        <f>IF(D6="12x36","Regime de trabalho:","Quantidade de HORAS/MÊS")</f>
        <v>Quantidade de HORAS/MÊS</v>
      </c>
      <c r="H5" s="186"/>
      <c r="I5" s="189">
        <f>IF(D6="12x36",D6,5*D6)</f>
        <v>220</v>
      </c>
    </row>
    <row r="6" spans="1:11" ht="18.75" customHeight="1" x14ac:dyDescent="0.25">
      <c r="A6" s="148" t="str">
        <f>IF(D6="12x36","Regime de trabalho:","Regime de trabalho (horas semanais):")</f>
        <v>Regime de trabalho (horas semanais):</v>
      </c>
      <c r="B6" s="149"/>
      <c r="C6" s="150"/>
      <c r="D6" s="148">
        <v>44</v>
      </c>
      <c r="E6" s="149"/>
      <c r="F6" s="150"/>
      <c r="G6" s="187"/>
      <c r="H6" s="188"/>
      <c r="I6" s="190"/>
    </row>
    <row r="7" spans="1:11" ht="22.5" customHeight="1" x14ac:dyDescent="0.25">
      <c r="A7" s="148" t="s">
        <v>160</v>
      </c>
      <c r="B7" s="149"/>
      <c r="C7" s="150"/>
      <c r="D7" s="101" t="s">
        <v>180</v>
      </c>
      <c r="E7" s="102"/>
      <c r="F7" s="103"/>
      <c r="G7" s="173" t="s">
        <v>154</v>
      </c>
      <c r="H7" s="174"/>
      <c r="I7" s="177">
        <v>0.4</v>
      </c>
    </row>
    <row r="8" spans="1:11" ht="22.5" customHeight="1" x14ac:dyDescent="0.25">
      <c r="A8" s="148" t="s">
        <v>161</v>
      </c>
      <c r="B8" s="149"/>
      <c r="C8" s="150"/>
      <c r="D8" s="101" t="s">
        <v>6</v>
      </c>
      <c r="E8" s="102"/>
      <c r="F8" s="103"/>
      <c r="G8" s="175"/>
      <c r="H8" s="176"/>
      <c r="I8" s="178"/>
    </row>
    <row r="9" spans="1:11" ht="24.75" customHeight="1" x14ac:dyDescent="0.25">
      <c r="A9" s="148" t="s">
        <v>135</v>
      </c>
      <c r="B9" s="149"/>
      <c r="C9" s="150"/>
      <c r="D9" s="148" t="s">
        <v>199</v>
      </c>
      <c r="E9" s="149"/>
      <c r="F9" s="150"/>
      <c r="G9" s="167" t="s">
        <v>155</v>
      </c>
      <c r="H9" s="167"/>
      <c r="I9" s="8" t="s">
        <v>145</v>
      </c>
    </row>
    <row r="10" spans="1:11" ht="32.25" customHeight="1" x14ac:dyDescent="0.25">
      <c r="A10" s="168" t="s">
        <v>132</v>
      </c>
      <c r="B10" s="169"/>
      <c r="C10" s="169"/>
      <c r="D10" s="169"/>
      <c r="E10" s="169"/>
      <c r="F10" s="169"/>
      <c r="G10" s="71" t="s">
        <v>162</v>
      </c>
      <c r="H10" s="7">
        <v>220</v>
      </c>
      <c r="I10" s="73">
        <v>1540.51</v>
      </c>
    </row>
    <row r="11" spans="1:11" ht="15" customHeight="1" x14ac:dyDescent="0.25">
      <c r="A11" s="134" t="s">
        <v>159</v>
      </c>
      <c r="B11" s="162"/>
      <c r="C11" s="162"/>
      <c r="D11" s="162"/>
      <c r="E11" s="162"/>
      <c r="F11" s="162"/>
      <c r="G11" s="7" t="str">
        <f>D9</f>
        <v>GRAVATAÍ</v>
      </c>
      <c r="H11" s="7" t="s">
        <v>5</v>
      </c>
      <c r="I11" s="9">
        <v>2.5000000000000001E-2</v>
      </c>
    </row>
    <row r="12" spans="1:11" ht="15" customHeight="1" x14ac:dyDescent="0.25">
      <c r="A12" s="166" t="s">
        <v>133</v>
      </c>
      <c r="B12" s="170"/>
      <c r="C12" s="170"/>
      <c r="D12" s="170"/>
      <c r="E12" s="170"/>
      <c r="F12" s="170"/>
      <c r="G12" s="164" t="s">
        <v>6</v>
      </c>
      <c r="H12" s="7" t="s">
        <v>7</v>
      </c>
      <c r="I12" s="73">
        <v>4.5</v>
      </c>
    </row>
    <row r="13" spans="1:11" x14ac:dyDescent="0.25">
      <c r="A13" s="171"/>
      <c r="B13" s="172"/>
      <c r="C13" s="172"/>
      <c r="D13" s="172"/>
      <c r="E13" s="172"/>
      <c r="F13" s="172"/>
      <c r="G13" s="164"/>
      <c r="H13" s="7" t="s">
        <v>8</v>
      </c>
      <c r="I13" s="74">
        <v>26</v>
      </c>
    </row>
    <row r="14" spans="1:11" x14ac:dyDescent="0.25">
      <c r="A14" s="168"/>
      <c r="B14" s="169"/>
      <c r="C14" s="169"/>
      <c r="D14" s="169"/>
      <c r="E14" s="169"/>
      <c r="F14" s="169"/>
      <c r="G14" s="164"/>
      <c r="H14" s="7" t="s">
        <v>9</v>
      </c>
      <c r="I14" s="8">
        <v>0.06</v>
      </c>
    </row>
    <row r="15" spans="1:11" ht="11.25" customHeight="1" x14ac:dyDescent="0.25">
      <c r="A15" s="133" t="s">
        <v>156</v>
      </c>
      <c r="B15" s="133"/>
      <c r="C15" s="133"/>
      <c r="D15" s="133"/>
      <c r="E15" s="133"/>
      <c r="F15" s="134"/>
      <c r="G15" s="164" t="s">
        <v>6</v>
      </c>
      <c r="H15" s="7" t="s">
        <v>7</v>
      </c>
      <c r="I15" s="73">
        <v>23.68</v>
      </c>
    </row>
    <row r="16" spans="1:11" ht="11.25" customHeight="1" x14ac:dyDescent="0.25">
      <c r="A16" s="133"/>
      <c r="B16" s="133"/>
      <c r="C16" s="133"/>
      <c r="D16" s="133"/>
      <c r="E16" s="133"/>
      <c r="F16" s="134"/>
      <c r="G16" s="164"/>
      <c r="H16" s="7" t="s">
        <v>8</v>
      </c>
      <c r="I16" s="74">
        <v>26</v>
      </c>
    </row>
    <row r="17" spans="1:9" x14ac:dyDescent="0.25">
      <c r="A17" s="133"/>
      <c r="B17" s="133"/>
      <c r="C17" s="133"/>
      <c r="D17" s="133"/>
      <c r="E17" s="133"/>
      <c r="F17" s="134"/>
      <c r="G17" s="164"/>
      <c r="H17" s="7" t="s">
        <v>9</v>
      </c>
      <c r="I17" s="8">
        <v>0.19</v>
      </c>
    </row>
    <row r="18" spans="1:9" x14ac:dyDescent="0.25">
      <c r="A18" s="133" t="s">
        <v>157</v>
      </c>
      <c r="B18" s="133"/>
      <c r="C18" s="133"/>
      <c r="D18" s="133"/>
      <c r="E18" s="133"/>
      <c r="F18" s="134"/>
      <c r="G18" s="164" t="s">
        <v>6</v>
      </c>
      <c r="H18" s="7" t="s">
        <v>7</v>
      </c>
      <c r="I18" s="73">
        <v>0</v>
      </c>
    </row>
    <row r="19" spans="1:9" x14ac:dyDescent="0.25">
      <c r="A19" s="133"/>
      <c r="B19" s="133"/>
      <c r="C19" s="133"/>
      <c r="D19" s="133"/>
      <c r="E19" s="133"/>
      <c r="F19" s="134"/>
      <c r="G19" s="164"/>
      <c r="H19" s="7" t="s">
        <v>8</v>
      </c>
      <c r="I19" s="74">
        <v>0</v>
      </c>
    </row>
    <row r="20" spans="1:9" x14ac:dyDescent="0.25">
      <c r="A20" s="133"/>
      <c r="B20" s="133"/>
      <c r="C20" s="133"/>
      <c r="D20" s="133"/>
      <c r="E20" s="133"/>
      <c r="F20" s="134"/>
      <c r="G20" s="164"/>
      <c r="H20" s="7" t="s">
        <v>9</v>
      </c>
      <c r="I20" s="8">
        <v>0</v>
      </c>
    </row>
    <row r="21" spans="1:9" ht="36" customHeight="1" x14ac:dyDescent="0.25">
      <c r="A21" s="165" t="s">
        <v>174</v>
      </c>
      <c r="B21" s="165"/>
      <c r="C21" s="165"/>
      <c r="D21" s="165"/>
      <c r="E21" s="165"/>
      <c r="F21" s="166"/>
      <c r="G21" s="72" t="s">
        <v>6</v>
      </c>
      <c r="H21" s="72" t="s">
        <v>146</v>
      </c>
      <c r="I21" s="76">
        <v>19.420000000000002</v>
      </c>
    </row>
    <row r="22" spans="1:9" ht="22.5" x14ac:dyDescent="0.25">
      <c r="A22" s="134" t="s">
        <v>144</v>
      </c>
      <c r="B22" s="162"/>
      <c r="C22" s="162"/>
      <c r="D22" s="162"/>
      <c r="E22" s="162"/>
      <c r="F22" s="163"/>
      <c r="G22" s="72"/>
      <c r="H22" s="72" t="s">
        <v>136</v>
      </c>
      <c r="I22" s="75" t="s">
        <v>145</v>
      </c>
    </row>
    <row r="23" spans="1:9" ht="34.5" customHeight="1" x14ac:dyDescent="0.25">
      <c r="A23" s="133" t="s">
        <v>176</v>
      </c>
      <c r="B23" s="133"/>
      <c r="C23" s="133"/>
      <c r="D23" s="133"/>
      <c r="E23" s="133"/>
      <c r="F23" s="133"/>
      <c r="G23" s="7"/>
      <c r="H23" s="7" t="s">
        <v>141</v>
      </c>
      <c r="I23" s="73">
        <f>I29</f>
        <v>1540.51</v>
      </c>
    </row>
    <row r="24" spans="1:9" ht="26.25" customHeight="1" x14ac:dyDescent="0.25">
      <c r="A24" s="134" t="s">
        <v>147</v>
      </c>
      <c r="B24" s="162"/>
      <c r="C24" s="162"/>
      <c r="D24" s="162"/>
      <c r="E24" s="162"/>
      <c r="F24" s="163"/>
      <c r="G24" s="72"/>
      <c r="H24" s="77" t="s">
        <v>148</v>
      </c>
      <c r="I24" s="78" t="s">
        <v>145</v>
      </c>
    </row>
    <row r="25" spans="1:9" ht="35.25" customHeight="1" x14ac:dyDescent="0.25">
      <c r="A25" s="133" t="s">
        <v>152</v>
      </c>
      <c r="B25" s="133"/>
      <c r="C25" s="133"/>
      <c r="D25" s="133"/>
      <c r="E25" s="133"/>
      <c r="F25" s="133"/>
      <c r="G25" s="7"/>
      <c r="H25" s="71" t="s">
        <v>136</v>
      </c>
      <c r="I25" s="8">
        <v>0.2</v>
      </c>
    </row>
    <row r="26" spans="1:9" ht="5.0999999999999996" customHeight="1" x14ac:dyDescent="0.25"/>
    <row r="27" spans="1:9" ht="17.25" customHeight="1" x14ac:dyDescent="0.25">
      <c r="A27" s="112" t="s">
        <v>11</v>
      </c>
      <c r="B27" s="112"/>
      <c r="C27" s="112"/>
      <c r="D27" s="112"/>
      <c r="E27" s="112"/>
      <c r="F27" s="112"/>
      <c r="G27" s="112"/>
      <c r="H27" s="112"/>
      <c r="I27" s="112"/>
    </row>
    <row r="28" spans="1:9" ht="33.75" x14ac:dyDescent="0.25">
      <c r="A28" s="10" t="s">
        <v>12</v>
      </c>
      <c r="B28" s="135" t="s">
        <v>13</v>
      </c>
      <c r="C28" s="136"/>
      <c r="D28" s="136"/>
      <c r="E28" s="136"/>
      <c r="F28" s="136"/>
      <c r="G28" s="137"/>
      <c r="H28" s="10" t="s">
        <v>14</v>
      </c>
      <c r="I28" s="10" t="s">
        <v>15</v>
      </c>
    </row>
    <row r="29" spans="1:9" ht="15" customHeight="1" x14ac:dyDescent="0.25">
      <c r="A29" s="11">
        <v>1</v>
      </c>
      <c r="B29" s="101" t="s">
        <v>16</v>
      </c>
      <c r="C29" s="102"/>
      <c r="D29" s="102"/>
      <c r="E29" s="102"/>
      <c r="F29" s="102"/>
      <c r="G29" s="103"/>
      <c r="H29" s="12">
        <f t="shared" ref="H29:H36" si="0">I29/$I$37</f>
        <v>0.7142857142857143</v>
      </c>
      <c r="I29" s="13">
        <f>IF(D6="12x36",I10,I10/H10*I5)</f>
        <v>1540.51</v>
      </c>
    </row>
    <row r="30" spans="1:9" ht="15" customHeight="1" x14ac:dyDescent="0.25">
      <c r="A30" s="11">
        <f>A29+1</f>
        <v>2</v>
      </c>
      <c r="B30" s="101" t="s">
        <v>17</v>
      </c>
      <c r="C30" s="102"/>
      <c r="D30" s="102"/>
      <c r="E30" s="102"/>
      <c r="F30" s="102"/>
      <c r="G30" s="103"/>
      <c r="H30" s="12">
        <f t="shared" si="0"/>
        <v>0</v>
      </c>
      <c r="I30" s="13">
        <f>IF(I9=30%,I29*I9,0)</f>
        <v>0</v>
      </c>
    </row>
    <row r="31" spans="1:9" ht="15" customHeight="1" x14ac:dyDescent="0.25">
      <c r="A31" s="11">
        <f t="shared" ref="A31:A36" si="1">A30+1</f>
        <v>3</v>
      </c>
      <c r="B31" s="114" t="s">
        <v>142</v>
      </c>
      <c r="C31" s="114"/>
      <c r="D31" s="114"/>
      <c r="E31" s="114"/>
      <c r="F31" s="114"/>
      <c r="G31" s="114"/>
      <c r="H31" s="12">
        <f t="shared" si="0"/>
        <v>0</v>
      </c>
      <c r="I31" s="13">
        <f>IF(I7=10%,I23*I7,0)</f>
        <v>0</v>
      </c>
    </row>
    <row r="32" spans="1:9" ht="15" customHeight="1" x14ac:dyDescent="0.25">
      <c r="A32" s="11">
        <f t="shared" si="1"/>
        <v>4</v>
      </c>
      <c r="B32" s="114" t="s">
        <v>137</v>
      </c>
      <c r="C32" s="114"/>
      <c r="D32" s="114"/>
      <c r="E32" s="114"/>
      <c r="F32" s="114"/>
      <c r="G32" s="114"/>
      <c r="H32" s="12">
        <f t="shared" si="0"/>
        <v>0</v>
      </c>
      <c r="I32" s="13">
        <f>IF(I7=20%,I23*I7,0)</f>
        <v>0</v>
      </c>
    </row>
    <row r="33" spans="1:10" ht="15" customHeight="1" x14ac:dyDescent="0.25">
      <c r="A33" s="11">
        <f t="shared" si="1"/>
        <v>5</v>
      </c>
      <c r="B33" s="114" t="s">
        <v>138</v>
      </c>
      <c r="C33" s="114"/>
      <c r="D33" s="114"/>
      <c r="E33" s="114"/>
      <c r="F33" s="114"/>
      <c r="G33" s="114"/>
      <c r="H33" s="12">
        <f t="shared" si="0"/>
        <v>0.28571428571428575</v>
      </c>
      <c r="I33" s="13">
        <f>IF(I7=40%,I23*I7,0)</f>
        <v>616.20400000000006</v>
      </c>
    </row>
    <row r="34" spans="1:10" ht="15" customHeight="1" x14ac:dyDescent="0.25">
      <c r="A34" s="11">
        <f t="shared" si="1"/>
        <v>6</v>
      </c>
      <c r="B34" s="101" t="s">
        <v>163</v>
      </c>
      <c r="C34" s="102"/>
      <c r="D34" s="102"/>
      <c r="E34" s="102"/>
      <c r="F34" s="102"/>
      <c r="G34" s="103"/>
      <c r="H34" s="12">
        <f t="shared" si="0"/>
        <v>0</v>
      </c>
      <c r="I34" s="13">
        <f>IF(I22="Não aplicável",0,I29*I22)</f>
        <v>0</v>
      </c>
    </row>
    <row r="35" spans="1:10" ht="15" customHeight="1" x14ac:dyDescent="0.25">
      <c r="A35" s="11">
        <f t="shared" si="1"/>
        <v>7</v>
      </c>
      <c r="B35" s="101" t="s">
        <v>10</v>
      </c>
      <c r="C35" s="102"/>
      <c r="D35" s="102"/>
      <c r="E35" s="102"/>
      <c r="F35" s="102"/>
      <c r="G35" s="103"/>
      <c r="H35" s="12">
        <f t="shared" si="0"/>
        <v>0</v>
      </c>
      <c r="I35" s="13">
        <v>0</v>
      </c>
    </row>
    <row r="36" spans="1:10" ht="15" customHeight="1" x14ac:dyDescent="0.25">
      <c r="A36" s="11">
        <f t="shared" si="1"/>
        <v>8</v>
      </c>
      <c r="B36" s="159" t="str">
        <f>IF(D6="12x36","Para postos 12x36 os feriados são considerados compensados, conforme parágrafo único, Art. 59-A da CLT","Outros")</f>
        <v>Outros</v>
      </c>
      <c r="C36" s="160"/>
      <c r="D36" s="160"/>
      <c r="E36" s="160"/>
      <c r="F36" s="160"/>
      <c r="G36" s="161"/>
      <c r="H36" s="12">
        <f t="shared" si="0"/>
        <v>0</v>
      </c>
      <c r="I36" s="68">
        <v>0</v>
      </c>
    </row>
    <row r="37" spans="1:10" s="17" customFormat="1" ht="15" customHeight="1" x14ac:dyDescent="0.25">
      <c r="A37" s="126" t="s">
        <v>18</v>
      </c>
      <c r="B37" s="127"/>
      <c r="C37" s="127"/>
      <c r="D37" s="127"/>
      <c r="E37" s="127"/>
      <c r="F37" s="127"/>
      <c r="G37" s="128"/>
      <c r="H37" s="15">
        <f>SUM(H29:H36)</f>
        <v>1</v>
      </c>
      <c r="I37" s="50">
        <f>SUM(I29:I36)</f>
        <v>2156.7139999999999</v>
      </c>
      <c r="J37" s="16"/>
    </row>
    <row r="38" spans="1:10" ht="5.0999999999999996" customHeight="1" x14ac:dyDescent="0.25"/>
    <row r="39" spans="1:10" ht="33.75" customHeight="1" x14ac:dyDescent="0.25">
      <c r="A39" s="10" t="s">
        <v>19</v>
      </c>
      <c r="B39" s="135" t="s">
        <v>20</v>
      </c>
      <c r="C39" s="136"/>
      <c r="D39" s="136"/>
      <c r="E39" s="136"/>
      <c r="F39" s="136"/>
      <c r="G39" s="137"/>
      <c r="H39" s="10" t="s">
        <v>14</v>
      </c>
      <c r="I39" s="10" t="s">
        <v>15</v>
      </c>
    </row>
    <row r="40" spans="1:10" ht="15" customHeight="1" x14ac:dyDescent="0.25">
      <c r="A40" s="11">
        <v>1</v>
      </c>
      <c r="B40" s="101" t="s">
        <v>21</v>
      </c>
      <c r="C40" s="102"/>
      <c r="D40" s="102"/>
      <c r="E40" s="102"/>
      <c r="F40" s="102"/>
      <c r="G40" s="103"/>
      <c r="H40" s="12">
        <v>0.2</v>
      </c>
      <c r="I40" s="13">
        <f>$I$37*H40</f>
        <v>431.34280000000001</v>
      </c>
    </row>
    <row r="41" spans="1:10" ht="15" customHeight="1" x14ac:dyDescent="0.25">
      <c r="A41" s="11">
        <v>2</v>
      </c>
      <c r="B41" s="101" t="s">
        <v>22</v>
      </c>
      <c r="C41" s="102"/>
      <c r="D41" s="102"/>
      <c r="E41" s="102"/>
      <c r="F41" s="102"/>
      <c r="G41" s="103"/>
      <c r="H41" s="12">
        <v>1.4999999999999999E-2</v>
      </c>
      <c r="I41" s="13">
        <f t="shared" ref="I41:I47" si="2">$I$37*H41</f>
        <v>32.350709999999999</v>
      </c>
    </row>
    <row r="42" spans="1:10" ht="15" customHeight="1" x14ac:dyDescent="0.25">
      <c r="A42" s="11">
        <v>3</v>
      </c>
      <c r="B42" s="101" t="s">
        <v>23</v>
      </c>
      <c r="C42" s="102"/>
      <c r="D42" s="102"/>
      <c r="E42" s="102"/>
      <c r="F42" s="102"/>
      <c r="G42" s="103"/>
      <c r="H42" s="12">
        <v>0.01</v>
      </c>
      <c r="I42" s="13">
        <f t="shared" si="2"/>
        <v>21.567139999999998</v>
      </c>
    </row>
    <row r="43" spans="1:10" ht="15" customHeight="1" x14ac:dyDescent="0.25">
      <c r="A43" s="11">
        <v>4</v>
      </c>
      <c r="B43" s="101" t="s">
        <v>24</v>
      </c>
      <c r="C43" s="102"/>
      <c r="D43" s="102"/>
      <c r="E43" s="102"/>
      <c r="F43" s="102"/>
      <c r="G43" s="103"/>
      <c r="H43" s="12">
        <v>2E-3</v>
      </c>
      <c r="I43" s="13">
        <f>$I$37*H43</f>
        <v>4.313428</v>
      </c>
    </row>
    <row r="44" spans="1:10" ht="15" customHeight="1" x14ac:dyDescent="0.25">
      <c r="A44" s="11">
        <v>5</v>
      </c>
      <c r="B44" s="101" t="s">
        <v>25</v>
      </c>
      <c r="C44" s="102"/>
      <c r="D44" s="102"/>
      <c r="E44" s="102"/>
      <c r="F44" s="102"/>
      <c r="G44" s="103"/>
      <c r="H44" s="12">
        <v>2.5000000000000001E-2</v>
      </c>
      <c r="I44" s="13">
        <f t="shared" si="2"/>
        <v>53.917850000000001</v>
      </c>
    </row>
    <row r="45" spans="1:10" ht="15" customHeight="1" x14ac:dyDescent="0.25">
      <c r="A45" s="11">
        <v>6</v>
      </c>
      <c r="B45" s="101" t="s">
        <v>26</v>
      </c>
      <c r="C45" s="102"/>
      <c r="D45" s="102"/>
      <c r="E45" s="102"/>
      <c r="F45" s="102"/>
      <c r="G45" s="103"/>
      <c r="H45" s="12">
        <v>0.08</v>
      </c>
      <c r="I45" s="13">
        <f>$I$37*H45</f>
        <v>172.53711999999999</v>
      </c>
    </row>
    <row r="46" spans="1:10" ht="15" customHeight="1" x14ac:dyDescent="0.25">
      <c r="A46" s="11">
        <v>7</v>
      </c>
      <c r="B46" s="101" t="s">
        <v>130</v>
      </c>
      <c r="C46" s="102"/>
      <c r="D46" s="102"/>
      <c r="E46" s="102"/>
      <c r="F46" s="102"/>
      <c r="G46" s="103"/>
      <c r="H46" s="12">
        <v>0.03</v>
      </c>
      <c r="I46" s="13">
        <f t="shared" si="2"/>
        <v>64.701419999999999</v>
      </c>
    </row>
    <row r="47" spans="1:10" ht="15" customHeight="1" x14ac:dyDescent="0.25">
      <c r="A47" s="11">
        <v>8</v>
      </c>
      <c r="B47" s="101" t="s">
        <v>27</v>
      </c>
      <c r="C47" s="102"/>
      <c r="D47" s="102"/>
      <c r="E47" s="102"/>
      <c r="F47" s="102"/>
      <c r="G47" s="103"/>
      <c r="H47" s="12">
        <v>6.0000000000000001E-3</v>
      </c>
      <c r="I47" s="13">
        <f t="shared" si="2"/>
        <v>12.940284</v>
      </c>
    </row>
    <row r="48" spans="1:10" s="17" customFormat="1" ht="15" customHeight="1" x14ac:dyDescent="0.25">
      <c r="A48" s="126" t="s">
        <v>28</v>
      </c>
      <c r="B48" s="127"/>
      <c r="C48" s="127"/>
      <c r="D48" s="127"/>
      <c r="E48" s="127"/>
      <c r="F48" s="127"/>
      <c r="G48" s="128"/>
      <c r="H48" s="15">
        <f>SUM(H40:H47)</f>
        <v>0.3680000000000001</v>
      </c>
      <c r="I48" s="50">
        <f>SUM(I40:I47)</f>
        <v>793.67075199999999</v>
      </c>
      <c r="J48" s="16"/>
    </row>
    <row r="49" spans="1:16" ht="15" customHeight="1" x14ac:dyDescent="0.25">
      <c r="A49" s="153" t="s">
        <v>29</v>
      </c>
      <c r="B49" s="153"/>
      <c r="C49" s="153"/>
      <c r="D49" s="153"/>
      <c r="E49" s="153"/>
      <c r="F49" s="153"/>
      <c r="G49" s="153"/>
      <c r="H49" s="153"/>
      <c r="I49" s="153"/>
    </row>
    <row r="50" spans="1:16" ht="30.75" customHeight="1" x14ac:dyDescent="0.25">
      <c r="A50" s="158" t="s">
        <v>30</v>
      </c>
      <c r="B50" s="158"/>
      <c r="C50" s="158"/>
      <c r="D50" s="158"/>
      <c r="E50" s="158"/>
      <c r="F50" s="158"/>
      <c r="G50" s="158"/>
      <c r="H50" s="158"/>
      <c r="I50" s="158"/>
      <c r="J50"/>
      <c r="K50"/>
      <c r="L50"/>
      <c r="M50"/>
      <c r="N50"/>
      <c r="O50"/>
      <c r="P50"/>
    </row>
    <row r="51" spans="1:16" ht="33.75" customHeight="1" x14ac:dyDescent="0.25">
      <c r="A51" s="10" t="s">
        <v>31</v>
      </c>
      <c r="B51" s="135" t="s">
        <v>32</v>
      </c>
      <c r="C51" s="136"/>
      <c r="D51" s="136"/>
      <c r="E51" s="136"/>
      <c r="F51" s="136"/>
      <c r="G51" s="137"/>
      <c r="H51" s="10" t="s">
        <v>14</v>
      </c>
      <c r="I51" s="10" t="s">
        <v>15</v>
      </c>
    </row>
    <row r="52" spans="1:16" ht="15" customHeight="1" x14ac:dyDescent="0.25">
      <c r="A52" s="11">
        <v>1</v>
      </c>
      <c r="B52" s="101" t="s">
        <v>33</v>
      </c>
      <c r="C52" s="102"/>
      <c r="D52" s="102"/>
      <c r="E52" s="102"/>
      <c r="F52" s="102"/>
      <c r="G52" s="103"/>
      <c r="H52" s="67">
        <v>0.119314</v>
      </c>
      <c r="I52" s="13">
        <f>$I$37*H52</f>
        <v>257.32617419600001</v>
      </c>
    </row>
    <row r="53" spans="1:16" ht="15" customHeight="1" x14ac:dyDescent="0.25">
      <c r="A53" s="11">
        <v>2</v>
      </c>
      <c r="B53" s="101" t="s">
        <v>34</v>
      </c>
      <c r="C53" s="102"/>
      <c r="D53" s="102"/>
      <c r="E53" s="102"/>
      <c r="F53" s="102"/>
      <c r="G53" s="103"/>
      <c r="H53" s="67">
        <v>2.0479000000000001E-2</v>
      </c>
      <c r="I53" s="13">
        <f t="shared" ref="I53:I58" si="3">$I$37*H53</f>
        <v>44.167346006000002</v>
      </c>
    </row>
    <row r="54" spans="1:16" ht="15" customHeight="1" x14ac:dyDescent="0.25">
      <c r="A54" s="11">
        <v>3</v>
      </c>
      <c r="B54" s="101" t="s">
        <v>35</v>
      </c>
      <c r="C54" s="102"/>
      <c r="D54" s="102"/>
      <c r="E54" s="102"/>
      <c r="F54" s="102"/>
      <c r="G54" s="103"/>
      <c r="H54" s="12">
        <v>1.2123E-2</v>
      </c>
      <c r="I54" s="13">
        <f t="shared" si="3"/>
        <v>26.145843822</v>
      </c>
    </row>
    <row r="55" spans="1:16" ht="15" customHeight="1" x14ac:dyDescent="0.25">
      <c r="A55" s="11">
        <v>4</v>
      </c>
      <c r="B55" s="101" t="s">
        <v>36</v>
      </c>
      <c r="C55" s="102"/>
      <c r="D55" s="102"/>
      <c r="E55" s="102"/>
      <c r="F55" s="102"/>
      <c r="G55" s="103"/>
      <c r="H55" s="12">
        <v>1.1436E-2</v>
      </c>
      <c r="I55" s="13">
        <f>$I$37*H55</f>
        <v>24.664181304</v>
      </c>
    </row>
    <row r="56" spans="1:16" ht="15" customHeight="1" x14ac:dyDescent="0.25">
      <c r="A56" s="11">
        <v>5</v>
      </c>
      <c r="B56" s="101" t="s">
        <v>37</v>
      </c>
      <c r="C56" s="102"/>
      <c r="D56" s="102"/>
      <c r="E56" s="102"/>
      <c r="F56" s="102"/>
      <c r="G56" s="103"/>
      <c r="H56" s="12">
        <v>1.74E-4</v>
      </c>
      <c r="I56" s="13">
        <f t="shared" si="3"/>
        <v>0.37526823599999998</v>
      </c>
    </row>
    <row r="57" spans="1:16" ht="15" customHeight="1" x14ac:dyDescent="0.25">
      <c r="A57" s="11">
        <v>6</v>
      </c>
      <c r="B57" s="101" t="s">
        <v>38</v>
      </c>
      <c r="C57" s="102"/>
      <c r="D57" s="102"/>
      <c r="E57" s="102"/>
      <c r="F57" s="102"/>
      <c r="G57" s="103"/>
      <c r="H57" s="12">
        <v>4.4200000000000001E-4</v>
      </c>
      <c r="I57" s="13">
        <f t="shared" si="3"/>
        <v>0.953267588</v>
      </c>
    </row>
    <row r="58" spans="1:16" ht="15" customHeight="1" x14ac:dyDescent="0.25">
      <c r="A58" s="11">
        <v>7</v>
      </c>
      <c r="B58" s="101" t="s">
        <v>39</v>
      </c>
      <c r="C58" s="102"/>
      <c r="D58" s="102"/>
      <c r="E58" s="102"/>
      <c r="F58" s="102"/>
      <c r="G58" s="103"/>
      <c r="H58" s="12">
        <v>1.85E-4</v>
      </c>
      <c r="I58" s="13">
        <f t="shared" si="3"/>
        <v>0.39899208999999997</v>
      </c>
    </row>
    <row r="59" spans="1:16" ht="15" customHeight="1" x14ac:dyDescent="0.25">
      <c r="A59" s="11">
        <v>8</v>
      </c>
      <c r="B59" s="101" t="s">
        <v>40</v>
      </c>
      <c r="C59" s="102"/>
      <c r="D59" s="102"/>
      <c r="E59" s="102"/>
      <c r="F59" s="102"/>
      <c r="G59" s="103"/>
      <c r="H59" s="12">
        <v>9.0789999999999996E-2</v>
      </c>
      <c r="I59" s="13">
        <f>$I$37*H59</f>
        <v>195.80806405999999</v>
      </c>
    </row>
    <row r="60" spans="1:16" s="17" customFormat="1" ht="15" customHeight="1" x14ac:dyDescent="0.25">
      <c r="A60" s="126" t="s">
        <v>41</v>
      </c>
      <c r="B60" s="127"/>
      <c r="C60" s="127"/>
      <c r="D60" s="127"/>
      <c r="E60" s="127"/>
      <c r="F60" s="127"/>
      <c r="G60" s="128"/>
      <c r="H60" s="15">
        <f>SUM(H52:H59)</f>
        <v>0.25494299999999998</v>
      </c>
      <c r="I60" s="50">
        <f>SUM(I52:I59)</f>
        <v>549.83913730200004</v>
      </c>
      <c r="J60" s="16"/>
    </row>
    <row r="61" spans="1:16" ht="11.25" customHeight="1" x14ac:dyDescent="0.25">
      <c r="A61" s="18" t="s">
        <v>42</v>
      </c>
      <c r="B61" s="129" t="s">
        <v>43</v>
      </c>
      <c r="C61" s="129"/>
      <c r="D61" s="129"/>
      <c r="E61" s="129"/>
      <c r="F61" s="129"/>
      <c r="G61" s="129"/>
      <c r="H61" s="129"/>
      <c r="I61" s="129"/>
    </row>
    <row r="62" spans="1:16" ht="15" customHeight="1" x14ac:dyDescent="0.25">
      <c r="A62" s="18" t="s">
        <v>44</v>
      </c>
      <c r="B62" s="157" t="s">
        <v>45</v>
      </c>
      <c r="C62" s="157"/>
      <c r="D62" s="157"/>
      <c r="E62" s="157"/>
      <c r="F62" s="157"/>
      <c r="G62" s="157"/>
      <c r="H62" s="157"/>
      <c r="I62" s="157"/>
    </row>
    <row r="63" spans="1:16" ht="33.75" customHeight="1" x14ac:dyDescent="0.25">
      <c r="A63" s="10" t="s">
        <v>46</v>
      </c>
      <c r="B63" s="135" t="s">
        <v>47</v>
      </c>
      <c r="C63" s="136"/>
      <c r="D63" s="136"/>
      <c r="E63" s="136"/>
      <c r="F63" s="136"/>
      <c r="G63" s="137"/>
      <c r="H63" s="10" t="s">
        <v>14</v>
      </c>
      <c r="I63" s="10" t="s">
        <v>15</v>
      </c>
    </row>
    <row r="64" spans="1:16" ht="15" customHeight="1" x14ac:dyDescent="0.25">
      <c r="A64" s="11">
        <v>1</v>
      </c>
      <c r="B64" s="101" t="s">
        <v>48</v>
      </c>
      <c r="C64" s="102"/>
      <c r="D64" s="102"/>
      <c r="E64" s="102"/>
      <c r="F64" s="102"/>
      <c r="G64" s="103"/>
      <c r="H64" s="12">
        <v>2.3626999999999999E-2</v>
      </c>
      <c r="I64" s="13">
        <f>$I$37*H64</f>
        <v>50.956681677999995</v>
      </c>
    </row>
    <row r="65" spans="1:11" ht="15" customHeight="1" x14ac:dyDescent="0.25">
      <c r="A65" s="11">
        <v>2</v>
      </c>
      <c r="B65" s="101" t="s">
        <v>49</v>
      </c>
      <c r="C65" s="102"/>
      <c r="D65" s="102"/>
      <c r="E65" s="102"/>
      <c r="F65" s="102"/>
      <c r="G65" s="103"/>
      <c r="H65" s="12">
        <v>1.717E-3</v>
      </c>
      <c r="I65" s="13">
        <f t="shared" ref="I65:I66" si="4">$I$37*H65</f>
        <v>3.7030779379999998</v>
      </c>
    </row>
    <row r="66" spans="1:11" ht="15" customHeight="1" x14ac:dyDescent="0.25">
      <c r="A66" s="11">
        <v>3</v>
      </c>
      <c r="B66" s="101" t="s">
        <v>50</v>
      </c>
      <c r="C66" s="102"/>
      <c r="D66" s="102"/>
      <c r="E66" s="102"/>
      <c r="F66" s="102"/>
      <c r="G66" s="103"/>
      <c r="H66" s="12">
        <v>9.4509999999999993E-3</v>
      </c>
      <c r="I66" s="13">
        <f t="shared" si="4"/>
        <v>20.383104013999997</v>
      </c>
    </row>
    <row r="67" spans="1:11" s="17" customFormat="1" ht="15" customHeight="1" x14ac:dyDescent="0.25">
      <c r="A67" s="126" t="s">
        <v>51</v>
      </c>
      <c r="B67" s="127"/>
      <c r="C67" s="127"/>
      <c r="D67" s="127"/>
      <c r="E67" s="127"/>
      <c r="F67" s="127"/>
      <c r="G67" s="128"/>
      <c r="H67" s="15">
        <f>SUM(H64:H66)</f>
        <v>3.4795E-2</v>
      </c>
      <c r="I67" s="50">
        <f>SUM(I64:I66)</f>
        <v>75.042863629999999</v>
      </c>
      <c r="J67" s="16"/>
    </row>
    <row r="68" spans="1:11" ht="5.0999999999999996" customHeight="1" x14ac:dyDescent="0.25"/>
    <row r="69" spans="1:11" ht="33.75" x14ac:dyDescent="0.25">
      <c r="A69" s="10" t="s">
        <v>52</v>
      </c>
      <c r="B69" s="135" t="s">
        <v>53</v>
      </c>
      <c r="C69" s="136"/>
      <c r="D69" s="136"/>
      <c r="E69" s="136"/>
      <c r="F69" s="136"/>
      <c r="G69" s="137"/>
      <c r="H69" s="10" t="s">
        <v>14</v>
      </c>
      <c r="I69" s="10" t="s">
        <v>15</v>
      </c>
    </row>
    <row r="70" spans="1:11" ht="15" customHeight="1" x14ac:dyDescent="0.25">
      <c r="A70" s="11">
        <v>1</v>
      </c>
      <c r="B70" s="101" t="s">
        <v>54</v>
      </c>
      <c r="C70" s="102"/>
      <c r="D70" s="102"/>
      <c r="E70" s="102"/>
      <c r="F70" s="102"/>
      <c r="G70" s="103"/>
      <c r="H70" s="12">
        <f>(H48*H60)</f>
        <v>9.3819024000000015E-2</v>
      </c>
      <c r="I70" s="13">
        <f>$I$37*H70</f>
        <v>202.34080252713602</v>
      </c>
    </row>
    <row r="71" spans="1:11" s="17" customFormat="1" ht="15" customHeight="1" x14ac:dyDescent="0.25">
      <c r="A71" s="126" t="s">
        <v>55</v>
      </c>
      <c r="B71" s="127"/>
      <c r="C71" s="127"/>
      <c r="D71" s="127"/>
      <c r="E71" s="127"/>
      <c r="F71" s="127"/>
      <c r="G71" s="128"/>
      <c r="H71" s="15">
        <f>SUM(H70:H70)</f>
        <v>9.3819024000000015E-2</v>
      </c>
      <c r="I71" s="50">
        <f>I70</f>
        <v>202.34080252713602</v>
      </c>
      <c r="J71" s="16"/>
      <c r="K71" s="19"/>
    </row>
    <row r="72" spans="1:11" ht="5.0999999999999996" customHeight="1" x14ac:dyDescent="0.25">
      <c r="J72" s="20"/>
    </row>
    <row r="73" spans="1:11" s="17" customFormat="1" ht="12" x14ac:dyDescent="0.25">
      <c r="A73" s="156" t="s">
        <v>56</v>
      </c>
      <c r="B73" s="156"/>
      <c r="C73" s="156"/>
      <c r="D73" s="156"/>
      <c r="E73" s="156"/>
      <c r="F73" s="156"/>
      <c r="G73" s="156"/>
      <c r="H73" s="21">
        <f>H48+H60+H67+H71</f>
        <v>0.75155702400000002</v>
      </c>
      <c r="I73" s="22">
        <f>I48+I60+I67+I71</f>
        <v>1620.893555459136</v>
      </c>
      <c r="J73" s="16"/>
    </row>
    <row r="74" spans="1:11" ht="5.0999999999999996" customHeight="1" x14ac:dyDescent="0.25"/>
    <row r="75" spans="1:11" ht="33.75" x14ac:dyDescent="0.25">
      <c r="A75" s="10" t="s">
        <v>57</v>
      </c>
      <c r="B75" s="135" t="s">
        <v>151</v>
      </c>
      <c r="C75" s="136"/>
      <c r="D75" s="136"/>
      <c r="E75" s="136"/>
      <c r="F75" s="136"/>
      <c r="G75" s="137"/>
      <c r="H75" s="10" t="s">
        <v>14</v>
      </c>
      <c r="I75" s="10" t="s">
        <v>15</v>
      </c>
    </row>
    <row r="76" spans="1:11" ht="15" customHeight="1" x14ac:dyDescent="0.25">
      <c r="A76" s="11">
        <v>1</v>
      </c>
      <c r="B76" s="101" t="s">
        <v>156</v>
      </c>
      <c r="C76" s="102"/>
      <c r="D76" s="102"/>
      <c r="E76" s="102"/>
      <c r="F76" s="102"/>
      <c r="G76" s="103"/>
      <c r="H76" s="12">
        <f>I76/$I$37</f>
        <v>0.23123177203838802</v>
      </c>
      <c r="I76" s="13">
        <f>I93</f>
        <v>498.70079999999996</v>
      </c>
    </row>
    <row r="77" spans="1:11" ht="15" customHeight="1" x14ac:dyDescent="0.25">
      <c r="A77" s="11">
        <v>2</v>
      </c>
      <c r="B77" s="101" t="s">
        <v>157</v>
      </c>
      <c r="C77" s="102"/>
      <c r="D77" s="102"/>
      <c r="E77" s="102"/>
      <c r="F77" s="102"/>
      <c r="G77" s="103"/>
      <c r="H77" s="12">
        <f>I77/$I$37</f>
        <v>0</v>
      </c>
      <c r="I77" s="13">
        <f>I89</f>
        <v>0</v>
      </c>
    </row>
    <row r="78" spans="1:11" ht="15" customHeight="1" x14ac:dyDescent="0.25">
      <c r="A78" s="11">
        <v>3</v>
      </c>
      <c r="B78" s="101" t="s">
        <v>164</v>
      </c>
      <c r="C78" s="102"/>
      <c r="D78" s="102"/>
      <c r="E78" s="102"/>
      <c r="F78" s="102"/>
      <c r="G78" s="103"/>
      <c r="H78" s="12">
        <f>I78/$I$37</f>
        <v>6.5641248677386063E-2</v>
      </c>
      <c r="I78" s="13">
        <f>I85</f>
        <v>141.5694</v>
      </c>
    </row>
    <row r="79" spans="1:11" ht="15" customHeight="1" x14ac:dyDescent="0.25">
      <c r="A79" s="11">
        <v>4</v>
      </c>
      <c r="B79" s="101" t="s">
        <v>149</v>
      </c>
      <c r="C79" s="102"/>
      <c r="D79" s="102"/>
      <c r="E79" s="102"/>
      <c r="F79" s="102"/>
      <c r="G79" s="103"/>
      <c r="H79" s="12">
        <f>I79/$I$37</f>
        <v>0</v>
      </c>
      <c r="I79" s="13">
        <f>IF(I24="Não aplicável",0,((I10/H10)*1.5*I24))</f>
        <v>0</v>
      </c>
    </row>
    <row r="80" spans="1:11" ht="15" customHeight="1" x14ac:dyDescent="0.25">
      <c r="A80" s="11">
        <v>5</v>
      </c>
      <c r="B80" s="101" t="s">
        <v>134</v>
      </c>
      <c r="C80" s="102"/>
      <c r="D80" s="102"/>
      <c r="E80" s="102"/>
      <c r="F80" s="102"/>
      <c r="G80" s="103"/>
      <c r="H80" s="12">
        <f>I80/$I$37</f>
        <v>9.0044391606861184E-3</v>
      </c>
      <c r="I80" s="13">
        <f>IF(I21="Não aplicável",0,I21)</f>
        <v>19.420000000000002</v>
      </c>
    </row>
    <row r="81" spans="1:12" ht="15" customHeight="1" x14ac:dyDescent="0.25">
      <c r="A81" s="126" t="s">
        <v>58</v>
      </c>
      <c r="B81" s="127"/>
      <c r="C81" s="127"/>
      <c r="D81" s="127"/>
      <c r="E81" s="127"/>
      <c r="F81" s="127"/>
      <c r="G81" s="128"/>
      <c r="H81" s="15">
        <f>SUM(H76:H80)</f>
        <v>0.3058774598764602</v>
      </c>
      <c r="I81" s="50">
        <f>SUM(I76:I80)</f>
        <v>659.69019999999989</v>
      </c>
      <c r="J81" s="14"/>
    </row>
    <row r="82" spans="1:12" ht="18" customHeight="1" x14ac:dyDescent="0.25">
      <c r="A82" s="18" t="s">
        <v>166</v>
      </c>
      <c r="B82" s="153" t="s">
        <v>165</v>
      </c>
      <c r="C82" s="154"/>
      <c r="D82" s="154"/>
      <c r="E82" s="154"/>
      <c r="F82" s="154"/>
      <c r="G82" s="154"/>
      <c r="H82" s="24"/>
      <c r="I82" s="25"/>
    </row>
    <row r="83" spans="1:12" ht="15" customHeight="1" x14ac:dyDescent="0.25">
      <c r="A83" s="152" t="s">
        <v>59</v>
      </c>
      <c r="B83" s="152"/>
      <c r="C83" s="152"/>
      <c r="D83" s="152"/>
      <c r="E83" s="152"/>
      <c r="F83" s="152"/>
      <c r="G83" s="152"/>
      <c r="H83" s="152"/>
      <c r="I83" s="152"/>
    </row>
    <row r="84" spans="1:12" ht="24" customHeight="1" x14ac:dyDescent="0.25">
      <c r="A84" s="133" t="s">
        <v>60</v>
      </c>
      <c r="B84" s="133"/>
      <c r="C84" s="11" t="s">
        <v>61</v>
      </c>
      <c r="D84" s="11" t="s">
        <v>62</v>
      </c>
      <c r="E84" s="11" t="s">
        <v>63</v>
      </c>
      <c r="F84" s="11" t="s">
        <v>64</v>
      </c>
      <c r="G84" s="11" t="s">
        <v>65</v>
      </c>
      <c r="H84" s="12" t="s">
        <v>66</v>
      </c>
      <c r="I84" s="13" t="s">
        <v>67</v>
      </c>
    </row>
    <row r="85" spans="1:12" ht="15" customHeight="1" x14ac:dyDescent="0.25">
      <c r="A85" s="155">
        <f>I12</f>
        <v>4.5</v>
      </c>
      <c r="B85" s="133"/>
      <c r="C85" s="11">
        <f>I13</f>
        <v>26</v>
      </c>
      <c r="D85" s="11">
        <v>2</v>
      </c>
      <c r="E85" s="30">
        <f>A85*C85*D85</f>
        <v>234</v>
      </c>
      <c r="F85" s="30">
        <f>I29</f>
        <v>1540.51</v>
      </c>
      <c r="G85" s="26">
        <f>I14</f>
        <v>0.06</v>
      </c>
      <c r="H85" s="30">
        <f>F85*G85</f>
        <v>92.430599999999998</v>
      </c>
      <c r="I85" s="68">
        <f>IF((E85-H85)&gt;0,E85-H85,0)</f>
        <v>141.5694</v>
      </c>
    </row>
    <row r="86" spans="1:12" ht="3.75" customHeight="1" x14ac:dyDescent="0.25">
      <c r="A86" s="79"/>
      <c r="E86" s="14"/>
      <c r="F86" s="14"/>
      <c r="G86" s="80"/>
      <c r="H86" s="14"/>
      <c r="I86" s="81"/>
    </row>
    <row r="87" spans="1:12" ht="15" customHeight="1" x14ac:dyDescent="0.25">
      <c r="A87" s="152" t="s">
        <v>158</v>
      </c>
      <c r="B87" s="152"/>
      <c r="C87" s="152"/>
      <c r="D87" s="152"/>
      <c r="E87" s="152"/>
      <c r="F87" s="152"/>
      <c r="G87" s="152"/>
      <c r="H87" s="152"/>
      <c r="I87" s="152"/>
    </row>
    <row r="88" spans="1:12" ht="23.25" customHeight="1" x14ac:dyDescent="0.25">
      <c r="A88" s="133" t="s">
        <v>60</v>
      </c>
      <c r="B88" s="133"/>
      <c r="C88" s="11" t="s">
        <v>68</v>
      </c>
      <c r="D88" s="11" t="s">
        <v>62</v>
      </c>
      <c r="E88" s="11" t="s">
        <v>63</v>
      </c>
      <c r="F88" s="11" t="s">
        <v>64</v>
      </c>
      <c r="G88" s="11" t="s">
        <v>65</v>
      </c>
      <c r="H88" s="12" t="s">
        <v>66</v>
      </c>
      <c r="I88" s="13" t="s">
        <v>67</v>
      </c>
    </row>
    <row r="89" spans="1:12" ht="15" customHeight="1" x14ac:dyDescent="0.25">
      <c r="A89" s="151">
        <f>I18</f>
        <v>0</v>
      </c>
      <c r="B89" s="151"/>
      <c r="C89" s="31">
        <f>I19</f>
        <v>0</v>
      </c>
      <c r="D89" s="11">
        <v>1</v>
      </c>
      <c r="E89" s="30">
        <f>A89*C89*D89</f>
        <v>0</v>
      </c>
      <c r="F89" s="30">
        <f>E89</f>
        <v>0</v>
      </c>
      <c r="G89" s="52">
        <f>I20</f>
        <v>0</v>
      </c>
      <c r="H89" s="30">
        <f>F89*G89</f>
        <v>0</v>
      </c>
      <c r="I89" s="13">
        <f>E89-H89</f>
        <v>0</v>
      </c>
    </row>
    <row r="90" spans="1:12" ht="5.0999999999999996" customHeight="1" x14ac:dyDescent="0.25">
      <c r="A90" s="27"/>
      <c r="B90" s="27"/>
      <c r="C90" s="27"/>
      <c r="D90" s="27"/>
      <c r="E90" s="16"/>
      <c r="F90" s="16"/>
      <c r="G90" s="28"/>
      <c r="H90" s="16"/>
      <c r="I90" s="29"/>
    </row>
    <row r="91" spans="1:12" ht="15" customHeight="1" x14ac:dyDescent="0.25">
      <c r="A91" s="152" t="s">
        <v>139</v>
      </c>
      <c r="B91" s="152"/>
      <c r="C91" s="152"/>
      <c r="D91" s="152"/>
      <c r="E91" s="152"/>
      <c r="F91" s="152"/>
      <c r="G91" s="152"/>
      <c r="H91" s="152"/>
      <c r="I91" s="152"/>
    </row>
    <row r="92" spans="1:12" ht="23.25" customHeight="1" x14ac:dyDescent="0.25">
      <c r="A92" s="133" t="s">
        <v>60</v>
      </c>
      <c r="B92" s="133"/>
      <c r="C92" s="11" t="s">
        <v>68</v>
      </c>
      <c r="D92" s="11" t="s">
        <v>62</v>
      </c>
      <c r="E92" s="11" t="s">
        <v>63</v>
      </c>
      <c r="F92" s="11" t="s">
        <v>64</v>
      </c>
      <c r="G92" s="11" t="s">
        <v>65</v>
      </c>
      <c r="H92" s="12" t="str">
        <f>H84</f>
        <v>Valor desconto</v>
      </c>
      <c r="I92" s="13" t="s">
        <v>67</v>
      </c>
    </row>
    <row r="93" spans="1:12" ht="15" customHeight="1" x14ac:dyDescent="0.25">
      <c r="A93" s="151">
        <f>I15</f>
        <v>23.68</v>
      </c>
      <c r="B93" s="151"/>
      <c r="C93" s="31">
        <f>I16</f>
        <v>26</v>
      </c>
      <c r="D93" s="11">
        <v>1</v>
      </c>
      <c r="E93" s="30">
        <f>A93*C93*D93</f>
        <v>615.67999999999995</v>
      </c>
      <c r="F93" s="30">
        <f>E93</f>
        <v>615.67999999999995</v>
      </c>
      <c r="G93" s="52">
        <f>I17</f>
        <v>0.19</v>
      </c>
      <c r="H93" s="30">
        <f>F93*G93</f>
        <v>116.97919999999999</v>
      </c>
      <c r="I93" s="13">
        <f>E93-H93</f>
        <v>498.70079999999996</v>
      </c>
    </row>
    <row r="94" spans="1:12" ht="5.0999999999999996" customHeight="1" x14ac:dyDescent="0.25"/>
    <row r="95" spans="1:12" ht="12" customHeight="1" x14ac:dyDescent="0.25">
      <c r="A95" s="120" t="s">
        <v>69</v>
      </c>
      <c r="B95" s="120"/>
      <c r="C95" s="120"/>
      <c r="D95" s="120"/>
      <c r="E95" s="120"/>
      <c r="F95" s="120"/>
      <c r="G95" s="120"/>
      <c r="H95" s="32">
        <f>H37+H73+H81</f>
        <v>2.0574344838764604</v>
      </c>
      <c r="I95" s="33">
        <f>I37+I73+I81</f>
        <v>4437.2977554591362</v>
      </c>
      <c r="J95" s="14"/>
      <c r="L95" s="14"/>
    </row>
    <row r="96" spans="1:12" s="38" customFormat="1" ht="5.0999999999999996" customHeight="1" x14ac:dyDescent="0.25">
      <c r="A96" s="34"/>
      <c r="B96" s="34"/>
      <c r="C96" s="34"/>
      <c r="D96" s="34"/>
      <c r="E96" s="34"/>
      <c r="F96" s="34"/>
      <c r="G96" s="34"/>
      <c r="H96" s="35"/>
      <c r="I96" s="36"/>
      <c r="J96" s="37"/>
      <c r="L96" s="37"/>
    </row>
    <row r="97" spans="1:19" x14ac:dyDescent="0.25">
      <c r="A97" s="112" t="s">
        <v>70</v>
      </c>
      <c r="B97" s="112"/>
      <c r="C97" s="112"/>
      <c r="D97" s="112"/>
      <c r="E97" s="112"/>
      <c r="F97" s="112"/>
      <c r="G97" s="112"/>
      <c r="H97" s="112"/>
      <c r="I97" s="112"/>
    </row>
    <row r="98" spans="1:19" ht="33.75" x14ac:dyDescent="0.25">
      <c r="A98" s="10" t="s">
        <v>12</v>
      </c>
      <c r="B98" s="135" t="s">
        <v>71</v>
      </c>
      <c r="C98" s="136"/>
      <c r="D98" s="136"/>
      <c r="E98" s="136"/>
      <c r="F98" s="136"/>
      <c r="G98" s="137"/>
      <c r="H98" s="10" t="s">
        <v>14</v>
      </c>
      <c r="I98" s="10" t="s">
        <v>15</v>
      </c>
    </row>
    <row r="99" spans="1:19" ht="15" customHeight="1" x14ac:dyDescent="0.25">
      <c r="A99" s="11">
        <v>1</v>
      </c>
      <c r="B99" s="101" t="s">
        <v>167</v>
      </c>
      <c r="C99" s="102"/>
      <c r="D99" s="102"/>
      <c r="E99" s="102"/>
      <c r="F99" s="102"/>
      <c r="G99" s="103"/>
      <c r="H99" s="12">
        <f>I99/$I$110</f>
        <v>0</v>
      </c>
      <c r="I99" s="13">
        <v>0</v>
      </c>
      <c r="K99"/>
      <c r="L99"/>
      <c r="M99"/>
      <c r="N99"/>
      <c r="O99"/>
      <c r="P99"/>
      <c r="Q99"/>
      <c r="R99"/>
      <c r="S99"/>
    </row>
    <row r="100" spans="1:19" ht="15" customHeight="1" x14ac:dyDescent="0.25">
      <c r="A100" s="11">
        <v>2</v>
      </c>
      <c r="B100" s="145" t="s">
        <v>171</v>
      </c>
      <c r="C100" s="146"/>
      <c r="D100" s="146"/>
      <c r="E100" s="146"/>
      <c r="F100" s="146"/>
      <c r="G100" s="147"/>
      <c r="H100" s="12">
        <f t="shared" ref="H100:H104" si="5">I100/$I$110</f>
        <v>0</v>
      </c>
      <c r="I100" s="13">
        <v>0</v>
      </c>
      <c r="K100"/>
      <c r="L100"/>
      <c r="M100"/>
      <c r="N100"/>
      <c r="O100"/>
      <c r="P100"/>
      <c r="Q100"/>
      <c r="R100"/>
      <c r="S100"/>
    </row>
    <row r="101" spans="1:19" ht="15" customHeight="1" x14ac:dyDescent="0.25">
      <c r="A101" s="11">
        <v>3</v>
      </c>
      <c r="B101" s="101" t="s">
        <v>72</v>
      </c>
      <c r="C101" s="102"/>
      <c r="D101" s="102"/>
      <c r="E101" s="102"/>
      <c r="F101" s="102"/>
      <c r="G101" s="103"/>
      <c r="H101" s="12">
        <f t="shared" si="5"/>
        <v>0</v>
      </c>
      <c r="I101" s="13">
        <v>0</v>
      </c>
      <c r="K101"/>
      <c r="L101"/>
      <c r="M101"/>
      <c r="N101"/>
      <c r="O101"/>
      <c r="P101"/>
      <c r="Q101"/>
      <c r="R101"/>
      <c r="S101"/>
    </row>
    <row r="102" spans="1:19" ht="15" customHeight="1" x14ac:dyDescent="0.25">
      <c r="A102" s="11">
        <v>4</v>
      </c>
      <c r="B102" s="148" t="s">
        <v>73</v>
      </c>
      <c r="C102" s="149"/>
      <c r="D102" s="149"/>
      <c r="E102" s="149"/>
      <c r="F102" s="149"/>
      <c r="G102" s="150"/>
      <c r="H102" s="12">
        <f t="shared" si="5"/>
        <v>0</v>
      </c>
      <c r="I102" s="13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1">
        <v>5</v>
      </c>
      <c r="B103" s="101" t="s">
        <v>172</v>
      </c>
      <c r="C103" s="102"/>
      <c r="D103" s="102"/>
      <c r="E103" s="102"/>
      <c r="F103" s="102"/>
      <c r="G103" s="103"/>
      <c r="H103" s="12">
        <f t="shared" si="5"/>
        <v>0</v>
      </c>
      <c r="I103" s="13"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1">
        <v>6</v>
      </c>
      <c r="B104" s="101" t="s">
        <v>74</v>
      </c>
      <c r="C104" s="102"/>
      <c r="D104" s="102"/>
      <c r="E104" s="102"/>
      <c r="F104" s="102"/>
      <c r="G104" s="103"/>
      <c r="H104" s="12">
        <f t="shared" si="5"/>
        <v>0</v>
      </c>
      <c r="I104" s="13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26" t="s">
        <v>75</v>
      </c>
      <c r="B105" s="127"/>
      <c r="C105" s="127"/>
      <c r="D105" s="127"/>
      <c r="E105" s="127"/>
      <c r="F105" s="127"/>
      <c r="G105" s="128"/>
      <c r="H105" s="15">
        <f>H99+H100+H101+H102+H103+H104</f>
        <v>0</v>
      </c>
      <c r="I105" s="39">
        <f>SUM(I99:I104)</f>
        <v>0</v>
      </c>
      <c r="J105" s="14"/>
      <c r="K105"/>
      <c r="L105"/>
      <c r="M105"/>
      <c r="N105"/>
      <c r="O105"/>
      <c r="P105"/>
      <c r="Q105"/>
      <c r="R105"/>
      <c r="S105"/>
    </row>
    <row r="106" spans="1:19" ht="30" customHeight="1" x14ac:dyDescent="0.25">
      <c r="A106"/>
      <c r="B106" s="129" t="s">
        <v>168</v>
      </c>
      <c r="C106" s="129"/>
      <c r="D106" s="129"/>
      <c r="E106" s="129"/>
      <c r="F106" s="129"/>
      <c r="G106" s="129"/>
      <c r="H106" s="129"/>
      <c r="I106" s="129"/>
      <c r="K106"/>
      <c r="L106"/>
      <c r="M106"/>
      <c r="N106"/>
      <c r="O106"/>
      <c r="P106"/>
      <c r="Q106"/>
      <c r="R106"/>
      <c r="S106"/>
    </row>
    <row r="107" spans="1:19" ht="5.25" customHeight="1" x14ac:dyDescent="0.25">
      <c r="A107"/>
      <c r="B107"/>
      <c r="C107"/>
      <c r="D107"/>
      <c r="E107"/>
      <c r="F107"/>
      <c r="G107"/>
      <c r="H107"/>
      <c r="I107"/>
    </row>
    <row r="108" spans="1:19" ht="48.75" customHeight="1" x14ac:dyDescent="0.25">
      <c r="A108" s="142" t="s">
        <v>150</v>
      </c>
      <c r="B108" s="143"/>
      <c r="C108" s="143"/>
      <c r="D108" s="143"/>
      <c r="E108" s="144"/>
      <c r="F108" s="40">
        <f>I25</f>
        <v>0.2</v>
      </c>
      <c r="G108" s="41">
        <f>I110*F108</f>
        <v>859.14567109182701</v>
      </c>
      <c r="H108" s="42" t="s">
        <v>76</v>
      </c>
      <c r="I108" s="43">
        <f>I78</f>
        <v>141.5694</v>
      </c>
      <c r="K108"/>
      <c r="L108"/>
      <c r="M108"/>
      <c r="N108"/>
      <c r="O108"/>
      <c r="P108"/>
      <c r="Q108"/>
      <c r="R108"/>
      <c r="S108"/>
    </row>
    <row r="109" spans="1:19" s="47" customFormat="1" ht="16.5" customHeight="1" x14ac:dyDescent="0.25">
      <c r="A109" s="139" t="s">
        <v>77</v>
      </c>
      <c r="B109" s="139"/>
      <c r="C109" s="44" t="s">
        <v>78</v>
      </c>
      <c r="D109" s="44" t="s">
        <v>79</v>
      </c>
      <c r="E109" s="44" t="s">
        <v>80</v>
      </c>
      <c r="F109" s="44" t="s">
        <v>81</v>
      </c>
      <c r="G109" s="44" t="s">
        <v>82</v>
      </c>
      <c r="H109" s="42" t="s">
        <v>83</v>
      </c>
      <c r="I109" s="45" t="s">
        <v>84</v>
      </c>
      <c r="J109" s="46"/>
      <c r="K109"/>
      <c r="L109"/>
      <c r="M109"/>
      <c r="N109"/>
      <c r="O109"/>
      <c r="P109"/>
      <c r="Q109"/>
      <c r="R109"/>
      <c r="S109"/>
    </row>
    <row r="110" spans="1:19" ht="16.5" customHeight="1" x14ac:dyDescent="0.25">
      <c r="A110" s="140">
        <f>I37</f>
        <v>2156.7139999999999</v>
      </c>
      <c r="B110" s="140"/>
      <c r="C110" s="48">
        <f>I48</f>
        <v>793.67075199999999</v>
      </c>
      <c r="D110" s="48">
        <f>I60</f>
        <v>549.83913730200004</v>
      </c>
      <c r="E110" s="48">
        <f>I67</f>
        <v>75.042863629999999</v>
      </c>
      <c r="F110" s="48">
        <f>I71</f>
        <v>202.34080252713602</v>
      </c>
      <c r="G110" s="48">
        <f>I81</f>
        <v>659.69019999999989</v>
      </c>
      <c r="H110" s="48">
        <f>A110+C110+D110+E110+F110+G110</f>
        <v>4437.2977554591353</v>
      </c>
      <c r="I110" s="48">
        <f>H110-I108</f>
        <v>4295.7283554591349</v>
      </c>
      <c r="J110" s="14"/>
      <c r="K110"/>
      <c r="L110"/>
      <c r="M110"/>
      <c r="N110"/>
      <c r="O110"/>
      <c r="P110"/>
      <c r="Q110"/>
      <c r="R110"/>
      <c r="S110"/>
    </row>
    <row r="111" spans="1:19" ht="5.0999999999999996" customHeight="1" x14ac:dyDescent="0.25">
      <c r="A111" s="18"/>
      <c r="B111" s="141"/>
      <c r="C111" s="141"/>
      <c r="D111" s="141"/>
      <c r="E111" s="141"/>
      <c r="F111" s="141"/>
      <c r="G111" s="141"/>
      <c r="H111" s="141"/>
      <c r="I111" s="141"/>
    </row>
    <row r="112" spans="1:19" ht="33.75" x14ac:dyDescent="0.25">
      <c r="A112" s="10" t="s">
        <v>19</v>
      </c>
      <c r="B112" s="135" t="s">
        <v>85</v>
      </c>
      <c r="C112" s="136"/>
      <c r="D112" s="136"/>
      <c r="E112" s="136"/>
      <c r="F112" s="136"/>
      <c r="G112" s="137"/>
      <c r="H112" s="10" t="s">
        <v>14</v>
      </c>
      <c r="I112" s="10" t="s">
        <v>15</v>
      </c>
    </row>
    <row r="113" spans="1:15" ht="15" customHeight="1" x14ac:dyDescent="0.25">
      <c r="A113" s="11">
        <v>1</v>
      </c>
      <c r="B113" s="101" t="s">
        <v>86</v>
      </c>
      <c r="C113" s="102"/>
      <c r="D113" s="102"/>
      <c r="E113" s="102"/>
      <c r="F113" s="102"/>
      <c r="G113" s="103"/>
      <c r="H113" s="12">
        <f>I113/$I$123</f>
        <v>0</v>
      </c>
      <c r="I113" s="13">
        <v>0</v>
      </c>
    </row>
    <row r="114" spans="1:15" ht="15" customHeight="1" x14ac:dyDescent="0.25">
      <c r="A114" s="11">
        <v>2</v>
      </c>
      <c r="B114" s="101" t="s">
        <v>87</v>
      </c>
      <c r="C114" s="102"/>
      <c r="D114" s="102"/>
      <c r="E114" s="102"/>
      <c r="F114" s="102"/>
      <c r="G114" s="103"/>
      <c r="H114" s="12">
        <f>I114/$I$123</f>
        <v>0</v>
      </c>
      <c r="I114" s="13">
        <v>0</v>
      </c>
    </row>
    <row r="115" spans="1:15" ht="15" customHeight="1" x14ac:dyDescent="0.25">
      <c r="A115" s="126" t="s">
        <v>88</v>
      </c>
      <c r="B115" s="127"/>
      <c r="C115" s="127"/>
      <c r="D115" s="127"/>
      <c r="E115" s="127"/>
      <c r="F115" s="127"/>
      <c r="G115" s="128"/>
      <c r="H115" s="15">
        <f>H113+H114</f>
        <v>0</v>
      </c>
      <c r="I115" s="50">
        <f>SUM(I113:I114)</f>
        <v>0</v>
      </c>
    </row>
    <row r="116" spans="1:15" ht="5.0999999999999996" customHeight="1" x14ac:dyDescent="0.25"/>
    <row r="117" spans="1:15" ht="33.75" x14ac:dyDescent="0.25">
      <c r="A117" s="10" t="s">
        <v>31</v>
      </c>
      <c r="B117" s="135" t="s">
        <v>89</v>
      </c>
      <c r="C117" s="136"/>
      <c r="D117" s="136"/>
      <c r="E117" s="136"/>
      <c r="F117" s="136"/>
      <c r="G117" s="137"/>
      <c r="H117" s="10" t="s">
        <v>14</v>
      </c>
      <c r="I117" s="10" t="s">
        <v>15</v>
      </c>
    </row>
    <row r="118" spans="1:15" ht="15" customHeight="1" x14ac:dyDescent="0.25">
      <c r="A118" s="11">
        <v>1</v>
      </c>
      <c r="B118" s="101" t="s">
        <v>89</v>
      </c>
      <c r="C118" s="102"/>
      <c r="D118" s="102"/>
      <c r="E118" s="102"/>
      <c r="F118" s="102"/>
      <c r="G118" s="103"/>
      <c r="H118" s="12">
        <f>I118/I123</f>
        <v>0</v>
      </c>
      <c r="I118" s="13">
        <v>0</v>
      </c>
    </row>
    <row r="119" spans="1:15" ht="15" customHeight="1" x14ac:dyDescent="0.25">
      <c r="A119" s="126" t="s">
        <v>90</v>
      </c>
      <c r="B119" s="127"/>
      <c r="C119" s="127"/>
      <c r="D119" s="127"/>
      <c r="E119" s="127"/>
      <c r="F119" s="127"/>
      <c r="G119" s="128"/>
      <c r="H119" s="15">
        <f>H118</f>
        <v>0</v>
      </c>
      <c r="I119" s="50">
        <f>I118</f>
        <v>0</v>
      </c>
      <c r="J119" s="14"/>
      <c r="K119" s="14"/>
      <c r="L119" s="1"/>
    </row>
    <row r="120" spans="1:15" ht="5.0999999999999996" customHeight="1" x14ac:dyDescent="0.25">
      <c r="A120" s="17"/>
      <c r="B120" s="17"/>
      <c r="C120" s="17"/>
      <c r="D120" s="17"/>
      <c r="E120" s="17"/>
      <c r="F120" s="17"/>
      <c r="G120" s="17"/>
      <c r="H120" s="24"/>
      <c r="I120" s="25"/>
    </row>
    <row r="121" spans="1:15" ht="39" customHeight="1" x14ac:dyDescent="0.25">
      <c r="A121" s="138" t="s">
        <v>91</v>
      </c>
      <c r="B121" s="138"/>
      <c r="C121" s="138"/>
      <c r="D121" s="138"/>
      <c r="E121" s="138"/>
      <c r="F121" s="40">
        <v>0.18</v>
      </c>
      <c r="G121" s="41">
        <f>I123*F121</f>
        <v>773.2311039826443</v>
      </c>
      <c r="H121" s="42" t="s">
        <v>76</v>
      </c>
      <c r="I121" s="43">
        <f>I78</f>
        <v>141.5694</v>
      </c>
      <c r="L121" s="1"/>
    </row>
    <row r="122" spans="1:15" s="47" customFormat="1" ht="16.5" customHeight="1" x14ac:dyDescent="0.25">
      <c r="A122" s="139" t="s">
        <v>77</v>
      </c>
      <c r="B122" s="139"/>
      <c r="C122" s="44" t="s">
        <v>78</v>
      </c>
      <c r="D122" s="44" t="s">
        <v>79</v>
      </c>
      <c r="E122" s="44" t="s">
        <v>80</v>
      </c>
      <c r="F122" s="44" t="s">
        <v>81</v>
      </c>
      <c r="G122" s="44" t="s">
        <v>82</v>
      </c>
      <c r="H122" s="42" t="s">
        <v>83</v>
      </c>
      <c r="I122" s="45" t="s">
        <v>84</v>
      </c>
      <c r="J122" s="46"/>
      <c r="L122" s="46"/>
    </row>
    <row r="123" spans="1:15" ht="16.5" customHeight="1" x14ac:dyDescent="0.25">
      <c r="A123" s="140">
        <f>I37</f>
        <v>2156.7139999999999</v>
      </c>
      <c r="B123" s="140"/>
      <c r="C123" s="48">
        <f>I48</f>
        <v>793.67075199999999</v>
      </c>
      <c r="D123" s="48">
        <f>I60</f>
        <v>549.83913730200004</v>
      </c>
      <c r="E123" s="48">
        <f>I67</f>
        <v>75.042863629999999</v>
      </c>
      <c r="F123" s="48">
        <f>I71</f>
        <v>202.34080252713602</v>
      </c>
      <c r="G123" s="48">
        <f>I81</f>
        <v>659.69019999999989</v>
      </c>
      <c r="H123" s="48">
        <f>A123+C123+D123+E123+F123+G123</f>
        <v>4437.2977554591353</v>
      </c>
      <c r="I123" s="48">
        <f>H123-I121</f>
        <v>4295.7283554591349</v>
      </c>
      <c r="J123" s="14"/>
      <c r="L123" s="1"/>
    </row>
    <row r="124" spans="1:15" ht="5.0999999999999996" customHeight="1" x14ac:dyDescent="0.25"/>
    <row r="125" spans="1:15" ht="12" x14ac:dyDescent="0.25">
      <c r="A125" s="120" t="s">
        <v>92</v>
      </c>
      <c r="B125" s="120"/>
      <c r="C125" s="120"/>
      <c r="D125" s="120"/>
      <c r="E125" s="120"/>
      <c r="F125" s="120"/>
      <c r="G125" s="120"/>
      <c r="H125" s="32">
        <f>H105+H115+H119</f>
        <v>0</v>
      </c>
      <c r="I125" s="33">
        <f>I105+I115+I119</f>
        <v>0</v>
      </c>
    </row>
    <row r="126" spans="1:15" ht="5.0999999999999996" customHeight="1" x14ac:dyDescent="0.25"/>
    <row r="127" spans="1:15" x14ac:dyDescent="0.25">
      <c r="A127" s="112" t="s">
        <v>93</v>
      </c>
      <c r="B127" s="112"/>
      <c r="C127" s="112"/>
      <c r="D127" s="112"/>
      <c r="E127" s="112"/>
      <c r="F127" s="112"/>
      <c r="G127" s="112"/>
      <c r="H127" s="112"/>
      <c r="I127" s="112"/>
    </row>
    <row r="128" spans="1:15" ht="33.75" x14ac:dyDescent="0.25">
      <c r="A128" s="10" t="s">
        <v>12</v>
      </c>
      <c r="B128" s="135" t="s">
        <v>169</v>
      </c>
      <c r="C128" s="136"/>
      <c r="D128" s="136"/>
      <c r="E128" s="136"/>
      <c r="F128" s="136"/>
      <c r="G128" s="137"/>
      <c r="H128" s="10" t="s">
        <v>14</v>
      </c>
      <c r="I128" s="10" t="s">
        <v>15</v>
      </c>
      <c r="K128"/>
      <c r="L128"/>
      <c r="M128"/>
      <c r="N128"/>
      <c r="O128"/>
    </row>
    <row r="129" spans="1:19" ht="15" customHeight="1" x14ac:dyDescent="0.25">
      <c r="A129" s="11">
        <v>1</v>
      </c>
      <c r="B129" s="101" t="s">
        <v>94</v>
      </c>
      <c r="C129" s="102"/>
      <c r="D129" s="102"/>
      <c r="E129" s="102"/>
      <c r="F129" s="102"/>
      <c r="G129" s="103"/>
      <c r="H129" s="12">
        <f>I129/$I$95</f>
        <v>1.8696883852691221E-2</v>
      </c>
      <c r="I129" s="13">
        <f>($D$139/$E$140)*G139</f>
        <v>82.963640753626919</v>
      </c>
    </row>
    <row r="130" spans="1:19" ht="15" customHeight="1" x14ac:dyDescent="0.25">
      <c r="A130" s="11">
        <v>2</v>
      </c>
      <c r="B130" s="101" t="s">
        <v>95</v>
      </c>
      <c r="C130" s="102"/>
      <c r="D130" s="102"/>
      <c r="E130" s="102"/>
      <c r="F130" s="102"/>
      <c r="G130" s="103"/>
      <c r="H130" s="12">
        <f t="shared" ref="H130:H133" si="6">I130/$I$95</f>
        <v>8.6118980169971673E-2</v>
      </c>
      <c r="I130" s="13">
        <f>($D$139/$E$140)*G140</f>
        <v>382.13555741064516</v>
      </c>
    </row>
    <row r="131" spans="1:19" ht="15" customHeight="1" x14ac:dyDescent="0.25">
      <c r="A131" s="11">
        <v>3</v>
      </c>
      <c r="B131" s="101" t="s">
        <v>159</v>
      </c>
      <c r="C131" s="102"/>
      <c r="D131" s="102"/>
      <c r="E131" s="102"/>
      <c r="F131" s="102"/>
      <c r="G131" s="103"/>
      <c r="H131" s="12">
        <f t="shared" si="6"/>
        <v>2.8328611898016998E-2</v>
      </c>
      <c r="I131" s="13">
        <f>($D$139/$E$140)*G141</f>
        <v>125.7024859903438</v>
      </c>
    </row>
    <row r="132" spans="1:19" ht="15" customHeight="1" x14ac:dyDescent="0.25">
      <c r="A132" s="11">
        <v>4</v>
      </c>
      <c r="B132" s="101" t="s">
        <v>173</v>
      </c>
      <c r="C132" s="102"/>
      <c r="D132" s="102"/>
      <c r="E132" s="102"/>
      <c r="F132" s="102"/>
      <c r="G132" s="103"/>
      <c r="H132" s="12">
        <f t="shared" si="6"/>
        <v>0</v>
      </c>
      <c r="I132" s="13">
        <f t="shared" ref="I132" si="7">($D$139/$E$140)*G142</f>
        <v>0</v>
      </c>
    </row>
    <row r="133" spans="1:19" ht="15" customHeight="1" x14ac:dyDescent="0.25">
      <c r="A133" s="11">
        <v>5</v>
      </c>
      <c r="B133" s="101" t="s">
        <v>74</v>
      </c>
      <c r="C133" s="102"/>
      <c r="D133" s="102"/>
      <c r="E133" s="102"/>
      <c r="F133" s="102"/>
      <c r="G133" s="103"/>
      <c r="H133" s="12">
        <f t="shared" si="6"/>
        <v>0</v>
      </c>
      <c r="I133" s="13">
        <v>0</v>
      </c>
    </row>
    <row r="134" spans="1:19" ht="15" customHeight="1" x14ac:dyDescent="0.25">
      <c r="A134" s="126" t="s">
        <v>96</v>
      </c>
      <c r="B134" s="127"/>
      <c r="C134" s="127"/>
      <c r="D134" s="127"/>
      <c r="E134" s="127"/>
      <c r="F134" s="127"/>
      <c r="G134" s="128"/>
      <c r="H134" s="15">
        <f>H129+H130+H131+H132+H133</f>
        <v>0.13314447592067991</v>
      </c>
      <c r="I134" s="50">
        <f>SUM(I129:I133)</f>
        <v>590.80168415461594</v>
      </c>
    </row>
    <row r="135" spans="1:19" ht="11.25" customHeight="1" x14ac:dyDescent="0.25">
      <c r="A135" s="18" t="s">
        <v>98</v>
      </c>
      <c r="B135" s="129" t="s">
        <v>97</v>
      </c>
      <c r="C135" s="129"/>
      <c r="D135" s="129"/>
      <c r="E135" s="129"/>
      <c r="F135" s="129"/>
      <c r="G135" s="129"/>
      <c r="H135" s="129"/>
      <c r="I135" s="129"/>
      <c r="K135"/>
      <c r="L135"/>
      <c r="M135"/>
      <c r="N135"/>
      <c r="O135"/>
      <c r="P135"/>
      <c r="Q135"/>
      <c r="R135"/>
      <c r="S135"/>
    </row>
    <row r="136" spans="1:19" ht="20.25" customHeight="1" x14ac:dyDescent="0.25">
      <c r="A136" s="18" t="s">
        <v>170</v>
      </c>
      <c r="B136" s="130" t="s">
        <v>99</v>
      </c>
      <c r="C136" s="130"/>
      <c r="D136" s="130"/>
      <c r="E136" s="130"/>
      <c r="F136" s="130"/>
      <c r="G136" s="130"/>
      <c r="H136" s="130"/>
      <c r="I136" s="130"/>
      <c r="K136"/>
      <c r="L136"/>
      <c r="M136"/>
      <c r="N136"/>
      <c r="O136"/>
      <c r="P136"/>
      <c r="Q136"/>
      <c r="R136"/>
      <c r="S136"/>
    </row>
    <row r="137" spans="1:19" ht="13.5" customHeight="1" x14ac:dyDescent="0.25">
      <c r="A137" s="131" t="s">
        <v>100</v>
      </c>
      <c r="B137" s="131"/>
      <c r="C137" s="131"/>
      <c r="D137" s="131"/>
      <c r="E137" s="131"/>
      <c r="F137" s="131"/>
      <c r="G137" s="131"/>
      <c r="H137" s="131"/>
      <c r="I137" s="131"/>
    </row>
    <row r="138" spans="1:19" ht="13.5" customHeight="1" x14ac:dyDescent="0.25">
      <c r="A138" s="132" t="s">
        <v>101</v>
      </c>
      <c r="B138" s="132"/>
      <c r="C138" s="11" t="s">
        <v>102</v>
      </c>
      <c r="D138" s="133" t="s">
        <v>143</v>
      </c>
      <c r="E138" s="134"/>
      <c r="F138" s="11" t="s">
        <v>103</v>
      </c>
      <c r="G138" s="49" t="s">
        <v>104</v>
      </c>
      <c r="H138" s="133" t="s">
        <v>105</v>
      </c>
      <c r="I138" s="133"/>
    </row>
    <row r="139" spans="1:19" ht="13.5" customHeight="1" x14ac:dyDescent="0.25">
      <c r="A139" s="121">
        <f>I95</f>
        <v>4437.2977554591362</v>
      </c>
      <c r="B139" s="122"/>
      <c r="C139" s="13">
        <f>I125</f>
        <v>0</v>
      </c>
      <c r="D139" s="123">
        <f>A139+C139</f>
        <v>4437.2977554591362</v>
      </c>
      <c r="E139" s="124"/>
      <c r="F139" s="11" t="s">
        <v>94</v>
      </c>
      <c r="G139" s="51">
        <v>1.6500000000000001E-2</v>
      </c>
      <c r="H139" s="116">
        <v>6.4999999999999997E-3</v>
      </c>
      <c r="I139" s="116"/>
      <c r="J139" s="14"/>
    </row>
    <row r="140" spans="1:19" ht="13.5" customHeight="1" x14ac:dyDescent="0.25">
      <c r="A140" s="125" t="s">
        <v>106</v>
      </c>
      <c r="B140" s="125"/>
      <c r="C140" s="49">
        <v>1</v>
      </c>
      <c r="D140" s="53">
        <f>G143/1</f>
        <v>0.11749999999999999</v>
      </c>
      <c r="E140" s="54">
        <f>C140-D140</f>
        <v>0.88250000000000006</v>
      </c>
      <c r="F140" s="11" t="s">
        <v>95</v>
      </c>
      <c r="G140" s="51">
        <v>7.5999999999999998E-2</v>
      </c>
      <c r="H140" s="116">
        <v>0.03</v>
      </c>
      <c r="I140" s="116"/>
    </row>
    <row r="141" spans="1:19" ht="13.5" customHeight="1" x14ac:dyDescent="0.25">
      <c r="A141" s="115" t="s">
        <v>107</v>
      </c>
      <c r="B141" s="115"/>
      <c r="C141" s="11">
        <v>1</v>
      </c>
      <c r="D141" s="55">
        <f>H143</f>
        <v>6.1499999999999999E-2</v>
      </c>
      <c r="E141" s="56">
        <f>C141-D141</f>
        <v>0.9385</v>
      </c>
      <c r="F141" s="11" t="s">
        <v>159</v>
      </c>
      <c r="G141" s="51">
        <f>I11</f>
        <v>2.5000000000000001E-2</v>
      </c>
      <c r="H141" s="116">
        <f>I11</f>
        <v>2.5000000000000001E-2</v>
      </c>
      <c r="I141" s="116"/>
    </row>
    <row r="142" spans="1:19" ht="13.5" customHeight="1" x14ac:dyDescent="0.25">
      <c r="A142" s="115" t="s">
        <v>108</v>
      </c>
      <c r="B142" s="115"/>
      <c r="C142" s="11">
        <v>1</v>
      </c>
      <c r="D142" s="57">
        <v>0.09</v>
      </c>
      <c r="E142" s="58">
        <f>C142-D142</f>
        <v>0.91</v>
      </c>
      <c r="F142" s="11" t="s">
        <v>109</v>
      </c>
      <c r="G142" s="51">
        <v>0</v>
      </c>
      <c r="H142" s="116">
        <v>0</v>
      </c>
      <c r="I142" s="116"/>
    </row>
    <row r="143" spans="1:19" ht="18" customHeight="1" x14ac:dyDescent="0.25">
      <c r="A143" s="59" t="s">
        <v>110</v>
      </c>
      <c r="B143" s="117" t="s">
        <v>111</v>
      </c>
      <c r="C143" s="117"/>
      <c r="D143" s="117"/>
      <c r="E143" s="117"/>
      <c r="F143" s="23" t="s">
        <v>112</v>
      </c>
      <c r="G143" s="60">
        <f>SUM(G139:G142)</f>
        <v>0.11749999999999999</v>
      </c>
      <c r="H143" s="118">
        <f>SUM(H139:I142)</f>
        <v>6.1499999999999999E-2</v>
      </c>
      <c r="I143" s="118"/>
    </row>
    <row r="144" spans="1:19" ht="5.0999999999999996" customHeight="1" x14ac:dyDescent="0.25">
      <c r="A144" s="61"/>
      <c r="B144" s="119"/>
      <c r="C144" s="119"/>
      <c r="D144" s="119"/>
      <c r="E144" s="119"/>
      <c r="F144" s="119"/>
      <c r="G144" s="119"/>
      <c r="H144" s="119"/>
      <c r="I144" s="119"/>
    </row>
    <row r="145" spans="1:10" ht="12" x14ac:dyDescent="0.25">
      <c r="A145" s="120" t="s">
        <v>113</v>
      </c>
      <c r="B145" s="120"/>
      <c r="C145" s="120"/>
      <c r="D145" s="120"/>
      <c r="E145" s="120"/>
      <c r="F145" s="120"/>
      <c r="G145" s="120"/>
      <c r="H145" s="32">
        <f>H134</f>
        <v>0.13314447592067991</v>
      </c>
      <c r="I145" s="33">
        <f>I134</f>
        <v>590.80168415461594</v>
      </c>
    </row>
    <row r="146" spans="1:10" ht="5.0999999999999996" customHeight="1" x14ac:dyDescent="0.25"/>
    <row r="147" spans="1:10" x14ac:dyDescent="0.25">
      <c r="A147" s="113" t="s">
        <v>114</v>
      </c>
      <c r="B147" s="113"/>
      <c r="C147" s="113"/>
      <c r="D147" s="113"/>
      <c r="E147" s="113"/>
      <c r="F147" s="113"/>
      <c r="G147" s="113"/>
      <c r="H147" s="113"/>
      <c r="I147" s="113"/>
    </row>
    <row r="148" spans="1:10" x14ac:dyDescent="0.25">
      <c r="A148" s="112" t="s">
        <v>11</v>
      </c>
      <c r="B148" s="112"/>
      <c r="C148" s="112"/>
      <c r="D148" s="112"/>
      <c r="E148" s="112"/>
      <c r="F148" s="112"/>
      <c r="G148" s="112"/>
      <c r="H148" s="112"/>
      <c r="I148" s="112"/>
    </row>
    <row r="149" spans="1:10" ht="15" customHeight="1" x14ac:dyDescent="0.25">
      <c r="A149" s="11">
        <v>1</v>
      </c>
      <c r="B149" s="101" t="s">
        <v>115</v>
      </c>
      <c r="C149" s="102"/>
      <c r="D149" s="102"/>
      <c r="E149" s="102"/>
      <c r="F149" s="102"/>
      <c r="G149" s="103"/>
      <c r="H149" s="12">
        <f>I149/$G$166</f>
        <v>0.42893224883509345</v>
      </c>
      <c r="I149" s="62">
        <f>I37</f>
        <v>2156.7139999999999</v>
      </c>
    </row>
    <row r="150" spans="1:10" ht="15" customHeight="1" x14ac:dyDescent="0.25">
      <c r="A150" s="11">
        <v>2</v>
      </c>
      <c r="B150" s="101" t="s">
        <v>116</v>
      </c>
      <c r="C150" s="102"/>
      <c r="D150" s="102"/>
      <c r="E150" s="102"/>
      <c r="F150" s="102"/>
      <c r="G150" s="103"/>
      <c r="H150" s="12">
        <f t="shared" ref="H150:H151" si="8">I150/$G$166</f>
        <v>0.32236704443213032</v>
      </c>
      <c r="I150" s="62">
        <f>I48+I60+I67+I71</f>
        <v>1620.893555459136</v>
      </c>
    </row>
    <row r="151" spans="1:10" ht="15" customHeight="1" x14ac:dyDescent="0.25">
      <c r="A151" s="11">
        <v>3</v>
      </c>
      <c r="B151" s="114" t="s">
        <v>117</v>
      </c>
      <c r="C151" s="114"/>
      <c r="D151" s="114"/>
      <c r="E151" s="114"/>
      <c r="F151" s="114"/>
      <c r="G151" s="114"/>
      <c r="H151" s="12">
        <f t="shared" si="8"/>
        <v>0.13120070673277612</v>
      </c>
      <c r="I151" s="62">
        <f>I81</f>
        <v>659.69019999999989</v>
      </c>
    </row>
    <row r="152" spans="1:10" s="17" customFormat="1" ht="15" customHeight="1" x14ac:dyDescent="0.25">
      <c r="A152" s="104" t="s">
        <v>118</v>
      </c>
      <c r="B152" s="105"/>
      <c r="C152" s="105"/>
      <c r="D152" s="105"/>
      <c r="E152" s="105"/>
      <c r="F152" s="105"/>
      <c r="G152" s="106"/>
      <c r="H152" s="32">
        <f>H149+H150+H151</f>
        <v>0.88249999999999984</v>
      </c>
      <c r="I152" s="33">
        <f>SUM(I149:I151)</f>
        <v>4437.2977554591362</v>
      </c>
      <c r="J152" s="24"/>
    </row>
    <row r="153" spans="1:10" ht="5.0999999999999996" customHeight="1" x14ac:dyDescent="0.25"/>
    <row r="154" spans="1:10" x14ac:dyDescent="0.25">
      <c r="A154" s="112" t="s">
        <v>70</v>
      </c>
      <c r="B154" s="112"/>
      <c r="C154" s="112"/>
      <c r="D154" s="112"/>
      <c r="E154" s="112"/>
      <c r="F154" s="112"/>
      <c r="G154" s="112"/>
      <c r="H154" s="112"/>
      <c r="I154" s="112"/>
    </row>
    <row r="155" spans="1:10" ht="15" customHeight="1" x14ac:dyDescent="0.25">
      <c r="A155" s="11">
        <v>1</v>
      </c>
      <c r="B155" s="101" t="s">
        <v>119</v>
      </c>
      <c r="C155" s="102"/>
      <c r="D155" s="102"/>
      <c r="E155" s="102"/>
      <c r="F155" s="102"/>
      <c r="G155" s="103"/>
      <c r="H155" s="12">
        <f>I155/$G$166</f>
        <v>0</v>
      </c>
      <c r="I155" s="13">
        <f>I105</f>
        <v>0</v>
      </c>
    </row>
    <row r="156" spans="1:10" ht="15" customHeight="1" x14ac:dyDescent="0.25">
      <c r="A156" s="11">
        <v>2</v>
      </c>
      <c r="B156" s="101" t="s">
        <v>120</v>
      </c>
      <c r="C156" s="102"/>
      <c r="D156" s="102"/>
      <c r="E156" s="102"/>
      <c r="F156" s="102"/>
      <c r="G156" s="103"/>
      <c r="H156" s="12">
        <f t="shared" ref="H156:H157" si="9">I156/$G$166</f>
        <v>0</v>
      </c>
      <c r="I156" s="13">
        <f>I115</f>
        <v>0</v>
      </c>
    </row>
    <row r="157" spans="1:10" ht="15" customHeight="1" x14ac:dyDescent="0.25">
      <c r="A157" s="11">
        <v>3</v>
      </c>
      <c r="B157" s="101" t="s">
        <v>121</v>
      </c>
      <c r="C157" s="102"/>
      <c r="D157" s="102"/>
      <c r="E157" s="102"/>
      <c r="F157" s="102"/>
      <c r="G157" s="103"/>
      <c r="H157" s="12">
        <f t="shared" si="9"/>
        <v>0</v>
      </c>
      <c r="I157" s="13">
        <f>I119</f>
        <v>0</v>
      </c>
    </row>
    <row r="158" spans="1:10" ht="15" customHeight="1" x14ac:dyDescent="0.25">
      <c r="A158" s="104" t="s">
        <v>122</v>
      </c>
      <c r="B158" s="105"/>
      <c r="C158" s="105"/>
      <c r="D158" s="105"/>
      <c r="E158" s="105"/>
      <c r="F158" s="105"/>
      <c r="G158" s="106"/>
      <c r="H158" s="32">
        <f>H155+H156+H157</f>
        <v>0</v>
      </c>
      <c r="I158" s="33">
        <f>I155+I156+I157</f>
        <v>0</v>
      </c>
    </row>
    <row r="159" spans="1:10" ht="5.0999999999999996" customHeight="1" x14ac:dyDescent="0.25"/>
    <row r="160" spans="1:10" x14ac:dyDescent="0.25">
      <c r="A160" s="112" t="s">
        <v>93</v>
      </c>
      <c r="B160" s="112"/>
      <c r="C160" s="112"/>
      <c r="D160" s="112"/>
      <c r="E160" s="112"/>
      <c r="F160" s="112"/>
      <c r="G160" s="112"/>
      <c r="H160" s="112"/>
      <c r="I160" s="112"/>
    </row>
    <row r="161" spans="1:11" ht="15" customHeight="1" x14ac:dyDescent="0.25">
      <c r="A161" s="11">
        <v>1</v>
      </c>
      <c r="B161" s="101" t="s">
        <v>123</v>
      </c>
      <c r="C161" s="102"/>
      <c r="D161" s="102"/>
      <c r="E161" s="102"/>
      <c r="F161" s="102"/>
      <c r="G161" s="103"/>
      <c r="H161" s="12">
        <f>I161/$G$166</f>
        <v>0.11750000000000001</v>
      </c>
      <c r="I161" s="13">
        <f>I134</f>
        <v>590.80168415461594</v>
      </c>
    </row>
    <row r="162" spans="1:11" ht="15" customHeight="1" x14ac:dyDescent="0.25">
      <c r="A162" s="104" t="s">
        <v>124</v>
      </c>
      <c r="B162" s="105"/>
      <c r="C162" s="105"/>
      <c r="D162" s="105"/>
      <c r="E162" s="105"/>
      <c r="F162" s="105"/>
      <c r="G162" s="106"/>
      <c r="H162" s="32">
        <f>H161</f>
        <v>0.11750000000000001</v>
      </c>
      <c r="I162" s="33">
        <f>I134</f>
        <v>590.80168415461594</v>
      </c>
      <c r="K162" s="63"/>
    </row>
    <row r="163" spans="1:11" ht="5.0999999999999996" customHeight="1" x14ac:dyDescent="0.25"/>
    <row r="164" spans="1:11" x14ac:dyDescent="0.25">
      <c r="A164" s="107" t="s">
        <v>114</v>
      </c>
      <c r="B164" s="107"/>
      <c r="C164" s="107"/>
      <c r="D164" s="107"/>
      <c r="E164" s="107"/>
      <c r="F164" s="107"/>
      <c r="G164" s="107"/>
      <c r="H164" s="107"/>
      <c r="I164" s="107"/>
    </row>
    <row r="165" spans="1:11" ht="45" x14ac:dyDescent="0.25">
      <c r="A165" s="108" t="s">
        <v>125</v>
      </c>
      <c r="B165" s="108"/>
      <c r="C165" s="108"/>
      <c r="D165" s="108"/>
      <c r="E165" s="108"/>
      <c r="F165" s="108"/>
      <c r="G165" s="64" t="s">
        <v>126</v>
      </c>
      <c r="H165" s="64" t="s">
        <v>127</v>
      </c>
      <c r="I165" s="64" t="s">
        <v>128</v>
      </c>
    </row>
    <row r="166" spans="1:11" ht="11.25" customHeight="1" x14ac:dyDescent="0.25">
      <c r="A166" s="109" t="str">
        <f>D5</f>
        <v>Servente de Limpeza - seg-sáb</v>
      </c>
      <c r="B166" s="110"/>
      <c r="C166" s="110"/>
      <c r="D166" s="110"/>
      <c r="E166" s="110"/>
      <c r="F166" s="111"/>
      <c r="G166" s="65">
        <f>I152+I158+I162</f>
        <v>5028.0994396137521</v>
      </c>
      <c r="H166" s="64">
        <f>IF(D6="12x36",2,1)</f>
        <v>1</v>
      </c>
      <c r="I166" s="65">
        <f>G166*H166</f>
        <v>5028.0994396137521</v>
      </c>
    </row>
    <row r="167" spans="1:11" x14ac:dyDescent="0.25">
      <c r="A167" s="109"/>
      <c r="B167" s="110"/>
      <c r="C167" s="110"/>
      <c r="D167" s="110"/>
      <c r="E167" s="110"/>
      <c r="F167" s="111"/>
      <c r="G167" s="64"/>
      <c r="H167" s="64"/>
      <c r="I167" s="65"/>
    </row>
    <row r="168" spans="1:11" s="17" customFormat="1" ht="12" x14ac:dyDescent="0.25">
      <c r="A168" s="98" t="s">
        <v>129</v>
      </c>
      <c r="B168" s="99"/>
      <c r="C168" s="99"/>
      <c r="D168" s="99"/>
      <c r="E168" s="99"/>
      <c r="F168" s="99"/>
      <c r="G168" s="99"/>
      <c r="H168" s="100"/>
      <c r="I168" s="66">
        <f>I166+I167</f>
        <v>5028.0994396137521</v>
      </c>
      <c r="J168" s="24"/>
    </row>
  </sheetData>
  <mergeCells count="166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B30:G30"/>
    <mergeCell ref="B31:G31"/>
    <mergeCell ref="B32:G32"/>
    <mergeCell ref="B33:G33"/>
    <mergeCell ref="B34:G34"/>
    <mergeCell ref="B35:G35"/>
    <mergeCell ref="A23:F23"/>
    <mergeCell ref="A24:F24"/>
    <mergeCell ref="A25:F25"/>
    <mergeCell ref="A27:I27"/>
    <mergeCell ref="B28:G28"/>
    <mergeCell ref="B29:G29"/>
    <mergeCell ref="B43:G43"/>
    <mergeCell ref="B44:G44"/>
    <mergeCell ref="B45:G45"/>
    <mergeCell ref="B46:G46"/>
    <mergeCell ref="B47:G47"/>
    <mergeCell ref="A48:G48"/>
    <mergeCell ref="B36:G36"/>
    <mergeCell ref="A37:G37"/>
    <mergeCell ref="B39:G39"/>
    <mergeCell ref="B40:G40"/>
    <mergeCell ref="B41:G41"/>
    <mergeCell ref="B42:G42"/>
    <mergeCell ref="B55:G55"/>
    <mergeCell ref="B56:G56"/>
    <mergeCell ref="B57:G57"/>
    <mergeCell ref="B58:G58"/>
    <mergeCell ref="B59:G59"/>
    <mergeCell ref="A60:G60"/>
    <mergeCell ref="A49:I49"/>
    <mergeCell ref="A50:I50"/>
    <mergeCell ref="B51:G51"/>
    <mergeCell ref="B52:G52"/>
    <mergeCell ref="B53:G53"/>
    <mergeCell ref="B54:G54"/>
    <mergeCell ref="A67:G67"/>
    <mergeCell ref="B69:G69"/>
    <mergeCell ref="B70:G70"/>
    <mergeCell ref="A71:G71"/>
    <mergeCell ref="A73:G73"/>
    <mergeCell ref="B75:G75"/>
    <mergeCell ref="B61:I61"/>
    <mergeCell ref="B62:I62"/>
    <mergeCell ref="B63:G63"/>
    <mergeCell ref="B64:G64"/>
    <mergeCell ref="B65:G65"/>
    <mergeCell ref="B66:G66"/>
    <mergeCell ref="B82:G82"/>
    <mergeCell ref="A83:I83"/>
    <mergeCell ref="A84:B84"/>
    <mergeCell ref="A85:B85"/>
    <mergeCell ref="A87:I87"/>
    <mergeCell ref="A88:B88"/>
    <mergeCell ref="B76:G76"/>
    <mergeCell ref="B77:G77"/>
    <mergeCell ref="B78:G78"/>
    <mergeCell ref="B79:G79"/>
    <mergeCell ref="B80:G80"/>
    <mergeCell ref="A81:G81"/>
    <mergeCell ref="B98:G98"/>
    <mergeCell ref="B99:G99"/>
    <mergeCell ref="B100:G100"/>
    <mergeCell ref="B101:G101"/>
    <mergeCell ref="B102:G102"/>
    <mergeCell ref="B103:G103"/>
    <mergeCell ref="A89:B89"/>
    <mergeCell ref="A91:I91"/>
    <mergeCell ref="A92:B92"/>
    <mergeCell ref="A93:B93"/>
    <mergeCell ref="A95:G95"/>
    <mergeCell ref="A97:I97"/>
    <mergeCell ref="B111:I111"/>
    <mergeCell ref="B112:G112"/>
    <mergeCell ref="B113:G113"/>
    <mergeCell ref="B114:G114"/>
    <mergeCell ref="A115:G115"/>
    <mergeCell ref="B117:G117"/>
    <mergeCell ref="B104:G104"/>
    <mergeCell ref="A105:G105"/>
    <mergeCell ref="B106:I106"/>
    <mergeCell ref="A108:E108"/>
    <mergeCell ref="A109:B109"/>
    <mergeCell ref="A110:B110"/>
    <mergeCell ref="A127:I127"/>
    <mergeCell ref="B128:G128"/>
    <mergeCell ref="B129:G129"/>
    <mergeCell ref="B130:G130"/>
    <mergeCell ref="B131:G131"/>
    <mergeCell ref="B132:G132"/>
    <mergeCell ref="B118:G118"/>
    <mergeCell ref="A119:G119"/>
    <mergeCell ref="A121:E121"/>
    <mergeCell ref="A122:B122"/>
    <mergeCell ref="A123:B123"/>
    <mergeCell ref="A125:G125"/>
    <mergeCell ref="A139:B139"/>
    <mergeCell ref="D139:E139"/>
    <mergeCell ref="H139:I139"/>
    <mergeCell ref="A140:B140"/>
    <mergeCell ref="H140:I140"/>
    <mergeCell ref="A141:B141"/>
    <mergeCell ref="H141:I141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47:I147"/>
    <mergeCell ref="A148:I148"/>
    <mergeCell ref="B149:G149"/>
    <mergeCell ref="B150:G150"/>
    <mergeCell ref="B151:G151"/>
    <mergeCell ref="A152:G152"/>
    <mergeCell ref="A142:B142"/>
    <mergeCell ref="H142:I142"/>
    <mergeCell ref="B143:E143"/>
    <mergeCell ref="H143:I143"/>
    <mergeCell ref="B144:I144"/>
    <mergeCell ref="A145:G145"/>
    <mergeCell ref="A168:H168"/>
    <mergeCell ref="B161:G161"/>
    <mergeCell ref="A162:G162"/>
    <mergeCell ref="A164:I164"/>
    <mergeCell ref="A165:F165"/>
    <mergeCell ref="A166:F166"/>
    <mergeCell ref="A167:F167"/>
    <mergeCell ref="A154:I154"/>
    <mergeCell ref="B155:G155"/>
    <mergeCell ref="B156:G156"/>
    <mergeCell ref="B157:G157"/>
    <mergeCell ref="A158:G158"/>
    <mergeCell ref="A160:I160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2" max="8" man="1"/>
    <brk id="120" max="8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68"/>
  <sheetViews>
    <sheetView view="pageBreakPreview" topLeftCell="A137" zoomScale="130" zoomScaleNormal="130" zoomScaleSheetLayoutView="130" workbookViewId="0">
      <selection activeCell="I122" sqref="I122"/>
    </sheetView>
  </sheetViews>
  <sheetFormatPr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K1" s="2"/>
    </row>
    <row r="2" spans="1:11" ht="22.5" customHeight="1" x14ac:dyDescent="0.25">
      <c r="A2" s="179" t="s">
        <v>1</v>
      </c>
      <c r="B2" s="179"/>
      <c r="C2" s="180" t="s">
        <v>198</v>
      </c>
      <c r="D2" s="180"/>
      <c r="E2" s="181" t="s">
        <v>2</v>
      </c>
      <c r="F2" s="181"/>
      <c r="G2" s="181"/>
      <c r="H2" s="181"/>
      <c r="I2" s="181"/>
    </row>
    <row r="3" spans="1:11" ht="11.25" customHeight="1" x14ac:dyDescent="0.25">
      <c r="A3" s="179" t="s">
        <v>3</v>
      </c>
      <c r="B3" s="179"/>
      <c r="C3" s="4"/>
      <c r="D3" s="5"/>
      <c r="E3" s="6" t="s">
        <v>4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148" t="s">
        <v>153</v>
      </c>
      <c r="B5" s="149"/>
      <c r="C5" s="150"/>
      <c r="D5" s="182" t="s">
        <v>196</v>
      </c>
      <c r="E5" s="183"/>
      <c r="F5" s="184"/>
      <c r="G5" s="185" t="str">
        <f>IF(D6="12x36","Regime de trabalho:","Quantidade de HORAS/MÊS")</f>
        <v>Quantidade de HORAS/MÊS</v>
      </c>
      <c r="H5" s="186"/>
      <c r="I5" s="189">
        <f>IF(D6="12x36",D6,5*D6)</f>
        <v>150</v>
      </c>
    </row>
    <row r="6" spans="1:11" ht="18.75" customHeight="1" x14ac:dyDescent="0.25">
      <c r="A6" s="148" t="str">
        <f>IF(D6="12x36","Regime de trabalho:","Regime de trabalho (horas semanais):")</f>
        <v>Regime de trabalho (horas semanais):</v>
      </c>
      <c r="B6" s="149"/>
      <c r="C6" s="150"/>
      <c r="D6" s="148">
        <v>30</v>
      </c>
      <c r="E6" s="149"/>
      <c r="F6" s="150"/>
      <c r="G6" s="187"/>
      <c r="H6" s="188"/>
      <c r="I6" s="190"/>
    </row>
    <row r="7" spans="1:11" ht="22.5" customHeight="1" x14ac:dyDescent="0.25">
      <c r="A7" s="148" t="s">
        <v>160</v>
      </c>
      <c r="B7" s="149"/>
      <c r="C7" s="150"/>
      <c r="D7" s="101" t="s">
        <v>180</v>
      </c>
      <c r="E7" s="102"/>
      <c r="F7" s="103"/>
      <c r="G7" s="173" t="s">
        <v>154</v>
      </c>
      <c r="H7" s="174"/>
      <c r="I7" s="177" t="s">
        <v>145</v>
      </c>
    </row>
    <row r="8" spans="1:11" ht="22.5" customHeight="1" x14ac:dyDescent="0.25">
      <c r="A8" s="148" t="s">
        <v>161</v>
      </c>
      <c r="B8" s="149"/>
      <c r="C8" s="150"/>
      <c r="D8" s="101" t="s">
        <v>6</v>
      </c>
      <c r="E8" s="102"/>
      <c r="F8" s="103"/>
      <c r="G8" s="175"/>
      <c r="H8" s="176"/>
      <c r="I8" s="178"/>
    </row>
    <row r="9" spans="1:11" ht="24.75" customHeight="1" x14ac:dyDescent="0.25">
      <c r="A9" s="148" t="s">
        <v>135</v>
      </c>
      <c r="B9" s="149"/>
      <c r="C9" s="150"/>
      <c r="D9" s="148" t="s">
        <v>201</v>
      </c>
      <c r="E9" s="149"/>
      <c r="F9" s="150"/>
      <c r="G9" s="167" t="s">
        <v>155</v>
      </c>
      <c r="H9" s="167"/>
      <c r="I9" s="8" t="s">
        <v>145</v>
      </c>
    </row>
    <row r="10" spans="1:11" ht="32.25" customHeight="1" x14ac:dyDescent="0.25">
      <c r="A10" s="168" t="s">
        <v>132</v>
      </c>
      <c r="B10" s="169"/>
      <c r="C10" s="169"/>
      <c r="D10" s="169"/>
      <c r="E10" s="169"/>
      <c r="F10" s="169"/>
      <c r="G10" s="71" t="s">
        <v>162</v>
      </c>
      <c r="H10" s="7">
        <v>220</v>
      </c>
      <c r="I10" s="73">
        <v>2013.31</v>
      </c>
    </row>
    <row r="11" spans="1:11" ht="19.5" customHeight="1" x14ac:dyDescent="0.25">
      <c r="A11" s="134" t="s">
        <v>159</v>
      </c>
      <c r="B11" s="162"/>
      <c r="C11" s="162"/>
      <c r="D11" s="162"/>
      <c r="E11" s="162"/>
      <c r="F11" s="162"/>
      <c r="G11" s="7" t="str">
        <f>D9</f>
        <v>Porto Alegre Centro</v>
      </c>
      <c r="H11" s="7" t="s">
        <v>5</v>
      </c>
      <c r="I11" s="9">
        <v>0.05</v>
      </c>
    </row>
    <row r="12" spans="1:11" ht="15" customHeight="1" x14ac:dyDescent="0.25">
      <c r="A12" s="166" t="s">
        <v>133</v>
      </c>
      <c r="B12" s="170"/>
      <c r="C12" s="170"/>
      <c r="D12" s="170"/>
      <c r="E12" s="170"/>
      <c r="F12" s="170"/>
      <c r="G12" s="164" t="s">
        <v>6</v>
      </c>
      <c r="H12" s="7" t="s">
        <v>7</v>
      </c>
      <c r="I12" s="73">
        <v>4.8</v>
      </c>
    </row>
    <row r="13" spans="1:11" x14ac:dyDescent="0.25">
      <c r="A13" s="171"/>
      <c r="B13" s="172"/>
      <c r="C13" s="172"/>
      <c r="D13" s="172"/>
      <c r="E13" s="172"/>
      <c r="F13" s="172"/>
      <c r="G13" s="164"/>
      <c r="H13" s="7" t="s">
        <v>8</v>
      </c>
      <c r="I13" s="74">
        <v>22</v>
      </c>
    </row>
    <row r="14" spans="1:11" x14ac:dyDescent="0.25">
      <c r="A14" s="168"/>
      <c r="B14" s="169"/>
      <c r="C14" s="169"/>
      <c r="D14" s="169"/>
      <c r="E14" s="169"/>
      <c r="F14" s="169"/>
      <c r="G14" s="164"/>
      <c r="H14" s="7" t="s">
        <v>9</v>
      </c>
      <c r="I14" s="8">
        <v>0.06</v>
      </c>
    </row>
    <row r="15" spans="1:11" ht="11.25" customHeight="1" x14ac:dyDescent="0.25">
      <c r="A15" s="133" t="s">
        <v>156</v>
      </c>
      <c r="B15" s="133"/>
      <c r="C15" s="133"/>
      <c r="D15" s="133"/>
      <c r="E15" s="133"/>
      <c r="F15" s="134"/>
      <c r="G15" s="164" t="s">
        <v>6</v>
      </c>
      <c r="H15" s="7" t="s">
        <v>7</v>
      </c>
      <c r="I15" s="73">
        <v>0</v>
      </c>
    </row>
    <row r="16" spans="1:11" ht="11.25" customHeight="1" x14ac:dyDescent="0.25">
      <c r="A16" s="133"/>
      <c r="B16" s="133"/>
      <c r="C16" s="133"/>
      <c r="D16" s="133"/>
      <c r="E16" s="133"/>
      <c r="F16" s="134"/>
      <c r="G16" s="164"/>
      <c r="H16" s="7" t="s">
        <v>8</v>
      </c>
      <c r="I16" s="74">
        <v>0</v>
      </c>
    </row>
    <row r="17" spans="1:9" x14ac:dyDescent="0.25">
      <c r="A17" s="133"/>
      <c r="B17" s="133"/>
      <c r="C17" s="133"/>
      <c r="D17" s="133"/>
      <c r="E17" s="133"/>
      <c r="F17" s="134"/>
      <c r="G17" s="164"/>
      <c r="H17" s="7" t="s">
        <v>9</v>
      </c>
      <c r="I17" s="8">
        <v>0</v>
      </c>
    </row>
    <row r="18" spans="1:9" x14ac:dyDescent="0.25">
      <c r="A18" s="133" t="s">
        <v>157</v>
      </c>
      <c r="B18" s="133"/>
      <c r="C18" s="133"/>
      <c r="D18" s="133"/>
      <c r="E18" s="133"/>
      <c r="F18" s="134"/>
      <c r="G18" s="164" t="s">
        <v>6</v>
      </c>
      <c r="H18" s="7" t="s">
        <v>7</v>
      </c>
      <c r="I18" s="73">
        <v>11.84</v>
      </c>
    </row>
    <row r="19" spans="1:9" x14ac:dyDescent="0.25">
      <c r="A19" s="133"/>
      <c r="B19" s="133"/>
      <c r="C19" s="133"/>
      <c r="D19" s="133"/>
      <c r="E19" s="133"/>
      <c r="F19" s="134"/>
      <c r="G19" s="164"/>
      <c r="H19" s="7" t="s">
        <v>8</v>
      </c>
      <c r="I19" s="74">
        <v>22</v>
      </c>
    </row>
    <row r="20" spans="1:9" x14ac:dyDescent="0.25">
      <c r="A20" s="133"/>
      <c r="B20" s="133"/>
      <c r="C20" s="133"/>
      <c r="D20" s="133"/>
      <c r="E20" s="133"/>
      <c r="F20" s="134"/>
      <c r="G20" s="164"/>
      <c r="H20" s="7" t="s">
        <v>9</v>
      </c>
      <c r="I20" s="8">
        <v>0.19</v>
      </c>
    </row>
    <row r="21" spans="1:9" ht="36" customHeight="1" x14ac:dyDescent="0.25">
      <c r="A21" s="165" t="s">
        <v>174</v>
      </c>
      <c r="B21" s="165"/>
      <c r="C21" s="165"/>
      <c r="D21" s="165"/>
      <c r="E21" s="165"/>
      <c r="F21" s="166"/>
      <c r="G21" s="72" t="s">
        <v>6</v>
      </c>
      <c r="H21" s="72" t="s">
        <v>146</v>
      </c>
      <c r="I21" s="76">
        <v>19.420000000000002</v>
      </c>
    </row>
    <row r="22" spans="1:9" ht="22.5" x14ac:dyDescent="0.25">
      <c r="A22" s="134" t="s">
        <v>144</v>
      </c>
      <c r="B22" s="162"/>
      <c r="C22" s="162"/>
      <c r="D22" s="162"/>
      <c r="E22" s="162"/>
      <c r="F22" s="163"/>
      <c r="G22" s="72"/>
      <c r="H22" s="72" t="s">
        <v>136</v>
      </c>
      <c r="I22" s="75" t="s">
        <v>145</v>
      </c>
    </row>
    <row r="23" spans="1:9" ht="34.5" customHeight="1" x14ac:dyDescent="0.25">
      <c r="A23" s="133" t="s">
        <v>175</v>
      </c>
      <c r="B23" s="133"/>
      <c r="C23" s="133"/>
      <c r="D23" s="133"/>
      <c r="E23" s="133"/>
      <c r="F23" s="133"/>
      <c r="G23" s="7"/>
      <c r="H23" s="7" t="s">
        <v>141</v>
      </c>
      <c r="I23" s="73" t="s">
        <v>145</v>
      </c>
    </row>
    <row r="24" spans="1:9" ht="26.25" customHeight="1" x14ac:dyDescent="0.25">
      <c r="A24" s="134" t="s">
        <v>147</v>
      </c>
      <c r="B24" s="162"/>
      <c r="C24" s="162"/>
      <c r="D24" s="162"/>
      <c r="E24" s="162"/>
      <c r="F24" s="163"/>
      <c r="G24" s="72"/>
      <c r="H24" s="77" t="s">
        <v>148</v>
      </c>
      <c r="I24" s="78" t="s">
        <v>145</v>
      </c>
    </row>
    <row r="25" spans="1:9" ht="35.25" customHeight="1" x14ac:dyDescent="0.25">
      <c r="A25" s="133" t="s">
        <v>152</v>
      </c>
      <c r="B25" s="133"/>
      <c r="C25" s="133"/>
      <c r="D25" s="133"/>
      <c r="E25" s="133"/>
      <c r="F25" s="133"/>
      <c r="G25" s="7"/>
      <c r="H25" s="71" t="s">
        <v>136</v>
      </c>
      <c r="I25" s="8">
        <v>0.2</v>
      </c>
    </row>
    <row r="26" spans="1:9" ht="5.0999999999999996" customHeight="1" x14ac:dyDescent="0.25"/>
    <row r="27" spans="1:9" ht="17.25" customHeight="1" x14ac:dyDescent="0.25">
      <c r="A27" s="112" t="s">
        <v>11</v>
      </c>
      <c r="B27" s="112"/>
      <c r="C27" s="112"/>
      <c r="D27" s="112"/>
      <c r="E27" s="112"/>
      <c r="F27" s="112"/>
      <c r="G27" s="112"/>
      <c r="H27" s="112"/>
      <c r="I27" s="112"/>
    </row>
    <row r="28" spans="1:9" ht="33.75" x14ac:dyDescent="0.25">
      <c r="A28" s="10" t="s">
        <v>12</v>
      </c>
      <c r="B28" s="135" t="s">
        <v>13</v>
      </c>
      <c r="C28" s="136"/>
      <c r="D28" s="136"/>
      <c r="E28" s="136"/>
      <c r="F28" s="136"/>
      <c r="G28" s="137"/>
      <c r="H28" s="10" t="s">
        <v>14</v>
      </c>
      <c r="I28" s="10" t="s">
        <v>15</v>
      </c>
    </row>
    <row r="29" spans="1:9" ht="15" customHeight="1" x14ac:dyDescent="0.25">
      <c r="A29" s="11">
        <v>1</v>
      </c>
      <c r="B29" s="101" t="s">
        <v>16</v>
      </c>
      <c r="C29" s="102"/>
      <c r="D29" s="102"/>
      <c r="E29" s="102"/>
      <c r="F29" s="102"/>
      <c r="G29" s="103"/>
      <c r="H29" s="12">
        <f t="shared" ref="H29:H36" si="0">I29/$I$37</f>
        <v>1</v>
      </c>
      <c r="I29" s="13">
        <f>IF(D6="12x36",I10,I10/H10*I5)</f>
        <v>1372.7113636363636</v>
      </c>
    </row>
    <row r="30" spans="1:9" ht="15" customHeight="1" x14ac:dyDescent="0.25">
      <c r="A30" s="11">
        <f>A29+1</f>
        <v>2</v>
      </c>
      <c r="B30" s="101" t="s">
        <v>17</v>
      </c>
      <c r="C30" s="102"/>
      <c r="D30" s="102"/>
      <c r="E30" s="102"/>
      <c r="F30" s="102"/>
      <c r="G30" s="103"/>
      <c r="H30" s="12">
        <f t="shared" si="0"/>
        <v>0</v>
      </c>
      <c r="I30" s="13">
        <f>IF(I9=30%,I29*I9,0)</f>
        <v>0</v>
      </c>
    </row>
    <row r="31" spans="1:9" ht="15" customHeight="1" x14ac:dyDescent="0.25">
      <c r="A31" s="11">
        <f t="shared" ref="A31:A36" si="1">A30+1</f>
        <v>3</v>
      </c>
      <c r="B31" s="114" t="s">
        <v>142</v>
      </c>
      <c r="C31" s="114"/>
      <c r="D31" s="114"/>
      <c r="E31" s="114"/>
      <c r="F31" s="114"/>
      <c r="G31" s="114"/>
      <c r="H31" s="12">
        <f t="shared" si="0"/>
        <v>0</v>
      </c>
      <c r="I31" s="13">
        <f>IF(I7=10%,I23*I7,0)</f>
        <v>0</v>
      </c>
    </row>
    <row r="32" spans="1:9" ht="15" customHeight="1" x14ac:dyDescent="0.25">
      <c r="A32" s="11">
        <f t="shared" si="1"/>
        <v>4</v>
      </c>
      <c r="B32" s="114" t="s">
        <v>137</v>
      </c>
      <c r="C32" s="114"/>
      <c r="D32" s="114"/>
      <c r="E32" s="114"/>
      <c r="F32" s="114"/>
      <c r="G32" s="114"/>
      <c r="H32" s="12">
        <f t="shared" si="0"/>
        <v>0</v>
      </c>
      <c r="I32" s="13">
        <f>IF(I7=20%,I23*I7,0)</f>
        <v>0</v>
      </c>
    </row>
    <row r="33" spans="1:10" ht="15" customHeight="1" x14ac:dyDescent="0.25">
      <c r="A33" s="11">
        <f t="shared" si="1"/>
        <v>5</v>
      </c>
      <c r="B33" s="114" t="s">
        <v>138</v>
      </c>
      <c r="C33" s="114"/>
      <c r="D33" s="114"/>
      <c r="E33" s="114"/>
      <c r="F33" s="114"/>
      <c r="G33" s="114"/>
      <c r="H33" s="12">
        <f t="shared" si="0"/>
        <v>0</v>
      </c>
      <c r="I33" s="13">
        <f>IF(I7=40%,I23*I7,0)</f>
        <v>0</v>
      </c>
    </row>
    <row r="34" spans="1:10" ht="15" customHeight="1" x14ac:dyDescent="0.25">
      <c r="A34" s="11">
        <f t="shared" si="1"/>
        <v>6</v>
      </c>
      <c r="B34" s="101" t="s">
        <v>163</v>
      </c>
      <c r="C34" s="102"/>
      <c r="D34" s="102"/>
      <c r="E34" s="102"/>
      <c r="F34" s="102"/>
      <c r="G34" s="103"/>
      <c r="H34" s="12">
        <f t="shared" si="0"/>
        <v>0</v>
      </c>
      <c r="I34" s="13">
        <f>IF(I22="Não aplicável",0,I29*I22)</f>
        <v>0</v>
      </c>
    </row>
    <row r="35" spans="1:10" ht="15" customHeight="1" x14ac:dyDescent="0.25">
      <c r="A35" s="11">
        <f t="shared" si="1"/>
        <v>7</v>
      </c>
      <c r="B35" s="101" t="s">
        <v>10</v>
      </c>
      <c r="C35" s="102"/>
      <c r="D35" s="102"/>
      <c r="E35" s="102"/>
      <c r="F35" s="102"/>
      <c r="G35" s="103"/>
      <c r="H35" s="12">
        <f t="shared" si="0"/>
        <v>0</v>
      </c>
      <c r="I35" s="13">
        <v>0</v>
      </c>
    </row>
    <row r="36" spans="1:10" ht="15" customHeight="1" x14ac:dyDescent="0.25">
      <c r="A36" s="11">
        <f t="shared" si="1"/>
        <v>8</v>
      </c>
      <c r="B36" s="159" t="str">
        <f>IF(D6="12x36","Para postos 12x36 os feriados são considerados compensados, conforme parágrafo único, Art. 59-A da CLT","Outros")</f>
        <v>Outros</v>
      </c>
      <c r="C36" s="160"/>
      <c r="D36" s="160"/>
      <c r="E36" s="160"/>
      <c r="F36" s="160"/>
      <c r="G36" s="161"/>
      <c r="H36" s="12">
        <f t="shared" si="0"/>
        <v>0</v>
      </c>
      <c r="I36" s="68">
        <v>0</v>
      </c>
    </row>
    <row r="37" spans="1:10" s="17" customFormat="1" ht="15" customHeight="1" x14ac:dyDescent="0.25">
      <c r="A37" s="126" t="s">
        <v>18</v>
      </c>
      <c r="B37" s="127"/>
      <c r="C37" s="127"/>
      <c r="D37" s="127"/>
      <c r="E37" s="127"/>
      <c r="F37" s="127"/>
      <c r="G37" s="128"/>
      <c r="H37" s="15">
        <f>SUM(H29:H36)</f>
        <v>1</v>
      </c>
      <c r="I37" s="50">
        <f>SUM(I29:I36)</f>
        <v>1372.7113636363636</v>
      </c>
      <c r="J37" s="16"/>
    </row>
    <row r="38" spans="1:10" ht="5.0999999999999996" customHeight="1" x14ac:dyDescent="0.25"/>
    <row r="39" spans="1:10" ht="33.75" customHeight="1" x14ac:dyDescent="0.25">
      <c r="A39" s="10" t="s">
        <v>19</v>
      </c>
      <c r="B39" s="135" t="s">
        <v>20</v>
      </c>
      <c r="C39" s="136"/>
      <c r="D39" s="136"/>
      <c r="E39" s="136"/>
      <c r="F39" s="136"/>
      <c r="G39" s="137"/>
      <c r="H39" s="10" t="s">
        <v>14</v>
      </c>
      <c r="I39" s="10" t="s">
        <v>15</v>
      </c>
    </row>
    <row r="40" spans="1:10" ht="15" customHeight="1" x14ac:dyDescent="0.25">
      <c r="A40" s="11">
        <v>1</v>
      </c>
      <c r="B40" s="101" t="s">
        <v>21</v>
      </c>
      <c r="C40" s="102"/>
      <c r="D40" s="102"/>
      <c r="E40" s="102"/>
      <c r="F40" s="102"/>
      <c r="G40" s="103"/>
      <c r="H40" s="12">
        <v>0.2</v>
      </c>
      <c r="I40" s="13">
        <f>$I$37*H40</f>
        <v>274.54227272727275</v>
      </c>
    </row>
    <row r="41" spans="1:10" ht="15" customHeight="1" x14ac:dyDescent="0.25">
      <c r="A41" s="11">
        <v>2</v>
      </c>
      <c r="B41" s="101" t="s">
        <v>22</v>
      </c>
      <c r="C41" s="102"/>
      <c r="D41" s="102"/>
      <c r="E41" s="102"/>
      <c r="F41" s="102"/>
      <c r="G41" s="103"/>
      <c r="H41" s="12">
        <v>1.4999999999999999E-2</v>
      </c>
      <c r="I41" s="13">
        <f t="shared" ref="I41:I47" si="2">$I$37*H41</f>
        <v>20.590670454545453</v>
      </c>
    </row>
    <row r="42" spans="1:10" ht="15" customHeight="1" x14ac:dyDescent="0.25">
      <c r="A42" s="11">
        <v>3</v>
      </c>
      <c r="B42" s="101" t="s">
        <v>23</v>
      </c>
      <c r="C42" s="102"/>
      <c r="D42" s="102"/>
      <c r="E42" s="102"/>
      <c r="F42" s="102"/>
      <c r="G42" s="103"/>
      <c r="H42" s="12">
        <v>0.01</v>
      </c>
      <c r="I42" s="13">
        <f t="shared" si="2"/>
        <v>13.727113636363637</v>
      </c>
    </row>
    <row r="43" spans="1:10" ht="15" customHeight="1" x14ac:dyDescent="0.25">
      <c r="A43" s="11">
        <v>4</v>
      </c>
      <c r="B43" s="101" t="s">
        <v>24</v>
      </c>
      <c r="C43" s="102"/>
      <c r="D43" s="102"/>
      <c r="E43" s="102"/>
      <c r="F43" s="102"/>
      <c r="G43" s="103"/>
      <c r="H43" s="12">
        <v>2E-3</v>
      </c>
      <c r="I43" s="13">
        <f>$I$37*H43</f>
        <v>2.745422727272727</v>
      </c>
    </row>
    <row r="44" spans="1:10" ht="15" customHeight="1" x14ac:dyDescent="0.25">
      <c r="A44" s="11">
        <v>5</v>
      </c>
      <c r="B44" s="101" t="s">
        <v>25</v>
      </c>
      <c r="C44" s="102"/>
      <c r="D44" s="102"/>
      <c r="E44" s="102"/>
      <c r="F44" s="102"/>
      <c r="G44" s="103"/>
      <c r="H44" s="12">
        <v>2.5000000000000001E-2</v>
      </c>
      <c r="I44" s="13">
        <f t="shared" si="2"/>
        <v>34.317784090909093</v>
      </c>
    </row>
    <row r="45" spans="1:10" ht="15" customHeight="1" x14ac:dyDescent="0.25">
      <c r="A45" s="11">
        <v>6</v>
      </c>
      <c r="B45" s="101" t="s">
        <v>26</v>
      </c>
      <c r="C45" s="102"/>
      <c r="D45" s="102"/>
      <c r="E45" s="102"/>
      <c r="F45" s="102"/>
      <c r="G45" s="103"/>
      <c r="H45" s="12">
        <v>0.08</v>
      </c>
      <c r="I45" s="13">
        <f>$I$37*H45</f>
        <v>109.81690909090909</v>
      </c>
    </row>
    <row r="46" spans="1:10" ht="15" customHeight="1" x14ac:dyDescent="0.25">
      <c r="A46" s="11">
        <v>7</v>
      </c>
      <c r="B46" s="101" t="s">
        <v>130</v>
      </c>
      <c r="C46" s="102"/>
      <c r="D46" s="102"/>
      <c r="E46" s="102"/>
      <c r="F46" s="102"/>
      <c r="G46" s="103"/>
      <c r="H46" s="12">
        <v>0.03</v>
      </c>
      <c r="I46" s="13">
        <f t="shared" si="2"/>
        <v>41.181340909090906</v>
      </c>
    </row>
    <row r="47" spans="1:10" ht="15" customHeight="1" x14ac:dyDescent="0.25">
      <c r="A47" s="11">
        <v>8</v>
      </c>
      <c r="B47" s="101" t="s">
        <v>27</v>
      </c>
      <c r="C47" s="102"/>
      <c r="D47" s="102"/>
      <c r="E47" s="102"/>
      <c r="F47" s="102"/>
      <c r="G47" s="103"/>
      <c r="H47" s="12">
        <v>6.0000000000000001E-3</v>
      </c>
      <c r="I47" s="13">
        <f t="shared" si="2"/>
        <v>8.2362681818181809</v>
      </c>
    </row>
    <row r="48" spans="1:10" s="17" customFormat="1" ht="15" customHeight="1" x14ac:dyDescent="0.25">
      <c r="A48" s="126" t="s">
        <v>28</v>
      </c>
      <c r="B48" s="127"/>
      <c r="C48" s="127"/>
      <c r="D48" s="127"/>
      <c r="E48" s="127"/>
      <c r="F48" s="127"/>
      <c r="G48" s="128"/>
      <c r="H48" s="15">
        <f>SUM(H40:H47)</f>
        <v>0.3680000000000001</v>
      </c>
      <c r="I48" s="50">
        <f>SUM(I40:I47)</f>
        <v>505.15778181818177</v>
      </c>
      <c r="J48" s="16"/>
    </row>
    <row r="49" spans="1:16" ht="15" customHeight="1" x14ac:dyDescent="0.25">
      <c r="A49" s="153" t="s">
        <v>29</v>
      </c>
      <c r="B49" s="153"/>
      <c r="C49" s="153"/>
      <c r="D49" s="153"/>
      <c r="E49" s="153"/>
      <c r="F49" s="153"/>
      <c r="G49" s="153"/>
      <c r="H49" s="153"/>
      <c r="I49" s="153"/>
    </row>
    <row r="50" spans="1:16" ht="30.75" customHeight="1" x14ac:dyDescent="0.25">
      <c r="A50" s="158" t="s">
        <v>30</v>
      </c>
      <c r="B50" s="158"/>
      <c r="C50" s="158"/>
      <c r="D50" s="158"/>
      <c r="E50" s="158"/>
      <c r="F50" s="158"/>
      <c r="G50" s="158"/>
      <c r="H50" s="158"/>
      <c r="I50" s="158"/>
      <c r="J50"/>
      <c r="K50"/>
      <c r="L50"/>
      <c r="M50"/>
      <c r="N50"/>
      <c r="O50"/>
      <c r="P50"/>
    </row>
    <row r="51" spans="1:16" ht="33.75" customHeight="1" x14ac:dyDescent="0.25">
      <c r="A51" s="10" t="s">
        <v>31</v>
      </c>
      <c r="B51" s="135" t="s">
        <v>32</v>
      </c>
      <c r="C51" s="136"/>
      <c r="D51" s="136"/>
      <c r="E51" s="136"/>
      <c r="F51" s="136"/>
      <c r="G51" s="137"/>
      <c r="H51" s="10" t="s">
        <v>14</v>
      </c>
      <c r="I51" s="10" t="s">
        <v>15</v>
      </c>
    </row>
    <row r="52" spans="1:16" ht="15" customHeight="1" x14ac:dyDescent="0.25">
      <c r="A52" s="11">
        <v>1</v>
      </c>
      <c r="B52" s="101" t="s">
        <v>33</v>
      </c>
      <c r="C52" s="102"/>
      <c r="D52" s="102"/>
      <c r="E52" s="102"/>
      <c r="F52" s="102"/>
      <c r="G52" s="103"/>
      <c r="H52" s="67">
        <v>0.119314</v>
      </c>
      <c r="I52" s="13">
        <f>$I$37*H52</f>
        <v>163.78368364090909</v>
      </c>
    </row>
    <row r="53" spans="1:16" ht="15" customHeight="1" x14ac:dyDescent="0.25">
      <c r="A53" s="11">
        <v>2</v>
      </c>
      <c r="B53" s="101" t="s">
        <v>34</v>
      </c>
      <c r="C53" s="102"/>
      <c r="D53" s="102"/>
      <c r="E53" s="102"/>
      <c r="F53" s="102"/>
      <c r="G53" s="103"/>
      <c r="H53" s="67">
        <v>2.0479000000000001E-2</v>
      </c>
      <c r="I53" s="13">
        <f t="shared" ref="I53:I58" si="3">$I$37*H53</f>
        <v>28.111756015909091</v>
      </c>
    </row>
    <row r="54" spans="1:16" ht="15" customHeight="1" x14ac:dyDescent="0.25">
      <c r="A54" s="11">
        <v>3</v>
      </c>
      <c r="B54" s="101" t="s">
        <v>35</v>
      </c>
      <c r="C54" s="102"/>
      <c r="D54" s="102"/>
      <c r="E54" s="102"/>
      <c r="F54" s="102"/>
      <c r="G54" s="103"/>
      <c r="H54" s="12">
        <v>1.2123E-2</v>
      </c>
      <c r="I54" s="13">
        <f t="shared" si="3"/>
        <v>16.641379861363635</v>
      </c>
    </row>
    <row r="55" spans="1:16" ht="15" customHeight="1" x14ac:dyDescent="0.25">
      <c r="A55" s="11">
        <v>4</v>
      </c>
      <c r="B55" s="101" t="s">
        <v>36</v>
      </c>
      <c r="C55" s="102"/>
      <c r="D55" s="102"/>
      <c r="E55" s="102"/>
      <c r="F55" s="102"/>
      <c r="G55" s="103"/>
      <c r="H55" s="12">
        <v>1.1436E-2</v>
      </c>
      <c r="I55" s="13">
        <f>$I$37*H55</f>
        <v>15.698327154545453</v>
      </c>
    </row>
    <row r="56" spans="1:16" ht="15" customHeight="1" x14ac:dyDescent="0.25">
      <c r="A56" s="11">
        <v>5</v>
      </c>
      <c r="B56" s="101" t="s">
        <v>37</v>
      </c>
      <c r="C56" s="102"/>
      <c r="D56" s="102"/>
      <c r="E56" s="102"/>
      <c r="F56" s="102"/>
      <c r="G56" s="103"/>
      <c r="H56" s="12">
        <v>1.74E-4</v>
      </c>
      <c r="I56" s="13">
        <f t="shared" si="3"/>
        <v>0.23885177727272727</v>
      </c>
    </row>
    <row r="57" spans="1:16" ht="15" customHeight="1" x14ac:dyDescent="0.25">
      <c r="A57" s="11">
        <v>6</v>
      </c>
      <c r="B57" s="101" t="s">
        <v>38</v>
      </c>
      <c r="C57" s="102"/>
      <c r="D57" s="102"/>
      <c r="E57" s="102"/>
      <c r="F57" s="102"/>
      <c r="G57" s="103"/>
      <c r="H57" s="12">
        <v>4.4200000000000001E-4</v>
      </c>
      <c r="I57" s="13">
        <f t="shared" si="3"/>
        <v>0.60673842272727274</v>
      </c>
    </row>
    <row r="58" spans="1:16" ht="15" customHeight="1" x14ac:dyDescent="0.25">
      <c r="A58" s="11">
        <v>7</v>
      </c>
      <c r="B58" s="101" t="s">
        <v>39</v>
      </c>
      <c r="C58" s="102"/>
      <c r="D58" s="102"/>
      <c r="E58" s="102"/>
      <c r="F58" s="102"/>
      <c r="G58" s="103"/>
      <c r="H58" s="12">
        <v>1.85E-4</v>
      </c>
      <c r="I58" s="13">
        <f t="shared" si="3"/>
        <v>0.25395160227272723</v>
      </c>
    </row>
    <row r="59" spans="1:16" ht="15" customHeight="1" x14ac:dyDescent="0.25">
      <c r="A59" s="11">
        <v>8</v>
      </c>
      <c r="B59" s="101" t="s">
        <v>40</v>
      </c>
      <c r="C59" s="102"/>
      <c r="D59" s="102"/>
      <c r="E59" s="102"/>
      <c r="F59" s="102"/>
      <c r="G59" s="103"/>
      <c r="H59" s="12">
        <v>9.0789999999999996E-2</v>
      </c>
      <c r="I59" s="13">
        <f>$I$37*H59</f>
        <v>124.62846470454544</v>
      </c>
    </row>
    <row r="60" spans="1:16" s="17" customFormat="1" ht="15" customHeight="1" x14ac:dyDescent="0.25">
      <c r="A60" s="126" t="s">
        <v>41</v>
      </c>
      <c r="B60" s="127"/>
      <c r="C60" s="127"/>
      <c r="D60" s="127"/>
      <c r="E60" s="127"/>
      <c r="F60" s="127"/>
      <c r="G60" s="128"/>
      <c r="H60" s="15">
        <f>SUM(H52:H59)</f>
        <v>0.25494299999999998</v>
      </c>
      <c r="I60" s="50">
        <f>SUM(I52:I59)</f>
        <v>349.96315317954543</v>
      </c>
      <c r="J60" s="16"/>
    </row>
    <row r="61" spans="1:16" ht="11.25" customHeight="1" x14ac:dyDescent="0.25">
      <c r="A61" s="18" t="s">
        <v>42</v>
      </c>
      <c r="B61" s="129" t="s">
        <v>43</v>
      </c>
      <c r="C61" s="129"/>
      <c r="D61" s="129"/>
      <c r="E61" s="129"/>
      <c r="F61" s="129"/>
      <c r="G61" s="129"/>
      <c r="H61" s="129"/>
      <c r="I61" s="129"/>
    </row>
    <row r="62" spans="1:16" ht="15" customHeight="1" x14ac:dyDescent="0.25">
      <c r="A62" s="18" t="s">
        <v>44</v>
      </c>
      <c r="B62" s="157" t="s">
        <v>45</v>
      </c>
      <c r="C62" s="157"/>
      <c r="D62" s="157"/>
      <c r="E62" s="157"/>
      <c r="F62" s="157"/>
      <c r="G62" s="157"/>
      <c r="H62" s="157"/>
      <c r="I62" s="157"/>
    </row>
    <row r="63" spans="1:16" ht="33.75" customHeight="1" x14ac:dyDescent="0.25">
      <c r="A63" s="10" t="s">
        <v>46</v>
      </c>
      <c r="B63" s="135" t="s">
        <v>47</v>
      </c>
      <c r="C63" s="136"/>
      <c r="D63" s="136"/>
      <c r="E63" s="136"/>
      <c r="F63" s="136"/>
      <c r="G63" s="137"/>
      <c r="H63" s="10" t="s">
        <v>14</v>
      </c>
      <c r="I63" s="10" t="s">
        <v>15</v>
      </c>
    </row>
    <row r="64" spans="1:16" ht="15" customHeight="1" x14ac:dyDescent="0.25">
      <c r="A64" s="11">
        <v>1</v>
      </c>
      <c r="B64" s="101" t="s">
        <v>48</v>
      </c>
      <c r="C64" s="102"/>
      <c r="D64" s="102"/>
      <c r="E64" s="102"/>
      <c r="F64" s="102"/>
      <c r="G64" s="103"/>
      <c r="H64" s="12">
        <v>2.3626999999999999E-2</v>
      </c>
      <c r="I64" s="13">
        <f>$I$37*H64</f>
        <v>32.433051388636358</v>
      </c>
    </row>
    <row r="65" spans="1:11" ht="15" customHeight="1" x14ac:dyDescent="0.25">
      <c r="A65" s="11">
        <v>2</v>
      </c>
      <c r="B65" s="101" t="s">
        <v>49</v>
      </c>
      <c r="C65" s="102"/>
      <c r="D65" s="102"/>
      <c r="E65" s="102"/>
      <c r="F65" s="102"/>
      <c r="G65" s="103"/>
      <c r="H65" s="12">
        <v>1.717E-3</v>
      </c>
      <c r="I65" s="13">
        <f t="shared" ref="I65:I66" si="4">$I$37*H65</f>
        <v>2.3569454113636361</v>
      </c>
    </row>
    <row r="66" spans="1:11" ht="15" customHeight="1" x14ac:dyDescent="0.25">
      <c r="A66" s="11">
        <v>3</v>
      </c>
      <c r="B66" s="101" t="s">
        <v>50</v>
      </c>
      <c r="C66" s="102"/>
      <c r="D66" s="102"/>
      <c r="E66" s="102"/>
      <c r="F66" s="102"/>
      <c r="G66" s="103"/>
      <c r="H66" s="12">
        <v>9.4509999999999993E-3</v>
      </c>
      <c r="I66" s="13">
        <f t="shared" si="4"/>
        <v>12.973495097727271</v>
      </c>
    </row>
    <row r="67" spans="1:11" s="17" customFormat="1" ht="15" customHeight="1" x14ac:dyDescent="0.25">
      <c r="A67" s="126" t="s">
        <v>51</v>
      </c>
      <c r="B67" s="127"/>
      <c r="C67" s="127"/>
      <c r="D67" s="127"/>
      <c r="E67" s="127"/>
      <c r="F67" s="127"/>
      <c r="G67" s="128"/>
      <c r="H67" s="15">
        <f>SUM(H64:H66)</f>
        <v>3.4795E-2</v>
      </c>
      <c r="I67" s="50">
        <f>SUM(I64:I66)</f>
        <v>47.76349189772727</v>
      </c>
      <c r="J67" s="16"/>
    </row>
    <row r="68" spans="1:11" ht="5.0999999999999996" customHeight="1" x14ac:dyDescent="0.25"/>
    <row r="69" spans="1:11" ht="33.75" x14ac:dyDescent="0.25">
      <c r="A69" s="10" t="s">
        <v>52</v>
      </c>
      <c r="B69" s="135" t="s">
        <v>53</v>
      </c>
      <c r="C69" s="136"/>
      <c r="D69" s="136"/>
      <c r="E69" s="136"/>
      <c r="F69" s="136"/>
      <c r="G69" s="137"/>
      <c r="H69" s="10" t="s">
        <v>14</v>
      </c>
      <c r="I69" s="10" t="s">
        <v>15</v>
      </c>
    </row>
    <row r="70" spans="1:11" ht="15" customHeight="1" x14ac:dyDescent="0.25">
      <c r="A70" s="11">
        <v>1</v>
      </c>
      <c r="B70" s="101" t="s">
        <v>54</v>
      </c>
      <c r="C70" s="102"/>
      <c r="D70" s="102"/>
      <c r="E70" s="102"/>
      <c r="F70" s="102"/>
      <c r="G70" s="103"/>
      <c r="H70" s="12">
        <f>(H48*H60)</f>
        <v>9.3819024000000015E-2</v>
      </c>
      <c r="I70" s="13">
        <f>$I$37*H70</f>
        <v>128.78644037007274</v>
      </c>
    </row>
    <row r="71" spans="1:11" s="17" customFormat="1" ht="15" customHeight="1" x14ac:dyDescent="0.25">
      <c r="A71" s="126" t="s">
        <v>55</v>
      </c>
      <c r="B71" s="127"/>
      <c r="C71" s="127"/>
      <c r="D71" s="127"/>
      <c r="E71" s="127"/>
      <c r="F71" s="127"/>
      <c r="G71" s="128"/>
      <c r="H71" s="15">
        <f>SUM(H70:H70)</f>
        <v>9.3819024000000015E-2</v>
      </c>
      <c r="I71" s="50">
        <f>I70</f>
        <v>128.78644037007274</v>
      </c>
      <c r="J71" s="16"/>
      <c r="K71" s="19"/>
    </row>
    <row r="72" spans="1:11" ht="5.0999999999999996" customHeight="1" x14ac:dyDescent="0.25">
      <c r="J72" s="20"/>
    </row>
    <row r="73" spans="1:11" s="17" customFormat="1" ht="12" x14ac:dyDescent="0.25">
      <c r="A73" s="156" t="s">
        <v>56</v>
      </c>
      <c r="B73" s="156"/>
      <c r="C73" s="156"/>
      <c r="D73" s="156"/>
      <c r="E73" s="156"/>
      <c r="F73" s="156"/>
      <c r="G73" s="156"/>
      <c r="H73" s="21">
        <f>H48+H60+H67+H71</f>
        <v>0.75155702400000002</v>
      </c>
      <c r="I73" s="22">
        <f>I48+I60+I67+I71</f>
        <v>1031.6708672655272</v>
      </c>
      <c r="J73" s="16"/>
    </row>
    <row r="74" spans="1:11" ht="5.0999999999999996" customHeight="1" x14ac:dyDescent="0.25"/>
    <row r="75" spans="1:11" ht="33.75" x14ac:dyDescent="0.25">
      <c r="A75" s="10" t="s">
        <v>57</v>
      </c>
      <c r="B75" s="135" t="s">
        <v>151</v>
      </c>
      <c r="C75" s="136"/>
      <c r="D75" s="136"/>
      <c r="E75" s="136"/>
      <c r="F75" s="136"/>
      <c r="G75" s="137"/>
      <c r="H75" s="10" t="s">
        <v>14</v>
      </c>
      <c r="I75" s="10" t="s">
        <v>15</v>
      </c>
    </row>
    <row r="76" spans="1:11" ht="15" customHeight="1" x14ac:dyDescent="0.25">
      <c r="A76" s="11">
        <v>1</v>
      </c>
      <c r="B76" s="101" t="s">
        <v>156</v>
      </c>
      <c r="C76" s="102"/>
      <c r="D76" s="102"/>
      <c r="E76" s="102"/>
      <c r="F76" s="102"/>
      <c r="G76" s="103"/>
      <c r="H76" s="12">
        <f>I76/$I$37</f>
        <v>0</v>
      </c>
      <c r="I76" s="13">
        <f>I93</f>
        <v>0</v>
      </c>
    </row>
    <row r="77" spans="1:11" ht="15" customHeight="1" x14ac:dyDescent="0.25">
      <c r="A77" s="11">
        <v>2</v>
      </c>
      <c r="B77" s="101" t="s">
        <v>157</v>
      </c>
      <c r="C77" s="102"/>
      <c r="D77" s="102"/>
      <c r="E77" s="102"/>
      <c r="F77" s="102"/>
      <c r="G77" s="103"/>
      <c r="H77" s="12">
        <f>I77/$I$37</f>
        <v>0.15370223164838007</v>
      </c>
      <c r="I77" s="13">
        <f>I89</f>
        <v>210.98880000000003</v>
      </c>
    </row>
    <row r="78" spans="1:11" ht="15" customHeight="1" x14ac:dyDescent="0.25">
      <c r="A78" s="11">
        <v>3</v>
      </c>
      <c r="B78" s="101" t="s">
        <v>164</v>
      </c>
      <c r="C78" s="102"/>
      <c r="D78" s="102"/>
      <c r="E78" s="102"/>
      <c r="F78" s="102"/>
      <c r="G78" s="103"/>
      <c r="H78" s="12">
        <f>I78/$I$37</f>
        <v>9.3856087736116145E-2</v>
      </c>
      <c r="I78" s="13">
        <f>I85</f>
        <v>128.83731818181818</v>
      </c>
    </row>
    <row r="79" spans="1:11" ht="15" customHeight="1" x14ac:dyDescent="0.25">
      <c r="A79" s="11">
        <v>4</v>
      </c>
      <c r="B79" s="101" t="s">
        <v>149</v>
      </c>
      <c r="C79" s="102"/>
      <c r="D79" s="102"/>
      <c r="E79" s="102"/>
      <c r="F79" s="102"/>
      <c r="G79" s="103"/>
      <c r="H79" s="12">
        <f>I79/$I$37</f>
        <v>0</v>
      </c>
      <c r="I79" s="13">
        <f>IF(I24="Não aplicável",0,((I10/H10)*1.5*I24))</f>
        <v>0</v>
      </c>
    </row>
    <row r="80" spans="1:11" ht="15" customHeight="1" x14ac:dyDescent="0.25">
      <c r="A80" s="11">
        <v>5</v>
      </c>
      <c r="B80" s="101" t="s">
        <v>134</v>
      </c>
      <c r="C80" s="102"/>
      <c r="D80" s="102"/>
      <c r="E80" s="102"/>
      <c r="F80" s="102"/>
      <c r="G80" s="103"/>
      <c r="H80" s="12">
        <f>I80/$I$37</f>
        <v>1.4147183824978106E-2</v>
      </c>
      <c r="I80" s="13">
        <f>IF(I21="Não aplicável",0,I21)</f>
        <v>19.420000000000002</v>
      </c>
    </row>
    <row r="81" spans="1:12" ht="15" customHeight="1" x14ac:dyDescent="0.25">
      <c r="A81" s="126" t="s">
        <v>58</v>
      </c>
      <c r="B81" s="127"/>
      <c r="C81" s="127"/>
      <c r="D81" s="127"/>
      <c r="E81" s="127"/>
      <c r="F81" s="127"/>
      <c r="G81" s="128"/>
      <c r="H81" s="15">
        <f>SUM(H76:H80)</f>
        <v>0.26170550320947433</v>
      </c>
      <c r="I81" s="50">
        <f>SUM(I76:I80)</f>
        <v>359.24611818181819</v>
      </c>
      <c r="J81" s="14"/>
    </row>
    <row r="82" spans="1:12" ht="18" customHeight="1" x14ac:dyDescent="0.25">
      <c r="A82" s="18" t="s">
        <v>166</v>
      </c>
      <c r="B82" s="153" t="s">
        <v>165</v>
      </c>
      <c r="C82" s="154"/>
      <c r="D82" s="154"/>
      <c r="E82" s="154"/>
      <c r="F82" s="154"/>
      <c r="G82" s="154"/>
      <c r="H82" s="24"/>
      <c r="I82" s="25"/>
    </row>
    <row r="83" spans="1:12" ht="15" customHeight="1" x14ac:dyDescent="0.25">
      <c r="A83" s="152" t="s">
        <v>59</v>
      </c>
      <c r="B83" s="152"/>
      <c r="C83" s="152"/>
      <c r="D83" s="152"/>
      <c r="E83" s="152"/>
      <c r="F83" s="152"/>
      <c r="G83" s="152"/>
      <c r="H83" s="152"/>
      <c r="I83" s="152"/>
    </row>
    <row r="84" spans="1:12" ht="24" customHeight="1" x14ac:dyDescent="0.25">
      <c r="A84" s="133" t="s">
        <v>60</v>
      </c>
      <c r="B84" s="133"/>
      <c r="C84" s="11" t="s">
        <v>61</v>
      </c>
      <c r="D84" s="11" t="s">
        <v>62</v>
      </c>
      <c r="E84" s="11" t="s">
        <v>63</v>
      </c>
      <c r="F84" s="11" t="s">
        <v>64</v>
      </c>
      <c r="G84" s="11" t="s">
        <v>65</v>
      </c>
      <c r="H84" s="12" t="s">
        <v>66</v>
      </c>
      <c r="I84" s="13" t="s">
        <v>67</v>
      </c>
    </row>
    <row r="85" spans="1:12" ht="15" customHeight="1" x14ac:dyDescent="0.25">
      <c r="A85" s="155">
        <f>I12</f>
        <v>4.8</v>
      </c>
      <c r="B85" s="133"/>
      <c r="C85" s="11">
        <f>I13</f>
        <v>22</v>
      </c>
      <c r="D85" s="11">
        <v>2</v>
      </c>
      <c r="E85" s="30">
        <f>A85*C85*D85</f>
        <v>211.2</v>
      </c>
      <c r="F85" s="30">
        <f>I29</f>
        <v>1372.7113636363636</v>
      </c>
      <c r="G85" s="26">
        <f>I14</f>
        <v>0.06</v>
      </c>
      <c r="H85" s="30">
        <f>F85*G85</f>
        <v>82.362681818181812</v>
      </c>
      <c r="I85" s="68">
        <f>IF((E85-H85)&gt;0,E85-H85,0)</f>
        <v>128.83731818181818</v>
      </c>
    </row>
    <row r="86" spans="1:12" ht="3.75" customHeight="1" x14ac:dyDescent="0.25">
      <c r="A86" s="79"/>
      <c r="E86" s="14"/>
      <c r="F86" s="14"/>
      <c r="G86" s="80"/>
      <c r="H86" s="14"/>
      <c r="I86" s="81"/>
    </row>
    <row r="87" spans="1:12" ht="15" customHeight="1" x14ac:dyDescent="0.25">
      <c r="A87" s="152" t="s">
        <v>158</v>
      </c>
      <c r="B87" s="152"/>
      <c r="C87" s="152"/>
      <c r="D87" s="152"/>
      <c r="E87" s="152"/>
      <c r="F87" s="152"/>
      <c r="G87" s="152"/>
      <c r="H87" s="152"/>
      <c r="I87" s="152"/>
    </row>
    <row r="88" spans="1:12" ht="23.25" customHeight="1" x14ac:dyDescent="0.25">
      <c r="A88" s="133" t="s">
        <v>60</v>
      </c>
      <c r="B88" s="133"/>
      <c r="C88" s="11" t="s">
        <v>68</v>
      </c>
      <c r="D88" s="11" t="s">
        <v>62</v>
      </c>
      <c r="E88" s="11" t="s">
        <v>63</v>
      </c>
      <c r="F88" s="11" t="s">
        <v>64</v>
      </c>
      <c r="G88" s="11" t="s">
        <v>65</v>
      </c>
      <c r="H88" s="12" t="s">
        <v>66</v>
      </c>
      <c r="I88" s="13" t="s">
        <v>67</v>
      </c>
    </row>
    <row r="89" spans="1:12" ht="15" customHeight="1" x14ac:dyDescent="0.25">
      <c r="A89" s="151">
        <f>I18</f>
        <v>11.84</v>
      </c>
      <c r="B89" s="151"/>
      <c r="C89" s="31">
        <f>I19</f>
        <v>22</v>
      </c>
      <c r="D89" s="11">
        <v>1</v>
      </c>
      <c r="E89" s="30">
        <f>A89*C89*D89</f>
        <v>260.48</v>
      </c>
      <c r="F89" s="30">
        <f>E89</f>
        <v>260.48</v>
      </c>
      <c r="G89" s="52">
        <f>I20</f>
        <v>0.19</v>
      </c>
      <c r="H89" s="30">
        <f>F89*G89</f>
        <v>49.491200000000006</v>
      </c>
      <c r="I89" s="13">
        <f>E89-H89</f>
        <v>210.98880000000003</v>
      </c>
    </row>
    <row r="90" spans="1:12" ht="5.0999999999999996" customHeight="1" x14ac:dyDescent="0.25">
      <c r="A90" s="27"/>
      <c r="B90" s="27"/>
      <c r="C90" s="27"/>
      <c r="D90" s="27"/>
      <c r="E90" s="16"/>
      <c r="F90" s="16"/>
      <c r="G90" s="28"/>
      <c r="H90" s="16"/>
      <c r="I90" s="29"/>
    </row>
    <row r="91" spans="1:12" ht="15" customHeight="1" x14ac:dyDescent="0.25">
      <c r="A91" s="152" t="s">
        <v>139</v>
      </c>
      <c r="B91" s="152"/>
      <c r="C91" s="152"/>
      <c r="D91" s="152"/>
      <c r="E91" s="152"/>
      <c r="F91" s="152"/>
      <c r="G91" s="152"/>
      <c r="H91" s="152"/>
      <c r="I91" s="152"/>
    </row>
    <row r="92" spans="1:12" ht="23.25" customHeight="1" x14ac:dyDescent="0.25">
      <c r="A92" s="133" t="s">
        <v>60</v>
      </c>
      <c r="B92" s="133"/>
      <c r="C92" s="11" t="s">
        <v>68</v>
      </c>
      <c r="D92" s="11" t="s">
        <v>62</v>
      </c>
      <c r="E92" s="11" t="s">
        <v>63</v>
      </c>
      <c r="F92" s="11" t="s">
        <v>64</v>
      </c>
      <c r="G92" s="11" t="s">
        <v>65</v>
      </c>
      <c r="H92" s="12" t="str">
        <f>H84</f>
        <v>Valor desconto</v>
      </c>
      <c r="I92" s="13" t="s">
        <v>67</v>
      </c>
    </row>
    <row r="93" spans="1:12" ht="15" customHeight="1" x14ac:dyDescent="0.25">
      <c r="A93" s="151">
        <f>I15</f>
        <v>0</v>
      </c>
      <c r="B93" s="151"/>
      <c r="C93" s="31">
        <f>I16</f>
        <v>0</v>
      </c>
      <c r="D93" s="11">
        <v>1</v>
      </c>
      <c r="E93" s="30">
        <f>A93*C93*D93</f>
        <v>0</v>
      </c>
      <c r="F93" s="30">
        <f>E93</f>
        <v>0</v>
      </c>
      <c r="G93" s="52">
        <f>I17</f>
        <v>0</v>
      </c>
      <c r="H93" s="30">
        <f>F93*G93</f>
        <v>0</v>
      </c>
      <c r="I93" s="13">
        <f>E93-H93</f>
        <v>0</v>
      </c>
    </row>
    <row r="94" spans="1:12" ht="5.0999999999999996" customHeight="1" x14ac:dyDescent="0.25"/>
    <row r="95" spans="1:12" ht="12" customHeight="1" x14ac:dyDescent="0.25">
      <c r="A95" s="120" t="s">
        <v>69</v>
      </c>
      <c r="B95" s="120"/>
      <c r="C95" s="120"/>
      <c r="D95" s="120"/>
      <c r="E95" s="120"/>
      <c r="F95" s="120"/>
      <c r="G95" s="120"/>
      <c r="H95" s="32">
        <f>H37+H73+H81</f>
        <v>2.0132625272094744</v>
      </c>
      <c r="I95" s="33">
        <f>I37+I73+I81</f>
        <v>2763.6283490837086</v>
      </c>
      <c r="J95" s="14"/>
      <c r="L95" s="14"/>
    </row>
    <row r="96" spans="1:12" s="38" customFormat="1" ht="5.0999999999999996" customHeight="1" x14ac:dyDescent="0.25">
      <c r="A96" s="34"/>
      <c r="B96" s="34"/>
      <c r="C96" s="34"/>
      <c r="D96" s="34"/>
      <c r="E96" s="34"/>
      <c r="F96" s="34"/>
      <c r="G96" s="34"/>
      <c r="H96" s="35"/>
      <c r="I96" s="36"/>
      <c r="J96" s="37"/>
      <c r="L96" s="37"/>
    </row>
    <row r="97" spans="1:19" x14ac:dyDescent="0.25">
      <c r="A97" s="112" t="s">
        <v>70</v>
      </c>
      <c r="B97" s="112"/>
      <c r="C97" s="112"/>
      <c r="D97" s="112"/>
      <c r="E97" s="112"/>
      <c r="F97" s="112"/>
      <c r="G97" s="112"/>
      <c r="H97" s="112"/>
      <c r="I97" s="112"/>
    </row>
    <row r="98" spans="1:19" ht="33.75" x14ac:dyDescent="0.25">
      <c r="A98" s="10" t="s">
        <v>12</v>
      </c>
      <c r="B98" s="135" t="s">
        <v>71</v>
      </c>
      <c r="C98" s="136"/>
      <c r="D98" s="136"/>
      <c r="E98" s="136"/>
      <c r="F98" s="136"/>
      <c r="G98" s="137"/>
      <c r="H98" s="10" t="s">
        <v>14</v>
      </c>
      <c r="I98" s="10" t="s">
        <v>15</v>
      </c>
    </row>
    <row r="99" spans="1:19" ht="15" customHeight="1" x14ac:dyDescent="0.25">
      <c r="A99" s="11">
        <v>1</v>
      </c>
      <c r="B99" s="101" t="s">
        <v>167</v>
      </c>
      <c r="C99" s="102"/>
      <c r="D99" s="102"/>
      <c r="E99" s="102"/>
      <c r="F99" s="102"/>
      <c r="G99" s="103"/>
      <c r="H99" s="12">
        <f>I99/$I$110</f>
        <v>0</v>
      </c>
      <c r="I99" s="13">
        <v>0</v>
      </c>
      <c r="K99"/>
      <c r="L99"/>
      <c r="M99"/>
      <c r="N99"/>
      <c r="O99"/>
      <c r="P99"/>
      <c r="Q99"/>
      <c r="R99"/>
      <c r="S99"/>
    </row>
    <row r="100" spans="1:19" ht="15" customHeight="1" x14ac:dyDescent="0.25">
      <c r="A100" s="11">
        <v>2</v>
      </c>
      <c r="B100" s="145" t="s">
        <v>171</v>
      </c>
      <c r="C100" s="146"/>
      <c r="D100" s="146"/>
      <c r="E100" s="146"/>
      <c r="F100" s="146"/>
      <c r="G100" s="147"/>
      <c r="H100" s="12">
        <f t="shared" ref="H100:H104" si="5">I100/$I$110</f>
        <v>0</v>
      </c>
      <c r="I100" s="13">
        <v>0</v>
      </c>
      <c r="K100"/>
      <c r="L100"/>
      <c r="M100"/>
      <c r="N100"/>
      <c r="O100"/>
      <c r="P100"/>
      <c r="Q100"/>
      <c r="R100"/>
      <c r="S100"/>
    </row>
    <row r="101" spans="1:19" ht="15" customHeight="1" x14ac:dyDescent="0.25">
      <c r="A101" s="11">
        <v>3</v>
      </c>
      <c r="B101" s="101" t="s">
        <v>72</v>
      </c>
      <c r="C101" s="102"/>
      <c r="D101" s="102"/>
      <c r="E101" s="102"/>
      <c r="F101" s="102"/>
      <c r="G101" s="103"/>
      <c r="H101" s="12">
        <f t="shared" si="5"/>
        <v>0</v>
      </c>
      <c r="I101" s="13">
        <v>0</v>
      </c>
      <c r="K101"/>
      <c r="L101"/>
      <c r="M101"/>
      <c r="N101"/>
      <c r="O101"/>
      <c r="P101"/>
      <c r="Q101"/>
      <c r="R101"/>
      <c r="S101"/>
    </row>
    <row r="102" spans="1:19" ht="15" customHeight="1" x14ac:dyDescent="0.25">
      <c r="A102" s="11">
        <v>4</v>
      </c>
      <c r="B102" s="148" t="s">
        <v>73</v>
      </c>
      <c r="C102" s="149"/>
      <c r="D102" s="149"/>
      <c r="E102" s="149"/>
      <c r="F102" s="149"/>
      <c r="G102" s="150"/>
      <c r="H102" s="12">
        <f t="shared" si="5"/>
        <v>0</v>
      </c>
      <c r="I102" s="13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1">
        <v>5</v>
      </c>
      <c r="B103" s="101" t="s">
        <v>172</v>
      </c>
      <c r="C103" s="102"/>
      <c r="D103" s="102"/>
      <c r="E103" s="102"/>
      <c r="F103" s="102"/>
      <c r="G103" s="103"/>
      <c r="H103" s="12">
        <f t="shared" si="5"/>
        <v>0</v>
      </c>
      <c r="I103" s="13"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1">
        <v>6</v>
      </c>
      <c r="B104" s="101" t="s">
        <v>74</v>
      </c>
      <c r="C104" s="102"/>
      <c r="D104" s="102"/>
      <c r="E104" s="102"/>
      <c r="F104" s="102"/>
      <c r="G104" s="103"/>
      <c r="H104" s="12">
        <f t="shared" si="5"/>
        <v>0</v>
      </c>
      <c r="I104" s="13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26" t="s">
        <v>75</v>
      </c>
      <c r="B105" s="127"/>
      <c r="C105" s="127"/>
      <c r="D105" s="127"/>
      <c r="E105" s="127"/>
      <c r="F105" s="127"/>
      <c r="G105" s="128"/>
      <c r="H105" s="15">
        <f>H99+H100+H101+H102+H103+H104</f>
        <v>0</v>
      </c>
      <c r="I105" s="39">
        <f>SUM(I99:I104)</f>
        <v>0</v>
      </c>
      <c r="J105" s="14"/>
      <c r="K105"/>
      <c r="L105"/>
      <c r="M105"/>
      <c r="N105"/>
      <c r="O105"/>
      <c r="P105"/>
      <c r="Q105"/>
      <c r="R105"/>
      <c r="S105"/>
    </row>
    <row r="106" spans="1:19" ht="30" customHeight="1" x14ac:dyDescent="0.25">
      <c r="A106"/>
      <c r="B106" s="129" t="s">
        <v>168</v>
      </c>
      <c r="C106" s="129"/>
      <c r="D106" s="129"/>
      <c r="E106" s="129"/>
      <c r="F106" s="129"/>
      <c r="G106" s="129"/>
      <c r="H106" s="129"/>
      <c r="I106" s="129"/>
      <c r="K106"/>
      <c r="L106"/>
      <c r="M106"/>
      <c r="N106"/>
      <c r="O106"/>
      <c r="P106"/>
      <c r="Q106"/>
      <c r="R106"/>
      <c r="S106"/>
    </row>
    <row r="107" spans="1:19" ht="5.25" customHeight="1" x14ac:dyDescent="0.25">
      <c r="A107"/>
      <c r="B107"/>
      <c r="C107"/>
      <c r="D107"/>
      <c r="E107"/>
      <c r="F107"/>
      <c r="G107"/>
      <c r="H107"/>
      <c r="I107"/>
    </row>
    <row r="108" spans="1:19" ht="48.75" customHeight="1" x14ac:dyDescent="0.25">
      <c r="A108" s="142" t="s">
        <v>150</v>
      </c>
      <c r="B108" s="143"/>
      <c r="C108" s="143"/>
      <c r="D108" s="143"/>
      <c r="E108" s="144"/>
      <c r="F108" s="40">
        <f>I25</f>
        <v>0.2</v>
      </c>
      <c r="G108" s="41">
        <f>I110*F108</f>
        <v>526.95820618037817</v>
      </c>
      <c r="H108" s="42" t="s">
        <v>76</v>
      </c>
      <c r="I108" s="43">
        <f>I78</f>
        <v>128.83731818181818</v>
      </c>
      <c r="K108"/>
      <c r="L108"/>
      <c r="M108"/>
      <c r="N108"/>
      <c r="O108"/>
      <c r="P108"/>
      <c r="Q108"/>
      <c r="R108"/>
      <c r="S108"/>
    </row>
    <row r="109" spans="1:19" s="47" customFormat="1" ht="16.5" customHeight="1" x14ac:dyDescent="0.25">
      <c r="A109" s="139" t="s">
        <v>77</v>
      </c>
      <c r="B109" s="139"/>
      <c r="C109" s="44" t="s">
        <v>78</v>
      </c>
      <c r="D109" s="44" t="s">
        <v>79</v>
      </c>
      <c r="E109" s="44" t="s">
        <v>80</v>
      </c>
      <c r="F109" s="44" t="s">
        <v>81</v>
      </c>
      <c r="G109" s="44" t="s">
        <v>82</v>
      </c>
      <c r="H109" s="42" t="s">
        <v>83</v>
      </c>
      <c r="I109" s="45" t="s">
        <v>84</v>
      </c>
      <c r="J109" s="46"/>
      <c r="K109"/>
      <c r="L109"/>
      <c r="M109"/>
      <c r="N109"/>
      <c r="O109"/>
      <c r="P109"/>
      <c r="Q109"/>
      <c r="R109"/>
      <c r="S109"/>
    </row>
    <row r="110" spans="1:19" ht="16.5" customHeight="1" x14ac:dyDescent="0.25">
      <c r="A110" s="140">
        <f>I37</f>
        <v>1372.7113636363636</v>
      </c>
      <c r="B110" s="140"/>
      <c r="C110" s="48">
        <f>I48</f>
        <v>505.15778181818177</v>
      </c>
      <c r="D110" s="48">
        <f>I60</f>
        <v>349.96315317954543</v>
      </c>
      <c r="E110" s="48">
        <f>I67</f>
        <v>47.76349189772727</v>
      </c>
      <c r="F110" s="48">
        <f>I71</f>
        <v>128.78644037007274</v>
      </c>
      <c r="G110" s="48">
        <f>I81</f>
        <v>359.24611818181819</v>
      </c>
      <c r="H110" s="48">
        <f>A110+C110+D110+E110+F110+G110</f>
        <v>2763.6283490837091</v>
      </c>
      <c r="I110" s="48">
        <f>H110-I108</f>
        <v>2634.7910309018907</v>
      </c>
      <c r="J110" s="14"/>
      <c r="K110"/>
      <c r="L110"/>
      <c r="M110"/>
      <c r="N110"/>
      <c r="O110"/>
      <c r="P110"/>
      <c r="Q110"/>
      <c r="R110"/>
      <c r="S110"/>
    </row>
    <row r="111" spans="1:19" ht="5.0999999999999996" customHeight="1" x14ac:dyDescent="0.25">
      <c r="A111" s="18"/>
      <c r="B111" s="141"/>
      <c r="C111" s="141"/>
      <c r="D111" s="141"/>
      <c r="E111" s="141"/>
      <c r="F111" s="141"/>
      <c r="G111" s="141"/>
      <c r="H111" s="141"/>
      <c r="I111" s="141"/>
    </row>
    <row r="112" spans="1:19" ht="33.75" x14ac:dyDescent="0.25">
      <c r="A112" s="10" t="s">
        <v>19</v>
      </c>
      <c r="B112" s="135" t="s">
        <v>85</v>
      </c>
      <c r="C112" s="136"/>
      <c r="D112" s="136"/>
      <c r="E112" s="136"/>
      <c r="F112" s="136"/>
      <c r="G112" s="137"/>
      <c r="H112" s="10" t="s">
        <v>14</v>
      </c>
      <c r="I112" s="10" t="s">
        <v>15</v>
      </c>
    </row>
    <row r="113" spans="1:15" ht="15" customHeight="1" x14ac:dyDescent="0.25">
      <c r="A113" s="11">
        <v>1</v>
      </c>
      <c r="B113" s="101" t="s">
        <v>86</v>
      </c>
      <c r="C113" s="102"/>
      <c r="D113" s="102"/>
      <c r="E113" s="102"/>
      <c r="F113" s="102"/>
      <c r="G113" s="103"/>
      <c r="H113" s="12">
        <f>I113/$I$123</f>
        <v>0</v>
      </c>
      <c r="I113" s="13">
        <v>0</v>
      </c>
    </row>
    <row r="114" spans="1:15" ht="15" customHeight="1" x14ac:dyDescent="0.25">
      <c r="A114" s="11">
        <v>2</v>
      </c>
      <c r="B114" s="101" t="s">
        <v>87</v>
      </c>
      <c r="C114" s="102"/>
      <c r="D114" s="102"/>
      <c r="E114" s="102"/>
      <c r="F114" s="102"/>
      <c r="G114" s="103"/>
      <c r="H114" s="12">
        <f>I114/$I$123</f>
        <v>0</v>
      </c>
      <c r="I114" s="13">
        <v>0</v>
      </c>
    </row>
    <row r="115" spans="1:15" ht="15" customHeight="1" x14ac:dyDescent="0.25">
      <c r="A115" s="126" t="s">
        <v>88</v>
      </c>
      <c r="B115" s="127"/>
      <c r="C115" s="127"/>
      <c r="D115" s="127"/>
      <c r="E115" s="127"/>
      <c r="F115" s="127"/>
      <c r="G115" s="128"/>
      <c r="H115" s="15">
        <f>H113+H114</f>
        <v>0</v>
      </c>
      <c r="I115" s="50">
        <f>SUM(I113:I114)</f>
        <v>0</v>
      </c>
    </row>
    <row r="116" spans="1:15" ht="5.0999999999999996" customHeight="1" x14ac:dyDescent="0.25"/>
    <row r="117" spans="1:15" ht="33.75" x14ac:dyDescent="0.25">
      <c r="A117" s="10" t="s">
        <v>31</v>
      </c>
      <c r="B117" s="135" t="s">
        <v>89</v>
      </c>
      <c r="C117" s="136"/>
      <c r="D117" s="136"/>
      <c r="E117" s="136"/>
      <c r="F117" s="136"/>
      <c r="G117" s="137"/>
      <c r="H117" s="10" t="s">
        <v>14</v>
      </c>
      <c r="I117" s="10" t="s">
        <v>15</v>
      </c>
    </row>
    <row r="118" spans="1:15" ht="15" customHeight="1" x14ac:dyDescent="0.25">
      <c r="A118" s="11">
        <v>1</v>
      </c>
      <c r="B118" s="101" t="s">
        <v>89</v>
      </c>
      <c r="C118" s="102"/>
      <c r="D118" s="102"/>
      <c r="E118" s="102"/>
      <c r="F118" s="102"/>
      <c r="G118" s="103"/>
      <c r="H118" s="12">
        <f>I118/I123</f>
        <v>0</v>
      </c>
      <c r="I118" s="13">
        <v>0</v>
      </c>
    </row>
    <row r="119" spans="1:15" ht="15" customHeight="1" x14ac:dyDescent="0.25">
      <c r="A119" s="126" t="s">
        <v>90</v>
      </c>
      <c r="B119" s="127"/>
      <c r="C119" s="127"/>
      <c r="D119" s="127"/>
      <c r="E119" s="127"/>
      <c r="F119" s="127"/>
      <c r="G119" s="128"/>
      <c r="H119" s="15">
        <f>H118</f>
        <v>0</v>
      </c>
      <c r="I119" s="50">
        <f>I118</f>
        <v>0</v>
      </c>
      <c r="J119" s="14"/>
      <c r="K119" s="14"/>
      <c r="L119" s="1"/>
    </row>
    <row r="120" spans="1:15" ht="5.0999999999999996" customHeight="1" x14ac:dyDescent="0.25">
      <c r="A120" s="17"/>
      <c r="B120" s="17"/>
      <c r="C120" s="17"/>
      <c r="D120" s="17"/>
      <c r="E120" s="17"/>
      <c r="F120" s="17"/>
      <c r="G120" s="17"/>
      <c r="H120" s="24"/>
      <c r="I120" s="25"/>
    </row>
    <row r="121" spans="1:15" ht="39" customHeight="1" x14ac:dyDescent="0.25">
      <c r="A121" s="138" t="s">
        <v>91</v>
      </c>
      <c r="B121" s="138"/>
      <c r="C121" s="138"/>
      <c r="D121" s="138"/>
      <c r="E121" s="138"/>
      <c r="F121" s="40">
        <v>0.18</v>
      </c>
      <c r="G121" s="41">
        <f>I123*F121</f>
        <v>474.26238556234034</v>
      </c>
      <c r="H121" s="42" t="s">
        <v>76</v>
      </c>
      <c r="I121" s="43">
        <f>I78</f>
        <v>128.83731818181818</v>
      </c>
      <c r="L121" s="1"/>
    </row>
    <row r="122" spans="1:15" s="47" customFormat="1" ht="16.5" customHeight="1" x14ac:dyDescent="0.25">
      <c r="A122" s="139" t="s">
        <v>77</v>
      </c>
      <c r="B122" s="139"/>
      <c r="C122" s="44" t="s">
        <v>78</v>
      </c>
      <c r="D122" s="44" t="s">
        <v>79</v>
      </c>
      <c r="E122" s="44" t="s">
        <v>80</v>
      </c>
      <c r="F122" s="44" t="s">
        <v>81</v>
      </c>
      <c r="G122" s="44" t="s">
        <v>82</v>
      </c>
      <c r="H122" s="42" t="s">
        <v>83</v>
      </c>
      <c r="I122" s="45" t="s">
        <v>84</v>
      </c>
      <c r="J122" s="46"/>
      <c r="L122" s="46"/>
    </row>
    <row r="123" spans="1:15" ht="16.5" customHeight="1" x14ac:dyDescent="0.25">
      <c r="A123" s="140">
        <f>I37</f>
        <v>1372.7113636363636</v>
      </c>
      <c r="B123" s="140"/>
      <c r="C123" s="48">
        <f>I48</f>
        <v>505.15778181818177</v>
      </c>
      <c r="D123" s="48">
        <f>I60</f>
        <v>349.96315317954543</v>
      </c>
      <c r="E123" s="48">
        <f>I67</f>
        <v>47.76349189772727</v>
      </c>
      <c r="F123" s="48">
        <f>I71</f>
        <v>128.78644037007274</v>
      </c>
      <c r="G123" s="48">
        <f>I81</f>
        <v>359.24611818181819</v>
      </c>
      <c r="H123" s="48">
        <f>A123+C123+D123+E123+F123+G123</f>
        <v>2763.6283490837091</v>
      </c>
      <c r="I123" s="48">
        <f>H123-I121</f>
        <v>2634.7910309018907</v>
      </c>
      <c r="J123" s="14"/>
      <c r="L123" s="1"/>
    </row>
    <row r="124" spans="1:15" ht="5.0999999999999996" customHeight="1" x14ac:dyDescent="0.25"/>
    <row r="125" spans="1:15" ht="12" x14ac:dyDescent="0.25">
      <c r="A125" s="120" t="s">
        <v>92</v>
      </c>
      <c r="B125" s="120"/>
      <c r="C125" s="120"/>
      <c r="D125" s="120"/>
      <c r="E125" s="120"/>
      <c r="F125" s="120"/>
      <c r="G125" s="120"/>
      <c r="H125" s="32">
        <f>H105+H115+H119</f>
        <v>0</v>
      </c>
      <c r="I125" s="33">
        <f>I105+I115+I119</f>
        <v>0</v>
      </c>
    </row>
    <row r="126" spans="1:15" ht="5.0999999999999996" customHeight="1" x14ac:dyDescent="0.25"/>
    <row r="127" spans="1:15" x14ac:dyDescent="0.25">
      <c r="A127" s="112" t="s">
        <v>93</v>
      </c>
      <c r="B127" s="112"/>
      <c r="C127" s="112"/>
      <c r="D127" s="112"/>
      <c r="E127" s="112"/>
      <c r="F127" s="112"/>
      <c r="G127" s="112"/>
      <c r="H127" s="112"/>
      <c r="I127" s="112"/>
    </row>
    <row r="128" spans="1:15" ht="33.75" x14ac:dyDescent="0.25">
      <c r="A128" s="10" t="s">
        <v>12</v>
      </c>
      <c r="B128" s="135" t="s">
        <v>169</v>
      </c>
      <c r="C128" s="136"/>
      <c r="D128" s="136"/>
      <c r="E128" s="136"/>
      <c r="F128" s="136"/>
      <c r="G128" s="137"/>
      <c r="H128" s="10" t="s">
        <v>14</v>
      </c>
      <c r="I128" s="10" t="s">
        <v>15</v>
      </c>
      <c r="K128"/>
      <c r="L128"/>
      <c r="M128"/>
      <c r="N128"/>
      <c r="O128"/>
    </row>
    <row r="129" spans="1:19" ht="15" customHeight="1" x14ac:dyDescent="0.25">
      <c r="A129" s="11">
        <v>1</v>
      </c>
      <c r="B129" s="101" t="s">
        <v>94</v>
      </c>
      <c r="C129" s="102"/>
      <c r="D129" s="102"/>
      <c r="E129" s="102"/>
      <c r="F129" s="102"/>
      <c r="G129" s="103"/>
      <c r="H129" s="12">
        <f>I129/$I$95</f>
        <v>1.9241982507288632E-2</v>
      </c>
      <c r="I129" s="13">
        <f>($D$139/$E$140)*G139</f>
        <v>53.177688349715687</v>
      </c>
    </row>
    <row r="130" spans="1:19" ht="15" customHeight="1" x14ac:dyDescent="0.25">
      <c r="A130" s="11">
        <v>2</v>
      </c>
      <c r="B130" s="101" t="s">
        <v>95</v>
      </c>
      <c r="C130" s="102"/>
      <c r="D130" s="102"/>
      <c r="E130" s="102"/>
      <c r="F130" s="102"/>
      <c r="G130" s="103"/>
      <c r="H130" s="12">
        <f t="shared" ref="H130:H133" si="6">I130/$I$95</f>
        <v>8.8629737609329448E-2</v>
      </c>
      <c r="I130" s="13">
        <f>($D$139/$E$140)*G140</f>
        <v>244.93965542899343</v>
      </c>
    </row>
    <row r="131" spans="1:19" ht="15" customHeight="1" x14ac:dyDescent="0.25">
      <c r="A131" s="11">
        <v>3</v>
      </c>
      <c r="B131" s="101" t="s">
        <v>159</v>
      </c>
      <c r="C131" s="102"/>
      <c r="D131" s="102"/>
      <c r="E131" s="102"/>
      <c r="F131" s="102"/>
      <c r="G131" s="103"/>
      <c r="H131" s="12">
        <f t="shared" si="6"/>
        <v>5.8309037900874647E-2</v>
      </c>
      <c r="I131" s="13">
        <f>($D$139/$E$140)*G141</f>
        <v>161.14451015065359</v>
      </c>
    </row>
    <row r="132" spans="1:19" ht="15" customHeight="1" x14ac:dyDescent="0.25">
      <c r="A132" s="11">
        <v>4</v>
      </c>
      <c r="B132" s="101" t="s">
        <v>173</v>
      </c>
      <c r="C132" s="102"/>
      <c r="D132" s="102"/>
      <c r="E132" s="102"/>
      <c r="F132" s="102"/>
      <c r="G132" s="103"/>
      <c r="H132" s="12">
        <f t="shared" si="6"/>
        <v>0</v>
      </c>
      <c r="I132" s="13">
        <f t="shared" ref="I132" si="7">($D$139/$E$140)*G142</f>
        <v>0</v>
      </c>
    </row>
    <row r="133" spans="1:19" ht="15" customHeight="1" x14ac:dyDescent="0.25">
      <c r="A133" s="11">
        <v>5</v>
      </c>
      <c r="B133" s="101" t="s">
        <v>74</v>
      </c>
      <c r="C133" s="102"/>
      <c r="D133" s="102"/>
      <c r="E133" s="102"/>
      <c r="F133" s="102"/>
      <c r="G133" s="103"/>
      <c r="H133" s="12">
        <f t="shared" si="6"/>
        <v>0</v>
      </c>
      <c r="I133" s="13">
        <v>0</v>
      </c>
    </row>
    <row r="134" spans="1:19" ht="15" customHeight="1" x14ac:dyDescent="0.25">
      <c r="A134" s="126" t="s">
        <v>96</v>
      </c>
      <c r="B134" s="127"/>
      <c r="C134" s="127"/>
      <c r="D134" s="127"/>
      <c r="E134" s="127"/>
      <c r="F134" s="127"/>
      <c r="G134" s="128"/>
      <c r="H134" s="15">
        <f>H129+H130+H131+H132+H133</f>
        <v>0.16618075801749271</v>
      </c>
      <c r="I134" s="50">
        <f>SUM(I129:I133)</f>
        <v>459.2618539293627</v>
      </c>
    </row>
    <row r="135" spans="1:19" ht="11.25" customHeight="1" x14ac:dyDescent="0.25">
      <c r="A135" s="18" t="s">
        <v>98</v>
      </c>
      <c r="B135" s="129" t="s">
        <v>97</v>
      </c>
      <c r="C135" s="129"/>
      <c r="D135" s="129"/>
      <c r="E135" s="129"/>
      <c r="F135" s="129"/>
      <c r="G135" s="129"/>
      <c r="H135" s="129"/>
      <c r="I135" s="129"/>
      <c r="K135"/>
      <c r="L135"/>
      <c r="M135"/>
      <c r="N135"/>
      <c r="O135"/>
      <c r="P135"/>
      <c r="Q135"/>
      <c r="R135"/>
      <c r="S135"/>
    </row>
    <row r="136" spans="1:19" ht="20.25" customHeight="1" x14ac:dyDescent="0.25">
      <c r="A136" s="18" t="s">
        <v>170</v>
      </c>
      <c r="B136" s="130" t="s">
        <v>99</v>
      </c>
      <c r="C136" s="130"/>
      <c r="D136" s="130"/>
      <c r="E136" s="130"/>
      <c r="F136" s="130"/>
      <c r="G136" s="130"/>
      <c r="H136" s="130"/>
      <c r="I136" s="130"/>
      <c r="K136"/>
      <c r="L136"/>
      <c r="M136"/>
      <c r="N136"/>
      <c r="O136"/>
      <c r="P136"/>
      <c r="Q136"/>
      <c r="R136"/>
      <c r="S136"/>
    </row>
    <row r="137" spans="1:19" ht="13.5" customHeight="1" x14ac:dyDescent="0.25">
      <c r="A137" s="131" t="s">
        <v>100</v>
      </c>
      <c r="B137" s="131"/>
      <c r="C137" s="131"/>
      <c r="D137" s="131"/>
      <c r="E137" s="131"/>
      <c r="F137" s="131"/>
      <c r="G137" s="131"/>
      <c r="H137" s="131"/>
      <c r="I137" s="131"/>
    </row>
    <row r="138" spans="1:19" ht="13.5" customHeight="1" x14ac:dyDescent="0.25">
      <c r="A138" s="132" t="s">
        <v>101</v>
      </c>
      <c r="B138" s="132"/>
      <c r="C138" s="11" t="s">
        <v>102</v>
      </c>
      <c r="D138" s="133" t="s">
        <v>143</v>
      </c>
      <c r="E138" s="134"/>
      <c r="F138" s="11" t="s">
        <v>103</v>
      </c>
      <c r="G138" s="49" t="s">
        <v>104</v>
      </c>
      <c r="H138" s="133" t="s">
        <v>105</v>
      </c>
      <c r="I138" s="133"/>
    </row>
    <row r="139" spans="1:19" ht="13.5" customHeight="1" x14ac:dyDescent="0.25">
      <c r="A139" s="121">
        <f>I95</f>
        <v>2763.6283490837086</v>
      </c>
      <c r="B139" s="122"/>
      <c r="C139" s="13">
        <f>I125</f>
        <v>0</v>
      </c>
      <c r="D139" s="123">
        <f>A139+C139</f>
        <v>2763.6283490837086</v>
      </c>
      <c r="E139" s="124"/>
      <c r="F139" s="11" t="s">
        <v>94</v>
      </c>
      <c r="G139" s="51">
        <v>1.6500000000000001E-2</v>
      </c>
      <c r="H139" s="116">
        <v>6.4999999999999997E-3</v>
      </c>
      <c r="I139" s="116"/>
      <c r="J139" s="14"/>
    </row>
    <row r="140" spans="1:19" ht="13.5" customHeight="1" x14ac:dyDescent="0.25">
      <c r="A140" s="125" t="s">
        <v>106</v>
      </c>
      <c r="B140" s="125"/>
      <c r="C140" s="49">
        <v>1</v>
      </c>
      <c r="D140" s="53">
        <f>G143/1</f>
        <v>0.14250000000000002</v>
      </c>
      <c r="E140" s="54">
        <f>C140-D140</f>
        <v>0.85749999999999993</v>
      </c>
      <c r="F140" s="11" t="s">
        <v>95</v>
      </c>
      <c r="G140" s="51">
        <v>7.5999999999999998E-2</v>
      </c>
      <c r="H140" s="116">
        <v>0.03</v>
      </c>
      <c r="I140" s="116"/>
    </row>
    <row r="141" spans="1:19" ht="13.5" customHeight="1" x14ac:dyDescent="0.25">
      <c r="A141" s="115" t="s">
        <v>107</v>
      </c>
      <c r="B141" s="115"/>
      <c r="C141" s="11">
        <v>1</v>
      </c>
      <c r="D141" s="55">
        <f>H143</f>
        <v>8.6499999999999994E-2</v>
      </c>
      <c r="E141" s="56">
        <f>C141-D141</f>
        <v>0.91349999999999998</v>
      </c>
      <c r="F141" s="11" t="s">
        <v>159</v>
      </c>
      <c r="G141" s="51">
        <f>I11</f>
        <v>0.05</v>
      </c>
      <c r="H141" s="116">
        <f>I11</f>
        <v>0.05</v>
      </c>
      <c r="I141" s="116"/>
    </row>
    <row r="142" spans="1:19" ht="13.5" customHeight="1" x14ac:dyDescent="0.25">
      <c r="A142" s="115" t="s">
        <v>108</v>
      </c>
      <c r="B142" s="115"/>
      <c r="C142" s="11">
        <v>1</v>
      </c>
      <c r="D142" s="57">
        <v>0.09</v>
      </c>
      <c r="E142" s="58">
        <f>C142-D142</f>
        <v>0.91</v>
      </c>
      <c r="F142" s="11" t="s">
        <v>109</v>
      </c>
      <c r="G142" s="51">
        <v>0</v>
      </c>
      <c r="H142" s="116">
        <v>0</v>
      </c>
      <c r="I142" s="116"/>
    </row>
    <row r="143" spans="1:19" ht="18" customHeight="1" x14ac:dyDescent="0.25">
      <c r="A143" s="59" t="s">
        <v>110</v>
      </c>
      <c r="B143" s="117" t="s">
        <v>111</v>
      </c>
      <c r="C143" s="117"/>
      <c r="D143" s="117"/>
      <c r="E143" s="117"/>
      <c r="F143" s="23" t="s">
        <v>112</v>
      </c>
      <c r="G143" s="60">
        <f>SUM(G139:G142)</f>
        <v>0.14250000000000002</v>
      </c>
      <c r="H143" s="118">
        <f>SUM(H139:I142)</f>
        <v>8.6499999999999994E-2</v>
      </c>
      <c r="I143" s="118"/>
    </row>
    <row r="144" spans="1:19" ht="5.0999999999999996" customHeight="1" x14ac:dyDescent="0.25">
      <c r="A144" s="61"/>
      <c r="B144" s="119"/>
      <c r="C144" s="119"/>
      <c r="D144" s="119"/>
      <c r="E144" s="119"/>
      <c r="F144" s="119"/>
      <c r="G144" s="119"/>
      <c r="H144" s="119"/>
      <c r="I144" s="119"/>
    </row>
    <row r="145" spans="1:10" ht="12" x14ac:dyDescent="0.25">
      <c r="A145" s="120" t="s">
        <v>113</v>
      </c>
      <c r="B145" s="120"/>
      <c r="C145" s="120"/>
      <c r="D145" s="120"/>
      <c r="E145" s="120"/>
      <c r="F145" s="120"/>
      <c r="G145" s="120"/>
      <c r="H145" s="32">
        <f>H134</f>
        <v>0.16618075801749271</v>
      </c>
      <c r="I145" s="33">
        <f>I134</f>
        <v>459.2618539293627</v>
      </c>
    </row>
    <row r="146" spans="1:10" ht="5.0999999999999996" customHeight="1" x14ac:dyDescent="0.25"/>
    <row r="147" spans="1:10" x14ac:dyDescent="0.25">
      <c r="A147" s="113" t="s">
        <v>114</v>
      </c>
      <c r="B147" s="113"/>
      <c r="C147" s="113"/>
      <c r="D147" s="113"/>
      <c r="E147" s="113"/>
      <c r="F147" s="113"/>
      <c r="G147" s="113"/>
      <c r="H147" s="113"/>
      <c r="I147" s="113"/>
    </row>
    <row r="148" spans="1:10" x14ac:dyDescent="0.25">
      <c r="A148" s="112" t="s">
        <v>11</v>
      </c>
      <c r="B148" s="112"/>
      <c r="C148" s="112"/>
      <c r="D148" s="112"/>
      <c r="E148" s="112"/>
      <c r="F148" s="112"/>
      <c r="G148" s="112"/>
      <c r="H148" s="112"/>
      <c r="I148" s="112"/>
    </row>
    <row r="149" spans="1:10" ht="15" customHeight="1" x14ac:dyDescent="0.25">
      <c r="A149" s="11">
        <v>1</v>
      </c>
      <c r="B149" s="101" t="s">
        <v>115</v>
      </c>
      <c r="C149" s="102"/>
      <c r="D149" s="102"/>
      <c r="E149" s="102"/>
      <c r="F149" s="102"/>
      <c r="G149" s="103"/>
      <c r="H149" s="12">
        <f>I149/$G$166</f>
        <v>0.42592557523461999</v>
      </c>
      <c r="I149" s="62">
        <f>I37</f>
        <v>1372.7113636363636</v>
      </c>
    </row>
    <row r="150" spans="1:10" ht="15" customHeight="1" x14ac:dyDescent="0.25">
      <c r="A150" s="11">
        <v>2</v>
      </c>
      <c r="B150" s="101" t="s">
        <v>116</v>
      </c>
      <c r="C150" s="102"/>
      <c r="D150" s="102"/>
      <c r="E150" s="102"/>
      <c r="F150" s="102"/>
      <c r="G150" s="103"/>
      <c r="H150" s="12">
        <f t="shared" ref="H150:H151" si="8">I150/$G$166</f>
        <v>0.3201073577688191</v>
      </c>
      <c r="I150" s="62">
        <f>I48+I60+I67+I71</f>
        <v>1031.6708672655272</v>
      </c>
    </row>
    <row r="151" spans="1:10" ht="15" customHeight="1" x14ac:dyDescent="0.25">
      <c r="A151" s="11">
        <v>3</v>
      </c>
      <c r="B151" s="114" t="s">
        <v>117</v>
      </c>
      <c r="C151" s="114"/>
      <c r="D151" s="114"/>
      <c r="E151" s="114"/>
      <c r="F151" s="114"/>
      <c r="G151" s="114"/>
      <c r="H151" s="12">
        <f t="shared" si="8"/>
        <v>0.11146706699656103</v>
      </c>
      <c r="I151" s="62">
        <f>I81</f>
        <v>359.24611818181819</v>
      </c>
    </row>
    <row r="152" spans="1:10" s="17" customFormat="1" ht="15" customHeight="1" x14ac:dyDescent="0.25">
      <c r="A152" s="104" t="s">
        <v>118</v>
      </c>
      <c r="B152" s="105"/>
      <c r="C152" s="105"/>
      <c r="D152" s="105"/>
      <c r="E152" s="105"/>
      <c r="F152" s="105"/>
      <c r="G152" s="106"/>
      <c r="H152" s="32">
        <f>H149+H150+H151</f>
        <v>0.85750000000000015</v>
      </c>
      <c r="I152" s="33">
        <f>SUM(I149:I151)</f>
        <v>2763.6283490837086</v>
      </c>
      <c r="J152" s="24"/>
    </row>
    <row r="153" spans="1:10" ht="5.0999999999999996" customHeight="1" x14ac:dyDescent="0.25"/>
    <row r="154" spans="1:10" x14ac:dyDescent="0.25">
      <c r="A154" s="112" t="s">
        <v>70</v>
      </c>
      <c r="B154" s="112"/>
      <c r="C154" s="112"/>
      <c r="D154" s="112"/>
      <c r="E154" s="112"/>
      <c r="F154" s="112"/>
      <c r="G154" s="112"/>
      <c r="H154" s="112"/>
      <c r="I154" s="112"/>
    </row>
    <row r="155" spans="1:10" ht="15" customHeight="1" x14ac:dyDescent="0.25">
      <c r="A155" s="11">
        <v>1</v>
      </c>
      <c r="B155" s="101" t="s">
        <v>119</v>
      </c>
      <c r="C155" s="102"/>
      <c r="D155" s="102"/>
      <c r="E155" s="102"/>
      <c r="F155" s="102"/>
      <c r="G155" s="103"/>
      <c r="H155" s="12">
        <f>I155/$G$166</f>
        <v>0</v>
      </c>
      <c r="I155" s="13">
        <f>I105</f>
        <v>0</v>
      </c>
    </row>
    <row r="156" spans="1:10" ht="15" customHeight="1" x14ac:dyDescent="0.25">
      <c r="A156" s="11">
        <v>2</v>
      </c>
      <c r="B156" s="101" t="s">
        <v>120</v>
      </c>
      <c r="C156" s="102"/>
      <c r="D156" s="102"/>
      <c r="E156" s="102"/>
      <c r="F156" s="102"/>
      <c r="G156" s="103"/>
      <c r="H156" s="12">
        <f t="shared" ref="H156:H157" si="9">I156/$G$166</f>
        <v>0</v>
      </c>
      <c r="I156" s="13">
        <f>I115</f>
        <v>0</v>
      </c>
    </row>
    <row r="157" spans="1:10" ht="15" customHeight="1" x14ac:dyDescent="0.25">
      <c r="A157" s="11">
        <v>3</v>
      </c>
      <c r="B157" s="101" t="s">
        <v>121</v>
      </c>
      <c r="C157" s="102"/>
      <c r="D157" s="102"/>
      <c r="E157" s="102"/>
      <c r="F157" s="102"/>
      <c r="G157" s="103"/>
      <c r="H157" s="12">
        <f t="shared" si="9"/>
        <v>0</v>
      </c>
      <c r="I157" s="13">
        <f>I119</f>
        <v>0</v>
      </c>
    </row>
    <row r="158" spans="1:10" ht="15" customHeight="1" x14ac:dyDescent="0.25">
      <c r="A158" s="104" t="s">
        <v>122</v>
      </c>
      <c r="B158" s="105"/>
      <c r="C158" s="105"/>
      <c r="D158" s="105"/>
      <c r="E158" s="105"/>
      <c r="F158" s="105"/>
      <c r="G158" s="106"/>
      <c r="H158" s="32">
        <f>H155+H156+H157</f>
        <v>0</v>
      </c>
      <c r="I158" s="33">
        <f>I155+I156+I157</f>
        <v>0</v>
      </c>
    </row>
    <row r="159" spans="1:10" ht="5.0999999999999996" customHeight="1" x14ac:dyDescent="0.25"/>
    <row r="160" spans="1:10" x14ac:dyDescent="0.25">
      <c r="A160" s="112" t="s">
        <v>93</v>
      </c>
      <c r="B160" s="112"/>
      <c r="C160" s="112"/>
      <c r="D160" s="112"/>
      <c r="E160" s="112"/>
      <c r="F160" s="112"/>
      <c r="G160" s="112"/>
      <c r="H160" s="112"/>
      <c r="I160" s="112"/>
    </row>
    <row r="161" spans="1:11" ht="15" customHeight="1" x14ac:dyDescent="0.25">
      <c r="A161" s="11">
        <v>1</v>
      </c>
      <c r="B161" s="101" t="s">
        <v>123</v>
      </c>
      <c r="C161" s="102"/>
      <c r="D161" s="102"/>
      <c r="E161" s="102"/>
      <c r="F161" s="102"/>
      <c r="G161" s="103"/>
      <c r="H161" s="12">
        <f>I161/$G$166</f>
        <v>0.14250000000000002</v>
      </c>
      <c r="I161" s="13">
        <f>I134</f>
        <v>459.2618539293627</v>
      </c>
    </row>
    <row r="162" spans="1:11" ht="15" customHeight="1" x14ac:dyDescent="0.25">
      <c r="A162" s="104" t="s">
        <v>124</v>
      </c>
      <c r="B162" s="105"/>
      <c r="C162" s="105"/>
      <c r="D162" s="105"/>
      <c r="E162" s="105"/>
      <c r="F162" s="105"/>
      <c r="G162" s="106"/>
      <c r="H162" s="32">
        <f>H161</f>
        <v>0.14250000000000002</v>
      </c>
      <c r="I162" s="33">
        <f>I134</f>
        <v>459.2618539293627</v>
      </c>
      <c r="K162" s="63"/>
    </row>
    <row r="163" spans="1:11" ht="5.0999999999999996" customHeight="1" x14ac:dyDescent="0.25"/>
    <row r="164" spans="1:11" x14ac:dyDescent="0.25">
      <c r="A164" s="107" t="s">
        <v>114</v>
      </c>
      <c r="B164" s="107"/>
      <c r="C164" s="107"/>
      <c r="D164" s="107"/>
      <c r="E164" s="107"/>
      <c r="F164" s="107"/>
      <c r="G164" s="107"/>
      <c r="H164" s="107"/>
      <c r="I164" s="107"/>
    </row>
    <row r="165" spans="1:11" ht="45" x14ac:dyDescent="0.25">
      <c r="A165" s="108" t="s">
        <v>125</v>
      </c>
      <c r="B165" s="108"/>
      <c r="C165" s="108"/>
      <c r="D165" s="108"/>
      <c r="E165" s="108"/>
      <c r="F165" s="108"/>
      <c r="G165" s="64" t="s">
        <v>126</v>
      </c>
      <c r="H165" s="64" t="s">
        <v>127</v>
      </c>
      <c r="I165" s="64" t="s">
        <v>128</v>
      </c>
    </row>
    <row r="166" spans="1:11" ht="11.25" customHeight="1" x14ac:dyDescent="0.25">
      <c r="A166" s="109" t="str">
        <f>D5</f>
        <v xml:space="preserve">Auxiliar Administrativo - seg-sex </v>
      </c>
      <c r="B166" s="110"/>
      <c r="C166" s="110"/>
      <c r="D166" s="110"/>
      <c r="E166" s="110"/>
      <c r="F166" s="111"/>
      <c r="G166" s="65">
        <f>I152+I158+I162</f>
        <v>3222.8902030130712</v>
      </c>
      <c r="H166" s="64">
        <f>IF(D6="12x36",2,1)</f>
        <v>1</v>
      </c>
      <c r="I166" s="65">
        <f>G166*H166</f>
        <v>3222.8902030130712</v>
      </c>
    </row>
    <row r="167" spans="1:11" x14ac:dyDescent="0.25">
      <c r="A167" s="109"/>
      <c r="B167" s="110"/>
      <c r="C167" s="110"/>
      <c r="D167" s="110"/>
      <c r="E167" s="110"/>
      <c r="F167" s="111"/>
      <c r="G167" s="64"/>
      <c r="H167" s="64"/>
      <c r="I167" s="65"/>
    </row>
    <row r="168" spans="1:11" s="17" customFormat="1" ht="12" x14ac:dyDescent="0.25">
      <c r="A168" s="98" t="s">
        <v>129</v>
      </c>
      <c r="B168" s="99"/>
      <c r="C168" s="99"/>
      <c r="D168" s="99"/>
      <c r="E168" s="99"/>
      <c r="F168" s="99"/>
      <c r="G168" s="99"/>
      <c r="H168" s="100"/>
      <c r="I168" s="66">
        <f>I166+I167</f>
        <v>3222.8902030130712</v>
      </c>
      <c r="J168" s="24"/>
    </row>
  </sheetData>
  <mergeCells count="166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B30:G30"/>
    <mergeCell ref="B31:G31"/>
    <mergeCell ref="B32:G32"/>
    <mergeCell ref="B33:G33"/>
    <mergeCell ref="B34:G34"/>
    <mergeCell ref="B35:G35"/>
    <mergeCell ref="A23:F23"/>
    <mergeCell ref="A24:F24"/>
    <mergeCell ref="A25:F25"/>
    <mergeCell ref="A27:I27"/>
    <mergeCell ref="B28:G28"/>
    <mergeCell ref="B29:G29"/>
    <mergeCell ref="B43:G43"/>
    <mergeCell ref="B44:G44"/>
    <mergeCell ref="B45:G45"/>
    <mergeCell ref="B46:G46"/>
    <mergeCell ref="B47:G47"/>
    <mergeCell ref="A48:G48"/>
    <mergeCell ref="B36:G36"/>
    <mergeCell ref="A37:G37"/>
    <mergeCell ref="B39:G39"/>
    <mergeCell ref="B40:G40"/>
    <mergeCell ref="B41:G41"/>
    <mergeCell ref="B42:G42"/>
    <mergeCell ref="B55:G55"/>
    <mergeCell ref="B56:G56"/>
    <mergeCell ref="B57:G57"/>
    <mergeCell ref="B58:G58"/>
    <mergeCell ref="B59:G59"/>
    <mergeCell ref="A60:G60"/>
    <mergeCell ref="A49:I49"/>
    <mergeCell ref="A50:I50"/>
    <mergeCell ref="B51:G51"/>
    <mergeCell ref="B52:G52"/>
    <mergeCell ref="B53:G53"/>
    <mergeCell ref="B54:G54"/>
    <mergeCell ref="A67:G67"/>
    <mergeCell ref="B69:G69"/>
    <mergeCell ref="B70:G70"/>
    <mergeCell ref="A71:G71"/>
    <mergeCell ref="A73:G73"/>
    <mergeCell ref="B75:G75"/>
    <mergeCell ref="B61:I61"/>
    <mergeCell ref="B62:I62"/>
    <mergeCell ref="B63:G63"/>
    <mergeCell ref="B64:G64"/>
    <mergeCell ref="B65:G65"/>
    <mergeCell ref="B66:G66"/>
    <mergeCell ref="B82:G82"/>
    <mergeCell ref="A83:I83"/>
    <mergeCell ref="A84:B84"/>
    <mergeCell ref="A85:B85"/>
    <mergeCell ref="A87:I87"/>
    <mergeCell ref="A88:B88"/>
    <mergeCell ref="B76:G76"/>
    <mergeCell ref="B77:G77"/>
    <mergeCell ref="B78:G78"/>
    <mergeCell ref="B79:G79"/>
    <mergeCell ref="B80:G80"/>
    <mergeCell ref="A81:G81"/>
    <mergeCell ref="B98:G98"/>
    <mergeCell ref="B99:G99"/>
    <mergeCell ref="B100:G100"/>
    <mergeCell ref="B101:G101"/>
    <mergeCell ref="B102:G102"/>
    <mergeCell ref="B103:G103"/>
    <mergeCell ref="A89:B89"/>
    <mergeCell ref="A91:I91"/>
    <mergeCell ref="A92:B92"/>
    <mergeCell ref="A93:B93"/>
    <mergeCell ref="A95:G95"/>
    <mergeCell ref="A97:I97"/>
    <mergeCell ref="B111:I111"/>
    <mergeCell ref="B112:G112"/>
    <mergeCell ref="B113:G113"/>
    <mergeCell ref="B114:G114"/>
    <mergeCell ref="A115:G115"/>
    <mergeCell ref="B117:G117"/>
    <mergeCell ref="B104:G104"/>
    <mergeCell ref="A105:G105"/>
    <mergeCell ref="B106:I106"/>
    <mergeCell ref="A108:E108"/>
    <mergeCell ref="A109:B109"/>
    <mergeCell ref="A110:B110"/>
    <mergeCell ref="A127:I127"/>
    <mergeCell ref="B128:G128"/>
    <mergeCell ref="B129:G129"/>
    <mergeCell ref="B130:G130"/>
    <mergeCell ref="B131:G131"/>
    <mergeCell ref="B132:G132"/>
    <mergeCell ref="B118:G118"/>
    <mergeCell ref="A119:G119"/>
    <mergeCell ref="A121:E121"/>
    <mergeCell ref="A122:B122"/>
    <mergeCell ref="A123:B123"/>
    <mergeCell ref="A125:G125"/>
    <mergeCell ref="A139:B139"/>
    <mergeCell ref="D139:E139"/>
    <mergeCell ref="H139:I139"/>
    <mergeCell ref="A140:B140"/>
    <mergeCell ref="H140:I140"/>
    <mergeCell ref="A141:B141"/>
    <mergeCell ref="H141:I141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47:I147"/>
    <mergeCell ref="A148:I148"/>
    <mergeCell ref="B149:G149"/>
    <mergeCell ref="B150:G150"/>
    <mergeCell ref="B151:G151"/>
    <mergeCell ref="A152:G152"/>
    <mergeCell ref="A142:B142"/>
    <mergeCell ref="H142:I142"/>
    <mergeCell ref="B143:E143"/>
    <mergeCell ref="H143:I143"/>
    <mergeCell ref="B144:I144"/>
    <mergeCell ref="A145:G145"/>
    <mergeCell ref="A168:H168"/>
    <mergeCell ref="B161:G161"/>
    <mergeCell ref="A162:G162"/>
    <mergeCell ref="A164:I164"/>
    <mergeCell ref="A165:F165"/>
    <mergeCell ref="A166:F166"/>
    <mergeCell ref="A167:F167"/>
    <mergeCell ref="A154:I154"/>
    <mergeCell ref="B155:G155"/>
    <mergeCell ref="B156:G156"/>
    <mergeCell ref="B157:G157"/>
    <mergeCell ref="A158:G158"/>
    <mergeCell ref="A160:I160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2" max="8" man="1"/>
    <brk id="120" max="8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68"/>
  <sheetViews>
    <sheetView view="pageBreakPreview" topLeftCell="A139" zoomScale="130" zoomScaleNormal="130" zoomScaleSheetLayoutView="130" workbookViewId="0">
      <selection activeCell="I122" sqref="I122"/>
    </sheetView>
  </sheetViews>
  <sheetFormatPr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K1" s="2"/>
    </row>
    <row r="2" spans="1:11" ht="22.5" customHeight="1" x14ac:dyDescent="0.25">
      <c r="A2" s="179" t="s">
        <v>1</v>
      </c>
      <c r="B2" s="179"/>
      <c r="C2" s="180" t="s">
        <v>198</v>
      </c>
      <c r="D2" s="180"/>
      <c r="E2" s="181" t="s">
        <v>2</v>
      </c>
      <c r="F2" s="181"/>
      <c r="G2" s="181"/>
      <c r="H2" s="181"/>
      <c r="I2" s="181"/>
    </row>
    <row r="3" spans="1:11" ht="11.25" customHeight="1" x14ac:dyDescent="0.25">
      <c r="A3" s="179" t="s">
        <v>3</v>
      </c>
      <c r="B3" s="179"/>
      <c r="C3" s="4"/>
      <c r="D3" s="5"/>
      <c r="E3" s="6" t="s">
        <v>4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148" t="s">
        <v>153</v>
      </c>
      <c r="B5" s="149"/>
      <c r="C5" s="150"/>
      <c r="D5" s="182" t="s">
        <v>197</v>
      </c>
      <c r="E5" s="183"/>
      <c r="F5" s="184"/>
      <c r="G5" s="185" t="str">
        <f>IF(D6="12x36","Regime de trabalho:","Quantidade de HORAS/MÊS")</f>
        <v>Quantidade de HORAS/MÊS</v>
      </c>
      <c r="H5" s="186"/>
      <c r="I5" s="189">
        <f>IF(D6="12x36",D6,5*D6)</f>
        <v>220</v>
      </c>
    </row>
    <row r="6" spans="1:11" ht="18.75" customHeight="1" x14ac:dyDescent="0.25">
      <c r="A6" s="148" t="str">
        <f>IF(D6="12x36","Regime de trabalho:","Regime de trabalho (horas semanais):")</f>
        <v>Regime de trabalho (horas semanais):</v>
      </c>
      <c r="B6" s="149"/>
      <c r="C6" s="150"/>
      <c r="D6" s="148">
        <v>44</v>
      </c>
      <c r="E6" s="149"/>
      <c r="F6" s="150"/>
      <c r="G6" s="187"/>
      <c r="H6" s="188"/>
      <c r="I6" s="190"/>
    </row>
    <row r="7" spans="1:11" ht="22.5" customHeight="1" x14ac:dyDescent="0.25">
      <c r="A7" s="148" t="s">
        <v>160</v>
      </c>
      <c r="B7" s="149"/>
      <c r="C7" s="150"/>
      <c r="D7" s="101" t="s">
        <v>180</v>
      </c>
      <c r="E7" s="102"/>
      <c r="F7" s="103"/>
      <c r="G7" s="173" t="s">
        <v>154</v>
      </c>
      <c r="H7" s="174"/>
      <c r="I7" s="177" t="s">
        <v>145</v>
      </c>
    </row>
    <row r="8" spans="1:11" ht="22.5" customHeight="1" x14ac:dyDescent="0.25">
      <c r="A8" s="148" t="s">
        <v>161</v>
      </c>
      <c r="B8" s="149"/>
      <c r="C8" s="150"/>
      <c r="D8" s="101" t="s">
        <v>6</v>
      </c>
      <c r="E8" s="102"/>
      <c r="F8" s="103"/>
      <c r="G8" s="175"/>
      <c r="H8" s="176"/>
      <c r="I8" s="178"/>
    </row>
    <row r="9" spans="1:11" ht="24.75" customHeight="1" x14ac:dyDescent="0.25">
      <c r="A9" s="148" t="s">
        <v>135</v>
      </c>
      <c r="B9" s="149"/>
      <c r="C9" s="150"/>
      <c r="D9" s="148" t="s">
        <v>201</v>
      </c>
      <c r="E9" s="149"/>
      <c r="F9" s="150"/>
      <c r="G9" s="167" t="s">
        <v>155</v>
      </c>
      <c r="H9" s="167"/>
      <c r="I9" s="8" t="s">
        <v>145</v>
      </c>
    </row>
    <row r="10" spans="1:11" ht="32.25" customHeight="1" x14ac:dyDescent="0.25">
      <c r="A10" s="168" t="s">
        <v>132</v>
      </c>
      <c r="B10" s="169"/>
      <c r="C10" s="169"/>
      <c r="D10" s="169"/>
      <c r="E10" s="169"/>
      <c r="F10" s="169"/>
      <c r="G10" s="71" t="s">
        <v>162</v>
      </c>
      <c r="H10" s="7">
        <v>220</v>
      </c>
      <c r="I10" s="73">
        <v>2013.31</v>
      </c>
    </row>
    <row r="11" spans="1:11" ht="29.25" customHeight="1" x14ac:dyDescent="0.25">
      <c r="A11" s="134" t="s">
        <v>159</v>
      </c>
      <c r="B11" s="162"/>
      <c r="C11" s="162"/>
      <c r="D11" s="162"/>
      <c r="E11" s="162"/>
      <c r="F11" s="162"/>
      <c r="G11" s="7" t="str">
        <f>D9</f>
        <v>Porto Alegre Centro</v>
      </c>
      <c r="H11" s="7" t="s">
        <v>5</v>
      </c>
      <c r="I11" s="9">
        <v>0.05</v>
      </c>
    </row>
    <row r="12" spans="1:11" ht="15" customHeight="1" x14ac:dyDescent="0.25">
      <c r="A12" s="166" t="s">
        <v>133</v>
      </c>
      <c r="B12" s="170"/>
      <c r="C12" s="170"/>
      <c r="D12" s="170"/>
      <c r="E12" s="170"/>
      <c r="F12" s="170"/>
      <c r="G12" s="164" t="s">
        <v>6</v>
      </c>
      <c r="H12" s="7" t="s">
        <v>7</v>
      </c>
      <c r="I12" s="73">
        <v>4.8</v>
      </c>
    </row>
    <row r="13" spans="1:11" x14ac:dyDescent="0.25">
      <c r="A13" s="171"/>
      <c r="B13" s="172"/>
      <c r="C13" s="172"/>
      <c r="D13" s="172"/>
      <c r="E13" s="172"/>
      <c r="F13" s="172"/>
      <c r="G13" s="164"/>
      <c r="H13" s="7" t="s">
        <v>8</v>
      </c>
      <c r="I13" s="74">
        <v>26</v>
      </c>
    </row>
    <row r="14" spans="1:11" x14ac:dyDescent="0.25">
      <c r="A14" s="168"/>
      <c r="B14" s="169"/>
      <c r="C14" s="169"/>
      <c r="D14" s="169"/>
      <c r="E14" s="169"/>
      <c r="F14" s="169"/>
      <c r="G14" s="164"/>
      <c r="H14" s="7" t="s">
        <v>9</v>
      </c>
      <c r="I14" s="8">
        <v>0.06</v>
      </c>
    </row>
    <row r="15" spans="1:11" ht="11.25" customHeight="1" x14ac:dyDescent="0.25">
      <c r="A15" s="133" t="s">
        <v>156</v>
      </c>
      <c r="B15" s="133"/>
      <c r="C15" s="133"/>
      <c r="D15" s="133"/>
      <c r="E15" s="133"/>
      <c r="F15" s="134"/>
      <c r="G15" s="164" t="s">
        <v>6</v>
      </c>
      <c r="H15" s="7" t="s">
        <v>7</v>
      </c>
      <c r="I15" s="73">
        <v>23.68</v>
      </c>
    </row>
    <row r="16" spans="1:11" ht="11.25" customHeight="1" x14ac:dyDescent="0.25">
      <c r="A16" s="133"/>
      <c r="B16" s="133"/>
      <c r="C16" s="133"/>
      <c r="D16" s="133"/>
      <c r="E16" s="133"/>
      <c r="F16" s="134"/>
      <c r="G16" s="164"/>
      <c r="H16" s="7" t="s">
        <v>8</v>
      </c>
      <c r="I16" s="74">
        <v>26</v>
      </c>
    </row>
    <row r="17" spans="1:9" x14ac:dyDescent="0.25">
      <c r="A17" s="133"/>
      <c r="B17" s="133"/>
      <c r="C17" s="133"/>
      <c r="D17" s="133"/>
      <c r="E17" s="133"/>
      <c r="F17" s="134"/>
      <c r="G17" s="164"/>
      <c r="H17" s="7" t="s">
        <v>9</v>
      </c>
      <c r="I17" s="8">
        <v>0.19</v>
      </c>
    </row>
    <row r="18" spans="1:9" x14ac:dyDescent="0.25">
      <c r="A18" s="133" t="s">
        <v>157</v>
      </c>
      <c r="B18" s="133"/>
      <c r="C18" s="133"/>
      <c r="D18" s="133"/>
      <c r="E18" s="133"/>
      <c r="F18" s="134"/>
      <c r="G18" s="164" t="s">
        <v>6</v>
      </c>
      <c r="H18" s="7" t="s">
        <v>7</v>
      </c>
      <c r="I18" s="73">
        <v>0</v>
      </c>
    </row>
    <row r="19" spans="1:9" x14ac:dyDescent="0.25">
      <c r="A19" s="133"/>
      <c r="B19" s="133"/>
      <c r="C19" s="133"/>
      <c r="D19" s="133"/>
      <c r="E19" s="133"/>
      <c r="F19" s="134"/>
      <c r="G19" s="164"/>
      <c r="H19" s="7" t="s">
        <v>8</v>
      </c>
      <c r="I19" s="74">
        <v>0</v>
      </c>
    </row>
    <row r="20" spans="1:9" x14ac:dyDescent="0.25">
      <c r="A20" s="133"/>
      <c r="B20" s="133"/>
      <c r="C20" s="133"/>
      <c r="D20" s="133"/>
      <c r="E20" s="133"/>
      <c r="F20" s="134"/>
      <c r="G20" s="164"/>
      <c r="H20" s="7" t="s">
        <v>9</v>
      </c>
      <c r="I20" s="8">
        <v>0</v>
      </c>
    </row>
    <row r="21" spans="1:9" ht="36" customHeight="1" x14ac:dyDescent="0.25">
      <c r="A21" s="165" t="s">
        <v>174</v>
      </c>
      <c r="B21" s="165"/>
      <c r="C21" s="165"/>
      <c r="D21" s="165"/>
      <c r="E21" s="165"/>
      <c r="F21" s="166"/>
      <c r="G21" s="72" t="s">
        <v>6</v>
      </c>
      <c r="H21" s="72" t="s">
        <v>146</v>
      </c>
      <c r="I21" s="76">
        <v>19.420000000000002</v>
      </c>
    </row>
    <row r="22" spans="1:9" ht="22.5" x14ac:dyDescent="0.25">
      <c r="A22" s="134" t="s">
        <v>144</v>
      </c>
      <c r="B22" s="162"/>
      <c r="C22" s="162"/>
      <c r="D22" s="162"/>
      <c r="E22" s="162"/>
      <c r="F22" s="163"/>
      <c r="G22" s="72"/>
      <c r="H22" s="72" t="s">
        <v>136</v>
      </c>
      <c r="I22" s="75" t="s">
        <v>145</v>
      </c>
    </row>
    <row r="23" spans="1:9" ht="34.5" customHeight="1" x14ac:dyDescent="0.25">
      <c r="A23" s="133" t="s">
        <v>175</v>
      </c>
      <c r="B23" s="133"/>
      <c r="C23" s="133"/>
      <c r="D23" s="133"/>
      <c r="E23" s="133"/>
      <c r="F23" s="133"/>
      <c r="G23" s="7"/>
      <c r="H23" s="7" t="s">
        <v>141</v>
      </c>
      <c r="I23" s="73" t="s">
        <v>145</v>
      </c>
    </row>
    <row r="24" spans="1:9" ht="26.25" customHeight="1" x14ac:dyDescent="0.25">
      <c r="A24" s="134" t="s">
        <v>147</v>
      </c>
      <c r="B24" s="162"/>
      <c r="C24" s="162"/>
      <c r="D24" s="162"/>
      <c r="E24" s="162"/>
      <c r="F24" s="163"/>
      <c r="G24" s="72"/>
      <c r="H24" s="77" t="s">
        <v>148</v>
      </c>
      <c r="I24" s="78" t="s">
        <v>145</v>
      </c>
    </row>
    <row r="25" spans="1:9" ht="35.25" customHeight="1" x14ac:dyDescent="0.25">
      <c r="A25" s="133" t="s">
        <v>152</v>
      </c>
      <c r="B25" s="133"/>
      <c r="C25" s="133"/>
      <c r="D25" s="133"/>
      <c r="E25" s="133"/>
      <c r="F25" s="133"/>
      <c r="G25" s="7"/>
      <c r="H25" s="71" t="s">
        <v>136</v>
      </c>
      <c r="I25" s="8">
        <v>0.2</v>
      </c>
    </row>
    <row r="26" spans="1:9" ht="5.0999999999999996" customHeight="1" x14ac:dyDescent="0.25"/>
    <row r="27" spans="1:9" ht="17.25" customHeight="1" x14ac:dyDescent="0.25">
      <c r="A27" s="112" t="s">
        <v>11</v>
      </c>
      <c r="B27" s="112"/>
      <c r="C27" s="112"/>
      <c r="D27" s="112"/>
      <c r="E27" s="112"/>
      <c r="F27" s="112"/>
      <c r="G27" s="112"/>
      <c r="H27" s="112"/>
      <c r="I27" s="112"/>
    </row>
    <row r="28" spans="1:9" ht="33.75" x14ac:dyDescent="0.25">
      <c r="A28" s="10" t="s">
        <v>12</v>
      </c>
      <c r="B28" s="135" t="s">
        <v>13</v>
      </c>
      <c r="C28" s="136"/>
      <c r="D28" s="136"/>
      <c r="E28" s="136"/>
      <c r="F28" s="136"/>
      <c r="G28" s="137"/>
      <c r="H28" s="10" t="s">
        <v>14</v>
      </c>
      <c r="I28" s="10" t="s">
        <v>15</v>
      </c>
    </row>
    <row r="29" spans="1:9" ht="15" customHeight="1" x14ac:dyDescent="0.25">
      <c r="A29" s="11">
        <v>1</v>
      </c>
      <c r="B29" s="101" t="s">
        <v>16</v>
      </c>
      <c r="C29" s="102"/>
      <c r="D29" s="102"/>
      <c r="E29" s="102"/>
      <c r="F29" s="102"/>
      <c r="G29" s="103"/>
      <c r="H29" s="12">
        <f t="shared" ref="H29:H36" si="0">I29/$I$37</f>
        <v>1</v>
      </c>
      <c r="I29" s="13">
        <f>IF(D6="12x36",I10,I10/H10*I5)</f>
        <v>2013.31</v>
      </c>
    </row>
    <row r="30" spans="1:9" ht="15" customHeight="1" x14ac:dyDescent="0.25">
      <c r="A30" s="11">
        <f>A29+1</f>
        <v>2</v>
      </c>
      <c r="B30" s="101" t="s">
        <v>17</v>
      </c>
      <c r="C30" s="102"/>
      <c r="D30" s="102"/>
      <c r="E30" s="102"/>
      <c r="F30" s="102"/>
      <c r="G30" s="103"/>
      <c r="H30" s="12">
        <f t="shared" si="0"/>
        <v>0</v>
      </c>
      <c r="I30" s="13">
        <f>IF(I9=30%,I29*I9,0)</f>
        <v>0</v>
      </c>
    </row>
    <row r="31" spans="1:9" ht="15" customHeight="1" x14ac:dyDescent="0.25">
      <c r="A31" s="11">
        <f t="shared" ref="A31:A36" si="1">A30+1</f>
        <v>3</v>
      </c>
      <c r="B31" s="114" t="s">
        <v>142</v>
      </c>
      <c r="C31" s="114"/>
      <c r="D31" s="114"/>
      <c r="E31" s="114"/>
      <c r="F31" s="114"/>
      <c r="G31" s="114"/>
      <c r="H31" s="12">
        <f t="shared" si="0"/>
        <v>0</v>
      </c>
      <c r="I31" s="13">
        <f>IF(I7=10%,I23*I7,0)</f>
        <v>0</v>
      </c>
    </row>
    <row r="32" spans="1:9" ht="15" customHeight="1" x14ac:dyDescent="0.25">
      <c r="A32" s="11">
        <f t="shared" si="1"/>
        <v>4</v>
      </c>
      <c r="B32" s="114" t="s">
        <v>137</v>
      </c>
      <c r="C32" s="114"/>
      <c r="D32" s="114"/>
      <c r="E32" s="114"/>
      <c r="F32" s="114"/>
      <c r="G32" s="114"/>
      <c r="H32" s="12">
        <f t="shared" si="0"/>
        <v>0</v>
      </c>
      <c r="I32" s="13">
        <f>IF(I7=20%,I23*I7,0)</f>
        <v>0</v>
      </c>
    </row>
    <row r="33" spans="1:10" ht="15" customHeight="1" x14ac:dyDescent="0.25">
      <c r="A33" s="11">
        <f t="shared" si="1"/>
        <v>5</v>
      </c>
      <c r="B33" s="114" t="s">
        <v>138</v>
      </c>
      <c r="C33" s="114"/>
      <c r="D33" s="114"/>
      <c r="E33" s="114"/>
      <c r="F33" s="114"/>
      <c r="G33" s="114"/>
      <c r="H33" s="12">
        <f t="shared" si="0"/>
        <v>0</v>
      </c>
      <c r="I33" s="13">
        <f>IF(I7=40%,I23*I7,0)</f>
        <v>0</v>
      </c>
    </row>
    <row r="34" spans="1:10" ht="15" customHeight="1" x14ac:dyDescent="0.25">
      <c r="A34" s="11">
        <f t="shared" si="1"/>
        <v>6</v>
      </c>
      <c r="B34" s="101" t="s">
        <v>163</v>
      </c>
      <c r="C34" s="102"/>
      <c r="D34" s="102"/>
      <c r="E34" s="102"/>
      <c r="F34" s="102"/>
      <c r="G34" s="103"/>
      <c r="H34" s="12">
        <f t="shared" si="0"/>
        <v>0</v>
      </c>
      <c r="I34" s="13">
        <f>IF(I22="Não aplicável",0,I29*I22)</f>
        <v>0</v>
      </c>
    </row>
    <row r="35" spans="1:10" ht="15" customHeight="1" x14ac:dyDescent="0.25">
      <c r="A35" s="11">
        <f t="shared" si="1"/>
        <v>7</v>
      </c>
      <c r="B35" s="101" t="s">
        <v>10</v>
      </c>
      <c r="C35" s="102"/>
      <c r="D35" s="102"/>
      <c r="E35" s="102"/>
      <c r="F35" s="102"/>
      <c r="G35" s="103"/>
      <c r="H35" s="12">
        <f t="shared" si="0"/>
        <v>0</v>
      </c>
      <c r="I35" s="13">
        <v>0</v>
      </c>
    </row>
    <row r="36" spans="1:10" ht="15" customHeight="1" x14ac:dyDescent="0.25">
      <c r="A36" s="11">
        <f t="shared" si="1"/>
        <v>8</v>
      </c>
      <c r="B36" s="159" t="str">
        <f>IF(D6="12x36","Para postos 12x36 os feriados são considerados compensados, conforme parágrafo único, Art. 59-A da CLT","Outros")</f>
        <v>Outros</v>
      </c>
      <c r="C36" s="160"/>
      <c r="D36" s="160"/>
      <c r="E36" s="160"/>
      <c r="F36" s="160"/>
      <c r="G36" s="161"/>
      <c r="H36" s="12">
        <f t="shared" si="0"/>
        <v>0</v>
      </c>
      <c r="I36" s="68">
        <v>0</v>
      </c>
    </row>
    <row r="37" spans="1:10" s="17" customFormat="1" ht="15" customHeight="1" x14ac:dyDescent="0.25">
      <c r="A37" s="126" t="s">
        <v>18</v>
      </c>
      <c r="B37" s="127"/>
      <c r="C37" s="127"/>
      <c r="D37" s="127"/>
      <c r="E37" s="127"/>
      <c r="F37" s="127"/>
      <c r="G37" s="128"/>
      <c r="H37" s="15">
        <f>SUM(H29:H36)</f>
        <v>1</v>
      </c>
      <c r="I37" s="50">
        <f>SUM(I29:I36)</f>
        <v>2013.31</v>
      </c>
      <c r="J37" s="16"/>
    </row>
    <row r="38" spans="1:10" ht="5.0999999999999996" customHeight="1" x14ac:dyDescent="0.25"/>
    <row r="39" spans="1:10" ht="33.75" customHeight="1" x14ac:dyDescent="0.25">
      <c r="A39" s="10" t="s">
        <v>19</v>
      </c>
      <c r="B39" s="135" t="s">
        <v>20</v>
      </c>
      <c r="C39" s="136"/>
      <c r="D39" s="136"/>
      <c r="E39" s="136"/>
      <c r="F39" s="136"/>
      <c r="G39" s="137"/>
      <c r="H39" s="10" t="s">
        <v>14</v>
      </c>
      <c r="I39" s="10" t="s">
        <v>15</v>
      </c>
    </row>
    <row r="40" spans="1:10" ht="15" customHeight="1" x14ac:dyDescent="0.25">
      <c r="A40" s="11">
        <v>1</v>
      </c>
      <c r="B40" s="101" t="s">
        <v>21</v>
      </c>
      <c r="C40" s="102"/>
      <c r="D40" s="102"/>
      <c r="E40" s="102"/>
      <c r="F40" s="102"/>
      <c r="G40" s="103"/>
      <c r="H40" s="12">
        <v>0.2</v>
      </c>
      <c r="I40" s="13">
        <f>$I$37*H40</f>
        <v>402.66200000000003</v>
      </c>
    </row>
    <row r="41" spans="1:10" ht="15" customHeight="1" x14ac:dyDescent="0.25">
      <c r="A41" s="11">
        <v>2</v>
      </c>
      <c r="B41" s="101" t="s">
        <v>22</v>
      </c>
      <c r="C41" s="102"/>
      <c r="D41" s="102"/>
      <c r="E41" s="102"/>
      <c r="F41" s="102"/>
      <c r="G41" s="103"/>
      <c r="H41" s="12">
        <v>1.4999999999999999E-2</v>
      </c>
      <c r="I41" s="13">
        <f t="shared" ref="I41:I47" si="2">$I$37*H41</f>
        <v>30.199649999999998</v>
      </c>
    </row>
    <row r="42" spans="1:10" ht="15" customHeight="1" x14ac:dyDescent="0.25">
      <c r="A42" s="11">
        <v>3</v>
      </c>
      <c r="B42" s="101" t="s">
        <v>23</v>
      </c>
      <c r="C42" s="102"/>
      <c r="D42" s="102"/>
      <c r="E42" s="102"/>
      <c r="F42" s="102"/>
      <c r="G42" s="103"/>
      <c r="H42" s="12">
        <v>0.01</v>
      </c>
      <c r="I42" s="13">
        <f t="shared" si="2"/>
        <v>20.133099999999999</v>
      </c>
    </row>
    <row r="43" spans="1:10" ht="15" customHeight="1" x14ac:dyDescent="0.25">
      <c r="A43" s="11">
        <v>4</v>
      </c>
      <c r="B43" s="101" t="s">
        <v>24</v>
      </c>
      <c r="C43" s="102"/>
      <c r="D43" s="102"/>
      <c r="E43" s="102"/>
      <c r="F43" s="102"/>
      <c r="G43" s="103"/>
      <c r="H43" s="12">
        <v>2E-3</v>
      </c>
      <c r="I43" s="13">
        <f>$I$37*H43</f>
        <v>4.0266200000000003</v>
      </c>
    </row>
    <row r="44" spans="1:10" ht="15" customHeight="1" x14ac:dyDescent="0.25">
      <c r="A44" s="11">
        <v>5</v>
      </c>
      <c r="B44" s="101" t="s">
        <v>25</v>
      </c>
      <c r="C44" s="102"/>
      <c r="D44" s="102"/>
      <c r="E44" s="102"/>
      <c r="F44" s="102"/>
      <c r="G44" s="103"/>
      <c r="H44" s="12">
        <v>2.5000000000000001E-2</v>
      </c>
      <c r="I44" s="13">
        <f t="shared" si="2"/>
        <v>50.332750000000004</v>
      </c>
    </row>
    <row r="45" spans="1:10" ht="15" customHeight="1" x14ac:dyDescent="0.25">
      <c r="A45" s="11">
        <v>6</v>
      </c>
      <c r="B45" s="101" t="s">
        <v>26</v>
      </c>
      <c r="C45" s="102"/>
      <c r="D45" s="102"/>
      <c r="E45" s="102"/>
      <c r="F45" s="102"/>
      <c r="G45" s="103"/>
      <c r="H45" s="12">
        <v>0.08</v>
      </c>
      <c r="I45" s="13">
        <f>$I$37*H45</f>
        <v>161.06479999999999</v>
      </c>
    </row>
    <row r="46" spans="1:10" ht="15" customHeight="1" x14ac:dyDescent="0.25">
      <c r="A46" s="11">
        <v>7</v>
      </c>
      <c r="B46" s="101" t="s">
        <v>130</v>
      </c>
      <c r="C46" s="102"/>
      <c r="D46" s="102"/>
      <c r="E46" s="102"/>
      <c r="F46" s="102"/>
      <c r="G46" s="103"/>
      <c r="H46" s="12">
        <v>0.03</v>
      </c>
      <c r="I46" s="13">
        <f t="shared" si="2"/>
        <v>60.399299999999997</v>
      </c>
    </row>
    <row r="47" spans="1:10" ht="15" customHeight="1" x14ac:dyDescent="0.25">
      <c r="A47" s="11">
        <v>8</v>
      </c>
      <c r="B47" s="101" t="s">
        <v>27</v>
      </c>
      <c r="C47" s="102"/>
      <c r="D47" s="102"/>
      <c r="E47" s="102"/>
      <c r="F47" s="102"/>
      <c r="G47" s="103"/>
      <c r="H47" s="12">
        <v>6.0000000000000001E-3</v>
      </c>
      <c r="I47" s="13">
        <f t="shared" si="2"/>
        <v>12.07986</v>
      </c>
    </row>
    <row r="48" spans="1:10" s="17" customFormat="1" ht="15" customHeight="1" x14ac:dyDescent="0.25">
      <c r="A48" s="126" t="s">
        <v>28</v>
      </c>
      <c r="B48" s="127"/>
      <c r="C48" s="127"/>
      <c r="D48" s="127"/>
      <c r="E48" s="127"/>
      <c r="F48" s="127"/>
      <c r="G48" s="128"/>
      <c r="H48" s="15">
        <f>SUM(H40:H47)</f>
        <v>0.3680000000000001</v>
      </c>
      <c r="I48" s="50">
        <f>SUM(I40:I47)</f>
        <v>740.89808000000016</v>
      </c>
      <c r="J48" s="16"/>
    </row>
    <row r="49" spans="1:16" ht="15" customHeight="1" x14ac:dyDescent="0.25">
      <c r="A49" s="153" t="s">
        <v>29</v>
      </c>
      <c r="B49" s="153"/>
      <c r="C49" s="153"/>
      <c r="D49" s="153"/>
      <c r="E49" s="153"/>
      <c r="F49" s="153"/>
      <c r="G49" s="153"/>
      <c r="H49" s="153"/>
      <c r="I49" s="153"/>
    </row>
    <row r="50" spans="1:16" ht="30.75" customHeight="1" x14ac:dyDescent="0.25">
      <c r="A50" s="158" t="s">
        <v>30</v>
      </c>
      <c r="B50" s="158"/>
      <c r="C50" s="158"/>
      <c r="D50" s="158"/>
      <c r="E50" s="158"/>
      <c r="F50" s="158"/>
      <c r="G50" s="158"/>
      <c r="H50" s="158"/>
      <c r="I50" s="158"/>
      <c r="J50"/>
      <c r="K50"/>
      <c r="L50"/>
      <c r="M50"/>
      <c r="N50"/>
      <c r="O50"/>
      <c r="P50"/>
    </row>
    <row r="51" spans="1:16" ht="33.75" customHeight="1" x14ac:dyDescent="0.25">
      <c r="A51" s="10" t="s">
        <v>31</v>
      </c>
      <c r="B51" s="135" t="s">
        <v>32</v>
      </c>
      <c r="C51" s="136"/>
      <c r="D51" s="136"/>
      <c r="E51" s="136"/>
      <c r="F51" s="136"/>
      <c r="G51" s="137"/>
      <c r="H51" s="10" t="s">
        <v>14</v>
      </c>
      <c r="I51" s="10" t="s">
        <v>15</v>
      </c>
    </row>
    <row r="52" spans="1:16" ht="15" customHeight="1" x14ac:dyDescent="0.25">
      <c r="A52" s="11">
        <v>1</v>
      </c>
      <c r="B52" s="101" t="s">
        <v>33</v>
      </c>
      <c r="C52" s="102"/>
      <c r="D52" s="102"/>
      <c r="E52" s="102"/>
      <c r="F52" s="102"/>
      <c r="G52" s="103"/>
      <c r="H52" s="67">
        <v>0.119314</v>
      </c>
      <c r="I52" s="13">
        <f>$I$37*H52</f>
        <v>240.21606933999999</v>
      </c>
    </row>
    <row r="53" spans="1:16" ht="15" customHeight="1" x14ac:dyDescent="0.25">
      <c r="A53" s="11">
        <v>2</v>
      </c>
      <c r="B53" s="101" t="s">
        <v>34</v>
      </c>
      <c r="C53" s="102"/>
      <c r="D53" s="102"/>
      <c r="E53" s="102"/>
      <c r="F53" s="102"/>
      <c r="G53" s="103"/>
      <c r="H53" s="67">
        <v>2.0479000000000001E-2</v>
      </c>
      <c r="I53" s="13">
        <f t="shared" ref="I53:I58" si="3">$I$37*H53</f>
        <v>41.23057549</v>
      </c>
    </row>
    <row r="54" spans="1:16" ht="15" customHeight="1" x14ac:dyDescent="0.25">
      <c r="A54" s="11">
        <v>3</v>
      </c>
      <c r="B54" s="101" t="s">
        <v>35</v>
      </c>
      <c r="C54" s="102"/>
      <c r="D54" s="102"/>
      <c r="E54" s="102"/>
      <c r="F54" s="102"/>
      <c r="G54" s="103"/>
      <c r="H54" s="12">
        <v>1.2123E-2</v>
      </c>
      <c r="I54" s="13">
        <f t="shared" si="3"/>
        <v>24.407357130000001</v>
      </c>
    </row>
    <row r="55" spans="1:16" ht="15" customHeight="1" x14ac:dyDescent="0.25">
      <c r="A55" s="11">
        <v>4</v>
      </c>
      <c r="B55" s="101" t="s">
        <v>36</v>
      </c>
      <c r="C55" s="102"/>
      <c r="D55" s="102"/>
      <c r="E55" s="102"/>
      <c r="F55" s="102"/>
      <c r="G55" s="103"/>
      <c r="H55" s="12">
        <v>1.1436E-2</v>
      </c>
      <c r="I55" s="13">
        <f>$I$37*H55</f>
        <v>23.024213159999999</v>
      </c>
    </row>
    <row r="56" spans="1:16" ht="15" customHeight="1" x14ac:dyDescent="0.25">
      <c r="A56" s="11">
        <v>5</v>
      </c>
      <c r="B56" s="101" t="s">
        <v>37</v>
      </c>
      <c r="C56" s="102"/>
      <c r="D56" s="102"/>
      <c r="E56" s="102"/>
      <c r="F56" s="102"/>
      <c r="G56" s="103"/>
      <c r="H56" s="12">
        <v>1.74E-4</v>
      </c>
      <c r="I56" s="13">
        <f t="shared" si="3"/>
        <v>0.35031593999999999</v>
      </c>
    </row>
    <row r="57" spans="1:16" ht="15" customHeight="1" x14ac:dyDescent="0.25">
      <c r="A57" s="11">
        <v>6</v>
      </c>
      <c r="B57" s="101" t="s">
        <v>38</v>
      </c>
      <c r="C57" s="102"/>
      <c r="D57" s="102"/>
      <c r="E57" s="102"/>
      <c r="F57" s="102"/>
      <c r="G57" s="103"/>
      <c r="H57" s="12">
        <v>4.4200000000000001E-4</v>
      </c>
      <c r="I57" s="13">
        <f t="shared" si="3"/>
        <v>0.88988301999999997</v>
      </c>
    </row>
    <row r="58" spans="1:16" ht="15" customHeight="1" x14ac:dyDescent="0.25">
      <c r="A58" s="11">
        <v>7</v>
      </c>
      <c r="B58" s="101" t="s">
        <v>39</v>
      </c>
      <c r="C58" s="102"/>
      <c r="D58" s="102"/>
      <c r="E58" s="102"/>
      <c r="F58" s="102"/>
      <c r="G58" s="103"/>
      <c r="H58" s="12">
        <v>1.85E-4</v>
      </c>
      <c r="I58" s="13">
        <f t="shared" si="3"/>
        <v>0.37246235</v>
      </c>
    </row>
    <row r="59" spans="1:16" ht="15" customHeight="1" x14ac:dyDescent="0.25">
      <c r="A59" s="11">
        <v>8</v>
      </c>
      <c r="B59" s="101" t="s">
        <v>40</v>
      </c>
      <c r="C59" s="102"/>
      <c r="D59" s="102"/>
      <c r="E59" s="102"/>
      <c r="F59" s="102"/>
      <c r="G59" s="103"/>
      <c r="H59" s="12">
        <v>9.0789999999999996E-2</v>
      </c>
      <c r="I59" s="13">
        <f>$I$37*H59</f>
        <v>182.78841489999999</v>
      </c>
    </row>
    <row r="60" spans="1:16" s="17" customFormat="1" ht="15" customHeight="1" x14ac:dyDescent="0.25">
      <c r="A60" s="126" t="s">
        <v>41</v>
      </c>
      <c r="B60" s="127"/>
      <c r="C60" s="127"/>
      <c r="D60" s="127"/>
      <c r="E60" s="127"/>
      <c r="F60" s="127"/>
      <c r="G60" s="128"/>
      <c r="H60" s="15">
        <f>SUM(H52:H59)</f>
        <v>0.25494299999999998</v>
      </c>
      <c r="I60" s="50">
        <f>SUM(I52:I59)</f>
        <v>513.27929132999986</v>
      </c>
      <c r="J60" s="16"/>
    </row>
    <row r="61" spans="1:16" ht="11.25" customHeight="1" x14ac:dyDescent="0.25">
      <c r="A61" s="18" t="s">
        <v>42</v>
      </c>
      <c r="B61" s="129" t="s">
        <v>43</v>
      </c>
      <c r="C61" s="129"/>
      <c r="D61" s="129"/>
      <c r="E61" s="129"/>
      <c r="F61" s="129"/>
      <c r="G61" s="129"/>
      <c r="H61" s="129"/>
      <c r="I61" s="129"/>
    </row>
    <row r="62" spans="1:16" ht="15" customHeight="1" x14ac:dyDescent="0.25">
      <c r="A62" s="18" t="s">
        <v>44</v>
      </c>
      <c r="B62" s="157" t="s">
        <v>45</v>
      </c>
      <c r="C62" s="157"/>
      <c r="D62" s="157"/>
      <c r="E62" s="157"/>
      <c r="F62" s="157"/>
      <c r="G62" s="157"/>
      <c r="H62" s="157"/>
      <c r="I62" s="157"/>
    </row>
    <row r="63" spans="1:16" ht="33.75" customHeight="1" x14ac:dyDescent="0.25">
      <c r="A63" s="10" t="s">
        <v>46</v>
      </c>
      <c r="B63" s="135" t="s">
        <v>47</v>
      </c>
      <c r="C63" s="136"/>
      <c r="D63" s="136"/>
      <c r="E63" s="136"/>
      <c r="F63" s="136"/>
      <c r="G63" s="137"/>
      <c r="H63" s="10" t="s">
        <v>14</v>
      </c>
      <c r="I63" s="10" t="s">
        <v>15</v>
      </c>
    </row>
    <row r="64" spans="1:16" ht="15" customHeight="1" x14ac:dyDescent="0.25">
      <c r="A64" s="11">
        <v>1</v>
      </c>
      <c r="B64" s="101" t="s">
        <v>48</v>
      </c>
      <c r="C64" s="102"/>
      <c r="D64" s="102"/>
      <c r="E64" s="102"/>
      <c r="F64" s="102"/>
      <c r="G64" s="103"/>
      <c r="H64" s="12">
        <v>2.3626999999999999E-2</v>
      </c>
      <c r="I64" s="13">
        <f>$I$37*H64</f>
        <v>47.568475369999994</v>
      </c>
    </row>
    <row r="65" spans="1:11" ht="15" customHeight="1" x14ac:dyDescent="0.25">
      <c r="A65" s="11">
        <v>2</v>
      </c>
      <c r="B65" s="101" t="s">
        <v>49</v>
      </c>
      <c r="C65" s="102"/>
      <c r="D65" s="102"/>
      <c r="E65" s="102"/>
      <c r="F65" s="102"/>
      <c r="G65" s="103"/>
      <c r="H65" s="12">
        <v>1.717E-3</v>
      </c>
      <c r="I65" s="13">
        <f t="shared" ref="I65:I66" si="4">$I$37*H65</f>
        <v>3.4568532699999999</v>
      </c>
    </row>
    <row r="66" spans="1:11" ht="15" customHeight="1" x14ac:dyDescent="0.25">
      <c r="A66" s="11">
        <v>3</v>
      </c>
      <c r="B66" s="101" t="s">
        <v>50</v>
      </c>
      <c r="C66" s="102"/>
      <c r="D66" s="102"/>
      <c r="E66" s="102"/>
      <c r="F66" s="102"/>
      <c r="G66" s="103"/>
      <c r="H66" s="12">
        <v>9.4509999999999993E-3</v>
      </c>
      <c r="I66" s="13">
        <f t="shared" si="4"/>
        <v>19.027792809999998</v>
      </c>
    </row>
    <row r="67" spans="1:11" s="17" customFormat="1" ht="15" customHeight="1" x14ac:dyDescent="0.25">
      <c r="A67" s="126" t="s">
        <v>51</v>
      </c>
      <c r="B67" s="127"/>
      <c r="C67" s="127"/>
      <c r="D67" s="127"/>
      <c r="E67" s="127"/>
      <c r="F67" s="127"/>
      <c r="G67" s="128"/>
      <c r="H67" s="15">
        <f>SUM(H64:H66)</f>
        <v>3.4795E-2</v>
      </c>
      <c r="I67" s="50">
        <f>SUM(I64:I66)</f>
        <v>70.053121449999992</v>
      </c>
      <c r="J67" s="16"/>
    </row>
    <row r="68" spans="1:11" ht="5.0999999999999996" customHeight="1" x14ac:dyDescent="0.25"/>
    <row r="69" spans="1:11" ht="33.75" x14ac:dyDescent="0.25">
      <c r="A69" s="10" t="s">
        <v>52</v>
      </c>
      <c r="B69" s="135" t="s">
        <v>53</v>
      </c>
      <c r="C69" s="136"/>
      <c r="D69" s="136"/>
      <c r="E69" s="136"/>
      <c r="F69" s="136"/>
      <c r="G69" s="137"/>
      <c r="H69" s="10" t="s">
        <v>14</v>
      </c>
      <c r="I69" s="10" t="s">
        <v>15</v>
      </c>
    </row>
    <row r="70" spans="1:11" ht="15" customHeight="1" x14ac:dyDescent="0.25">
      <c r="A70" s="11">
        <v>1</v>
      </c>
      <c r="B70" s="101" t="s">
        <v>54</v>
      </c>
      <c r="C70" s="102"/>
      <c r="D70" s="102"/>
      <c r="E70" s="102"/>
      <c r="F70" s="102"/>
      <c r="G70" s="103"/>
      <c r="H70" s="12">
        <f>(H48*H60)</f>
        <v>9.3819024000000015E-2</v>
      </c>
      <c r="I70" s="13">
        <f>$I$37*H70</f>
        <v>188.88677920944002</v>
      </c>
    </row>
    <row r="71" spans="1:11" s="17" customFormat="1" ht="15" customHeight="1" x14ac:dyDescent="0.25">
      <c r="A71" s="126" t="s">
        <v>55</v>
      </c>
      <c r="B71" s="127"/>
      <c r="C71" s="127"/>
      <c r="D71" s="127"/>
      <c r="E71" s="127"/>
      <c r="F71" s="127"/>
      <c r="G71" s="128"/>
      <c r="H71" s="15">
        <f>SUM(H70:H70)</f>
        <v>9.3819024000000015E-2</v>
      </c>
      <c r="I71" s="50">
        <f>I70</f>
        <v>188.88677920944002</v>
      </c>
      <c r="J71" s="16"/>
      <c r="K71" s="19"/>
    </row>
    <row r="72" spans="1:11" ht="5.0999999999999996" customHeight="1" x14ac:dyDescent="0.25">
      <c r="J72" s="20"/>
    </row>
    <row r="73" spans="1:11" s="17" customFormat="1" ht="12" x14ac:dyDescent="0.25">
      <c r="A73" s="156" t="s">
        <v>56</v>
      </c>
      <c r="B73" s="156"/>
      <c r="C73" s="156"/>
      <c r="D73" s="156"/>
      <c r="E73" s="156"/>
      <c r="F73" s="156"/>
      <c r="G73" s="156"/>
      <c r="H73" s="21">
        <f>H48+H60+H67+H71</f>
        <v>0.75155702400000002</v>
      </c>
      <c r="I73" s="22">
        <f>I48+I60+I67+I71</f>
        <v>1513.1172719894398</v>
      </c>
      <c r="J73" s="16"/>
    </row>
    <row r="74" spans="1:11" ht="5.0999999999999996" customHeight="1" x14ac:dyDescent="0.25"/>
    <row r="75" spans="1:11" ht="33.75" x14ac:dyDescent="0.25">
      <c r="A75" s="10" t="s">
        <v>57</v>
      </c>
      <c r="B75" s="135" t="s">
        <v>151</v>
      </c>
      <c r="C75" s="136"/>
      <c r="D75" s="136"/>
      <c r="E75" s="136"/>
      <c r="F75" s="136"/>
      <c r="G75" s="137"/>
      <c r="H75" s="10" t="s">
        <v>14</v>
      </c>
      <c r="I75" s="10" t="s">
        <v>15</v>
      </c>
    </row>
    <row r="76" spans="1:11" ht="15" customHeight="1" x14ac:dyDescent="0.25">
      <c r="A76" s="11">
        <v>1</v>
      </c>
      <c r="B76" s="101" t="s">
        <v>156</v>
      </c>
      <c r="C76" s="102"/>
      <c r="D76" s="102"/>
      <c r="E76" s="102"/>
      <c r="F76" s="102"/>
      <c r="G76" s="103"/>
      <c r="H76" s="12">
        <f>I76/$I$37</f>
        <v>0.2477019435655711</v>
      </c>
      <c r="I76" s="13">
        <f>I93</f>
        <v>498.70079999999996</v>
      </c>
    </row>
    <row r="77" spans="1:11" ht="15" customHeight="1" x14ac:dyDescent="0.25">
      <c r="A77" s="11">
        <v>2</v>
      </c>
      <c r="B77" s="101" t="s">
        <v>157</v>
      </c>
      <c r="C77" s="102"/>
      <c r="D77" s="102"/>
      <c r="E77" s="102"/>
      <c r="F77" s="102"/>
      <c r="G77" s="103"/>
      <c r="H77" s="12">
        <f>I77/$I$37</f>
        <v>0</v>
      </c>
      <c r="I77" s="13">
        <f>I89</f>
        <v>0</v>
      </c>
    </row>
    <row r="78" spans="1:11" ht="15" customHeight="1" x14ac:dyDescent="0.25">
      <c r="A78" s="11">
        <v>3</v>
      </c>
      <c r="B78" s="101" t="s">
        <v>164</v>
      </c>
      <c r="C78" s="102"/>
      <c r="D78" s="102"/>
      <c r="E78" s="102"/>
      <c r="F78" s="102"/>
      <c r="G78" s="103"/>
      <c r="H78" s="12">
        <f>I78/$I$37</f>
        <v>6.3974946729515078E-2</v>
      </c>
      <c r="I78" s="13">
        <f>I85</f>
        <v>128.8014</v>
      </c>
    </row>
    <row r="79" spans="1:11" ht="15" customHeight="1" x14ac:dyDescent="0.25">
      <c r="A79" s="11">
        <v>4</v>
      </c>
      <c r="B79" s="101" t="s">
        <v>149</v>
      </c>
      <c r="C79" s="102"/>
      <c r="D79" s="102"/>
      <c r="E79" s="102"/>
      <c r="F79" s="102"/>
      <c r="G79" s="103"/>
      <c r="H79" s="12">
        <f>I79/$I$37</f>
        <v>0</v>
      </c>
      <c r="I79" s="13">
        <f>IF(I24="Não aplicável",0,((I10/H10)*1.5*I24))</f>
        <v>0</v>
      </c>
    </row>
    <row r="80" spans="1:11" ht="15" customHeight="1" x14ac:dyDescent="0.25">
      <c r="A80" s="11">
        <v>5</v>
      </c>
      <c r="B80" s="101" t="s">
        <v>134</v>
      </c>
      <c r="C80" s="102"/>
      <c r="D80" s="102"/>
      <c r="E80" s="102"/>
      <c r="F80" s="102"/>
      <c r="G80" s="103"/>
      <c r="H80" s="12">
        <f>I80/$I$37</f>
        <v>9.645807153394163E-3</v>
      </c>
      <c r="I80" s="13">
        <f>IF(I21="Não aplicável",0,I21)</f>
        <v>19.420000000000002</v>
      </c>
    </row>
    <row r="81" spans="1:12" ht="15" customHeight="1" x14ac:dyDescent="0.25">
      <c r="A81" s="126" t="s">
        <v>58</v>
      </c>
      <c r="B81" s="127"/>
      <c r="C81" s="127"/>
      <c r="D81" s="127"/>
      <c r="E81" s="127"/>
      <c r="F81" s="127"/>
      <c r="G81" s="128"/>
      <c r="H81" s="15">
        <f>SUM(H76:H80)</f>
        <v>0.3213226974484803</v>
      </c>
      <c r="I81" s="50">
        <f>SUM(I76:I80)</f>
        <v>646.92219999999986</v>
      </c>
      <c r="J81" s="14"/>
    </row>
    <row r="82" spans="1:12" ht="18" customHeight="1" x14ac:dyDescent="0.25">
      <c r="A82" s="18" t="s">
        <v>166</v>
      </c>
      <c r="B82" s="153" t="s">
        <v>165</v>
      </c>
      <c r="C82" s="154"/>
      <c r="D82" s="154"/>
      <c r="E82" s="154"/>
      <c r="F82" s="154"/>
      <c r="G82" s="154"/>
      <c r="H82" s="24"/>
      <c r="I82" s="25"/>
    </row>
    <row r="83" spans="1:12" ht="15" customHeight="1" x14ac:dyDescent="0.25">
      <c r="A83" s="152" t="s">
        <v>59</v>
      </c>
      <c r="B83" s="152"/>
      <c r="C83" s="152"/>
      <c r="D83" s="152"/>
      <c r="E83" s="152"/>
      <c r="F83" s="152"/>
      <c r="G83" s="152"/>
      <c r="H83" s="152"/>
      <c r="I83" s="152"/>
    </row>
    <row r="84" spans="1:12" ht="24" customHeight="1" x14ac:dyDescent="0.25">
      <c r="A84" s="133" t="s">
        <v>60</v>
      </c>
      <c r="B84" s="133"/>
      <c r="C84" s="11" t="s">
        <v>61</v>
      </c>
      <c r="D84" s="11" t="s">
        <v>62</v>
      </c>
      <c r="E84" s="11" t="s">
        <v>63</v>
      </c>
      <c r="F84" s="11" t="s">
        <v>64</v>
      </c>
      <c r="G84" s="11" t="s">
        <v>65</v>
      </c>
      <c r="H84" s="12" t="s">
        <v>66</v>
      </c>
      <c r="I84" s="13" t="s">
        <v>67</v>
      </c>
    </row>
    <row r="85" spans="1:12" ht="15" customHeight="1" x14ac:dyDescent="0.25">
      <c r="A85" s="155">
        <f>I12</f>
        <v>4.8</v>
      </c>
      <c r="B85" s="133"/>
      <c r="C85" s="11">
        <f>I13</f>
        <v>26</v>
      </c>
      <c r="D85" s="11">
        <v>2</v>
      </c>
      <c r="E85" s="30">
        <f>A85*C85*D85</f>
        <v>249.6</v>
      </c>
      <c r="F85" s="30">
        <f>I29</f>
        <v>2013.31</v>
      </c>
      <c r="G85" s="26">
        <f>I14</f>
        <v>0.06</v>
      </c>
      <c r="H85" s="30">
        <f>F85*G85</f>
        <v>120.79859999999999</v>
      </c>
      <c r="I85" s="68">
        <f>IF((E85-H85)&gt;0,E85-H85,0)</f>
        <v>128.8014</v>
      </c>
    </row>
    <row r="86" spans="1:12" ht="3.75" customHeight="1" x14ac:dyDescent="0.25">
      <c r="A86" s="79"/>
      <c r="E86" s="14"/>
      <c r="F86" s="14"/>
      <c r="G86" s="80"/>
      <c r="H86" s="14"/>
      <c r="I86" s="81"/>
    </row>
    <row r="87" spans="1:12" ht="15" customHeight="1" x14ac:dyDescent="0.25">
      <c r="A87" s="152" t="s">
        <v>158</v>
      </c>
      <c r="B87" s="152"/>
      <c r="C87" s="152"/>
      <c r="D87" s="152"/>
      <c r="E87" s="152"/>
      <c r="F87" s="152"/>
      <c r="G87" s="152"/>
      <c r="H87" s="152"/>
      <c r="I87" s="152"/>
    </row>
    <row r="88" spans="1:12" ht="23.25" customHeight="1" x14ac:dyDescent="0.25">
      <c r="A88" s="133" t="s">
        <v>60</v>
      </c>
      <c r="B88" s="133"/>
      <c r="C88" s="11" t="s">
        <v>68</v>
      </c>
      <c r="D88" s="11" t="s">
        <v>62</v>
      </c>
      <c r="E88" s="11" t="s">
        <v>63</v>
      </c>
      <c r="F88" s="11" t="s">
        <v>64</v>
      </c>
      <c r="G88" s="11" t="s">
        <v>65</v>
      </c>
      <c r="H88" s="12" t="s">
        <v>66</v>
      </c>
      <c r="I88" s="13" t="s">
        <v>67</v>
      </c>
    </row>
    <row r="89" spans="1:12" ht="15" customHeight="1" x14ac:dyDescent="0.25">
      <c r="A89" s="151">
        <f>I18</f>
        <v>0</v>
      </c>
      <c r="B89" s="151"/>
      <c r="C89" s="31">
        <f>I19</f>
        <v>0</v>
      </c>
      <c r="D89" s="11">
        <v>1</v>
      </c>
      <c r="E89" s="30">
        <f>A89*C89*D89</f>
        <v>0</v>
      </c>
      <c r="F89" s="30">
        <f>E89</f>
        <v>0</v>
      </c>
      <c r="G89" s="52">
        <f>I20</f>
        <v>0</v>
      </c>
      <c r="H89" s="30">
        <f>F89*G89</f>
        <v>0</v>
      </c>
      <c r="I89" s="13">
        <f>E89-H89</f>
        <v>0</v>
      </c>
    </row>
    <row r="90" spans="1:12" ht="5.0999999999999996" customHeight="1" x14ac:dyDescent="0.25">
      <c r="A90" s="27"/>
      <c r="B90" s="27"/>
      <c r="C90" s="27"/>
      <c r="D90" s="27"/>
      <c r="E90" s="16"/>
      <c r="F90" s="16"/>
      <c r="G90" s="28"/>
      <c r="H90" s="16"/>
      <c r="I90" s="29"/>
    </row>
    <row r="91" spans="1:12" ht="15" customHeight="1" x14ac:dyDescent="0.25">
      <c r="A91" s="152" t="s">
        <v>139</v>
      </c>
      <c r="B91" s="152"/>
      <c r="C91" s="152"/>
      <c r="D91" s="152"/>
      <c r="E91" s="152"/>
      <c r="F91" s="152"/>
      <c r="G91" s="152"/>
      <c r="H91" s="152"/>
      <c r="I91" s="152"/>
    </row>
    <row r="92" spans="1:12" ht="23.25" customHeight="1" x14ac:dyDescent="0.25">
      <c r="A92" s="133" t="s">
        <v>60</v>
      </c>
      <c r="B92" s="133"/>
      <c r="C92" s="11" t="s">
        <v>68</v>
      </c>
      <c r="D92" s="11" t="s">
        <v>62</v>
      </c>
      <c r="E92" s="11" t="s">
        <v>63</v>
      </c>
      <c r="F92" s="11" t="s">
        <v>64</v>
      </c>
      <c r="G92" s="11" t="s">
        <v>65</v>
      </c>
      <c r="H92" s="12" t="str">
        <f>H84</f>
        <v>Valor desconto</v>
      </c>
      <c r="I92" s="13" t="s">
        <v>67</v>
      </c>
    </row>
    <row r="93" spans="1:12" ht="15" customHeight="1" x14ac:dyDescent="0.25">
      <c r="A93" s="151">
        <f>I15</f>
        <v>23.68</v>
      </c>
      <c r="B93" s="151"/>
      <c r="C93" s="31">
        <f>I16</f>
        <v>26</v>
      </c>
      <c r="D93" s="11">
        <v>1</v>
      </c>
      <c r="E93" s="30">
        <f>A93*C93*D93</f>
        <v>615.67999999999995</v>
      </c>
      <c r="F93" s="30">
        <f>E93</f>
        <v>615.67999999999995</v>
      </c>
      <c r="G93" s="52">
        <f>I17</f>
        <v>0.19</v>
      </c>
      <c r="H93" s="30">
        <f>F93*G93</f>
        <v>116.97919999999999</v>
      </c>
      <c r="I93" s="13">
        <f>E93-H93</f>
        <v>498.70079999999996</v>
      </c>
    </row>
    <row r="94" spans="1:12" ht="5.0999999999999996" customHeight="1" x14ac:dyDescent="0.25"/>
    <row r="95" spans="1:12" ht="12" customHeight="1" x14ac:dyDescent="0.25">
      <c r="A95" s="120" t="s">
        <v>69</v>
      </c>
      <c r="B95" s="120"/>
      <c r="C95" s="120"/>
      <c r="D95" s="120"/>
      <c r="E95" s="120"/>
      <c r="F95" s="120"/>
      <c r="G95" s="120"/>
      <c r="H95" s="32">
        <f>H37+H73+H81</f>
        <v>2.0728797214484804</v>
      </c>
      <c r="I95" s="33">
        <f>I37+I73+I81</f>
        <v>4173.3494719894397</v>
      </c>
      <c r="J95" s="14"/>
      <c r="L95" s="14"/>
    </row>
    <row r="96" spans="1:12" s="38" customFormat="1" ht="5.0999999999999996" customHeight="1" x14ac:dyDescent="0.25">
      <c r="A96" s="34"/>
      <c r="B96" s="34"/>
      <c r="C96" s="34"/>
      <c r="D96" s="34"/>
      <c r="E96" s="34"/>
      <c r="F96" s="34"/>
      <c r="G96" s="34"/>
      <c r="H96" s="35"/>
      <c r="I96" s="36"/>
      <c r="J96" s="37"/>
      <c r="L96" s="37"/>
    </row>
    <row r="97" spans="1:19" x14ac:dyDescent="0.25">
      <c r="A97" s="112" t="s">
        <v>70</v>
      </c>
      <c r="B97" s="112"/>
      <c r="C97" s="112"/>
      <c r="D97" s="112"/>
      <c r="E97" s="112"/>
      <c r="F97" s="112"/>
      <c r="G97" s="112"/>
      <c r="H97" s="112"/>
      <c r="I97" s="112"/>
    </row>
    <row r="98" spans="1:19" ht="33.75" x14ac:dyDescent="0.25">
      <c r="A98" s="10" t="s">
        <v>12</v>
      </c>
      <c r="B98" s="135" t="s">
        <v>71</v>
      </c>
      <c r="C98" s="136"/>
      <c r="D98" s="136"/>
      <c r="E98" s="136"/>
      <c r="F98" s="136"/>
      <c r="G98" s="137"/>
      <c r="H98" s="10" t="s">
        <v>14</v>
      </c>
      <c r="I98" s="10" t="s">
        <v>15</v>
      </c>
    </row>
    <row r="99" spans="1:19" ht="15" customHeight="1" x14ac:dyDescent="0.25">
      <c r="A99" s="11">
        <v>1</v>
      </c>
      <c r="B99" s="101" t="s">
        <v>167</v>
      </c>
      <c r="C99" s="102"/>
      <c r="D99" s="102"/>
      <c r="E99" s="102"/>
      <c r="F99" s="102"/>
      <c r="G99" s="103"/>
      <c r="H99" s="12">
        <f>I99/$I$110</f>
        <v>0</v>
      </c>
      <c r="I99" s="13">
        <v>0</v>
      </c>
      <c r="K99"/>
      <c r="L99"/>
      <c r="M99"/>
      <c r="N99"/>
      <c r="O99"/>
      <c r="P99"/>
      <c r="Q99"/>
      <c r="R99"/>
      <c r="S99"/>
    </row>
    <row r="100" spans="1:19" ht="15" customHeight="1" x14ac:dyDescent="0.25">
      <c r="A100" s="11">
        <v>2</v>
      </c>
      <c r="B100" s="145" t="s">
        <v>171</v>
      </c>
      <c r="C100" s="146"/>
      <c r="D100" s="146"/>
      <c r="E100" s="146"/>
      <c r="F100" s="146"/>
      <c r="G100" s="147"/>
      <c r="H100" s="12">
        <f t="shared" ref="H100:H104" si="5">I100/$I$110</f>
        <v>0</v>
      </c>
      <c r="I100" s="13">
        <v>0</v>
      </c>
      <c r="K100"/>
      <c r="L100"/>
      <c r="M100"/>
      <c r="N100"/>
      <c r="O100"/>
      <c r="P100"/>
      <c r="Q100"/>
      <c r="R100"/>
      <c r="S100"/>
    </row>
    <row r="101" spans="1:19" ht="15" customHeight="1" x14ac:dyDescent="0.25">
      <c r="A101" s="11">
        <v>3</v>
      </c>
      <c r="B101" s="101" t="s">
        <v>72</v>
      </c>
      <c r="C101" s="102"/>
      <c r="D101" s="102"/>
      <c r="E101" s="102"/>
      <c r="F101" s="102"/>
      <c r="G101" s="103"/>
      <c r="H101" s="12">
        <f t="shared" si="5"/>
        <v>0</v>
      </c>
      <c r="I101" s="13">
        <v>0</v>
      </c>
      <c r="K101"/>
      <c r="L101"/>
      <c r="M101"/>
      <c r="N101"/>
      <c r="O101"/>
      <c r="P101"/>
      <c r="Q101"/>
      <c r="R101"/>
      <c r="S101"/>
    </row>
    <row r="102" spans="1:19" ht="15" customHeight="1" x14ac:dyDescent="0.25">
      <c r="A102" s="11">
        <v>4</v>
      </c>
      <c r="B102" s="148" t="s">
        <v>73</v>
      </c>
      <c r="C102" s="149"/>
      <c r="D102" s="149"/>
      <c r="E102" s="149"/>
      <c r="F102" s="149"/>
      <c r="G102" s="150"/>
      <c r="H102" s="12">
        <f t="shared" si="5"/>
        <v>0</v>
      </c>
      <c r="I102" s="13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1">
        <v>5</v>
      </c>
      <c r="B103" s="101" t="s">
        <v>172</v>
      </c>
      <c r="C103" s="102"/>
      <c r="D103" s="102"/>
      <c r="E103" s="102"/>
      <c r="F103" s="102"/>
      <c r="G103" s="103"/>
      <c r="H103" s="12">
        <f t="shared" si="5"/>
        <v>0</v>
      </c>
      <c r="I103" s="13"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1">
        <v>6</v>
      </c>
      <c r="B104" s="101" t="s">
        <v>74</v>
      </c>
      <c r="C104" s="102"/>
      <c r="D104" s="102"/>
      <c r="E104" s="102"/>
      <c r="F104" s="102"/>
      <c r="G104" s="103"/>
      <c r="H104" s="12">
        <f t="shared" si="5"/>
        <v>0</v>
      </c>
      <c r="I104" s="13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26" t="s">
        <v>75</v>
      </c>
      <c r="B105" s="127"/>
      <c r="C105" s="127"/>
      <c r="D105" s="127"/>
      <c r="E105" s="127"/>
      <c r="F105" s="127"/>
      <c r="G105" s="128"/>
      <c r="H105" s="15">
        <f>H99+H100+H101+H102+H103+H104</f>
        <v>0</v>
      </c>
      <c r="I105" s="39">
        <f>SUM(I99:I104)</f>
        <v>0</v>
      </c>
      <c r="J105" s="14"/>
      <c r="K105"/>
      <c r="L105"/>
      <c r="M105"/>
      <c r="N105"/>
      <c r="O105"/>
      <c r="P105"/>
      <c r="Q105"/>
      <c r="R105"/>
      <c r="S105"/>
    </row>
    <row r="106" spans="1:19" ht="30" customHeight="1" x14ac:dyDescent="0.25">
      <c r="A106"/>
      <c r="B106" s="129" t="s">
        <v>168</v>
      </c>
      <c r="C106" s="129"/>
      <c r="D106" s="129"/>
      <c r="E106" s="129"/>
      <c r="F106" s="129"/>
      <c r="G106" s="129"/>
      <c r="H106" s="129"/>
      <c r="I106" s="129"/>
      <c r="K106"/>
      <c r="L106"/>
      <c r="M106"/>
      <c r="N106"/>
      <c r="O106"/>
      <c r="P106"/>
      <c r="Q106"/>
      <c r="R106"/>
      <c r="S106"/>
    </row>
    <row r="107" spans="1:19" ht="5.25" customHeight="1" x14ac:dyDescent="0.25">
      <c r="A107"/>
      <c r="B107"/>
      <c r="C107"/>
      <c r="D107"/>
      <c r="E107"/>
      <c r="F107"/>
      <c r="G107"/>
      <c r="H107"/>
      <c r="I107"/>
    </row>
    <row r="108" spans="1:19" ht="48.75" customHeight="1" x14ac:dyDescent="0.25">
      <c r="A108" s="142" t="s">
        <v>150</v>
      </c>
      <c r="B108" s="143"/>
      <c r="C108" s="143"/>
      <c r="D108" s="143"/>
      <c r="E108" s="144"/>
      <c r="F108" s="40">
        <f>I25</f>
        <v>0.2</v>
      </c>
      <c r="G108" s="41">
        <f>I110*F108</f>
        <v>808.90961439788816</v>
      </c>
      <c r="H108" s="42" t="s">
        <v>76</v>
      </c>
      <c r="I108" s="43">
        <f>I78</f>
        <v>128.8014</v>
      </c>
      <c r="K108"/>
      <c r="L108"/>
      <c r="M108"/>
      <c r="N108"/>
      <c r="O108"/>
      <c r="P108"/>
      <c r="Q108"/>
      <c r="R108"/>
      <c r="S108"/>
    </row>
    <row r="109" spans="1:19" s="47" customFormat="1" ht="16.5" customHeight="1" x14ac:dyDescent="0.25">
      <c r="A109" s="139" t="s">
        <v>77</v>
      </c>
      <c r="B109" s="139"/>
      <c r="C109" s="44" t="s">
        <v>78</v>
      </c>
      <c r="D109" s="44" t="s">
        <v>79</v>
      </c>
      <c r="E109" s="44" t="s">
        <v>80</v>
      </c>
      <c r="F109" s="44" t="s">
        <v>81</v>
      </c>
      <c r="G109" s="44" t="s">
        <v>82</v>
      </c>
      <c r="H109" s="42" t="s">
        <v>83</v>
      </c>
      <c r="I109" s="45" t="s">
        <v>84</v>
      </c>
      <c r="J109" s="46"/>
      <c r="K109"/>
      <c r="L109"/>
      <c r="M109"/>
      <c r="N109"/>
      <c r="O109"/>
      <c r="P109"/>
      <c r="Q109"/>
      <c r="R109"/>
      <c r="S109"/>
    </row>
    <row r="110" spans="1:19" ht="16.5" customHeight="1" x14ac:dyDescent="0.25">
      <c r="A110" s="140">
        <f>I37</f>
        <v>2013.31</v>
      </c>
      <c r="B110" s="140"/>
      <c r="C110" s="48">
        <f>I48</f>
        <v>740.89808000000016</v>
      </c>
      <c r="D110" s="48">
        <f>I60</f>
        <v>513.27929132999986</v>
      </c>
      <c r="E110" s="48">
        <f>I67</f>
        <v>70.053121449999992</v>
      </c>
      <c r="F110" s="48">
        <f>I71</f>
        <v>188.88677920944002</v>
      </c>
      <c r="G110" s="48">
        <f>I81</f>
        <v>646.92219999999986</v>
      </c>
      <c r="H110" s="48">
        <f>A110+C110+D110+E110+F110+G110</f>
        <v>4173.3494719894406</v>
      </c>
      <c r="I110" s="48">
        <f>H110-I108</f>
        <v>4044.5480719894408</v>
      </c>
      <c r="J110" s="14"/>
      <c r="K110"/>
      <c r="L110"/>
      <c r="M110"/>
      <c r="N110"/>
      <c r="O110"/>
      <c r="P110"/>
      <c r="Q110"/>
      <c r="R110"/>
      <c r="S110"/>
    </row>
    <row r="111" spans="1:19" ht="5.0999999999999996" customHeight="1" x14ac:dyDescent="0.25">
      <c r="A111" s="18"/>
      <c r="B111" s="141"/>
      <c r="C111" s="141"/>
      <c r="D111" s="141"/>
      <c r="E111" s="141"/>
      <c r="F111" s="141"/>
      <c r="G111" s="141"/>
      <c r="H111" s="141"/>
      <c r="I111" s="141"/>
    </row>
    <row r="112" spans="1:19" ht="33.75" x14ac:dyDescent="0.25">
      <c r="A112" s="10" t="s">
        <v>19</v>
      </c>
      <c r="B112" s="135" t="s">
        <v>85</v>
      </c>
      <c r="C112" s="136"/>
      <c r="D112" s="136"/>
      <c r="E112" s="136"/>
      <c r="F112" s="136"/>
      <c r="G112" s="137"/>
      <c r="H112" s="10" t="s">
        <v>14</v>
      </c>
      <c r="I112" s="10" t="s">
        <v>15</v>
      </c>
    </row>
    <row r="113" spans="1:15" ht="15" customHeight="1" x14ac:dyDescent="0.25">
      <c r="A113" s="11">
        <v>1</v>
      </c>
      <c r="B113" s="101" t="s">
        <v>86</v>
      </c>
      <c r="C113" s="102"/>
      <c r="D113" s="102"/>
      <c r="E113" s="102"/>
      <c r="F113" s="102"/>
      <c r="G113" s="103"/>
      <c r="H113" s="12">
        <f>I113/$I$123</f>
        <v>0</v>
      </c>
      <c r="I113" s="13">
        <v>0</v>
      </c>
    </row>
    <row r="114" spans="1:15" ht="15" customHeight="1" x14ac:dyDescent="0.25">
      <c r="A114" s="11">
        <v>2</v>
      </c>
      <c r="B114" s="101" t="s">
        <v>87</v>
      </c>
      <c r="C114" s="102"/>
      <c r="D114" s="102"/>
      <c r="E114" s="102"/>
      <c r="F114" s="102"/>
      <c r="G114" s="103"/>
      <c r="H114" s="12">
        <f>I114/$I$123</f>
        <v>0</v>
      </c>
      <c r="I114" s="13">
        <v>0</v>
      </c>
    </row>
    <row r="115" spans="1:15" ht="15" customHeight="1" x14ac:dyDescent="0.25">
      <c r="A115" s="126" t="s">
        <v>88</v>
      </c>
      <c r="B115" s="127"/>
      <c r="C115" s="127"/>
      <c r="D115" s="127"/>
      <c r="E115" s="127"/>
      <c r="F115" s="127"/>
      <c r="G115" s="128"/>
      <c r="H115" s="15">
        <f>H113+H114</f>
        <v>0</v>
      </c>
      <c r="I115" s="50">
        <f>SUM(I113:I114)</f>
        <v>0</v>
      </c>
    </row>
    <row r="116" spans="1:15" ht="5.0999999999999996" customHeight="1" x14ac:dyDescent="0.25"/>
    <row r="117" spans="1:15" ht="33.75" x14ac:dyDescent="0.25">
      <c r="A117" s="10" t="s">
        <v>31</v>
      </c>
      <c r="B117" s="135" t="s">
        <v>89</v>
      </c>
      <c r="C117" s="136"/>
      <c r="D117" s="136"/>
      <c r="E117" s="136"/>
      <c r="F117" s="136"/>
      <c r="G117" s="137"/>
      <c r="H117" s="10" t="s">
        <v>14</v>
      </c>
      <c r="I117" s="10" t="s">
        <v>15</v>
      </c>
    </row>
    <row r="118" spans="1:15" ht="15" customHeight="1" x14ac:dyDescent="0.25">
      <c r="A118" s="11">
        <v>1</v>
      </c>
      <c r="B118" s="101" t="s">
        <v>89</v>
      </c>
      <c r="C118" s="102"/>
      <c r="D118" s="102"/>
      <c r="E118" s="102"/>
      <c r="F118" s="102"/>
      <c r="G118" s="103"/>
      <c r="H118" s="12">
        <f>I118/I123</f>
        <v>0</v>
      </c>
      <c r="I118" s="13">
        <v>0</v>
      </c>
    </row>
    <row r="119" spans="1:15" ht="15" customHeight="1" x14ac:dyDescent="0.25">
      <c r="A119" s="126" t="s">
        <v>90</v>
      </c>
      <c r="B119" s="127"/>
      <c r="C119" s="127"/>
      <c r="D119" s="127"/>
      <c r="E119" s="127"/>
      <c r="F119" s="127"/>
      <c r="G119" s="128"/>
      <c r="H119" s="15">
        <f>H118</f>
        <v>0</v>
      </c>
      <c r="I119" s="50">
        <f>I118</f>
        <v>0</v>
      </c>
      <c r="J119" s="14"/>
      <c r="K119" s="14"/>
      <c r="L119" s="1"/>
    </row>
    <row r="120" spans="1:15" ht="5.0999999999999996" customHeight="1" x14ac:dyDescent="0.25">
      <c r="A120" s="17"/>
      <c r="B120" s="17"/>
      <c r="C120" s="17"/>
      <c r="D120" s="17"/>
      <c r="E120" s="17"/>
      <c r="F120" s="17"/>
      <c r="G120" s="17"/>
      <c r="H120" s="24"/>
      <c r="I120" s="25"/>
    </row>
    <row r="121" spans="1:15" ht="39" customHeight="1" x14ac:dyDescent="0.25">
      <c r="A121" s="138" t="s">
        <v>91</v>
      </c>
      <c r="B121" s="138"/>
      <c r="C121" s="138"/>
      <c r="D121" s="138"/>
      <c r="E121" s="138"/>
      <c r="F121" s="40">
        <v>0.18</v>
      </c>
      <c r="G121" s="41">
        <f>I123*F121</f>
        <v>728.01865295809932</v>
      </c>
      <c r="H121" s="42" t="s">
        <v>76</v>
      </c>
      <c r="I121" s="43">
        <f>I78</f>
        <v>128.8014</v>
      </c>
      <c r="L121" s="1"/>
    </row>
    <row r="122" spans="1:15" s="47" customFormat="1" ht="16.5" customHeight="1" x14ac:dyDescent="0.25">
      <c r="A122" s="139" t="s">
        <v>77</v>
      </c>
      <c r="B122" s="139"/>
      <c r="C122" s="44" t="s">
        <v>78</v>
      </c>
      <c r="D122" s="44" t="s">
        <v>79</v>
      </c>
      <c r="E122" s="44" t="s">
        <v>80</v>
      </c>
      <c r="F122" s="44" t="s">
        <v>81</v>
      </c>
      <c r="G122" s="44" t="s">
        <v>82</v>
      </c>
      <c r="H122" s="42" t="s">
        <v>83</v>
      </c>
      <c r="I122" s="45" t="s">
        <v>84</v>
      </c>
      <c r="J122" s="46"/>
      <c r="L122" s="46"/>
    </row>
    <row r="123" spans="1:15" ht="16.5" customHeight="1" x14ac:dyDescent="0.25">
      <c r="A123" s="140">
        <f>I37</f>
        <v>2013.31</v>
      </c>
      <c r="B123" s="140"/>
      <c r="C123" s="48">
        <f>I48</f>
        <v>740.89808000000016</v>
      </c>
      <c r="D123" s="48">
        <f>I60</f>
        <v>513.27929132999986</v>
      </c>
      <c r="E123" s="48">
        <f>I67</f>
        <v>70.053121449999992</v>
      </c>
      <c r="F123" s="48">
        <f>I71</f>
        <v>188.88677920944002</v>
      </c>
      <c r="G123" s="48">
        <f>I81</f>
        <v>646.92219999999986</v>
      </c>
      <c r="H123" s="48">
        <f>A123+C123+D123+E123+F123+G123</f>
        <v>4173.3494719894406</v>
      </c>
      <c r="I123" s="48">
        <f>H123-I121</f>
        <v>4044.5480719894408</v>
      </c>
      <c r="J123" s="14"/>
      <c r="L123" s="1"/>
    </row>
    <row r="124" spans="1:15" ht="5.0999999999999996" customHeight="1" x14ac:dyDescent="0.25"/>
    <row r="125" spans="1:15" ht="12" x14ac:dyDescent="0.25">
      <c r="A125" s="120" t="s">
        <v>92</v>
      </c>
      <c r="B125" s="120"/>
      <c r="C125" s="120"/>
      <c r="D125" s="120"/>
      <c r="E125" s="120"/>
      <c r="F125" s="120"/>
      <c r="G125" s="120"/>
      <c r="H125" s="32">
        <f>H105+H115+H119</f>
        <v>0</v>
      </c>
      <c r="I125" s="33">
        <f>I105+I115+I119</f>
        <v>0</v>
      </c>
    </row>
    <row r="126" spans="1:15" ht="5.0999999999999996" customHeight="1" x14ac:dyDescent="0.25"/>
    <row r="127" spans="1:15" x14ac:dyDescent="0.25">
      <c r="A127" s="112" t="s">
        <v>93</v>
      </c>
      <c r="B127" s="112"/>
      <c r="C127" s="112"/>
      <c r="D127" s="112"/>
      <c r="E127" s="112"/>
      <c r="F127" s="112"/>
      <c r="G127" s="112"/>
      <c r="H127" s="112"/>
      <c r="I127" s="112"/>
    </row>
    <row r="128" spans="1:15" ht="33.75" x14ac:dyDescent="0.25">
      <c r="A128" s="10" t="s">
        <v>12</v>
      </c>
      <c r="B128" s="135" t="s">
        <v>169</v>
      </c>
      <c r="C128" s="136"/>
      <c r="D128" s="136"/>
      <c r="E128" s="136"/>
      <c r="F128" s="136"/>
      <c r="G128" s="137"/>
      <c r="H128" s="10" t="s">
        <v>14</v>
      </c>
      <c r="I128" s="10" t="s">
        <v>15</v>
      </c>
      <c r="K128"/>
      <c r="L128"/>
      <c r="M128"/>
      <c r="N128"/>
      <c r="O128"/>
    </row>
    <row r="129" spans="1:19" ht="15" customHeight="1" x14ac:dyDescent="0.25">
      <c r="A129" s="11">
        <v>1</v>
      </c>
      <c r="B129" s="101" t="s">
        <v>94</v>
      </c>
      <c r="C129" s="102"/>
      <c r="D129" s="102"/>
      <c r="E129" s="102"/>
      <c r="F129" s="102"/>
      <c r="G129" s="103"/>
      <c r="H129" s="12">
        <f>I129/$I$95</f>
        <v>1.9241982507288632E-2</v>
      </c>
      <c r="I129" s="13">
        <f>($D$139/$E$140)*G139</f>
        <v>80.303517536823051</v>
      </c>
    </row>
    <row r="130" spans="1:19" ht="15" customHeight="1" x14ac:dyDescent="0.25">
      <c r="A130" s="11">
        <v>2</v>
      </c>
      <c r="B130" s="101" t="s">
        <v>95</v>
      </c>
      <c r="C130" s="102"/>
      <c r="D130" s="102"/>
      <c r="E130" s="102"/>
      <c r="F130" s="102"/>
      <c r="G130" s="103"/>
      <c r="H130" s="12">
        <f t="shared" ref="H130:H133" si="6">I130/$I$95</f>
        <v>8.8629737609329462E-2</v>
      </c>
      <c r="I130" s="13">
        <f>($D$139/$E$140)*G140</f>
        <v>369.8828686544577</v>
      </c>
    </row>
    <row r="131" spans="1:19" ht="15" customHeight="1" x14ac:dyDescent="0.25">
      <c r="A131" s="11">
        <v>3</v>
      </c>
      <c r="B131" s="101" t="s">
        <v>159</v>
      </c>
      <c r="C131" s="102"/>
      <c r="D131" s="102"/>
      <c r="E131" s="102"/>
      <c r="F131" s="102"/>
      <c r="G131" s="103"/>
      <c r="H131" s="12">
        <f t="shared" si="6"/>
        <v>5.8309037900874647E-2</v>
      </c>
      <c r="I131" s="13">
        <f>($D$139/$E$140)*G141</f>
        <v>243.34399253582743</v>
      </c>
    </row>
    <row r="132" spans="1:19" ht="15" customHeight="1" x14ac:dyDescent="0.25">
      <c r="A132" s="11">
        <v>4</v>
      </c>
      <c r="B132" s="101" t="s">
        <v>173</v>
      </c>
      <c r="C132" s="102"/>
      <c r="D132" s="102"/>
      <c r="E132" s="102"/>
      <c r="F132" s="102"/>
      <c r="G132" s="103"/>
      <c r="H132" s="12">
        <f t="shared" si="6"/>
        <v>0</v>
      </c>
      <c r="I132" s="13">
        <f t="shared" ref="I132" si="7">($D$139/$E$140)*G142</f>
        <v>0</v>
      </c>
    </row>
    <row r="133" spans="1:19" ht="15" customHeight="1" x14ac:dyDescent="0.25">
      <c r="A133" s="11">
        <v>5</v>
      </c>
      <c r="B133" s="101" t="s">
        <v>74</v>
      </c>
      <c r="C133" s="102"/>
      <c r="D133" s="102"/>
      <c r="E133" s="102"/>
      <c r="F133" s="102"/>
      <c r="G133" s="103"/>
      <c r="H133" s="12">
        <f t="shared" si="6"/>
        <v>0</v>
      </c>
      <c r="I133" s="13">
        <v>0</v>
      </c>
    </row>
    <row r="134" spans="1:19" ht="15" customHeight="1" x14ac:dyDescent="0.25">
      <c r="A134" s="126" t="s">
        <v>96</v>
      </c>
      <c r="B134" s="127"/>
      <c r="C134" s="127"/>
      <c r="D134" s="127"/>
      <c r="E134" s="127"/>
      <c r="F134" s="127"/>
      <c r="G134" s="128"/>
      <c r="H134" s="15">
        <f>H129+H130+H131+H132+H133</f>
        <v>0.16618075801749274</v>
      </c>
      <c r="I134" s="50">
        <f>SUM(I129:I133)</f>
        <v>693.5303787271082</v>
      </c>
    </row>
    <row r="135" spans="1:19" ht="11.25" customHeight="1" x14ac:dyDescent="0.25">
      <c r="A135" s="18" t="s">
        <v>98</v>
      </c>
      <c r="B135" s="129" t="s">
        <v>97</v>
      </c>
      <c r="C135" s="129"/>
      <c r="D135" s="129"/>
      <c r="E135" s="129"/>
      <c r="F135" s="129"/>
      <c r="G135" s="129"/>
      <c r="H135" s="129"/>
      <c r="I135" s="129"/>
      <c r="K135"/>
      <c r="L135"/>
      <c r="M135"/>
      <c r="N135"/>
      <c r="O135"/>
      <c r="P135"/>
      <c r="Q135"/>
      <c r="R135"/>
      <c r="S135"/>
    </row>
    <row r="136" spans="1:19" ht="20.25" customHeight="1" x14ac:dyDescent="0.25">
      <c r="A136" s="18" t="s">
        <v>170</v>
      </c>
      <c r="B136" s="130" t="s">
        <v>99</v>
      </c>
      <c r="C136" s="130"/>
      <c r="D136" s="130"/>
      <c r="E136" s="130"/>
      <c r="F136" s="130"/>
      <c r="G136" s="130"/>
      <c r="H136" s="130"/>
      <c r="I136" s="130"/>
      <c r="K136"/>
      <c r="L136"/>
      <c r="M136"/>
      <c r="N136"/>
      <c r="O136"/>
      <c r="P136"/>
      <c r="Q136"/>
      <c r="R136"/>
      <c r="S136"/>
    </row>
    <row r="137" spans="1:19" ht="13.5" customHeight="1" x14ac:dyDescent="0.25">
      <c r="A137" s="131" t="s">
        <v>100</v>
      </c>
      <c r="B137" s="131"/>
      <c r="C137" s="131"/>
      <c r="D137" s="131"/>
      <c r="E137" s="131"/>
      <c r="F137" s="131"/>
      <c r="G137" s="131"/>
      <c r="H137" s="131"/>
      <c r="I137" s="131"/>
    </row>
    <row r="138" spans="1:19" ht="13.5" customHeight="1" x14ac:dyDescent="0.25">
      <c r="A138" s="132" t="s">
        <v>101</v>
      </c>
      <c r="B138" s="132"/>
      <c r="C138" s="11" t="s">
        <v>102</v>
      </c>
      <c r="D138" s="133" t="s">
        <v>143</v>
      </c>
      <c r="E138" s="134"/>
      <c r="F138" s="11" t="s">
        <v>103</v>
      </c>
      <c r="G138" s="49" t="s">
        <v>104</v>
      </c>
      <c r="H138" s="133" t="s">
        <v>105</v>
      </c>
      <c r="I138" s="133"/>
    </row>
    <row r="139" spans="1:19" ht="13.5" customHeight="1" x14ac:dyDescent="0.25">
      <c r="A139" s="121">
        <f>I95</f>
        <v>4173.3494719894397</v>
      </c>
      <c r="B139" s="122"/>
      <c r="C139" s="13">
        <f>I125</f>
        <v>0</v>
      </c>
      <c r="D139" s="123">
        <f>A139+C139</f>
        <v>4173.3494719894397</v>
      </c>
      <c r="E139" s="124"/>
      <c r="F139" s="11" t="s">
        <v>94</v>
      </c>
      <c r="G139" s="51">
        <v>1.6500000000000001E-2</v>
      </c>
      <c r="H139" s="116">
        <v>6.4999999999999997E-3</v>
      </c>
      <c r="I139" s="116"/>
      <c r="J139" s="14"/>
    </row>
    <row r="140" spans="1:19" ht="13.5" customHeight="1" x14ac:dyDescent="0.25">
      <c r="A140" s="125" t="s">
        <v>106</v>
      </c>
      <c r="B140" s="125"/>
      <c r="C140" s="49">
        <v>1</v>
      </c>
      <c r="D140" s="53">
        <f>G143/1</f>
        <v>0.14250000000000002</v>
      </c>
      <c r="E140" s="54">
        <f>C140-D140</f>
        <v>0.85749999999999993</v>
      </c>
      <c r="F140" s="11" t="s">
        <v>95</v>
      </c>
      <c r="G140" s="51">
        <v>7.5999999999999998E-2</v>
      </c>
      <c r="H140" s="116">
        <v>0.03</v>
      </c>
      <c r="I140" s="116"/>
    </row>
    <row r="141" spans="1:19" ht="13.5" customHeight="1" x14ac:dyDescent="0.25">
      <c r="A141" s="115" t="s">
        <v>107</v>
      </c>
      <c r="B141" s="115"/>
      <c r="C141" s="11">
        <v>1</v>
      </c>
      <c r="D141" s="55">
        <f>H143</f>
        <v>8.6499999999999994E-2</v>
      </c>
      <c r="E141" s="56">
        <f>C141-D141</f>
        <v>0.91349999999999998</v>
      </c>
      <c r="F141" s="11" t="s">
        <v>159</v>
      </c>
      <c r="G141" s="51">
        <f>I11</f>
        <v>0.05</v>
      </c>
      <c r="H141" s="116">
        <f>I11</f>
        <v>0.05</v>
      </c>
      <c r="I141" s="116"/>
    </row>
    <row r="142" spans="1:19" ht="13.5" customHeight="1" x14ac:dyDescent="0.25">
      <c r="A142" s="115" t="s">
        <v>108</v>
      </c>
      <c r="B142" s="115"/>
      <c r="C142" s="11">
        <v>1</v>
      </c>
      <c r="D142" s="57">
        <v>0.09</v>
      </c>
      <c r="E142" s="58">
        <f>C142-D142</f>
        <v>0.91</v>
      </c>
      <c r="F142" s="11" t="s">
        <v>109</v>
      </c>
      <c r="G142" s="51">
        <v>0</v>
      </c>
      <c r="H142" s="116">
        <v>0</v>
      </c>
      <c r="I142" s="116"/>
    </row>
    <row r="143" spans="1:19" ht="18" customHeight="1" x14ac:dyDescent="0.25">
      <c r="A143" s="59" t="s">
        <v>110</v>
      </c>
      <c r="B143" s="117" t="s">
        <v>111</v>
      </c>
      <c r="C143" s="117"/>
      <c r="D143" s="117"/>
      <c r="E143" s="117"/>
      <c r="F143" s="23" t="s">
        <v>112</v>
      </c>
      <c r="G143" s="60">
        <f>SUM(G139:G142)</f>
        <v>0.14250000000000002</v>
      </c>
      <c r="H143" s="118">
        <f>SUM(H139:I142)</f>
        <v>8.6499999999999994E-2</v>
      </c>
      <c r="I143" s="118"/>
    </row>
    <row r="144" spans="1:19" ht="5.0999999999999996" customHeight="1" x14ac:dyDescent="0.25">
      <c r="A144" s="61"/>
      <c r="B144" s="119"/>
      <c r="C144" s="119"/>
      <c r="D144" s="119"/>
      <c r="E144" s="119"/>
      <c r="F144" s="119"/>
      <c r="G144" s="119"/>
      <c r="H144" s="119"/>
      <c r="I144" s="119"/>
    </row>
    <row r="145" spans="1:10" ht="12" x14ac:dyDescent="0.25">
      <c r="A145" s="120" t="s">
        <v>113</v>
      </c>
      <c r="B145" s="120"/>
      <c r="C145" s="120"/>
      <c r="D145" s="120"/>
      <c r="E145" s="120"/>
      <c r="F145" s="120"/>
      <c r="G145" s="120"/>
      <c r="H145" s="32">
        <f>H134</f>
        <v>0.16618075801749274</v>
      </c>
      <c r="I145" s="33">
        <f>I134</f>
        <v>693.5303787271082</v>
      </c>
    </row>
    <row r="146" spans="1:10" ht="5.0999999999999996" customHeight="1" x14ac:dyDescent="0.25"/>
    <row r="147" spans="1:10" x14ac:dyDescent="0.25">
      <c r="A147" s="113" t="s">
        <v>114</v>
      </c>
      <c r="B147" s="113"/>
      <c r="C147" s="113"/>
      <c r="D147" s="113"/>
      <c r="E147" s="113"/>
      <c r="F147" s="113"/>
      <c r="G147" s="113"/>
      <c r="H147" s="113"/>
      <c r="I147" s="113"/>
    </row>
    <row r="148" spans="1:10" x14ac:dyDescent="0.25">
      <c r="A148" s="112" t="s">
        <v>11</v>
      </c>
      <c r="B148" s="112"/>
      <c r="C148" s="112"/>
      <c r="D148" s="112"/>
      <c r="E148" s="112"/>
      <c r="F148" s="112"/>
      <c r="G148" s="112"/>
      <c r="H148" s="112"/>
      <c r="I148" s="112"/>
    </row>
    <row r="149" spans="1:10" ht="15" customHeight="1" x14ac:dyDescent="0.25">
      <c r="A149" s="11">
        <v>1</v>
      </c>
      <c r="B149" s="101" t="s">
        <v>115</v>
      </c>
      <c r="C149" s="102"/>
      <c r="D149" s="102"/>
      <c r="E149" s="102"/>
      <c r="F149" s="102"/>
      <c r="G149" s="103"/>
      <c r="H149" s="12">
        <f>I149/$G$166</f>
        <v>0.41367571457585528</v>
      </c>
      <c r="I149" s="62">
        <f>I37</f>
        <v>2013.31</v>
      </c>
    </row>
    <row r="150" spans="1:10" ht="15" customHeight="1" x14ac:dyDescent="0.25">
      <c r="A150" s="11">
        <v>2</v>
      </c>
      <c r="B150" s="101" t="s">
        <v>116</v>
      </c>
      <c r="C150" s="102"/>
      <c r="D150" s="102"/>
      <c r="E150" s="102"/>
      <c r="F150" s="102"/>
      <c r="G150" s="103"/>
      <c r="H150" s="12">
        <f t="shared" ref="H150:H151" si="8">I150/$G$166</f>
        <v>0.31090088894770318</v>
      </c>
      <c r="I150" s="62">
        <f>I48+I60+I67+I71</f>
        <v>1513.1172719894398</v>
      </c>
    </row>
    <row r="151" spans="1:10" ht="15" customHeight="1" x14ac:dyDescent="0.25">
      <c r="A151" s="11">
        <v>3</v>
      </c>
      <c r="B151" s="114" t="s">
        <v>117</v>
      </c>
      <c r="C151" s="114"/>
      <c r="D151" s="114"/>
      <c r="E151" s="114"/>
      <c r="F151" s="114"/>
      <c r="G151" s="114"/>
      <c r="H151" s="12">
        <f t="shared" si="8"/>
        <v>0.13292339647644144</v>
      </c>
      <c r="I151" s="62">
        <f>I81</f>
        <v>646.92219999999986</v>
      </c>
    </row>
    <row r="152" spans="1:10" s="17" customFormat="1" ht="15" customHeight="1" x14ac:dyDescent="0.25">
      <c r="A152" s="104" t="s">
        <v>118</v>
      </c>
      <c r="B152" s="105"/>
      <c r="C152" s="105"/>
      <c r="D152" s="105"/>
      <c r="E152" s="105"/>
      <c r="F152" s="105"/>
      <c r="G152" s="106"/>
      <c r="H152" s="32">
        <f>H149+H150+H151</f>
        <v>0.85749999999999993</v>
      </c>
      <c r="I152" s="33">
        <f>SUM(I149:I151)</f>
        <v>4173.3494719894397</v>
      </c>
      <c r="J152" s="24"/>
    </row>
    <row r="153" spans="1:10" ht="5.0999999999999996" customHeight="1" x14ac:dyDescent="0.25"/>
    <row r="154" spans="1:10" x14ac:dyDescent="0.25">
      <c r="A154" s="112" t="s">
        <v>70</v>
      </c>
      <c r="B154" s="112"/>
      <c r="C154" s="112"/>
      <c r="D154" s="112"/>
      <c r="E154" s="112"/>
      <c r="F154" s="112"/>
      <c r="G154" s="112"/>
      <c r="H154" s="112"/>
      <c r="I154" s="112"/>
    </row>
    <row r="155" spans="1:10" ht="15" customHeight="1" x14ac:dyDescent="0.25">
      <c r="A155" s="11">
        <v>1</v>
      </c>
      <c r="B155" s="101" t="s">
        <v>119</v>
      </c>
      <c r="C155" s="102"/>
      <c r="D155" s="102"/>
      <c r="E155" s="102"/>
      <c r="F155" s="102"/>
      <c r="G155" s="103"/>
      <c r="H155" s="12">
        <f>I155/$G$166</f>
        <v>0</v>
      </c>
      <c r="I155" s="13">
        <f>I105</f>
        <v>0</v>
      </c>
    </row>
    <row r="156" spans="1:10" ht="15" customHeight="1" x14ac:dyDescent="0.25">
      <c r="A156" s="11">
        <v>2</v>
      </c>
      <c r="B156" s="101" t="s">
        <v>120</v>
      </c>
      <c r="C156" s="102"/>
      <c r="D156" s="102"/>
      <c r="E156" s="102"/>
      <c r="F156" s="102"/>
      <c r="G156" s="103"/>
      <c r="H156" s="12">
        <f t="shared" ref="H156:H157" si="9">I156/$G$166</f>
        <v>0</v>
      </c>
      <c r="I156" s="13">
        <f>I115</f>
        <v>0</v>
      </c>
    </row>
    <row r="157" spans="1:10" ht="15" customHeight="1" x14ac:dyDescent="0.25">
      <c r="A157" s="11">
        <v>3</v>
      </c>
      <c r="B157" s="101" t="s">
        <v>121</v>
      </c>
      <c r="C157" s="102"/>
      <c r="D157" s="102"/>
      <c r="E157" s="102"/>
      <c r="F157" s="102"/>
      <c r="G157" s="103"/>
      <c r="H157" s="12">
        <f t="shared" si="9"/>
        <v>0</v>
      </c>
      <c r="I157" s="13">
        <f>I119</f>
        <v>0</v>
      </c>
    </row>
    <row r="158" spans="1:10" ht="15" customHeight="1" x14ac:dyDescent="0.25">
      <c r="A158" s="104" t="s">
        <v>122</v>
      </c>
      <c r="B158" s="105"/>
      <c r="C158" s="105"/>
      <c r="D158" s="105"/>
      <c r="E158" s="105"/>
      <c r="F158" s="105"/>
      <c r="G158" s="106"/>
      <c r="H158" s="32">
        <f>H155+H156+H157</f>
        <v>0</v>
      </c>
      <c r="I158" s="33">
        <f>I155+I156+I157</f>
        <v>0</v>
      </c>
    </row>
    <row r="159" spans="1:10" ht="5.0999999999999996" customHeight="1" x14ac:dyDescent="0.25"/>
    <row r="160" spans="1:10" x14ac:dyDescent="0.25">
      <c r="A160" s="112" t="s">
        <v>93</v>
      </c>
      <c r="B160" s="112"/>
      <c r="C160" s="112"/>
      <c r="D160" s="112"/>
      <c r="E160" s="112"/>
      <c r="F160" s="112"/>
      <c r="G160" s="112"/>
      <c r="H160" s="112"/>
      <c r="I160" s="112"/>
    </row>
    <row r="161" spans="1:11" ht="15" customHeight="1" x14ac:dyDescent="0.25">
      <c r="A161" s="11">
        <v>1</v>
      </c>
      <c r="B161" s="101" t="s">
        <v>123</v>
      </c>
      <c r="C161" s="102"/>
      <c r="D161" s="102"/>
      <c r="E161" s="102"/>
      <c r="F161" s="102"/>
      <c r="G161" s="103"/>
      <c r="H161" s="12">
        <f>I161/$G$166</f>
        <v>0.14250000000000002</v>
      </c>
      <c r="I161" s="13">
        <f>I134</f>
        <v>693.5303787271082</v>
      </c>
    </row>
    <row r="162" spans="1:11" ht="15" customHeight="1" x14ac:dyDescent="0.25">
      <c r="A162" s="104" t="s">
        <v>124</v>
      </c>
      <c r="B162" s="105"/>
      <c r="C162" s="105"/>
      <c r="D162" s="105"/>
      <c r="E162" s="105"/>
      <c r="F162" s="105"/>
      <c r="G162" s="106"/>
      <c r="H162" s="32">
        <f>H161</f>
        <v>0.14250000000000002</v>
      </c>
      <c r="I162" s="33">
        <f>I134</f>
        <v>693.5303787271082</v>
      </c>
      <c r="K162" s="63"/>
    </row>
    <row r="163" spans="1:11" ht="5.0999999999999996" customHeight="1" x14ac:dyDescent="0.25"/>
    <row r="164" spans="1:11" x14ac:dyDescent="0.25">
      <c r="A164" s="107" t="s">
        <v>114</v>
      </c>
      <c r="B164" s="107"/>
      <c r="C164" s="107"/>
      <c r="D164" s="107"/>
      <c r="E164" s="107"/>
      <c r="F164" s="107"/>
      <c r="G164" s="107"/>
      <c r="H164" s="107"/>
      <c r="I164" s="107"/>
    </row>
    <row r="165" spans="1:11" ht="45" x14ac:dyDescent="0.25">
      <c r="A165" s="108" t="s">
        <v>125</v>
      </c>
      <c r="B165" s="108"/>
      <c r="C165" s="108"/>
      <c r="D165" s="108"/>
      <c r="E165" s="108"/>
      <c r="F165" s="108"/>
      <c r="G165" s="64" t="s">
        <v>126</v>
      </c>
      <c r="H165" s="64" t="s">
        <v>127</v>
      </c>
      <c r="I165" s="64" t="s">
        <v>128</v>
      </c>
    </row>
    <row r="166" spans="1:11" ht="11.25" customHeight="1" x14ac:dyDescent="0.25">
      <c r="A166" s="109" t="str">
        <f>D5</f>
        <v>Auxiliar Administrativo - seg-sáb</v>
      </c>
      <c r="B166" s="110"/>
      <c r="C166" s="110"/>
      <c r="D166" s="110"/>
      <c r="E166" s="110"/>
      <c r="F166" s="111"/>
      <c r="G166" s="65">
        <f>I152+I158+I162</f>
        <v>4866.8798507165484</v>
      </c>
      <c r="H166" s="64">
        <f>IF(D6="12x36",2,1)</f>
        <v>1</v>
      </c>
      <c r="I166" s="65">
        <f>G166*H166</f>
        <v>4866.8798507165484</v>
      </c>
    </row>
    <row r="167" spans="1:11" x14ac:dyDescent="0.25">
      <c r="A167" s="109"/>
      <c r="B167" s="110"/>
      <c r="C167" s="110"/>
      <c r="D167" s="110"/>
      <c r="E167" s="110"/>
      <c r="F167" s="111"/>
      <c r="G167" s="64"/>
      <c r="H167" s="64"/>
      <c r="I167" s="65"/>
    </row>
    <row r="168" spans="1:11" s="17" customFormat="1" ht="12" x14ac:dyDescent="0.25">
      <c r="A168" s="98" t="s">
        <v>129</v>
      </c>
      <c r="B168" s="99"/>
      <c r="C168" s="99"/>
      <c r="D168" s="99"/>
      <c r="E168" s="99"/>
      <c r="F168" s="99"/>
      <c r="G168" s="99"/>
      <c r="H168" s="100"/>
      <c r="I168" s="66">
        <f>I166+I167</f>
        <v>4866.8798507165484</v>
      </c>
      <c r="J168" s="24"/>
    </row>
  </sheetData>
  <mergeCells count="166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B30:G30"/>
    <mergeCell ref="B31:G31"/>
    <mergeCell ref="B32:G32"/>
    <mergeCell ref="B33:G33"/>
    <mergeCell ref="B34:G34"/>
    <mergeCell ref="B35:G35"/>
    <mergeCell ref="A23:F23"/>
    <mergeCell ref="A24:F24"/>
    <mergeCell ref="A25:F25"/>
    <mergeCell ref="A27:I27"/>
    <mergeCell ref="B28:G28"/>
    <mergeCell ref="B29:G29"/>
    <mergeCell ref="B43:G43"/>
    <mergeCell ref="B44:G44"/>
    <mergeCell ref="B45:G45"/>
    <mergeCell ref="B46:G46"/>
    <mergeCell ref="B47:G47"/>
    <mergeCell ref="A48:G48"/>
    <mergeCell ref="B36:G36"/>
    <mergeCell ref="A37:G37"/>
    <mergeCell ref="B39:G39"/>
    <mergeCell ref="B40:G40"/>
    <mergeCell ref="B41:G41"/>
    <mergeCell ref="B42:G42"/>
    <mergeCell ref="B55:G55"/>
    <mergeCell ref="B56:G56"/>
    <mergeCell ref="B57:G57"/>
    <mergeCell ref="B58:G58"/>
    <mergeCell ref="B59:G59"/>
    <mergeCell ref="A60:G60"/>
    <mergeCell ref="A49:I49"/>
    <mergeCell ref="A50:I50"/>
    <mergeCell ref="B51:G51"/>
    <mergeCell ref="B52:G52"/>
    <mergeCell ref="B53:G53"/>
    <mergeCell ref="B54:G54"/>
    <mergeCell ref="A67:G67"/>
    <mergeCell ref="B69:G69"/>
    <mergeCell ref="B70:G70"/>
    <mergeCell ref="A71:G71"/>
    <mergeCell ref="A73:G73"/>
    <mergeCell ref="B75:G75"/>
    <mergeCell ref="B61:I61"/>
    <mergeCell ref="B62:I62"/>
    <mergeCell ref="B63:G63"/>
    <mergeCell ref="B64:G64"/>
    <mergeCell ref="B65:G65"/>
    <mergeCell ref="B66:G66"/>
    <mergeCell ref="B82:G82"/>
    <mergeCell ref="A83:I83"/>
    <mergeCell ref="A84:B84"/>
    <mergeCell ref="A85:B85"/>
    <mergeCell ref="A87:I87"/>
    <mergeCell ref="A88:B88"/>
    <mergeCell ref="B76:G76"/>
    <mergeCell ref="B77:G77"/>
    <mergeCell ref="B78:G78"/>
    <mergeCell ref="B79:G79"/>
    <mergeCell ref="B80:G80"/>
    <mergeCell ref="A81:G81"/>
    <mergeCell ref="B98:G98"/>
    <mergeCell ref="B99:G99"/>
    <mergeCell ref="B100:G100"/>
    <mergeCell ref="B101:G101"/>
    <mergeCell ref="B102:G102"/>
    <mergeCell ref="B103:G103"/>
    <mergeCell ref="A89:B89"/>
    <mergeCell ref="A91:I91"/>
    <mergeCell ref="A92:B92"/>
    <mergeCell ref="A93:B93"/>
    <mergeCell ref="A95:G95"/>
    <mergeCell ref="A97:I97"/>
    <mergeCell ref="B111:I111"/>
    <mergeCell ref="B112:G112"/>
    <mergeCell ref="B113:G113"/>
    <mergeCell ref="B114:G114"/>
    <mergeCell ref="A115:G115"/>
    <mergeCell ref="B117:G117"/>
    <mergeCell ref="B104:G104"/>
    <mergeCell ref="A105:G105"/>
    <mergeCell ref="B106:I106"/>
    <mergeCell ref="A108:E108"/>
    <mergeCell ref="A109:B109"/>
    <mergeCell ref="A110:B110"/>
    <mergeCell ref="A127:I127"/>
    <mergeCell ref="B128:G128"/>
    <mergeCell ref="B129:G129"/>
    <mergeCell ref="B130:G130"/>
    <mergeCell ref="B131:G131"/>
    <mergeCell ref="B132:G132"/>
    <mergeCell ref="B118:G118"/>
    <mergeCell ref="A119:G119"/>
    <mergeCell ref="A121:E121"/>
    <mergeCell ref="A122:B122"/>
    <mergeCell ref="A123:B123"/>
    <mergeCell ref="A125:G125"/>
    <mergeCell ref="A139:B139"/>
    <mergeCell ref="D139:E139"/>
    <mergeCell ref="H139:I139"/>
    <mergeCell ref="A140:B140"/>
    <mergeCell ref="H140:I140"/>
    <mergeCell ref="A141:B141"/>
    <mergeCell ref="H141:I141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47:I147"/>
    <mergeCell ref="A148:I148"/>
    <mergeCell ref="B149:G149"/>
    <mergeCell ref="B150:G150"/>
    <mergeCell ref="B151:G151"/>
    <mergeCell ref="A152:G152"/>
    <mergeCell ref="A142:B142"/>
    <mergeCell ref="H142:I142"/>
    <mergeCell ref="B143:E143"/>
    <mergeCell ref="H143:I143"/>
    <mergeCell ref="B144:I144"/>
    <mergeCell ref="A145:G145"/>
    <mergeCell ref="A168:H168"/>
    <mergeCell ref="B161:G161"/>
    <mergeCell ref="A162:G162"/>
    <mergeCell ref="A164:I164"/>
    <mergeCell ref="A165:F165"/>
    <mergeCell ref="A166:F166"/>
    <mergeCell ref="A167:F167"/>
    <mergeCell ref="A154:I154"/>
    <mergeCell ref="B155:G155"/>
    <mergeCell ref="B156:G156"/>
    <mergeCell ref="B157:G157"/>
    <mergeCell ref="A158:G158"/>
    <mergeCell ref="A160:I160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2" max="8" man="1"/>
    <brk id="120" max="8" man="1"/>
  </row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68"/>
  <sheetViews>
    <sheetView view="pageBreakPreview" topLeftCell="A139" zoomScale="130" zoomScaleNormal="130" zoomScaleSheetLayoutView="130" workbookViewId="0">
      <selection activeCell="I122" sqref="I122"/>
    </sheetView>
  </sheetViews>
  <sheetFormatPr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K1" s="2"/>
    </row>
    <row r="2" spans="1:11" ht="22.5" customHeight="1" x14ac:dyDescent="0.25">
      <c r="A2" s="179" t="s">
        <v>1</v>
      </c>
      <c r="B2" s="179"/>
      <c r="C2" s="180" t="s">
        <v>198</v>
      </c>
      <c r="D2" s="180"/>
      <c r="E2" s="181" t="s">
        <v>2</v>
      </c>
      <c r="F2" s="181"/>
      <c r="G2" s="181"/>
      <c r="H2" s="181"/>
      <c r="I2" s="181"/>
    </row>
    <row r="3" spans="1:11" ht="11.25" customHeight="1" x14ac:dyDescent="0.25">
      <c r="A3" s="179" t="s">
        <v>3</v>
      </c>
      <c r="B3" s="179"/>
      <c r="C3" s="4"/>
      <c r="D3" s="5"/>
      <c r="E3" s="6" t="s">
        <v>4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148" t="s">
        <v>153</v>
      </c>
      <c r="B5" s="149"/>
      <c r="C5" s="150"/>
      <c r="D5" s="182" t="s">
        <v>202</v>
      </c>
      <c r="E5" s="183"/>
      <c r="F5" s="184"/>
      <c r="G5" s="185" t="str">
        <f>IF(D6="12x36","Regime de trabalho:","Quantidade de HORAS/MÊS")</f>
        <v>Quantidade de HORAS/MÊS</v>
      </c>
      <c r="H5" s="186"/>
      <c r="I5" s="189">
        <f>IF(D6="12x36",D6,5*D6)</f>
        <v>150</v>
      </c>
    </row>
    <row r="6" spans="1:11" ht="18.75" customHeight="1" x14ac:dyDescent="0.25">
      <c r="A6" s="148" t="str">
        <f>IF(D6="12x36","Regime de trabalho:","Regime de trabalho (horas semanais):")</f>
        <v>Regime de trabalho (horas semanais):</v>
      </c>
      <c r="B6" s="149"/>
      <c r="C6" s="150"/>
      <c r="D6" s="148">
        <v>30</v>
      </c>
      <c r="E6" s="149"/>
      <c r="F6" s="150"/>
      <c r="G6" s="187"/>
      <c r="H6" s="188"/>
      <c r="I6" s="190"/>
    </row>
    <row r="7" spans="1:11" ht="22.5" customHeight="1" x14ac:dyDescent="0.25">
      <c r="A7" s="148" t="s">
        <v>160</v>
      </c>
      <c r="B7" s="149"/>
      <c r="C7" s="150"/>
      <c r="D7" s="101" t="s">
        <v>180</v>
      </c>
      <c r="E7" s="102"/>
      <c r="F7" s="103"/>
      <c r="G7" s="173" t="s">
        <v>154</v>
      </c>
      <c r="H7" s="174"/>
      <c r="I7" s="177" t="s">
        <v>145</v>
      </c>
    </row>
    <row r="8" spans="1:11" ht="22.5" customHeight="1" x14ac:dyDescent="0.25">
      <c r="A8" s="148" t="s">
        <v>161</v>
      </c>
      <c r="B8" s="149"/>
      <c r="C8" s="150"/>
      <c r="D8" s="101" t="s">
        <v>6</v>
      </c>
      <c r="E8" s="102"/>
      <c r="F8" s="103"/>
      <c r="G8" s="175"/>
      <c r="H8" s="176"/>
      <c r="I8" s="178"/>
    </row>
    <row r="9" spans="1:11" ht="24.75" customHeight="1" x14ac:dyDescent="0.25">
      <c r="A9" s="148" t="s">
        <v>135</v>
      </c>
      <c r="B9" s="149"/>
      <c r="C9" s="150"/>
      <c r="D9" s="148" t="s">
        <v>201</v>
      </c>
      <c r="E9" s="149"/>
      <c r="F9" s="150"/>
      <c r="G9" s="167" t="s">
        <v>155</v>
      </c>
      <c r="H9" s="167"/>
      <c r="I9" s="8" t="s">
        <v>145</v>
      </c>
    </row>
    <row r="10" spans="1:11" ht="32.25" customHeight="1" x14ac:dyDescent="0.25">
      <c r="A10" s="168" t="s">
        <v>132</v>
      </c>
      <c r="B10" s="169"/>
      <c r="C10" s="169"/>
      <c r="D10" s="169"/>
      <c r="E10" s="169"/>
      <c r="F10" s="169"/>
      <c r="G10" s="71" t="s">
        <v>162</v>
      </c>
      <c r="H10" s="7">
        <v>220</v>
      </c>
      <c r="I10" s="73">
        <v>2013.31</v>
      </c>
    </row>
    <row r="11" spans="1:11" ht="15" customHeight="1" x14ac:dyDescent="0.25">
      <c r="A11" s="134" t="s">
        <v>159</v>
      </c>
      <c r="B11" s="162"/>
      <c r="C11" s="162"/>
      <c r="D11" s="162"/>
      <c r="E11" s="162"/>
      <c r="F11" s="162"/>
      <c r="G11" s="7" t="str">
        <f>D9</f>
        <v>Porto Alegre Centro</v>
      </c>
      <c r="H11" s="7" t="s">
        <v>5</v>
      </c>
      <c r="I11" s="9">
        <v>0.05</v>
      </c>
    </row>
    <row r="12" spans="1:11" ht="15" customHeight="1" x14ac:dyDescent="0.25">
      <c r="A12" s="166" t="s">
        <v>133</v>
      </c>
      <c r="B12" s="170"/>
      <c r="C12" s="170"/>
      <c r="D12" s="170"/>
      <c r="E12" s="170"/>
      <c r="F12" s="170"/>
      <c r="G12" s="164" t="s">
        <v>6</v>
      </c>
      <c r="H12" s="7" t="s">
        <v>7</v>
      </c>
      <c r="I12" s="73">
        <v>4.8</v>
      </c>
    </row>
    <row r="13" spans="1:11" x14ac:dyDescent="0.25">
      <c r="A13" s="171"/>
      <c r="B13" s="172"/>
      <c r="C13" s="172"/>
      <c r="D13" s="172"/>
      <c r="E13" s="172"/>
      <c r="F13" s="172"/>
      <c r="G13" s="164"/>
      <c r="H13" s="7" t="s">
        <v>8</v>
      </c>
      <c r="I13" s="74">
        <v>22</v>
      </c>
    </row>
    <row r="14" spans="1:11" x14ac:dyDescent="0.25">
      <c r="A14" s="168"/>
      <c r="B14" s="169"/>
      <c r="C14" s="169"/>
      <c r="D14" s="169"/>
      <c r="E14" s="169"/>
      <c r="F14" s="169"/>
      <c r="G14" s="164"/>
      <c r="H14" s="7" t="s">
        <v>9</v>
      </c>
      <c r="I14" s="8">
        <v>0.06</v>
      </c>
    </row>
    <row r="15" spans="1:11" ht="11.25" customHeight="1" x14ac:dyDescent="0.25">
      <c r="A15" s="133" t="s">
        <v>156</v>
      </c>
      <c r="B15" s="133"/>
      <c r="C15" s="133"/>
      <c r="D15" s="133"/>
      <c r="E15" s="133"/>
      <c r="F15" s="134"/>
      <c r="G15" s="164" t="s">
        <v>6</v>
      </c>
      <c r="H15" s="7" t="s">
        <v>7</v>
      </c>
      <c r="I15" s="73">
        <v>0</v>
      </c>
    </row>
    <row r="16" spans="1:11" ht="11.25" customHeight="1" x14ac:dyDescent="0.25">
      <c r="A16" s="133"/>
      <c r="B16" s="133"/>
      <c r="C16" s="133"/>
      <c r="D16" s="133"/>
      <c r="E16" s="133"/>
      <c r="F16" s="134"/>
      <c r="G16" s="164"/>
      <c r="H16" s="7" t="s">
        <v>8</v>
      </c>
      <c r="I16" s="74">
        <v>0</v>
      </c>
    </row>
    <row r="17" spans="1:9" x14ac:dyDescent="0.25">
      <c r="A17" s="133"/>
      <c r="B17" s="133"/>
      <c r="C17" s="133"/>
      <c r="D17" s="133"/>
      <c r="E17" s="133"/>
      <c r="F17" s="134"/>
      <c r="G17" s="164"/>
      <c r="H17" s="7" t="s">
        <v>9</v>
      </c>
      <c r="I17" s="8">
        <v>0</v>
      </c>
    </row>
    <row r="18" spans="1:9" x14ac:dyDescent="0.25">
      <c r="A18" s="133" t="s">
        <v>157</v>
      </c>
      <c r="B18" s="133"/>
      <c r="C18" s="133"/>
      <c r="D18" s="133"/>
      <c r="E18" s="133"/>
      <c r="F18" s="134"/>
      <c r="G18" s="164" t="s">
        <v>6</v>
      </c>
      <c r="H18" s="7" t="s">
        <v>7</v>
      </c>
      <c r="I18" s="73">
        <v>11.84</v>
      </c>
    </row>
    <row r="19" spans="1:9" x14ac:dyDescent="0.25">
      <c r="A19" s="133"/>
      <c r="B19" s="133"/>
      <c r="C19" s="133"/>
      <c r="D19" s="133"/>
      <c r="E19" s="133"/>
      <c r="F19" s="134"/>
      <c r="G19" s="164"/>
      <c r="H19" s="7" t="s">
        <v>8</v>
      </c>
      <c r="I19" s="74">
        <v>22</v>
      </c>
    </row>
    <row r="20" spans="1:9" x14ac:dyDescent="0.25">
      <c r="A20" s="133"/>
      <c r="B20" s="133"/>
      <c r="C20" s="133"/>
      <c r="D20" s="133"/>
      <c r="E20" s="133"/>
      <c r="F20" s="134"/>
      <c r="G20" s="164"/>
      <c r="H20" s="7" t="s">
        <v>9</v>
      </c>
      <c r="I20" s="8">
        <v>0.19</v>
      </c>
    </row>
    <row r="21" spans="1:9" ht="36" customHeight="1" x14ac:dyDescent="0.25">
      <c r="A21" s="165" t="s">
        <v>174</v>
      </c>
      <c r="B21" s="165"/>
      <c r="C21" s="165"/>
      <c r="D21" s="165"/>
      <c r="E21" s="165"/>
      <c r="F21" s="166"/>
      <c r="G21" s="72" t="s">
        <v>6</v>
      </c>
      <c r="H21" s="72" t="s">
        <v>146</v>
      </c>
      <c r="I21" s="76">
        <v>19.420000000000002</v>
      </c>
    </row>
    <row r="22" spans="1:9" ht="22.5" x14ac:dyDescent="0.25">
      <c r="A22" s="134" t="s">
        <v>144</v>
      </c>
      <c r="B22" s="162"/>
      <c r="C22" s="162"/>
      <c r="D22" s="162"/>
      <c r="E22" s="162"/>
      <c r="F22" s="163"/>
      <c r="G22" s="72"/>
      <c r="H22" s="72" t="s">
        <v>136</v>
      </c>
      <c r="I22" s="75">
        <v>0.37</v>
      </c>
    </row>
    <row r="23" spans="1:9" ht="34.5" customHeight="1" x14ac:dyDescent="0.25">
      <c r="A23" s="133" t="s">
        <v>175</v>
      </c>
      <c r="B23" s="133"/>
      <c r="C23" s="133"/>
      <c r="D23" s="133"/>
      <c r="E23" s="133"/>
      <c r="F23" s="133"/>
      <c r="G23" s="7"/>
      <c r="H23" s="7" t="s">
        <v>141</v>
      </c>
      <c r="I23" s="73" t="s">
        <v>145</v>
      </c>
    </row>
    <row r="24" spans="1:9" ht="26.25" customHeight="1" x14ac:dyDescent="0.25">
      <c r="A24" s="134" t="s">
        <v>147</v>
      </c>
      <c r="B24" s="162"/>
      <c r="C24" s="162"/>
      <c r="D24" s="162"/>
      <c r="E24" s="162"/>
      <c r="F24" s="163"/>
      <c r="G24" s="72"/>
      <c r="H24" s="77" t="s">
        <v>148</v>
      </c>
      <c r="I24" s="78" t="s">
        <v>145</v>
      </c>
    </row>
    <row r="25" spans="1:9" ht="35.25" customHeight="1" x14ac:dyDescent="0.25">
      <c r="A25" s="133" t="s">
        <v>152</v>
      </c>
      <c r="B25" s="133"/>
      <c r="C25" s="133"/>
      <c r="D25" s="133"/>
      <c r="E25" s="133"/>
      <c r="F25" s="133"/>
      <c r="G25" s="7"/>
      <c r="H25" s="71" t="s">
        <v>136</v>
      </c>
      <c r="I25" s="8">
        <v>0.1</v>
      </c>
    </row>
    <row r="26" spans="1:9" ht="5.0999999999999996" customHeight="1" x14ac:dyDescent="0.25"/>
    <row r="27" spans="1:9" ht="17.25" customHeight="1" x14ac:dyDescent="0.25">
      <c r="A27" s="112" t="s">
        <v>11</v>
      </c>
      <c r="B27" s="112"/>
      <c r="C27" s="112"/>
      <c r="D27" s="112"/>
      <c r="E27" s="112"/>
      <c r="F27" s="112"/>
      <c r="G27" s="112"/>
      <c r="H27" s="112"/>
      <c r="I27" s="112"/>
    </row>
    <row r="28" spans="1:9" ht="33.75" x14ac:dyDescent="0.25">
      <c r="A28" s="10" t="s">
        <v>12</v>
      </c>
      <c r="B28" s="135" t="s">
        <v>13</v>
      </c>
      <c r="C28" s="136"/>
      <c r="D28" s="136"/>
      <c r="E28" s="136"/>
      <c r="F28" s="136"/>
      <c r="G28" s="137"/>
      <c r="H28" s="10" t="s">
        <v>14</v>
      </c>
      <c r="I28" s="10" t="s">
        <v>15</v>
      </c>
    </row>
    <row r="29" spans="1:9" ht="15" customHeight="1" x14ac:dyDescent="0.25">
      <c r="A29" s="11">
        <v>1</v>
      </c>
      <c r="B29" s="101" t="s">
        <v>16</v>
      </c>
      <c r="C29" s="102"/>
      <c r="D29" s="102"/>
      <c r="E29" s="102"/>
      <c r="F29" s="102"/>
      <c r="G29" s="103"/>
      <c r="H29" s="12">
        <f t="shared" ref="H29:H36" si="0">I29/$I$37</f>
        <v>0.72992700729927007</v>
      </c>
      <c r="I29" s="13">
        <f>IF(D6="12x36",I10,I10/H10*I5)</f>
        <v>1372.7113636363636</v>
      </c>
    </row>
    <row r="30" spans="1:9" ht="15" customHeight="1" x14ac:dyDescent="0.25">
      <c r="A30" s="11">
        <f>A29+1</f>
        <v>2</v>
      </c>
      <c r="B30" s="101" t="s">
        <v>17</v>
      </c>
      <c r="C30" s="102"/>
      <c r="D30" s="102"/>
      <c r="E30" s="102"/>
      <c r="F30" s="102"/>
      <c r="G30" s="103"/>
      <c r="H30" s="12">
        <f t="shared" si="0"/>
        <v>0</v>
      </c>
      <c r="I30" s="13">
        <f>IF(I9=30%,I29*I9,0)</f>
        <v>0</v>
      </c>
    </row>
    <row r="31" spans="1:9" ht="15" customHeight="1" x14ac:dyDescent="0.25">
      <c r="A31" s="11">
        <f t="shared" ref="A31:A36" si="1">A30+1</f>
        <v>3</v>
      </c>
      <c r="B31" s="114" t="s">
        <v>142</v>
      </c>
      <c r="C31" s="114"/>
      <c r="D31" s="114"/>
      <c r="E31" s="114"/>
      <c r="F31" s="114"/>
      <c r="G31" s="114"/>
      <c r="H31" s="12">
        <f t="shared" si="0"/>
        <v>0</v>
      </c>
      <c r="I31" s="13">
        <f>IF(I7=10%,I23*I7,0)</f>
        <v>0</v>
      </c>
    </row>
    <row r="32" spans="1:9" ht="15" customHeight="1" x14ac:dyDescent="0.25">
      <c r="A32" s="11">
        <f t="shared" si="1"/>
        <v>4</v>
      </c>
      <c r="B32" s="114" t="s">
        <v>137</v>
      </c>
      <c r="C32" s="114"/>
      <c r="D32" s="114"/>
      <c r="E32" s="114"/>
      <c r="F32" s="114"/>
      <c r="G32" s="114"/>
      <c r="H32" s="12">
        <f t="shared" si="0"/>
        <v>0</v>
      </c>
      <c r="I32" s="13">
        <f>IF(I7=20%,I23*I7,0)</f>
        <v>0</v>
      </c>
    </row>
    <row r="33" spans="1:10" ht="15" customHeight="1" x14ac:dyDescent="0.25">
      <c r="A33" s="11">
        <f t="shared" si="1"/>
        <v>5</v>
      </c>
      <c r="B33" s="114" t="s">
        <v>138</v>
      </c>
      <c r="C33" s="114"/>
      <c r="D33" s="114"/>
      <c r="E33" s="114"/>
      <c r="F33" s="114"/>
      <c r="G33" s="114"/>
      <c r="H33" s="12">
        <f t="shared" si="0"/>
        <v>0</v>
      </c>
      <c r="I33" s="13">
        <f>IF(I7=40%,I23*I7,0)</f>
        <v>0</v>
      </c>
    </row>
    <row r="34" spans="1:10" ht="15" customHeight="1" x14ac:dyDescent="0.25">
      <c r="A34" s="11">
        <f t="shared" si="1"/>
        <v>6</v>
      </c>
      <c r="B34" s="101" t="s">
        <v>163</v>
      </c>
      <c r="C34" s="102"/>
      <c r="D34" s="102"/>
      <c r="E34" s="102"/>
      <c r="F34" s="102"/>
      <c r="G34" s="103"/>
      <c r="H34" s="12">
        <f t="shared" si="0"/>
        <v>0.27007299270072993</v>
      </c>
      <c r="I34" s="13">
        <f>IF(I22="Não aplicável",0,I29*I22)</f>
        <v>507.90320454545451</v>
      </c>
    </row>
    <row r="35" spans="1:10" ht="15" customHeight="1" x14ac:dyDescent="0.25">
      <c r="A35" s="11">
        <f t="shared" si="1"/>
        <v>7</v>
      </c>
      <c r="B35" s="101" t="s">
        <v>10</v>
      </c>
      <c r="C35" s="102"/>
      <c r="D35" s="102"/>
      <c r="E35" s="102"/>
      <c r="F35" s="102"/>
      <c r="G35" s="103"/>
      <c r="H35" s="12">
        <f t="shared" si="0"/>
        <v>0</v>
      </c>
      <c r="I35" s="13">
        <v>0</v>
      </c>
    </row>
    <row r="36" spans="1:10" ht="15" customHeight="1" x14ac:dyDescent="0.25">
      <c r="A36" s="11">
        <f t="shared" si="1"/>
        <v>8</v>
      </c>
      <c r="B36" s="159" t="str">
        <f>IF(D6="12x36","Para postos 12x36 os feriados são considerados compensados, conforme parágrafo único, Art. 59-A da CLT","Outros")</f>
        <v>Outros</v>
      </c>
      <c r="C36" s="160"/>
      <c r="D36" s="160"/>
      <c r="E36" s="160"/>
      <c r="F36" s="160"/>
      <c r="G36" s="161"/>
      <c r="H36" s="12">
        <f t="shared" si="0"/>
        <v>0</v>
      </c>
      <c r="I36" s="68">
        <v>0</v>
      </c>
    </row>
    <row r="37" spans="1:10" s="17" customFormat="1" ht="15" customHeight="1" x14ac:dyDescent="0.25">
      <c r="A37" s="126" t="s">
        <v>18</v>
      </c>
      <c r="B37" s="127"/>
      <c r="C37" s="127"/>
      <c r="D37" s="127"/>
      <c r="E37" s="127"/>
      <c r="F37" s="127"/>
      <c r="G37" s="128"/>
      <c r="H37" s="15">
        <f>SUM(H29:H36)</f>
        <v>1</v>
      </c>
      <c r="I37" s="50">
        <f>SUM(I29:I36)</f>
        <v>1880.614568181818</v>
      </c>
      <c r="J37" s="16"/>
    </row>
    <row r="38" spans="1:10" ht="5.0999999999999996" customHeight="1" x14ac:dyDescent="0.25"/>
    <row r="39" spans="1:10" ht="33.75" customHeight="1" x14ac:dyDescent="0.25">
      <c r="A39" s="10" t="s">
        <v>19</v>
      </c>
      <c r="B39" s="135" t="s">
        <v>20</v>
      </c>
      <c r="C39" s="136"/>
      <c r="D39" s="136"/>
      <c r="E39" s="136"/>
      <c r="F39" s="136"/>
      <c r="G39" s="137"/>
      <c r="H39" s="10" t="s">
        <v>14</v>
      </c>
      <c r="I39" s="10" t="s">
        <v>15</v>
      </c>
    </row>
    <row r="40" spans="1:10" ht="15" customHeight="1" x14ac:dyDescent="0.25">
      <c r="A40" s="11">
        <v>1</v>
      </c>
      <c r="B40" s="101" t="s">
        <v>21</v>
      </c>
      <c r="C40" s="102"/>
      <c r="D40" s="102"/>
      <c r="E40" s="102"/>
      <c r="F40" s="102"/>
      <c r="G40" s="103"/>
      <c r="H40" s="12">
        <v>0.2</v>
      </c>
      <c r="I40" s="13">
        <f>$I$37*H40</f>
        <v>376.12291363636359</v>
      </c>
    </row>
    <row r="41" spans="1:10" ht="15" customHeight="1" x14ac:dyDescent="0.25">
      <c r="A41" s="11">
        <v>2</v>
      </c>
      <c r="B41" s="101" t="s">
        <v>22</v>
      </c>
      <c r="C41" s="102"/>
      <c r="D41" s="102"/>
      <c r="E41" s="102"/>
      <c r="F41" s="102"/>
      <c r="G41" s="103"/>
      <c r="H41" s="12">
        <v>1.4999999999999999E-2</v>
      </c>
      <c r="I41" s="13">
        <f t="shared" ref="I41:I47" si="2">$I$37*H41</f>
        <v>28.209218522727269</v>
      </c>
    </row>
    <row r="42" spans="1:10" ht="15" customHeight="1" x14ac:dyDescent="0.25">
      <c r="A42" s="11">
        <v>3</v>
      </c>
      <c r="B42" s="101" t="s">
        <v>23</v>
      </c>
      <c r="C42" s="102"/>
      <c r="D42" s="102"/>
      <c r="E42" s="102"/>
      <c r="F42" s="102"/>
      <c r="G42" s="103"/>
      <c r="H42" s="12">
        <v>0.01</v>
      </c>
      <c r="I42" s="13">
        <f t="shared" si="2"/>
        <v>18.80614568181818</v>
      </c>
    </row>
    <row r="43" spans="1:10" ht="15" customHeight="1" x14ac:dyDescent="0.25">
      <c r="A43" s="11">
        <v>4</v>
      </c>
      <c r="B43" s="101" t="s">
        <v>24</v>
      </c>
      <c r="C43" s="102"/>
      <c r="D43" s="102"/>
      <c r="E43" s="102"/>
      <c r="F43" s="102"/>
      <c r="G43" s="103"/>
      <c r="H43" s="12">
        <v>2E-3</v>
      </c>
      <c r="I43" s="13">
        <f>$I$37*H43</f>
        <v>3.7612291363636361</v>
      </c>
    </row>
    <row r="44" spans="1:10" ht="15" customHeight="1" x14ac:dyDescent="0.25">
      <c r="A44" s="11">
        <v>5</v>
      </c>
      <c r="B44" s="101" t="s">
        <v>25</v>
      </c>
      <c r="C44" s="102"/>
      <c r="D44" s="102"/>
      <c r="E44" s="102"/>
      <c r="F44" s="102"/>
      <c r="G44" s="103"/>
      <c r="H44" s="12">
        <v>2.5000000000000001E-2</v>
      </c>
      <c r="I44" s="13">
        <f t="shared" si="2"/>
        <v>47.015364204545449</v>
      </c>
    </row>
    <row r="45" spans="1:10" ht="15" customHeight="1" x14ac:dyDescent="0.25">
      <c r="A45" s="11">
        <v>6</v>
      </c>
      <c r="B45" s="101" t="s">
        <v>26</v>
      </c>
      <c r="C45" s="102"/>
      <c r="D45" s="102"/>
      <c r="E45" s="102"/>
      <c r="F45" s="102"/>
      <c r="G45" s="103"/>
      <c r="H45" s="12">
        <v>0.08</v>
      </c>
      <c r="I45" s="13">
        <f>$I$37*H45</f>
        <v>150.44916545454544</v>
      </c>
    </row>
    <row r="46" spans="1:10" ht="15" customHeight="1" x14ac:dyDescent="0.25">
      <c r="A46" s="11">
        <v>7</v>
      </c>
      <c r="B46" s="101" t="s">
        <v>130</v>
      </c>
      <c r="C46" s="102"/>
      <c r="D46" s="102"/>
      <c r="E46" s="102"/>
      <c r="F46" s="102"/>
      <c r="G46" s="103"/>
      <c r="H46" s="12">
        <v>0.03</v>
      </c>
      <c r="I46" s="13">
        <f t="shared" si="2"/>
        <v>56.418437045454539</v>
      </c>
    </row>
    <row r="47" spans="1:10" ht="15" customHeight="1" x14ac:dyDescent="0.25">
      <c r="A47" s="11">
        <v>8</v>
      </c>
      <c r="B47" s="101" t="s">
        <v>27</v>
      </c>
      <c r="C47" s="102"/>
      <c r="D47" s="102"/>
      <c r="E47" s="102"/>
      <c r="F47" s="102"/>
      <c r="G47" s="103"/>
      <c r="H47" s="12">
        <v>6.0000000000000001E-3</v>
      </c>
      <c r="I47" s="13">
        <f t="shared" si="2"/>
        <v>11.283687409090907</v>
      </c>
    </row>
    <row r="48" spans="1:10" s="17" customFormat="1" ht="15" customHeight="1" x14ac:dyDescent="0.25">
      <c r="A48" s="126" t="s">
        <v>28</v>
      </c>
      <c r="B48" s="127"/>
      <c r="C48" s="127"/>
      <c r="D48" s="127"/>
      <c r="E48" s="127"/>
      <c r="F48" s="127"/>
      <c r="G48" s="128"/>
      <c r="H48" s="15">
        <f>SUM(H40:H47)</f>
        <v>0.3680000000000001</v>
      </c>
      <c r="I48" s="50">
        <f>SUM(I40:I47)</f>
        <v>692.06616109090908</v>
      </c>
      <c r="J48" s="16"/>
    </row>
    <row r="49" spans="1:16" ht="15" customHeight="1" x14ac:dyDescent="0.25">
      <c r="A49" s="153" t="s">
        <v>29</v>
      </c>
      <c r="B49" s="153"/>
      <c r="C49" s="153"/>
      <c r="D49" s="153"/>
      <c r="E49" s="153"/>
      <c r="F49" s="153"/>
      <c r="G49" s="153"/>
      <c r="H49" s="153"/>
      <c r="I49" s="153"/>
    </row>
    <row r="50" spans="1:16" ht="30.75" customHeight="1" x14ac:dyDescent="0.25">
      <c r="A50" s="158" t="s">
        <v>30</v>
      </c>
      <c r="B50" s="158"/>
      <c r="C50" s="158"/>
      <c r="D50" s="158"/>
      <c r="E50" s="158"/>
      <c r="F50" s="158"/>
      <c r="G50" s="158"/>
      <c r="H50" s="158"/>
      <c r="I50" s="158"/>
      <c r="J50"/>
      <c r="K50"/>
      <c r="L50"/>
      <c r="M50"/>
      <c r="N50"/>
      <c r="O50"/>
      <c r="P50"/>
    </row>
    <row r="51" spans="1:16" ht="33.75" customHeight="1" x14ac:dyDescent="0.25">
      <c r="A51" s="10" t="s">
        <v>31</v>
      </c>
      <c r="B51" s="135" t="s">
        <v>32</v>
      </c>
      <c r="C51" s="136"/>
      <c r="D51" s="136"/>
      <c r="E51" s="136"/>
      <c r="F51" s="136"/>
      <c r="G51" s="137"/>
      <c r="H51" s="10" t="s">
        <v>14</v>
      </c>
      <c r="I51" s="10" t="s">
        <v>15</v>
      </c>
    </row>
    <row r="52" spans="1:16" ht="15" customHeight="1" x14ac:dyDescent="0.25">
      <c r="A52" s="11">
        <v>1</v>
      </c>
      <c r="B52" s="101" t="s">
        <v>33</v>
      </c>
      <c r="C52" s="102"/>
      <c r="D52" s="102"/>
      <c r="E52" s="102"/>
      <c r="F52" s="102"/>
      <c r="G52" s="103"/>
      <c r="H52" s="67">
        <v>0.119314</v>
      </c>
      <c r="I52" s="13">
        <f>$I$37*H52</f>
        <v>224.38364658804542</v>
      </c>
    </row>
    <row r="53" spans="1:16" ht="15" customHeight="1" x14ac:dyDescent="0.25">
      <c r="A53" s="11">
        <v>2</v>
      </c>
      <c r="B53" s="101" t="s">
        <v>34</v>
      </c>
      <c r="C53" s="102"/>
      <c r="D53" s="102"/>
      <c r="E53" s="102"/>
      <c r="F53" s="102"/>
      <c r="G53" s="103"/>
      <c r="H53" s="67">
        <v>2.0479000000000001E-2</v>
      </c>
      <c r="I53" s="13">
        <f t="shared" ref="I53:I58" si="3">$I$37*H53</f>
        <v>38.513105741795449</v>
      </c>
    </row>
    <row r="54" spans="1:16" ht="15" customHeight="1" x14ac:dyDescent="0.25">
      <c r="A54" s="11">
        <v>3</v>
      </c>
      <c r="B54" s="101" t="s">
        <v>35</v>
      </c>
      <c r="C54" s="102"/>
      <c r="D54" s="102"/>
      <c r="E54" s="102"/>
      <c r="F54" s="102"/>
      <c r="G54" s="103"/>
      <c r="H54" s="12">
        <v>1.2123E-2</v>
      </c>
      <c r="I54" s="13">
        <f t="shared" si="3"/>
        <v>22.798690410068179</v>
      </c>
    </row>
    <row r="55" spans="1:16" ht="15" customHeight="1" x14ac:dyDescent="0.25">
      <c r="A55" s="11">
        <v>4</v>
      </c>
      <c r="B55" s="101" t="s">
        <v>36</v>
      </c>
      <c r="C55" s="102"/>
      <c r="D55" s="102"/>
      <c r="E55" s="102"/>
      <c r="F55" s="102"/>
      <c r="G55" s="103"/>
      <c r="H55" s="12">
        <v>1.1436E-2</v>
      </c>
      <c r="I55" s="13">
        <f>$I$37*H55</f>
        <v>21.506708201727271</v>
      </c>
    </row>
    <row r="56" spans="1:16" ht="15" customHeight="1" x14ac:dyDescent="0.25">
      <c r="A56" s="11">
        <v>5</v>
      </c>
      <c r="B56" s="101" t="s">
        <v>37</v>
      </c>
      <c r="C56" s="102"/>
      <c r="D56" s="102"/>
      <c r="E56" s="102"/>
      <c r="F56" s="102"/>
      <c r="G56" s="103"/>
      <c r="H56" s="12">
        <v>1.74E-4</v>
      </c>
      <c r="I56" s="13">
        <f t="shared" si="3"/>
        <v>0.32722693486363635</v>
      </c>
    </row>
    <row r="57" spans="1:16" ht="15" customHeight="1" x14ac:dyDescent="0.25">
      <c r="A57" s="11">
        <v>6</v>
      </c>
      <c r="B57" s="101" t="s">
        <v>38</v>
      </c>
      <c r="C57" s="102"/>
      <c r="D57" s="102"/>
      <c r="E57" s="102"/>
      <c r="F57" s="102"/>
      <c r="G57" s="103"/>
      <c r="H57" s="12">
        <v>4.4200000000000001E-4</v>
      </c>
      <c r="I57" s="13">
        <f t="shared" si="3"/>
        <v>0.83123163913636355</v>
      </c>
    </row>
    <row r="58" spans="1:16" ht="15" customHeight="1" x14ac:dyDescent="0.25">
      <c r="A58" s="11">
        <v>7</v>
      </c>
      <c r="B58" s="101" t="s">
        <v>39</v>
      </c>
      <c r="C58" s="102"/>
      <c r="D58" s="102"/>
      <c r="E58" s="102"/>
      <c r="F58" s="102"/>
      <c r="G58" s="103"/>
      <c r="H58" s="12">
        <v>1.85E-4</v>
      </c>
      <c r="I58" s="13">
        <f t="shared" si="3"/>
        <v>0.34791369511363629</v>
      </c>
    </row>
    <row r="59" spans="1:16" ht="15" customHeight="1" x14ac:dyDescent="0.25">
      <c r="A59" s="11">
        <v>8</v>
      </c>
      <c r="B59" s="101" t="s">
        <v>40</v>
      </c>
      <c r="C59" s="102"/>
      <c r="D59" s="102"/>
      <c r="E59" s="102"/>
      <c r="F59" s="102"/>
      <c r="G59" s="103"/>
      <c r="H59" s="12">
        <v>9.0789999999999996E-2</v>
      </c>
      <c r="I59" s="13">
        <f>$I$37*H59</f>
        <v>170.74099664522726</v>
      </c>
    </row>
    <row r="60" spans="1:16" s="17" customFormat="1" ht="15" customHeight="1" x14ac:dyDescent="0.25">
      <c r="A60" s="126" t="s">
        <v>41</v>
      </c>
      <c r="B60" s="127"/>
      <c r="C60" s="127"/>
      <c r="D60" s="127"/>
      <c r="E60" s="127"/>
      <c r="F60" s="127"/>
      <c r="G60" s="128"/>
      <c r="H60" s="15">
        <f>SUM(H52:H59)</f>
        <v>0.25494299999999998</v>
      </c>
      <c r="I60" s="50">
        <f>SUM(I52:I59)</f>
        <v>479.4495198559772</v>
      </c>
      <c r="J60" s="16"/>
    </row>
    <row r="61" spans="1:16" ht="11.25" customHeight="1" x14ac:dyDescent="0.25">
      <c r="A61" s="18" t="s">
        <v>42</v>
      </c>
      <c r="B61" s="129" t="s">
        <v>43</v>
      </c>
      <c r="C61" s="129"/>
      <c r="D61" s="129"/>
      <c r="E61" s="129"/>
      <c r="F61" s="129"/>
      <c r="G61" s="129"/>
      <c r="H61" s="129"/>
      <c r="I61" s="129"/>
    </row>
    <row r="62" spans="1:16" ht="15" customHeight="1" x14ac:dyDescent="0.25">
      <c r="A62" s="18" t="s">
        <v>44</v>
      </c>
      <c r="B62" s="157" t="s">
        <v>45</v>
      </c>
      <c r="C62" s="157"/>
      <c r="D62" s="157"/>
      <c r="E62" s="157"/>
      <c r="F62" s="157"/>
      <c r="G62" s="157"/>
      <c r="H62" s="157"/>
      <c r="I62" s="157"/>
    </row>
    <row r="63" spans="1:16" ht="33.75" customHeight="1" x14ac:dyDescent="0.25">
      <c r="A63" s="10" t="s">
        <v>46</v>
      </c>
      <c r="B63" s="135" t="s">
        <v>47</v>
      </c>
      <c r="C63" s="136"/>
      <c r="D63" s="136"/>
      <c r="E63" s="136"/>
      <c r="F63" s="136"/>
      <c r="G63" s="137"/>
      <c r="H63" s="10" t="s">
        <v>14</v>
      </c>
      <c r="I63" s="10" t="s">
        <v>15</v>
      </c>
    </row>
    <row r="64" spans="1:16" ht="15" customHeight="1" x14ac:dyDescent="0.25">
      <c r="A64" s="11">
        <v>1</v>
      </c>
      <c r="B64" s="101" t="s">
        <v>48</v>
      </c>
      <c r="C64" s="102"/>
      <c r="D64" s="102"/>
      <c r="E64" s="102"/>
      <c r="F64" s="102"/>
      <c r="G64" s="103"/>
      <c r="H64" s="12">
        <v>2.3626999999999999E-2</v>
      </c>
      <c r="I64" s="13">
        <f>$I$37*H64</f>
        <v>44.433280402431812</v>
      </c>
    </row>
    <row r="65" spans="1:11" ht="15" customHeight="1" x14ac:dyDescent="0.25">
      <c r="A65" s="11">
        <v>2</v>
      </c>
      <c r="B65" s="101" t="s">
        <v>49</v>
      </c>
      <c r="C65" s="102"/>
      <c r="D65" s="102"/>
      <c r="E65" s="102"/>
      <c r="F65" s="102"/>
      <c r="G65" s="103"/>
      <c r="H65" s="12">
        <v>1.717E-3</v>
      </c>
      <c r="I65" s="13">
        <f t="shared" ref="I65:I66" si="4">$I$37*H65</f>
        <v>3.2290152135681813</v>
      </c>
    </row>
    <row r="66" spans="1:11" ht="15" customHeight="1" x14ac:dyDescent="0.25">
      <c r="A66" s="11">
        <v>3</v>
      </c>
      <c r="B66" s="101" t="s">
        <v>50</v>
      </c>
      <c r="C66" s="102"/>
      <c r="D66" s="102"/>
      <c r="E66" s="102"/>
      <c r="F66" s="102"/>
      <c r="G66" s="103"/>
      <c r="H66" s="12">
        <v>9.4509999999999993E-3</v>
      </c>
      <c r="I66" s="13">
        <f t="shared" si="4"/>
        <v>17.773688283886361</v>
      </c>
    </row>
    <row r="67" spans="1:11" s="17" customFormat="1" ht="15" customHeight="1" x14ac:dyDescent="0.25">
      <c r="A67" s="126" t="s">
        <v>51</v>
      </c>
      <c r="B67" s="127"/>
      <c r="C67" s="127"/>
      <c r="D67" s="127"/>
      <c r="E67" s="127"/>
      <c r="F67" s="127"/>
      <c r="G67" s="128"/>
      <c r="H67" s="15">
        <f>SUM(H64:H66)</f>
        <v>3.4795E-2</v>
      </c>
      <c r="I67" s="50">
        <f>SUM(I64:I66)</f>
        <v>65.435983899886352</v>
      </c>
      <c r="J67" s="16"/>
    </row>
    <row r="68" spans="1:11" ht="5.0999999999999996" customHeight="1" x14ac:dyDescent="0.25"/>
    <row r="69" spans="1:11" ht="33.75" x14ac:dyDescent="0.25">
      <c r="A69" s="10" t="s">
        <v>52</v>
      </c>
      <c r="B69" s="135" t="s">
        <v>53</v>
      </c>
      <c r="C69" s="136"/>
      <c r="D69" s="136"/>
      <c r="E69" s="136"/>
      <c r="F69" s="136"/>
      <c r="G69" s="137"/>
      <c r="H69" s="10" t="s">
        <v>14</v>
      </c>
      <c r="I69" s="10" t="s">
        <v>15</v>
      </c>
    </row>
    <row r="70" spans="1:11" ht="15" customHeight="1" x14ac:dyDescent="0.25">
      <c r="A70" s="11">
        <v>1</v>
      </c>
      <c r="B70" s="101" t="s">
        <v>54</v>
      </c>
      <c r="C70" s="102"/>
      <c r="D70" s="102"/>
      <c r="E70" s="102"/>
      <c r="F70" s="102"/>
      <c r="G70" s="103"/>
      <c r="H70" s="12">
        <f>(H48*H60)</f>
        <v>9.3819024000000015E-2</v>
      </c>
      <c r="I70" s="13">
        <f>$I$37*H70</f>
        <v>176.43742330699965</v>
      </c>
    </row>
    <row r="71" spans="1:11" s="17" customFormat="1" ht="15" customHeight="1" x14ac:dyDescent="0.25">
      <c r="A71" s="126" t="s">
        <v>55</v>
      </c>
      <c r="B71" s="127"/>
      <c r="C71" s="127"/>
      <c r="D71" s="127"/>
      <c r="E71" s="127"/>
      <c r="F71" s="127"/>
      <c r="G71" s="128"/>
      <c r="H71" s="15">
        <f>SUM(H70:H70)</f>
        <v>9.3819024000000015E-2</v>
      </c>
      <c r="I71" s="50">
        <f>I70</f>
        <v>176.43742330699965</v>
      </c>
      <c r="J71" s="16"/>
      <c r="K71" s="19"/>
    </row>
    <row r="72" spans="1:11" ht="5.0999999999999996" customHeight="1" x14ac:dyDescent="0.25">
      <c r="J72" s="20"/>
    </row>
    <row r="73" spans="1:11" s="17" customFormat="1" ht="12" x14ac:dyDescent="0.25">
      <c r="A73" s="156" t="s">
        <v>56</v>
      </c>
      <c r="B73" s="156"/>
      <c r="C73" s="156"/>
      <c r="D73" s="156"/>
      <c r="E73" s="156"/>
      <c r="F73" s="156"/>
      <c r="G73" s="156"/>
      <c r="H73" s="21">
        <f>H48+H60+H67+H71</f>
        <v>0.75155702400000002</v>
      </c>
      <c r="I73" s="22">
        <f>I48+I60+I67+I71</f>
        <v>1413.3890881537723</v>
      </c>
      <c r="J73" s="16"/>
    </row>
    <row r="74" spans="1:11" ht="5.0999999999999996" customHeight="1" x14ac:dyDescent="0.25"/>
    <row r="75" spans="1:11" ht="33.75" x14ac:dyDescent="0.25">
      <c r="A75" s="10" t="s">
        <v>57</v>
      </c>
      <c r="B75" s="135" t="s">
        <v>151</v>
      </c>
      <c r="C75" s="136"/>
      <c r="D75" s="136"/>
      <c r="E75" s="136"/>
      <c r="F75" s="136"/>
      <c r="G75" s="137"/>
      <c r="H75" s="10" t="s">
        <v>14</v>
      </c>
      <c r="I75" s="10" t="s">
        <v>15</v>
      </c>
    </row>
    <row r="76" spans="1:11" ht="15" customHeight="1" x14ac:dyDescent="0.25">
      <c r="A76" s="11">
        <v>1</v>
      </c>
      <c r="B76" s="101" t="s">
        <v>156</v>
      </c>
      <c r="C76" s="102"/>
      <c r="D76" s="102"/>
      <c r="E76" s="102"/>
      <c r="F76" s="102"/>
      <c r="G76" s="103"/>
      <c r="H76" s="12">
        <f>I76/$I$37</f>
        <v>0</v>
      </c>
      <c r="I76" s="13">
        <f>I93</f>
        <v>0</v>
      </c>
    </row>
    <row r="77" spans="1:11" ht="15" customHeight="1" x14ac:dyDescent="0.25">
      <c r="A77" s="11">
        <v>2</v>
      </c>
      <c r="B77" s="101" t="s">
        <v>157</v>
      </c>
      <c r="C77" s="102"/>
      <c r="D77" s="102"/>
      <c r="E77" s="102"/>
      <c r="F77" s="102"/>
      <c r="G77" s="103"/>
      <c r="H77" s="12">
        <f>I77/$I$37</f>
        <v>0.11219140996232121</v>
      </c>
      <c r="I77" s="13">
        <f>I89</f>
        <v>210.98880000000003</v>
      </c>
    </row>
    <row r="78" spans="1:11" ht="15" customHeight="1" x14ac:dyDescent="0.25">
      <c r="A78" s="11">
        <v>3</v>
      </c>
      <c r="B78" s="101" t="s">
        <v>164</v>
      </c>
      <c r="C78" s="102"/>
      <c r="D78" s="102"/>
      <c r="E78" s="102"/>
      <c r="F78" s="102"/>
      <c r="G78" s="103"/>
      <c r="H78" s="12">
        <f>I78/$I$37</f>
        <v>6.8508093238040982E-2</v>
      </c>
      <c r="I78" s="13">
        <f>I85</f>
        <v>128.83731818181818</v>
      </c>
    </row>
    <row r="79" spans="1:11" ht="15" customHeight="1" x14ac:dyDescent="0.25">
      <c r="A79" s="11">
        <v>4</v>
      </c>
      <c r="B79" s="101" t="s">
        <v>149</v>
      </c>
      <c r="C79" s="102"/>
      <c r="D79" s="102"/>
      <c r="E79" s="102"/>
      <c r="F79" s="102"/>
      <c r="G79" s="103"/>
      <c r="H79" s="12">
        <f>I79/$I$37</f>
        <v>0</v>
      </c>
      <c r="I79" s="13">
        <f>IF(I24="Não aplicável",0,((I10/H10)*1.5*I24))</f>
        <v>0</v>
      </c>
    </row>
    <row r="80" spans="1:11" ht="15" customHeight="1" x14ac:dyDescent="0.25">
      <c r="A80" s="11">
        <v>5</v>
      </c>
      <c r="B80" s="101" t="s">
        <v>134</v>
      </c>
      <c r="C80" s="102"/>
      <c r="D80" s="102"/>
      <c r="E80" s="102"/>
      <c r="F80" s="102"/>
      <c r="G80" s="103"/>
      <c r="H80" s="12">
        <f>I80/$I$37</f>
        <v>1.0326411551078911E-2</v>
      </c>
      <c r="I80" s="13">
        <f>IF(I21="Não aplicável",0,I21)</f>
        <v>19.420000000000002</v>
      </c>
    </row>
    <row r="81" spans="1:12" ht="15" customHeight="1" x14ac:dyDescent="0.25">
      <c r="A81" s="126" t="s">
        <v>58</v>
      </c>
      <c r="B81" s="127"/>
      <c r="C81" s="127"/>
      <c r="D81" s="127"/>
      <c r="E81" s="127"/>
      <c r="F81" s="127"/>
      <c r="G81" s="128"/>
      <c r="H81" s="15">
        <f>SUM(H76:H80)</f>
        <v>0.19102591475144112</v>
      </c>
      <c r="I81" s="50">
        <f>SUM(I76:I80)</f>
        <v>359.24611818181819</v>
      </c>
      <c r="J81" s="14"/>
    </row>
    <row r="82" spans="1:12" ht="18" customHeight="1" x14ac:dyDescent="0.25">
      <c r="A82" s="18" t="s">
        <v>166</v>
      </c>
      <c r="B82" s="153" t="s">
        <v>165</v>
      </c>
      <c r="C82" s="154"/>
      <c r="D82" s="154"/>
      <c r="E82" s="154"/>
      <c r="F82" s="154"/>
      <c r="G82" s="154"/>
      <c r="H82" s="24"/>
      <c r="I82" s="25"/>
    </row>
    <row r="83" spans="1:12" ht="15" customHeight="1" x14ac:dyDescent="0.25">
      <c r="A83" s="152" t="s">
        <v>59</v>
      </c>
      <c r="B83" s="152"/>
      <c r="C83" s="152"/>
      <c r="D83" s="152"/>
      <c r="E83" s="152"/>
      <c r="F83" s="152"/>
      <c r="G83" s="152"/>
      <c r="H83" s="152"/>
      <c r="I83" s="152"/>
    </row>
    <row r="84" spans="1:12" ht="24" customHeight="1" x14ac:dyDescent="0.25">
      <c r="A84" s="133" t="s">
        <v>60</v>
      </c>
      <c r="B84" s="133"/>
      <c r="C84" s="11" t="s">
        <v>61</v>
      </c>
      <c r="D84" s="11" t="s">
        <v>62</v>
      </c>
      <c r="E84" s="11" t="s">
        <v>63</v>
      </c>
      <c r="F84" s="11" t="s">
        <v>64</v>
      </c>
      <c r="G84" s="11" t="s">
        <v>65</v>
      </c>
      <c r="H84" s="12" t="s">
        <v>66</v>
      </c>
      <c r="I84" s="13" t="s">
        <v>67</v>
      </c>
    </row>
    <row r="85" spans="1:12" ht="15" customHeight="1" x14ac:dyDescent="0.25">
      <c r="A85" s="155">
        <f>I12</f>
        <v>4.8</v>
      </c>
      <c r="B85" s="133"/>
      <c r="C85" s="11">
        <f>I13</f>
        <v>22</v>
      </c>
      <c r="D85" s="11">
        <v>2</v>
      </c>
      <c r="E85" s="30">
        <f>A85*C85*D85</f>
        <v>211.2</v>
      </c>
      <c r="F85" s="30">
        <f>I29</f>
        <v>1372.7113636363636</v>
      </c>
      <c r="G85" s="26">
        <f>I14</f>
        <v>0.06</v>
      </c>
      <c r="H85" s="30">
        <f>F85*G85</f>
        <v>82.362681818181812</v>
      </c>
      <c r="I85" s="68">
        <f>IF((E85-H85)&gt;0,E85-H85,0)</f>
        <v>128.83731818181818</v>
      </c>
    </row>
    <row r="86" spans="1:12" ht="3.75" customHeight="1" x14ac:dyDescent="0.25">
      <c r="A86" s="79"/>
      <c r="E86" s="14"/>
      <c r="F86" s="14"/>
      <c r="G86" s="80"/>
      <c r="H86" s="14"/>
      <c r="I86" s="81"/>
    </row>
    <row r="87" spans="1:12" ht="15" customHeight="1" x14ac:dyDescent="0.25">
      <c r="A87" s="152" t="s">
        <v>158</v>
      </c>
      <c r="B87" s="152"/>
      <c r="C87" s="152"/>
      <c r="D87" s="152"/>
      <c r="E87" s="152"/>
      <c r="F87" s="152"/>
      <c r="G87" s="152"/>
      <c r="H87" s="152"/>
      <c r="I87" s="152"/>
    </row>
    <row r="88" spans="1:12" ht="23.25" customHeight="1" x14ac:dyDescent="0.25">
      <c r="A88" s="133" t="s">
        <v>60</v>
      </c>
      <c r="B88" s="133"/>
      <c r="C88" s="11" t="s">
        <v>68</v>
      </c>
      <c r="D88" s="11" t="s">
        <v>62</v>
      </c>
      <c r="E88" s="11" t="s">
        <v>63</v>
      </c>
      <c r="F88" s="11" t="s">
        <v>64</v>
      </c>
      <c r="G88" s="11" t="s">
        <v>65</v>
      </c>
      <c r="H88" s="12" t="s">
        <v>66</v>
      </c>
      <c r="I88" s="13" t="s">
        <v>67</v>
      </c>
    </row>
    <row r="89" spans="1:12" ht="15" customHeight="1" x14ac:dyDescent="0.25">
      <c r="A89" s="151">
        <f>I18</f>
        <v>11.84</v>
      </c>
      <c r="B89" s="151"/>
      <c r="C89" s="31">
        <f>I19</f>
        <v>22</v>
      </c>
      <c r="D89" s="11">
        <v>1</v>
      </c>
      <c r="E89" s="30">
        <f>A89*C89*D89</f>
        <v>260.48</v>
      </c>
      <c r="F89" s="30">
        <f>E89</f>
        <v>260.48</v>
      </c>
      <c r="G89" s="52">
        <f>I20</f>
        <v>0.19</v>
      </c>
      <c r="H89" s="30">
        <f>F89*G89</f>
        <v>49.491200000000006</v>
      </c>
      <c r="I89" s="13">
        <f>E89-H89</f>
        <v>210.98880000000003</v>
      </c>
    </row>
    <row r="90" spans="1:12" ht="5.0999999999999996" customHeight="1" x14ac:dyDescent="0.25">
      <c r="A90" s="27"/>
      <c r="B90" s="27"/>
      <c r="C90" s="27"/>
      <c r="D90" s="27"/>
      <c r="E90" s="16"/>
      <c r="F90" s="16"/>
      <c r="G90" s="28"/>
      <c r="H90" s="16"/>
      <c r="I90" s="29"/>
    </row>
    <row r="91" spans="1:12" ht="15" customHeight="1" x14ac:dyDescent="0.25">
      <c r="A91" s="152" t="s">
        <v>139</v>
      </c>
      <c r="B91" s="152"/>
      <c r="C91" s="152"/>
      <c r="D91" s="152"/>
      <c r="E91" s="152"/>
      <c r="F91" s="152"/>
      <c r="G91" s="152"/>
      <c r="H91" s="152"/>
      <c r="I91" s="152"/>
    </row>
    <row r="92" spans="1:12" ht="23.25" customHeight="1" x14ac:dyDescent="0.25">
      <c r="A92" s="133" t="s">
        <v>60</v>
      </c>
      <c r="B92" s="133"/>
      <c r="C92" s="11" t="s">
        <v>68</v>
      </c>
      <c r="D92" s="11" t="s">
        <v>62</v>
      </c>
      <c r="E92" s="11" t="s">
        <v>63</v>
      </c>
      <c r="F92" s="11" t="s">
        <v>64</v>
      </c>
      <c r="G92" s="11" t="s">
        <v>65</v>
      </c>
      <c r="H92" s="12" t="str">
        <f>H84</f>
        <v>Valor desconto</v>
      </c>
      <c r="I92" s="13" t="s">
        <v>67</v>
      </c>
    </row>
    <row r="93" spans="1:12" ht="15" customHeight="1" x14ac:dyDescent="0.25">
      <c r="A93" s="151">
        <f>I15</f>
        <v>0</v>
      </c>
      <c r="B93" s="151"/>
      <c r="C93" s="31">
        <f>I16</f>
        <v>0</v>
      </c>
      <c r="D93" s="11">
        <v>1</v>
      </c>
      <c r="E93" s="30">
        <f>A93*C93*D93</f>
        <v>0</v>
      </c>
      <c r="F93" s="30">
        <f>E93</f>
        <v>0</v>
      </c>
      <c r="G93" s="52">
        <f>I17</f>
        <v>0</v>
      </c>
      <c r="H93" s="30">
        <f>F93*G93</f>
        <v>0</v>
      </c>
      <c r="I93" s="13">
        <f>E93-H93</f>
        <v>0</v>
      </c>
    </row>
    <row r="94" spans="1:12" ht="5.0999999999999996" customHeight="1" x14ac:dyDescent="0.25"/>
    <row r="95" spans="1:12" ht="12" customHeight="1" x14ac:dyDescent="0.25">
      <c r="A95" s="120" t="s">
        <v>69</v>
      </c>
      <c r="B95" s="120"/>
      <c r="C95" s="120"/>
      <c r="D95" s="120"/>
      <c r="E95" s="120"/>
      <c r="F95" s="120"/>
      <c r="G95" s="120"/>
      <c r="H95" s="32">
        <f>H37+H73+H81</f>
        <v>1.9425829387514411</v>
      </c>
      <c r="I95" s="33">
        <f>I37+I73+I81</f>
        <v>3653.2497745174082</v>
      </c>
      <c r="J95" s="14"/>
      <c r="L95" s="14"/>
    </row>
    <row r="96" spans="1:12" s="38" customFormat="1" ht="5.0999999999999996" customHeight="1" x14ac:dyDescent="0.25">
      <c r="A96" s="34"/>
      <c r="B96" s="34"/>
      <c r="C96" s="34"/>
      <c r="D96" s="34"/>
      <c r="E96" s="34"/>
      <c r="F96" s="34"/>
      <c r="G96" s="34"/>
      <c r="H96" s="35"/>
      <c r="I96" s="36"/>
      <c r="J96" s="37"/>
      <c r="L96" s="37"/>
    </row>
    <row r="97" spans="1:19" x14ac:dyDescent="0.25">
      <c r="A97" s="112" t="s">
        <v>70</v>
      </c>
      <c r="B97" s="112"/>
      <c r="C97" s="112"/>
      <c r="D97" s="112"/>
      <c r="E97" s="112"/>
      <c r="F97" s="112"/>
      <c r="G97" s="112"/>
      <c r="H97" s="112"/>
      <c r="I97" s="112"/>
    </row>
    <row r="98" spans="1:19" ht="33.75" x14ac:dyDescent="0.25">
      <c r="A98" s="10" t="s">
        <v>12</v>
      </c>
      <c r="B98" s="135" t="s">
        <v>71</v>
      </c>
      <c r="C98" s="136"/>
      <c r="D98" s="136"/>
      <c r="E98" s="136"/>
      <c r="F98" s="136"/>
      <c r="G98" s="137"/>
      <c r="H98" s="10" t="s">
        <v>14</v>
      </c>
      <c r="I98" s="10" t="s">
        <v>15</v>
      </c>
    </row>
    <row r="99" spans="1:19" ht="15" customHeight="1" x14ac:dyDescent="0.25">
      <c r="A99" s="11">
        <v>1</v>
      </c>
      <c r="B99" s="101" t="s">
        <v>167</v>
      </c>
      <c r="C99" s="102"/>
      <c r="D99" s="102"/>
      <c r="E99" s="102"/>
      <c r="F99" s="102"/>
      <c r="G99" s="103"/>
      <c r="H99" s="12">
        <f>I99/$I$110</f>
        <v>0</v>
      </c>
      <c r="I99" s="13">
        <v>0</v>
      </c>
      <c r="K99"/>
      <c r="L99"/>
      <c r="M99"/>
      <c r="N99"/>
      <c r="O99"/>
      <c r="P99"/>
      <c r="Q99"/>
      <c r="R99"/>
      <c r="S99"/>
    </row>
    <row r="100" spans="1:19" ht="15" customHeight="1" x14ac:dyDescent="0.25">
      <c r="A100" s="11">
        <v>2</v>
      </c>
      <c r="B100" s="145" t="s">
        <v>171</v>
      </c>
      <c r="C100" s="146"/>
      <c r="D100" s="146"/>
      <c r="E100" s="146"/>
      <c r="F100" s="146"/>
      <c r="G100" s="147"/>
      <c r="H100" s="12">
        <f t="shared" ref="H100:H104" si="5">I100/$I$110</f>
        <v>0</v>
      </c>
      <c r="I100" s="13">
        <v>0</v>
      </c>
      <c r="K100"/>
      <c r="L100"/>
      <c r="M100"/>
      <c r="N100"/>
      <c r="O100"/>
      <c r="P100"/>
      <c r="Q100"/>
      <c r="R100"/>
      <c r="S100"/>
    </row>
    <row r="101" spans="1:19" ht="15" customHeight="1" x14ac:dyDescent="0.25">
      <c r="A101" s="11">
        <v>3</v>
      </c>
      <c r="B101" s="101" t="s">
        <v>72</v>
      </c>
      <c r="C101" s="102"/>
      <c r="D101" s="102"/>
      <c r="E101" s="102"/>
      <c r="F101" s="102"/>
      <c r="G101" s="103"/>
      <c r="H101" s="12">
        <f t="shared" si="5"/>
        <v>0</v>
      </c>
      <c r="I101" s="13">
        <v>0</v>
      </c>
      <c r="K101"/>
      <c r="L101"/>
      <c r="M101"/>
      <c r="N101"/>
      <c r="O101"/>
      <c r="P101"/>
      <c r="Q101"/>
      <c r="R101"/>
      <c r="S101"/>
    </row>
    <row r="102" spans="1:19" ht="15" customHeight="1" x14ac:dyDescent="0.25">
      <c r="A102" s="11">
        <v>4</v>
      </c>
      <c r="B102" s="148" t="s">
        <v>73</v>
      </c>
      <c r="C102" s="149"/>
      <c r="D102" s="149"/>
      <c r="E102" s="149"/>
      <c r="F102" s="149"/>
      <c r="G102" s="150"/>
      <c r="H102" s="12">
        <f t="shared" si="5"/>
        <v>0</v>
      </c>
      <c r="I102" s="13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1">
        <v>5</v>
      </c>
      <c r="B103" s="101" t="s">
        <v>172</v>
      </c>
      <c r="C103" s="102"/>
      <c r="D103" s="102"/>
      <c r="E103" s="102"/>
      <c r="F103" s="102"/>
      <c r="G103" s="103"/>
      <c r="H103" s="12">
        <f t="shared" si="5"/>
        <v>0</v>
      </c>
      <c r="I103" s="13"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1">
        <v>6</v>
      </c>
      <c r="B104" s="101" t="s">
        <v>74</v>
      </c>
      <c r="C104" s="102"/>
      <c r="D104" s="102"/>
      <c r="E104" s="102"/>
      <c r="F104" s="102"/>
      <c r="G104" s="103"/>
      <c r="H104" s="12">
        <f t="shared" si="5"/>
        <v>0</v>
      </c>
      <c r="I104" s="13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26" t="s">
        <v>75</v>
      </c>
      <c r="B105" s="127"/>
      <c r="C105" s="127"/>
      <c r="D105" s="127"/>
      <c r="E105" s="127"/>
      <c r="F105" s="127"/>
      <c r="G105" s="128"/>
      <c r="H105" s="15">
        <f>H99+H100+H101+H102+H103+H104</f>
        <v>0</v>
      </c>
      <c r="I105" s="39">
        <f>SUM(I99:I104)</f>
        <v>0</v>
      </c>
      <c r="J105" s="14"/>
      <c r="K105"/>
      <c r="L105"/>
      <c r="M105"/>
      <c r="N105"/>
      <c r="O105"/>
      <c r="P105"/>
      <c r="Q105"/>
      <c r="R105"/>
      <c r="S105"/>
    </row>
    <row r="106" spans="1:19" ht="30" customHeight="1" x14ac:dyDescent="0.25">
      <c r="A106"/>
      <c r="B106" s="129" t="s">
        <v>168</v>
      </c>
      <c r="C106" s="129"/>
      <c r="D106" s="129"/>
      <c r="E106" s="129"/>
      <c r="F106" s="129"/>
      <c r="G106" s="129"/>
      <c r="H106" s="129"/>
      <c r="I106" s="129"/>
      <c r="K106"/>
      <c r="L106"/>
      <c r="M106"/>
      <c r="N106"/>
      <c r="O106"/>
      <c r="P106"/>
      <c r="Q106"/>
      <c r="R106"/>
      <c r="S106"/>
    </row>
    <row r="107" spans="1:19" ht="5.25" customHeight="1" x14ac:dyDescent="0.25">
      <c r="A107"/>
      <c r="B107"/>
      <c r="C107"/>
      <c r="D107"/>
      <c r="E107"/>
      <c r="F107"/>
      <c r="G107"/>
      <c r="H107"/>
      <c r="I107"/>
    </row>
    <row r="108" spans="1:19" ht="48.75" customHeight="1" x14ac:dyDescent="0.25">
      <c r="A108" s="142" t="s">
        <v>150</v>
      </c>
      <c r="B108" s="143"/>
      <c r="C108" s="143"/>
      <c r="D108" s="143"/>
      <c r="E108" s="144"/>
      <c r="F108" s="40">
        <f>I25</f>
        <v>0.1</v>
      </c>
      <c r="G108" s="41">
        <f>I110*F108</f>
        <v>352.44124563355899</v>
      </c>
      <c r="H108" s="42" t="s">
        <v>76</v>
      </c>
      <c r="I108" s="43">
        <f>I78</f>
        <v>128.83731818181818</v>
      </c>
      <c r="K108"/>
      <c r="L108"/>
      <c r="M108"/>
      <c r="N108"/>
      <c r="O108"/>
      <c r="P108"/>
      <c r="Q108"/>
      <c r="R108"/>
      <c r="S108"/>
    </row>
    <row r="109" spans="1:19" s="47" customFormat="1" ht="16.5" customHeight="1" x14ac:dyDescent="0.25">
      <c r="A109" s="139" t="s">
        <v>77</v>
      </c>
      <c r="B109" s="139"/>
      <c r="C109" s="44" t="s">
        <v>78</v>
      </c>
      <c r="D109" s="44" t="s">
        <v>79</v>
      </c>
      <c r="E109" s="44" t="s">
        <v>80</v>
      </c>
      <c r="F109" s="44" t="s">
        <v>81</v>
      </c>
      <c r="G109" s="44" t="s">
        <v>82</v>
      </c>
      <c r="H109" s="42" t="s">
        <v>83</v>
      </c>
      <c r="I109" s="45" t="s">
        <v>84</v>
      </c>
      <c r="J109" s="46"/>
      <c r="K109"/>
      <c r="L109"/>
      <c r="M109"/>
      <c r="N109"/>
      <c r="O109"/>
      <c r="P109"/>
      <c r="Q109"/>
      <c r="R109"/>
      <c r="S109"/>
    </row>
    <row r="110" spans="1:19" ht="16.5" customHeight="1" x14ac:dyDescent="0.25">
      <c r="A110" s="140">
        <f>I37</f>
        <v>1880.614568181818</v>
      </c>
      <c r="B110" s="140"/>
      <c r="C110" s="48">
        <f>I48</f>
        <v>692.06616109090908</v>
      </c>
      <c r="D110" s="48">
        <f>I60</f>
        <v>479.4495198559772</v>
      </c>
      <c r="E110" s="48">
        <f>I67</f>
        <v>65.435983899886352</v>
      </c>
      <c r="F110" s="48">
        <f>I71</f>
        <v>176.43742330699965</v>
      </c>
      <c r="G110" s="48">
        <f>I81</f>
        <v>359.24611818181819</v>
      </c>
      <c r="H110" s="48">
        <f>A110+C110+D110+E110+F110+G110</f>
        <v>3653.2497745174082</v>
      </c>
      <c r="I110" s="48">
        <f>H110-I108</f>
        <v>3524.4124563355899</v>
      </c>
      <c r="J110" s="14"/>
      <c r="K110"/>
      <c r="L110"/>
      <c r="M110"/>
      <c r="N110"/>
      <c r="O110"/>
      <c r="P110"/>
      <c r="Q110"/>
      <c r="R110"/>
      <c r="S110"/>
    </row>
    <row r="111" spans="1:19" ht="5.0999999999999996" customHeight="1" x14ac:dyDescent="0.25">
      <c r="A111" s="18"/>
      <c r="B111" s="141"/>
      <c r="C111" s="141"/>
      <c r="D111" s="141"/>
      <c r="E111" s="141"/>
      <c r="F111" s="141"/>
      <c r="G111" s="141"/>
      <c r="H111" s="141"/>
      <c r="I111" s="141"/>
    </row>
    <row r="112" spans="1:19" ht="33.75" x14ac:dyDescent="0.25">
      <c r="A112" s="10" t="s">
        <v>19</v>
      </c>
      <c r="B112" s="135" t="s">
        <v>85</v>
      </c>
      <c r="C112" s="136"/>
      <c r="D112" s="136"/>
      <c r="E112" s="136"/>
      <c r="F112" s="136"/>
      <c r="G112" s="137"/>
      <c r="H112" s="10" t="s">
        <v>14</v>
      </c>
      <c r="I112" s="10" t="s">
        <v>15</v>
      </c>
    </row>
    <row r="113" spans="1:15" ht="15" customHeight="1" x14ac:dyDescent="0.25">
      <c r="A113" s="11">
        <v>1</v>
      </c>
      <c r="B113" s="101" t="s">
        <v>86</v>
      </c>
      <c r="C113" s="102"/>
      <c r="D113" s="102"/>
      <c r="E113" s="102"/>
      <c r="F113" s="102"/>
      <c r="G113" s="103"/>
      <c r="H113" s="12">
        <f>I113/$I$123</f>
        <v>0</v>
      </c>
      <c r="I113" s="13">
        <v>0</v>
      </c>
    </row>
    <row r="114" spans="1:15" ht="15" customHeight="1" x14ac:dyDescent="0.25">
      <c r="A114" s="11">
        <v>2</v>
      </c>
      <c r="B114" s="101" t="s">
        <v>87</v>
      </c>
      <c r="C114" s="102"/>
      <c r="D114" s="102"/>
      <c r="E114" s="102"/>
      <c r="F114" s="102"/>
      <c r="G114" s="103"/>
      <c r="H114" s="12">
        <f>I114/$I$123</f>
        <v>0</v>
      </c>
      <c r="I114" s="13">
        <v>0</v>
      </c>
    </row>
    <row r="115" spans="1:15" ht="15" customHeight="1" x14ac:dyDescent="0.25">
      <c r="A115" s="126" t="s">
        <v>88</v>
      </c>
      <c r="B115" s="127"/>
      <c r="C115" s="127"/>
      <c r="D115" s="127"/>
      <c r="E115" s="127"/>
      <c r="F115" s="127"/>
      <c r="G115" s="128"/>
      <c r="H115" s="15">
        <f>H113+H114</f>
        <v>0</v>
      </c>
      <c r="I115" s="50">
        <f>SUM(I113:I114)</f>
        <v>0</v>
      </c>
    </row>
    <row r="116" spans="1:15" ht="5.0999999999999996" customHeight="1" x14ac:dyDescent="0.25"/>
    <row r="117" spans="1:15" ht="33.75" x14ac:dyDescent="0.25">
      <c r="A117" s="10" t="s">
        <v>31</v>
      </c>
      <c r="B117" s="135" t="s">
        <v>89</v>
      </c>
      <c r="C117" s="136"/>
      <c r="D117" s="136"/>
      <c r="E117" s="136"/>
      <c r="F117" s="136"/>
      <c r="G117" s="137"/>
      <c r="H117" s="10" t="s">
        <v>14</v>
      </c>
      <c r="I117" s="10" t="s">
        <v>15</v>
      </c>
    </row>
    <row r="118" spans="1:15" ht="15" customHeight="1" x14ac:dyDescent="0.25">
      <c r="A118" s="11">
        <v>1</v>
      </c>
      <c r="B118" s="101" t="s">
        <v>89</v>
      </c>
      <c r="C118" s="102"/>
      <c r="D118" s="102"/>
      <c r="E118" s="102"/>
      <c r="F118" s="102"/>
      <c r="G118" s="103"/>
      <c r="H118" s="12">
        <f>I118/I123</f>
        <v>0</v>
      </c>
      <c r="I118" s="13">
        <v>0</v>
      </c>
    </row>
    <row r="119" spans="1:15" ht="15" customHeight="1" x14ac:dyDescent="0.25">
      <c r="A119" s="126" t="s">
        <v>90</v>
      </c>
      <c r="B119" s="127"/>
      <c r="C119" s="127"/>
      <c r="D119" s="127"/>
      <c r="E119" s="127"/>
      <c r="F119" s="127"/>
      <c r="G119" s="128"/>
      <c r="H119" s="15">
        <f>H118</f>
        <v>0</v>
      </c>
      <c r="I119" s="50">
        <f>I118</f>
        <v>0</v>
      </c>
      <c r="J119" s="14"/>
      <c r="K119" s="14"/>
      <c r="L119" s="1"/>
    </row>
    <row r="120" spans="1:15" ht="5.0999999999999996" customHeight="1" x14ac:dyDescent="0.25">
      <c r="A120" s="17"/>
      <c r="B120" s="17"/>
      <c r="C120" s="17"/>
      <c r="D120" s="17"/>
      <c r="E120" s="17"/>
      <c r="F120" s="17"/>
      <c r="G120" s="17"/>
      <c r="H120" s="24"/>
      <c r="I120" s="25"/>
    </row>
    <row r="121" spans="1:15" ht="39" customHeight="1" x14ac:dyDescent="0.25">
      <c r="A121" s="138" t="s">
        <v>91</v>
      </c>
      <c r="B121" s="138"/>
      <c r="C121" s="138"/>
      <c r="D121" s="138"/>
      <c r="E121" s="138"/>
      <c r="F121" s="40">
        <v>0.18</v>
      </c>
      <c r="G121" s="41">
        <f>I123*F121</f>
        <v>634.39424214040616</v>
      </c>
      <c r="H121" s="42" t="s">
        <v>76</v>
      </c>
      <c r="I121" s="43">
        <f>I78</f>
        <v>128.83731818181818</v>
      </c>
      <c r="L121" s="1"/>
    </row>
    <row r="122" spans="1:15" s="47" customFormat="1" ht="16.5" customHeight="1" x14ac:dyDescent="0.25">
      <c r="A122" s="139" t="s">
        <v>77</v>
      </c>
      <c r="B122" s="139"/>
      <c r="C122" s="44" t="s">
        <v>78</v>
      </c>
      <c r="D122" s="44" t="s">
        <v>79</v>
      </c>
      <c r="E122" s="44" t="s">
        <v>80</v>
      </c>
      <c r="F122" s="44" t="s">
        <v>81</v>
      </c>
      <c r="G122" s="44" t="s">
        <v>82</v>
      </c>
      <c r="H122" s="42" t="s">
        <v>83</v>
      </c>
      <c r="I122" s="45" t="s">
        <v>84</v>
      </c>
      <c r="J122" s="46"/>
      <c r="L122" s="46"/>
    </row>
    <row r="123" spans="1:15" ht="16.5" customHeight="1" x14ac:dyDescent="0.25">
      <c r="A123" s="140">
        <f>I37</f>
        <v>1880.614568181818</v>
      </c>
      <c r="B123" s="140"/>
      <c r="C123" s="48">
        <f>I48</f>
        <v>692.06616109090908</v>
      </c>
      <c r="D123" s="48">
        <f>I60</f>
        <v>479.4495198559772</v>
      </c>
      <c r="E123" s="48">
        <f>I67</f>
        <v>65.435983899886352</v>
      </c>
      <c r="F123" s="48">
        <f>I71</f>
        <v>176.43742330699965</v>
      </c>
      <c r="G123" s="48">
        <f>I81</f>
        <v>359.24611818181819</v>
      </c>
      <c r="H123" s="48">
        <f>A123+C123+D123+E123+F123+G123</f>
        <v>3653.2497745174082</v>
      </c>
      <c r="I123" s="48">
        <f>H123-I121</f>
        <v>3524.4124563355899</v>
      </c>
      <c r="J123" s="14"/>
      <c r="L123" s="1"/>
    </row>
    <row r="124" spans="1:15" ht="5.0999999999999996" customHeight="1" x14ac:dyDescent="0.25"/>
    <row r="125" spans="1:15" ht="12" x14ac:dyDescent="0.25">
      <c r="A125" s="120" t="s">
        <v>92</v>
      </c>
      <c r="B125" s="120"/>
      <c r="C125" s="120"/>
      <c r="D125" s="120"/>
      <c r="E125" s="120"/>
      <c r="F125" s="120"/>
      <c r="G125" s="120"/>
      <c r="H125" s="32">
        <f>H105+H115+H119</f>
        <v>0</v>
      </c>
      <c r="I125" s="33">
        <f>I105+I115+I119</f>
        <v>0</v>
      </c>
    </row>
    <row r="126" spans="1:15" ht="5.0999999999999996" customHeight="1" x14ac:dyDescent="0.25"/>
    <row r="127" spans="1:15" x14ac:dyDescent="0.25">
      <c r="A127" s="112" t="s">
        <v>93</v>
      </c>
      <c r="B127" s="112"/>
      <c r="C127" s="112"/>
      <c r="D127" s="112"/>
      <c r="E127" s="112"/>
      <c r="F127" s="112"/>
      <c r="G127" s="112"/>
      <c r="H127" s="112"/>
      <c r="I127" s="112"/>
    </row>
    <row r="128" spans="1:15" ht="33.75" x14ac:dyDescent="0.25">
      <c r="A128" s="10" t="s">
        <v>12</v>
      </c>
      <c r="B128" s="135" t="s">
        <v>169</v>
      </c>
      <c r="C128" s="136"/>
      <c r="D128" s="136"/>
      <c r="E128" s="136"/>
      <c r="F128" s="136"/>
      <c r="G128" s="137"/>
      <c r="H128" s="10" t="s">
        <v>14</v>
      </c>
      <c r="I128" s="10" t="s">
        <v>15</v>
      </c>
      <c r="K128"/>
      <c r="L128"/>
      <c r="M128"/>
      <c r="N128"/>
      <c r="O128"/>
    </row>
    <row r="129" spans="1:19" ht="15" customHeight="1" x14ac:dyDescent="0.25">
      <c r="A129" s="11">
        <v>1</v>
      </c>
      <c r="B129" s="101" t="s">
        <v>94</v>
      </c>
      <c r="C129" s="102"/>
      <c r="D129" s="102"/>
      <c r="E129" s="102"/>
      <c r="F129" s="102"/>
      <c r="G129" s="103"/>
      <c r="H129" s="12">
        <f>I129/$I$95</f>
        <v>1.9241982507288629E-2</v>
      </c>
      <c r="I129" s="13">
        <f>($D$139/$E$140)*G139</f>
        <v>70.295768256020096</v>
      </c>
    </row>
    <row r="130" spans="1:19" ht="15" customHeight="1" x14ac:dyDescent="0.25">
      <c r="A130" s="11">
        <v>2</v>
      </c>
      <c r="B130" s="101" t="s">
        <v>95</v>
      </c>
      <c r="C130" s="102"/>
      <c r="D130" s="102"/>
      <c r="E130" s="102"/>
      <c r="F130" s="102"/>
      <c r="G130" s="103"/>
      <c r="H130" s="12">
        <f t="shared" ref="H130:H133" si="6">I130/$I$95</f>
        <v>8.8629737609329434E-2</v>
      </c>
      <c r="I130" s="13">
        <f>($D$139/$E$140)*G140</f>
        <v>323.78656893681983</v>
      </c>
    </row>
    <row r="131" spans="1:19" ht="15" customHeight="1" x14ac:dyDescent="0.25">
      <c r="A131" s="11">
        <v>3</v>
      </c>
      <c r="B131" s="101" t="s">
        <v>159</v>
      </c>
      <c r="C131" s="102"/>
      <c r="D131" s="102"/>
      <c r="E131" s="102"/>
      <c r="F131" s="102"/>
      <c r="G131" s="103"/>
      <c r="H131" s="12">
        <f t="shared" si="6"/>
        <v>5.830903790087464E-2</v>
      </c>
      <c r="I131" s="13">
        <f>($D$139/$E$140)*G141</f>
        <v>213.01747956369729</v>
      </c>
    </row>
    <row r="132" spans="1:19" ht="15" customHeight="1" x14ac:dyDescent="0.25">
      <c r="A132" s="11">
        <v>4</v>
      </c>
      <c r="B132" s="101" t="s">
        <v>173</v>
      </c>
      <c r="C132" s="102"/>
      <c r="D132" s="102"/>
      <c r="E132" s="102"/>
      <c r="F132" s="102"/>
      <c r="G132" s="103"/>
      <c r="H132" s="12">
        <f t="shared" si="6"/>
        <v>0</v>
      </c>
      <c r="I132" s="13">
        <f t="shared" ref="I132" si="7">($D$139/$E$140)*G142</f>
        <v>0</v>
      </c>
    </row>
    <row r="133" spans="1:19" ht="15" customHeight="1" x14ac:dyDescent="0.25">
      <c r="A133" s="11">
        <v>5</v>
      </c>
      <c r="B133" s="101" t="s">
        <v>74</v>
      </c>
      <c r="C133" s="102"/>
      <c r="D133" s="102"/>
      <c r="E133" s="102"/>
      <c r="F133" s="102"/>
      <c r="G133" s="103"/>
      <c r="H133" s="12">
        <f t="shared" si="6"/>
        <v>0</v>
      </c>
      <c r="I133" s="13">
        <v>0</v>
      </c>
    </row>
    <row r="134" spans="1:19" ht="15" customHeight="1" x14ac:dyDescent="0.25">
      <c r="A134" s="126" t="s">
        <v>96</v>
      </c>
      <c r="B134" s="127"/>
      <c r="C134" s="127"/>
      <c r="D134" s="127"/>
      <c r="E134" s="127"/>
      <c r="F134" s="127"/>
      <c r="G134" s="128"/>
      <c r="H134" s="15">
        <f>H129+H130+H131+H132+H133</f>
        <v>0.16618075801749271</v>
      </c>
      <c r="I134" s="50">
        <f>SUM(I129:I133)</f>
        <v>607.09981675653717</v>
      </c>
    </row>
    <row r="135" spans="1:19" ht="11.25" customHeight="1" x14ac:dyDescent="0.25">
      <c r="A135" s="18" t="s">
        <v>98</v>
      </c>
      <c r="B135" s="129" t="s">
        <v>97</v>
      </c>
      <c r="C135" s="129"/>
      <c r="D135" s="129"/>
      <c r="E135" s="129"/>
      <c r="F135" s="129"/>
      <c r="G135" s="129"/>
      <c r="H135" s="129"/>
      <c r="I135" s="129"/>
      <c r="K135"/>
      <c r="L135"/>
      <c r="M135"/>
      <c r="N135"/>
      <c r="O135"/>
      <c r="P135"/>
      <c r="Q135"/>
      <c r="R135"/>
      <c r="S135"/>
    </row>
    <row r="136" spans="1:19" ht="20.25" customHeight="1" x14ac:dyDescent="0.25">
      <c r="A136" s="18" t="s">
        <v>170</v>
      </c>
      <c r="B136" s="130" t="s">
        <v>99</v>
      </c>
      <c r="C136" s="130"/>
      <c r="D136" s="130"/>
      <c r="E136" s="130"/>
      <c r="F136" s="130"/>
      <c r="G136" s="130"/>
      <c r="H136" s="130"/>
      <c r="I136" s="130"/>
      <c r="K136"/>
      <c r="L136"/>
      <c r="M136"/>
      <c r="N136"/>
      <c r="O136"/>
      <c r="P136"/>
      <c r="Q136"/>
      <c r="R136"/>
      <c r="S136"/>
    </row>
    <row r="137" spans="1:19" ht="13.5" customHeight="1" x14ac:dyDescent="0.25">
      <c r="A137" s="131" t="s">
        <v>100</v>
      </c>
      <c r="B137" s="131"/>
      <c r="C137" s="131"/>
      <c r="D137" s="131"/>
      <c r="E137" s="131"/>
      <c r="F137" s="131"/>
      <c r="G137" s="131"/>
      <c r="H137" s="131"/>
      <c r="I137" s="131"/>
    </row>
    <row r="138" spans="1:19" ht="13.5" customHeight="1" x14ac:dyDescent="0.25">
      <c r="A138" s="132" t="s">
        <v>101</v>
      </c>
      <c r="B138" s="132"/>
      <c r="C138" s="11" t="s">
        <v>102</v>
      </c>
      <c r="D138" s="133" t="s">
        <v>143</v>
      </c>
      <c r="E138" s="134"/>
      <c r="F138" s="11" t="s">
        <v>103</v>
      </c>
      <c r="G138" s="49" t="s">
        <v>104</v>
      </c>
      <c r="H138" s="133" t="s">
        <v>105</v>
      </c>
      <c r="I138" s="133"/>
    </row>
    <row r="139" spans="1:19" ht="13.5" customHeight="1" x14ac:dyDescent="0.25">
      <c r="A139" s="121">
        <f>I95</f>
        <v>3653.2497745174082</v>
      </c>
      <c r="B139" s="122"/>
      <c r="C139" s="13">
        <f>I125</f>
        <v>0</v>
      </c>
      <c r="D139" s="123">
        <f>A139+C139</f>
        <v>3653.2497745174082</v>
      </c>
      <c r="E139" s="124"/>
      <c r="F139" s="11" t="s">
        <v>94</v>
      </c>
      <c r="G139" s="51">
        <v>1.6500000000000001E-2</v>
      </c>
      <c r="H139" s="116">
        <v>6.4999999999999997E-3</v>
      </c>
      <c r="I139" s="116"/>
      <c r="J139" s="14"/>
    </row>
    <row r="140" spans="1:19" ht="13.5" customHeight="1" x14ac:dyDescent="0.25">
      <c r="A140" s="125" t="s">
        <v>106</v>
      </c>
      <c r="B140" s="125"/>
      <c r="C140" s="49">
        <v>1</v>
      </c>
      <c r="D140" s="53">
        <f>G143/1</f>
        <v>0.14250000000000002</v>
      </c>
      <c r="E140" s="54">
        <f>C140-D140</f>
        <v>0.85749999999999993</v>
      </c>
      <c r="F140" s="11" t="s">
        <v>95</v>
      </c>
      <c r="G140" s="51">
        <v>7.5999999999999998E-2</v>
      </c>
      <c r="H140" s="116">
        <v>0.03</v>
      </c>
      <c r="I140" s="116"/>
    </row>
    <row r="141" spans="1:19" ht="13.5" customHeight="1" x14ac:dyDescent="0.25">
      <c r="A141" s="115" t="s">
        <v>107</v>
      </c>
      <c r="B141" s="115"/>
      <c r="C141" s="11">
        <v>1</v>
      </c>
      <c r="D141" s="55">
        <f>H143</f>
        <v>8.6499999999999994E-2</v>
      </c>
      <c r="E141" s="56">
        <f>C141-D141</f>
        <v>0.91349999999999998</v>
      </c>
      <c r="F141" s="11" t="s">
        <v>159</v>
      </c>
      <c r="G141" s="51">
        <f>I11</f>
        <v>0.05</v>
      </c>
      <c r="H141" s="116">
        <f>I11</f>
        <v>0.05</v>
      </c>
      <c r="I141" s="116"/>
    </row>
    <row r="142" spans="1:19" ht="13.5" customHeight="1" x14ac:dyDescent="0.25">
      <c r="A142" s="115" t="s">
        <v>108</v>
      </c>
      <c r="B142" s="115"/>
      <c r="C142" s="11">
        <v>1</v>
      </c>
      <c r="D142" s="57">
        <v>0.09</v>
      </c>
      <c r="E142" s="58">
        <f>C142-D142</f>
        <v>0.91</v>
      </c>
      <c r="F142" s="11" t="s">
        <v>109</v>
      </c>
      <c r="G142" s="51">
        <v>0</v>
      </c>
      <c r="H142" s="116">
        <v>0</v>
      </c>
      <c r="I142" s="116"/>
    </row>
    <row r="143" spans="1:19" ht="18" customHeight="1" x14ac:dyDescent="0.25">
      <c r="A143" s="59" t="s">
        <v>110</v>
      </c>
      <c r="B143" s="117" t="s">
        <v>111</v>
      </c>
      <c r="C143" s="117"/>
      <c r="D143" s="117"/>
      <c r="E143" s="117"/>
      <c r="F143" s="23" t="s">
        <v>112</v>
      </c>
      <c r="G143" s="60">
        <f>SUM(G139:G142)</f>
        <v>0.14250000000000002</v>
      </c>
      <c r="H143" s="118">
        <f>SUM(H139:I142)</f>
        <v>8.6499999999999994E-2</v>
      </c>
      <c r="I143" s="118"/>
    </row>
    <row r="144" spans="1:19" ht="5.0999999999999996" customHeight="1" x14ac:dyDescent="0.25">
      <c r="A144" s="61"/>
      <c r="B144" s="119"/>
      <c r="C144" s="119"/>
      <c r="D144" s="119"/>
      <c r="E144" s="119"/>
      <c r="F144" s="119"/>
      <c r="G144" s="119"/>
      <c r="H144" s="119"/>
      <c r="I144" s="119"/>
    </row>
    <row r="145" spans="1:10" ht="12" x14ac:dyDescent="0.25">
      <c r="A145" s="120" t="s">
        <v>113</v>
      </c>
      <c r="B145" s="120"/>
      <c r="C145" s="120"/>
      <c r="D145" s="120"/>
      <c r="E145" s="120"/>
      <c r="F145" s="120"/>
      <c r="G145" s="120"/>
      <c r="H145" s="32">
        <f>H134</f>
        <v>0.16618075801749271</v>
      </c>
      <c r="I145" s="33">
        <f>I134</f>
        <v>607.09981675653717</v>
      </c>
    </row>
    <row r="146" spans="1:10" ht="5.0999999999999996" customHeight="1" x14ac:dyDescent="0.25"/>
    <row r="147" spans="1:10" x14ac:dyDescent="0.25">
      <c r="A147" s="113" t="s">
        <v>114</v>
      </c>
      <c r="B147" s="113"/>
      <c r="C147" s="113"/>
      <c r="D147" s="113"/>
      <c r="E147" s="113"/>
      <c r="F147" s="113"/>
      <c r="G147" s="113"/>
      <c r="H147" s="113"/>
      <c r="I147" s="113"/>
    </row>
    <row r="148" spans="1:10" x14ac:dyDescent="0.25">
      <c r="A148" s="112" t="s">
        <v>11</v>
      </c>
      <c r="B148" s="112"/>
      <c r="C148" s="112"/>
      <c r="D148" s="112"/>
      <c r="E148" s="112"/>
      <c r="F148" s="112"/>
      <c r="G148" s="112"/>
      <c r="H148" s="112"/>
      <c r="I148" s="112"/>
    </row>
    <row r="149" spans="1:10" ht="15" customHeight="1" x14ac:dyDescent="0.25">
      <c r="A149" s="11">
        <v>1</v>
      </c>
      <c r="B149" s="101" t="s">
        <v>115</v>
      </c>
      <c r="C149" s="102"/>
      <c r="D149" s="102"/>
      <c r="E149" s="102"/>
      <c r="F149" s="102"/>
      <c r="G149" s="103"/>
      <c r="H149" s="12">
        <f>I149/$G$166</f>
        <v>0.4414225940598151</v>
      </c>
      <c r="I149" s="62">
        <f>I37</f>
        <v>1880.614568181818</v>
      </c>
    </row>
    <row r="150" spans="1:10" ht="15" customHeight="1" x14ac:dyDescent="0.25">
      <c r="A150" s="11">
        <v>2</v>
      </c>
      <c r="B150" s="101" t="s">
        <v>116</v>
      </c>
      <c r="C150" s="102"/>
      <c r="D150" s="102"/>
      <c r="E150" s="102"/>
      <c r="F150" s="102"/>
      <c r="G150" s="103"/>
      <c r="H150" s="12">
        <f t="shared" ref="H150:H151" si="8">I150/$G$166</f>
        <v>0.3317542511179547</v>
      </c>
      <c r="I150" s="62">
        <f>I48+I60+I67+I71</f>
        <v>1413.3890881537723</v>
      </c>
    </row>
    <row r="151" spans="1:10" ht="15" customHeight="1" x14ac:dyDescent="0.25">
      <c r="A151" s="11">
        <v>3</v>
      </c>
      <c r="B151" s="114" t="s">
        <v>117</v>
      </c>
      <c r="C151" s="114"/>
      <c r="D151" s="114"/>
      <c r="E151" s="114"/>
      <c r="F151" s="114"/>
      <c r="G151" s="114"/>
      <c r="H151" s="12">
        <f t="shared" si="8"/>
        <v>8.4323154822230226E-2</v>
      </c>
      <c r="I151" s="62">
        <f>I81</f>
        <v>359.24611818181819</v>
      </c>
    </row>
    <row r="152" spans="1:10" s="17" customFormat="1" ht="15" customHeight="1" x14ac:dyDescent="0.25">
      <c r="A152" s="104" t="s">
        <v>118</v>
      </c>
      <c r="B152" s="105"/>
      <c r="C152" s="105"/>
      <c r="D152" s="105"/>
      <c r="E152" s="105"/>
      <c r="F152" s="105"/>
      <c r="G152" s="106"/>
      <c r="H152" s="32">
        <f>H149+H150+H151</f>
        <v>0.85750000000000004</v>
      </c>
      <c r="I152" s="33">
        <f>SUM(I149:I151)</f>
        <v>3653.2497745174082</v>
      </c>
      <c r="J152" s="24"/>
    </row>
    <row r="153" spans="1:10" ht="5.0999999999999996" customHeight="1" x14ac:dyDescent="0.25"/>
    <row r="154" spans="1:10" x14ac:dyDescent="0.25">
      <c r="A154" s="112" t="s">
        <v>70</v>
      </c>
      <c r="B154" s="112"/>
      <c r="C154" s="112"/>
      <c r="D154" s="112"/>
      <c r="E154" s="112"/>
      <c r="F154" s="112"/>
      <c r="G154" s="112"/>
      <c r="H154" s="112"/>
      <c r="I154" s="112"/>
    </row>
    <row r="155" spans="1:10" ht="15" customHeight="1" x14ac:dyDescent="0.25">
      <c r="A155" s="11">
        <v>1</v>
      </c>
      <c r="B155" s="101" t="s">
        <v>119</v>
      </c>
      <c r="C155" s="102"/>
      <c r="D155" s="102"/>
      <c r="E155" s="102"/>
      <c r="F155" s="102"/>
      <c r="G155" s="103"/>
      <c r="H155" s="12">
        <f>I155/$G$166</f>
        <v>0</v>
      </c>
      <c r="I155" s="13">
        <f>I105</f>
        <v>0</v>
      </c>
    </row>
    <row r="156" spans="1:10" ht="15" customHeight="1" x14ac:dyDescent="0.25">
      <c r="A156" s="11">
        <v>2</v>
      </c>
      <c r="B156" s="101" t="s">
        <v>120</v>
      </c>
      <c r="C156" s="102"/>
      <c r="D156" s="102"/>
      <c r="E156" s="102"/>
      <c r="F156" s="102"/>
      <c r="G156" s="103"/>
      <c r="H156" s="12">
        <f t="shared" ref="H156:H157" si="9">I156/$G$166</f>
        <v>0</v>
      </c>
      <c r="I156" s="13">
        <f>I115</f>
        <v>0</v>
      </c>
    </row>
    <row r="157" spans="1:10" ht="15" customHeight="1" x14ac:dyDescent="0.25">
      <c r="A157" s="11">
        <v>3</v>
      </c>
      <c r="B157" s="101" t="s">
        <v>121</v>
      </c>
      <c r="C157" s="102"/>
      <c r="D157" s="102"/>
      <c r="E157" s="102"/>
      <c r="F157" s="102"/>
      <c r="G157" s="103"/>
      <c r="H157" s="12">
        <f t="shared" si="9"/>
        <v>0</v>
      </c>
      <c r="I157" s="13">
        <f>I119</f>
        <v>0</v>
      </c>
    </row>
    <row r="158" spans="1:10" ht="15" customHeight="1" x14ac:dyDescent="0.25">
      <c r="A158" s="104" t="s">
        <v>122</v>
      </c>
      <c r="B158" s="105"/>
      <c r="C158" s="105"/>
      <c r="D158" s="105"/>
      <c r="E158" s="105"/>
      <c r="F158" s="105"/>
      <c r="G158" s="106"/>
      <c r="H158" s="32">
        <f>H155+H156+H157</f>
        <v>0</v>
      </c>
      <c r="I158" s="33">
        <f>I155+I156+I157</f>
        <v>0</v>
      </c>
    </row>
    <row r="159" spans="1:10" ht="5.0999999999999996" customHeight="1" x14ac:dyDescent="0.25"/>
    <row r="160" spans="1:10" x14ac:dyDescent="0.25">
      <c r="A160" s="112" t="s">
        <v>93</v>
      </c>
      <c r="B160" s="112"/>
      <c r="C160" s="112"/>
      <c r="D160" s="112"/>
      <c r="E160" s="112"/>
      <c r="F160" s="112"/>
      <c r="G160" s="112"/>
      <c r="H160" s="112"/>
      <c r="I160" s="112"/>
    </row>
    <row r="161" spans="1:11" ht="15" customHeight="1" x14ac:dyDescent="0.25">
      <c r="A161" s="11">
        <v>1</v>
      </c>
      <c r="B161" s="101" t="s">
        <v>123</v>
      </c>
      <c r="C161" s="102"/>
      <c r="D161" s="102"/>
      <c r="E161" s="102"/>
      <c r="F161" s="102"/>
      <c r="G161" s="103"/>
      <c r="H161" s="12">
        <f>I161/$G$166</f>
        <v>0.14249999999999999</v>
      </c>
      <c r="I161" s="13">
        <f>I134</f>
        <v>607.09981675653717</v>
      </c>
    </row>
    <row r="162" spans="1:11" ht="15" customHeight="1" x14ac:dyDescent="0.25">
      <c r="A162" s="104" t="s">
        <v>124</v>
      </c>
      <c r="B162" s="105"/>
      <c r="C162" s="105"/>
      <c r="D162" s="105"/>
      <c r="E162" s="105"/>
      <c r="F162" s="105"/>
      <c r="G162" s="106"/>
      <c r="H162" s="32">
        <f>H161</f>
        <v>0.14249999999999999</v>
      </c>
      <c r="I162" s="33">
        <f>I134</f>
        <v>607.09981675653717</v>
      </c>
      <c r="K162" s="63"/>
    </row>
    <row r="163" spans="1:11" ht="5.0999999999999996" customHeight="1" x14ac:dyDescent="0.25"/>
    <row r="164" spans="1:11" x14ac:dyDescent="0.25">
      <c r="A164" s="107" t="s">
        <v>114</v>
      </c>
      <c r="B164" s="107"/>
      <c r="C164" s="107"/>
      <c r="D164" s="107"/>
      <c r="E164" s="107"/>
      <c r="F164" s="107"/>
      <c r="G164" s="107"/>
      <c r="H164" s="107"/>
      <c r="I164" s="107"/>
    </row>
    <row r="165" spans="1:11" ht="45" x14ac:dyDescent="0.25">
      <c r="A165" s="108" t="s">
        <v>125</v>
      </c>
      <c r="B165" s="108"/>
      <c r="C165" s="108"/>
      <c r="D165" s="108"/>
      <c r="E165" s="108"/>
      <c r="F165" s="108"/>
      <c r="G165" s="64" t="s">
        <v>126</v>
      </c>
      <c r="H165" s="64" t="s">
        <v>127</v>
      </c>
      <c r="I165" s="64" t="s">
        <v>128</v>
      </c>
    </row>
    <row r="166" spans="1:11" ht="11.25" customHeight="1" x14ac:dyDescent="0.25">
      <c r="A166" s="109" t="str">
        <f>D5</f>
        <v xml:space="preserve">Auxiliar Administrativo Supervisor - seg-sex </v>
      </c>
      <c r="B166" s="110"/>
      <c r="C166" s="110"/>
      <c r="D166" s="110"/>
      <c r="E166" s="110"/>
      <c r="F166" s="111"/>
      <c r="G166" s="65">
        <f>I152+I158+I162</f>
        <v>4260.3495912739454</v>
      </c>
      <c r="H166" s="64">
        <f>IF(D6="12x36",2,1)</f>
        <v>1</v>
      </c>
      <c r="I166" s="65">
        <f>G166*H166</f>
        <v>4260.3495912739454</v>
      </c>
    </row>
    <row r="167" spans="1:11" x14ac:dyDescent="0.25">
      <c r="A167" s="109"/>
      <c r="B167" s="110"/>
      <c r="C167" s="110"/>
      <c r="D167" s="110"/>
      <c r="E167" s="110"/>
      <c r="F167" s="111"/>
      <c r="G167" s="64"/>
      <c r="H167" s="64"/>
      <c r="I167" s="65"/>
    </row>
    <row r="168" spans="1:11" s="17" customFormat="1" ht="12" x14ac:dyDescent="0.25">
      <c r="A168" s="98" t="s">
        <v>129</v>
      </c>
      <c r="B168" s="99"/>
      <c r="C168" s="99"/>
      <c r="D168" s="99"/>
      <c r="E168" s="99"/>
      <c r="F168" s="99"/>
      <c r="G168" s="99"/>
      <c r="H168" s="100"/>
      <c r="I168" s="66">
        <f>I166+I167</f>
        <v>4260.3495912739454</v>
      </c>
      <c r="J168" s="24"/>
    </row>
  </sheetData>
  <mergeCells count="166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B30:G30"/>
    <mergeCell ref="B31:G31"/>
    <mergeCell ref="B32:G32"/>
    <mergeCell ref="B33:G33"/>
    <mergeCell ref="B34:G34"/>
    <mergeCell ref="B35:G35"/>
    <mergeCell ref="A23:F23"/>
    <mergeCell ref="A24:F24"/>
    <mergeCell ref="A25:F25"/>
    <mergeCell ref="A27:I27"/>
    <mergeCell ref="B28:G28"/>
    <mergeCell ref="B29:G29"/>
    <mergeCell ref="B43:G43"/>
    <mergeCell ref="B44:G44"/>
    <mergeCell ref="B45:G45"/>
    <mergeCell ref="B46:G46"/>
    <mergeCell ref="B47:G47"/>
    <mergeCell ref="A48:G48"/>
    <mergeCell ref="B36:G36"/>
    <mergeCell ref="A37:G37"/>
    <mergeCell ref="B39:G39"/>
    <mergeCell ref="B40:G40"/>
    <mergeCell ref="B41:G41"/>
    <mergeCell ref="B42:G42"/>
    <mergeCell ref="B55:G55"/>
    <mergeCell ref="B56:G56"/>
    <mergeCell ref="B57:G57"/>
    <mergeCell ref="B58:G58"/>
    <mergeCell ref="B59:G59"/>
    <mergeCell ref="A60:G60"/>
    <mergeCell ref="A49:I49"/>
    <mergeCell ref="A50:I50"/>
    <mergeCell ref="B51:G51"/>
    <mergeCell ref="B52:G52"/>
    <mergeCell ref="B53:G53"/>
    <mergeCell ref="B54:G54"/>
    <mergeCell ref="A67:G67"/>
    <mergeCell ref="B69:G69"/>
    <mergeCell ref="B70:G70"/>
    <mergeCell ref="A71:G71"/>
    <mergeCell ref="A73:G73"/>
    <mergeCell ref="B75:G75"/>
    <mergeCell ref="B61:I61"/>
    <mergeCell ref="B62:I62"/>
    <mergeCell ref="B63:G63"/>
    <mergeCell ref="B64:G64"/>
    <mergeCell ref="B65:G65"/>
    <mergeCell ref="B66:G66"/>
    <mergeCell ref="B82:G82"/>
    <mergeCell ref="A83:I83"/>
    <mergeCell ref="A84:B84"/>
    <mergeCell ref="A85:B85"/>
    <mergeCell ref="A87:I87"/>
    <mergeCell ref="A88:B88"/>
    <mergeCell ref="B76:G76"/>
    <mergeCell ref="B77:G77"/>
    <mergeCell ref="B78:G78"/>
    <mergeCell ref="B79:G79"/>
    <mergeCell ref="B80:G80"/>
    <mergeCell ref="A81:G81"/>
    <mergeCell ref="B98:G98"/>
    <mergeCell ref="B99:G99"/>
    <mergeCell ref="B100:G100"/>
    <mergeCell ref="B101:G101"/>
    <mergeCell ref="B102:G102"/>
    <mergeCell ref="B103:G103"/>
    <mergeCell ref="A89:B89"/>
    <mergeCell ref="A91:I91"/>
    <mergeCell ref="A92:B92"/>
    <mergeCell ref="A93:B93"/>
    <mergeCell ref="A95:G95"/>
    <mergeCell ref="A97:I97"/>
    <mergeCell ref="B111:I111"/>
    <mergeCell ref="B112:G112"/>
    <mergeCell ref="B113:G113"/>
    <mergeCell ref="B114:G114"/>
    <mergeCell ref="A115:G115"/>
    <mergeCell ref="B117:G117"/>
    <mergeCell ref="B104:G104"/>
    <mergeCell ref="A105:G105"/>
    <mergeCell ref="B106:I106"/>
    <mergeCell ref="A108:E108"/>
    <mergeCell ref="A109:B109"/>
    <mergeCell ref="A110:B110"/>
    <mergeCell ref="A127:I127"/>
    <mergeCell ref="B128:G128"/>
    <mergeCell ref="B129:G129"/>
    <mergeCell ref="B130:G130"/>
    <mergeCell ref="B131:G131"/>
    <mergeCell ref="B132:G132"/>
    <mergeCell ref="B118:G118"/>
    <mergeCell ref="A119:G119"/>
    <mergeCell ref="A121:E121"/>
    <mergeCell ref="A122:B122"/>
    <mergeCell ref="A123:B123"/>
    <mergeCell ref="A125:G125"/>
    <mergeCell ref="A139:B139"/>
    <mergeCell ref="D139:E139"/>
    <mergeCell ref="H139:I139"/>
    <mergeCell ref="A140:B140"/>
    <mergeCell ref="H140:I140"/>
    <mergeCell ref="A141:B141"/>
    <mergeCell ref="H141:I141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47:I147"/>
    <mergeCell ref="A148:I148"/>
    <mergeCell ref="B149:G149"/>
    <mergeCell ref="B150:G150"/>
    <mergeCell ref="B151:G151"/>
    <mergeCell ref="A152:G152"/>
    <mergeCell ref="A142:B142"/>
    <mergeCell ref="H142:I142"/>
    <mergeCell ref="B143:E143"/>
    <mergeCell ref="H143:I143"/>
    <mergeCell ref="B144:I144"/>
    <mergeCell ref="A145:G145"/>
    <mergeCell ref="A168:H168"/>
    <mergeCell ref="B161:G161"/>
    <mergeCell ref="A162:G162"/>
    <mergeCell ref="A164:I164"/>
    <mergeCell ref="A165:F165"/>
    <mergeCell ref="A166:F166"/>
    <mergeCell ref="A167:F167"/>
    <mergeCell ref="A154:I154"/>
    <mergeCell ref="B155:G155"/>
    <mergeCell ref="B156:G156"/>
    <mergeCell ref="B157:G157"/>
    <mergeCell ref="A158:G158"/>
    <mergeCell ref="A160:I160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2" max="8" man="1"/>
    <brk id="120" max="8" man="1"/>
  </row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68"/>
  <sheetViews>
    <sheetView view="pageBreakPreview" topLeftCell="A136" zoomScale="130" zoomScaleNormal="130" zoomScaleSheetLayoutView="130" workbookViewId="0">
      <selection activeCell="I122" sqref="I122"/>
    </sheetView>
  </sheetViews>
  <sheetFormatPr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K1" s="2"/>
    </row>
    <row r="2" spans="1:11" ht="22.5" customHeight="1" x14ac:dyDescent="0.25">
      <c r="A2" s="179" t="s">
        <v>1</v>
      </c>
      <c r="B2" s="179"/>
      <c r="C2" s="180" t="s">
        <v>198</v>
      </c>
      <c r="D2" s="180"/>
      <c r="E2" s="181" t="s">
        <v>2</v>
      </c>
      <c r="F2" s="181"/>
      <c r="G2" s="181"/>
      <c r="H2" s="181"/>
      <c r="I2" s="181"/>
    </row>
    <row r="3" spans="1:11" ht="11.25" customHeight="1" x14ac:dyDescent="0.25">
      <c r="A3" s="179" t="s">
        <v>3</v>
      </c>
      <c r="B3" s="179"/>
      <c r="C3" s="4"/>
      <c r="D3" s="5"/>
      <c r="E3" s="6" t="s">
        <v>4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148" t="s">
        <v>153</v>
      </c>
      <c r="B5" s="149"/>
      <c r="C5" s="150"/>
      <c r="D5" s="182" t="s">
        <v>204</v>
      </c>
      <c r="E5" s="183"/>
      <c r="F5" s="184"/>
      <c r="G5" s="185" t="str">
        <f>IF(D6="12x36","Regime de trabalho:","Quantidade de HORAS/MÊS")</f>
        <v>Quantidade de HORAS/MÊS</v>
      </c>
      <c r="H5" s="186"/>
      <c r="I5" s="189">
        <f>IF(D6="12x36",D6,5*D6)</f>
        <v>220</v>
      </c>
    </row>
    <row r="6" spans="1:11" ht="18.75" customHeight="1" x14ac:dyDescent="0.25">
      <c r="A6" s="148" t="str">
        <f>IF(D6="12x36","Regime de trabalho:","Regime de trabalho (horas semanais):")</f>
        <v>Regime de trabalho (horas semanais):</v>
      </c>
      <c r="B6" s="149"/>
      <c r="C6" s="150"/>
      <c r="D6" s="148">
        <v>44</v>
      </c>
      <c r="E6" s="149"/>
      <c r="F6" s="150"/>
      <c r="G6" s="187"/>
      <c r="H6" s="188"/>
      <c r="I6" s="190"/>
    </row>
    <row r="7" spans="1:11" ht="22.5" customHeight="1" x14ac:dyDescent="0.25">
      <c r="A7" s="148" t="s">
        <v>160</v>
      </c>
      <c r="B7" s="149"/>
      <c r="C7" s="150"/>
      <c r="D7" s="101" t="s">
        <v>180</v>
      </c>
      <c r="E7" s="102"/>
      <c r="F7" s="103"/>
      <c r="G7" s="173" t="s">
        <v>154</v>
      </c>
      <c r="H7" s="174"/>
      <c r="I7" s="177" t="s">
        <v>145</v>
      </c>
    </row>
    <row r="8" spans="1:11" ht="22.5" customHeight="1" x14ac:dyDescent="0.25">
      <c r="A8" s="148" t="s">
        <v>161</v>
      </c>
      <c r="B8" s="149"/>
      <c r="C8" s="150"/>
      <c r="D8" s="101" t="s">
        <v>6</v>
      </c>
      <c r="E8" s="102"/>
      <c r="F8" s="103"/>
      <c r="G8" s="175"/>
      <c r="H8" s="176"/>
      <c r="I8" s="178"/>
    </row>
    <row r="9" spans="1:11" ht="24.75" customHeight="1" x14ac:dyDescent="0.25">
      <c r="A9" s="148" t="s">
        <v>135</v>
      </c>
      <c r="B9" s="149"/>
      <c r="C9" s="150"/>
      <c r="D9" s="148" t="s">
        <v>201</v>
      </c>
      <c r="E9" s="149"/>
      <c r="F9" s="150"/>
      <c r="G9" s="167" t="s">
        <v>155</v>
      </c>
      <c r="H9" s="167"/>
      <c r="I9" s="8" t="s">
        <v>145</v>
      </c>
    </row>
    <row r="10" spans="1:11" ht="32.25" customHeight="1" x14ac:dyDescent="0.25">
      <c r="A10" s="168" t="s">
        <v>132</v>
      </c>
      <c r="B10" s="169"/>
      <c r="C10" s="169"/>
      <c r="D10" s="169"/>
      <c r="E10" s="169"/>
      <c r="F10" s="169"/>
      <c r="G10" s="71" t="s">
        <v>162</v>
      </c>
      <c r="H10" s="7">
        <v>220</v>
      </c>
      <c r="I10" s="73">
        <v>2013.31</v>
      </c>
    </row>
    <row r="11" spans="1:11" ht="25.5" customHeight="1" x14ac:dyDescent="0.25">
      <c r="A11" s="134" t="s">
        <v>159</v>
      </c>
      <c r="B11" s="162"/>
      <c r="C11" s="162"/>
      <c r="D11" s="162"/>
      <c r="E11" s="162"/>
      <c r="F11" s="162"/>
      <c r="G11" s="7" t="str">
        <f>D9</f>
        <v>Porto Alegre Centro</v>
      </c>
      <c r="H11" s="7" t="s">
        <v>5</v>
      </c>
      <c r="I11" s="9">
        <v>0.05</v>
      </c>
    </row>
    <row r="12" spans="1:11" ht="15" customHeight="1" x14ac:dyDescent="0.25">
      <c r="A12" s="166" t="s">
        <v>133</v>
      </c>
      <c r="B12" s="170"/>
      <c r="C12" s="170"/>
      <c r="D12" s="170"/>
      <c r="E12" s="170"/>
      <c r="F12" s="170"/>
      <c r="G12" s="164" t="s">
        <v>6</v>
      </c>
      <c r="H12" s="7" t="s">
        <v>7</v>
      </c>
      <c r="I12" s="73">
        <v>4.8</v>
      </c>
    </row>
    <row r="13" spans="1:11" x14ac:dyDescent="0.25">
      <c r="A13" s="171"/>
      <c r="B13" s="172"/>
      <c r="C13" s="172"/>
      <c r="D13" s="172"/>
      <c r="E13" s="172"/>
      <c r="F13" s="172"/>
      <c r="G13" s="164"/>
      <c r="H13" s="7" t="s">
        <v>8</v>
      </c>
      <c r="I13" s="74">
        <v>26</v>
      </c>
    </row>
    <row r="14" spans="1:11" x14ac:dyDescent="0.25">
      <c r="A14" s="168"/>
      <c r="B14" s="169"/>
      <c r="C14" s="169"/>
      <c r="D14" s="169"/>
      <c r="E14" s="169"/>
      <c r="F14" s="169"/>
      <c r="G14" s="164"/>
      <c r="H14" s="7" t="s">
        <v>9</v>
      </c>
      <c r="I14" s="8">
        <v>0.06</v>
      </c>
    </row>
    <row r="15" spans="1:11" ht="11.25" customHeight="1" x14ac:dyDescent="0.25">
      <c r="A15" s="133" t="s">
        <v>156</v>
      </c>
      <c r="B15" s="133"/>
      <c r="C15" s="133"/>
      <c r="D15" s="133"/>
      <c r="E15" s="133"/>
      <c r="F15" s="134"/>
      <c r="G15" s="164" t="s">
        <v>6</v>
      </c>
      <c r="H15" s="7" t="s">
        <v>7</v>
      </c>
      <c r="I15" s="73">
        <v>23.68</v>
      </c>
    </row>
    <row r="16" spans="1:11" ht="11.25" customHeight="1" x14ac:dyDescent="0.25">
      <c r="A16" s="133"/>
      <c r="B16" s="133"/>
      <c r="C16" s="133"/>
      <c r="D16" s="133"/>
      <c r="E16" s="133"/>
      <c r="F16" s="134"/>
      <c r="G16" s="164"/>
      <c r="H16" s="7" t="s">
        <v>8</v>
      </c>
      <c r="I16" s="74">
        <v>26</v>
      </c>
    </row>
    <row r="17" spans="1:9" x14ac:dyDescent="0.25">
      <c r="A17" s="133"/>
      <c r="B17" s="133"/>
      <c r="C17" s="133"/>
      <c r="D17" s="133"/>
      <c r="E17" s="133"/>
      <c r="F17" s="134"/>
      <c r="G17" s="164"/>
      <c r="H17" s="7" t="s">
        <v>9</v>
      </c>
      <c r="I17" s="8">
        <v>0.19</v>
      </c>
    </row>
    <row r="18" spans="1:9" x14ac:dyDescent="0.25">
      <c r="A18" s="133" t="s">
        <v>157</v>
      </c>
      <c r="B18" s="133"/>
      <c r="C18" s="133"/>
      <c r="D18" s="133"/>
      <c r="E18" s="133"/>
      <c r="F18" s="134"/>
      <c r="G18" s="164" t="s">
        <v>6</v>
      </c>
      <c r="H18" s="7" t="s">
        <v>7</v>
      </c>
      <c r="I18" s="73">
        <v>0</v>
      </c>
    </row>
    <row r="19" spans="1:9" x14ac:dyDescent="0.25">
      <c r="A19" s="133"/>
      <c r="B19" s="133"/>
      <c r="C19" s="133"/>
      <c r="D19" s="133"/>
      <c r="E19" s="133"/>
      <c r="F19" s="134"/>
      <c r="G19" s="164"/>
      <c r="H19" s="7" t="s">
        <v>8</v>
      </c>
      <c r="I19" s="74">
        <v>0</v>
      </c>
    </row>
    <row r="20" spans="1:9" x14ac:dyDescent="0.25">
      <c r="A20" s="133"/>
      <c r="B20" s="133"/>
      <c r="C20" s="133"/>
      <c r="D20" s="133"/>
      <c r="E20" s="133"/>
      <c r="F20" s="134"/>
      <c r="G20" s="164"/>
      <c r="H20" s="7" t="s">
        <v>9</v>
      </c>
      <c r="I20" s="8">
        <v>0</v>
      </c>
    </row>
    <row r="21" spans="1:9" ht="36" customHeight="1" x14ac:dyDescent="0.25">
      <c r="A21" s="165" t="s">
        <v>174</v>
      </c>
      <c r="B21" s="165"/>
      <c r="C21" s="165"/>
      <c r="D21" s="165"/>
      <c r="E21" s="165"/>
      <c r="F21" s="166"/>
      <c r="G21" s="72" t="s">
        <v>6</v>
      </c>
      <c r="H21" s="72" t="s">
        <v>146</v>
      </c>
      <c r="I21" s="76">
        <v>19.420000000000002</v>
      </c>
    </row>
    <row r="22" spans="1:9" ht="22.5" x14ac:dyDescent="0.25">
      <c r="A22" s="134" t="s">
        <v>144</v>
      </c>
      <c r="B22" s="162"/>
      <c r="C22" s="162"/>
      <c r="D22" s="162"/>
      <c r="E22" s="162"/>
      <c r="F22" s="163"/>
      <c r="G22" s="72"/>
      <c r="H22" s="72" t="s">
        <v>136</v>
      </c>
      <c r="I22" s="75">
        <v>0.37</v>
      </c>
    </row>
    <row r="23" spans="1:9" ht="34.5" customHeight="1" x14ac:dyDescent="0.25">
      <c r="A23" s="133" t="s">
        <v>175</v>
      </c>
      <c r="B23" s="133"/>
      <c r="C23" s="133"/>
      <c r="D23" s="133"/>
      <c r="E23" s="133"/>
      <c r="F23" s="133"/>
      <c r="G23" s="7"/>
      <c r="H23" s="7" t="s">
        <v>141</v>
      </c>
      <c r="I23" s="73" t="s">
        <v>145</v>
      </c>
    </row>
    <row r="24" spans="1:9" ht="26.25" customHeight="1" x14ac:dyDescent="0.25">
      <c r="A24" s="134" t="s">
        <v>147</v>
      </c>
      <c r="B24" s="162"/>
      <c r="C24" s="162"/>
      <c r="D24" s="162"/>
      <c r="E24" s="162"/>
      <c r="F24" s="163"/>
      <c r="G24" s="72"/>
      <c r="H24" s="77" t="s">
        <v>148</v>
      </c>
      <c r="I24" s="78" t="s">
        <v>145</v>
      </c>
    </row>
    <row r="25" spans="1:9" ht="35.25" customHeight="1" x14ac:dyDescent="0.25">
      <c r="A25" s="133" t="s">
        <v>152</v>
      </c>
      <c r="B25" s="133"/>
      <c r="C25" s="133"/>
      <c r="D25" s="133"/>
      <c r="E25" s="133"/>
      <c r="F25" s="133"/>
      <c r="G25" s="7"/>
      <c r="H25" s="71" t="s">
        <v>136</v>
      </c>
      <c r="I25" s="8">
        <v>0.2</v>
      </c>
    </row>
    <row r="26" spans="1:9" ht="5.0999999999999996" customHeight="1" x14ac:dyDescent="0.25"/>
    <row r="27" spans="1:9" ht="17.25" customHeight="1" x14ac:dyDescent="0.25">
      <c r="A27" s="112" t="s">
        <v>11</v>
      </c>
      <c r="B27" s="112"/>
      <c r="C27" s="112"/>
      <c r="D27" s="112"/>
      <c r="E27" s="112"/>
      <c r="F27" s="112"/>
      <c r="G27" s="112"/>
      <c r="H27" s="112"/>
      <c r="I27" s="112"/>
    </row>
    <row r="28" spans="1:9" ht="33.75" x14ac:dyDescent="0.25">
      <c r="A28" s="10" t="s">
        <v>12</v>
      </c>
      <c r="B28" s="135" t="s">
        <v>13</v>
      </c>
      <c r="C28" s="136"/>
      <c r="D28" s="136"/>
      <c r="E28" s="136"/>
      <c r="F28" s="136"/>
      <c r="G28" s="137"/>
      <c r="H28" s="10" t="s">
        <v>14</v>
      </c>
      <c r="I28" s="10" t="s">
        <v>15</v>
      </c>
    </row>
    <row r="29" spans="1:9" ht="15" customHeight="1" x14ac:dyDescent="0.25">
      <c r="A29" s="11">
        <v>1</v>
      </c>
      <c r="B29" s="101" t="s">
        <v>16</v>
      </c>
      <c r="C29" s="102"/>
      <c r="D29" s="102"/>
      <c r="E29" s="102"/>
      <c r="F29" s="102"/>
      <c r="G29" s="103"/>
      <c r="H29" s="12">
        <f t="shared" ref="H29:H36" si="0">I29/$I$37</f>
        <v>0.72992700729927007</v>
      </c>
      <c r="I29" s="13">
        <f>IF(D6="12x36",I10,I10/H10*I5)</f>
        <v>2013.31</v>
      </c>
    </row>
    <row r="30" spans="1:9" ht="15" customHeight="1" x14ac:dyDescent="0.25">
      <c r="A30" s="11">
        <f>A29+1</f>
        <v>2</v>
      </c>
      <c r="B30" s="101" t="s">
        <v>17</v>
      </c>
      <c r="C30" s="102"/>
      <c r="D30" s="102"/>
      <c r="E30" s="102"/>
      <c r="F30" s="102"/>
      <c r="G30" s="103"/>
      <c r="H30" s="12">
        <f t="shared" si="0"/>
        <v>0</v>
      </c>
      <c r="I30" s="13">
        <f>IF(I9=30%,I29*I9,0)</f>
        <v>0</v>
      </c>
    </row>
    <row r="31" spans="1:9" ht="15" customHeight="1" x14ac:dyDescent="0.25">
      <c r="A31" s="11">
        <f t="shared" ref="A31:A36" si="1">A30+1</f>
        <v>3</v>
      </c>
      <c r="B31" s="114" t="s">
        <v>142</v>
      </c>
      <c r="C31" s="114"/>
      <c r="D31" s="114"/>
      <c r="E31" s="114"/>
      <c r="F31" s="114"/>
      <c r="G31" s="114"/>
      <c r="H31" s="12">
        <f t="shared" si="0"/>
        <v>0</v>
      </c>
      <c r="I31" s="13">
        <f>IF(I7=10%,I23*I7,0)</f>
        <v>0</v>
      </c>
    </row>
    <row r="32" spans="1:9" ht="15" customHeight="1" x14ac:dyDescent="0.25">
      <c r="A32" s="11">
        <f t="shared" si="1"/>
        <v>4</v>
      </c>
      <c r="B32" s="114" t="s">
        <v>137</v>
      </c>
      <c r="C32" s="114"/>
      <c r="D32" s="114"/>
      <c r="E32" s="114"/>
      <c r="F32" s="114"/>
      <c r="G32" s="114"/>
      <c r="H32" s="12">
        <f t="shared" si="0"/>
        <v>0</v>
      </c>
      <c r="I32" s="13">
        <f>IF(I7=20%,I23*I7,0)</f>
        <v>0</v>
      </c>
    </row>
    <row r="33" spans="1:10" ht="15" customHeight="1" x14ac:dyDescent="0.25">
      <c r="A33" s="11">
        <f t="shared" si="1"/>
        <v>5</v>
      </c>
      <c r="B33" s="114" t="s">
        <v>138</v>
      </c>
      <c r="C33" s="114"/>
      <c r="D33" s="114"/>
      <c r="E33" s="114"/>
      <c r="F33" s="114"/>
      <c r="G33" s="114"/>
      <c r="H33" s="12">
        <f t="shared" si="0"/>
        <v>0</v>
      </c>
      <c r="I33" s="13">
        <f>IF(I7=40%,I23*I7,0)</f>
        <v>0</v>
      </c>
    </row>
    <row r="34" spans="1:10" ht="15" customHeight="1" x14ac:dyDescent="0.25">
      <c r="A34" s="11">
        <f t="shared" si="1"/>
        <v>6</v>
      </c>
      <c r="B34" s="101" t="s">
        <v>163</v>
      </c>
      <c r="C34" s="102"/>
      <c r="D34" s="102"/>
      <c r="E34" s="102"/>
      <c r="F34" s="102"/>
      <c r="G34" s="103"/>
      <c r="H34" s="12">
        <f t="shared" si="0"/>
        <v>0.27007299270072987</v>
      </c>
      <c r="I34" s="13">
        <f>IF(I22="Não aplicável",0,I29*I22)</f>
        <v>744.92469999999992</v>
      </c>
    </row>
    <row r="35" spans="1:10" ht="15" customHeight="1" x14ac:dyDescent="0.25">
      <c r="A35" s="11">
        <f t="shared" si="1"/>
        <v>7</v>
      </c>
      <c r="B35" s="101" t="s">
        <v>10</v>
      </c>
      <c r="C35" s="102"/>
      <c r="D35" s="102"/>
      <c r="E35" s="102"/>
      <c r="F35" s="102"/>
      <c r="G35" s="103"/>
      <c r="H35" s="12">
        <f t="shared" si="0"/>
        <v>0</v>
      </c>
      <c r="I35" s="13">
        <v>0</v>
      </c>
    </row>
    <row r="36" spans="1:10" ht="15" customHeight="1" x14ac:dyDescent="0.25">
      <c r="A36" s="11">
        <f t="shared" si="1"/>
        <v>8</v>
      </c>
      <c r="B36" s="159" t="str">
        <f>IF(D6="12x36","Para postos 12x36 os feriados são considerados compensados, conforme parágrafo único, Art. 59-A da CLT","Outros")</f>
        <v>Outros</v>
      </c>
      <c r="C36" s="160"/>
      <c r="D36" s="160"/>
      <c r="E36" s="160"/>
      <c r="F36" s="160"/>
      <c r="G36" s="161"/>
      <c r="H36" s="12">
        <f t="shared" si="0"/>
        <v>0</v>
      </c>
      <c r="I36" s="68">
        <v>0</v>
      </c>
    </row>
    <row r="37" spans="1:10" s="17" customFormat="1" ht="15" customHeight="1" x14ac:dyDescent="0.25">
      <c r="A37" s="126" t="s">
        <v>18</v>
      </c>
      <c r="B37" s="127"/>
      <c r="C37" s="127"/>
      <c r="D37" s="127"/>
      <c r="E37" s="127"/>
      <c r="F37" s="127"/>
      <c r="G37" s="128"/>
      <c r="H37" s="15">
        <f>SUM(H29:H36)</f>
        <v>1</v>
      </c>
      <c r="I37" s="50">
        <f>SUM(I29:I36)</f>
        <v>2758.2347</v>
      </c>
      <c r="J37" s="16"/>
    </row>
    <row r="38" spans="1:10" ht="5.0999999999999996" customHeight="1" x14ac:dyDescent="0.25"/>
    <row r="39" spans="1:10" ht="33.75" customHeight="1" x14ac:dyDescent="0.25">
      <c r="A39" s="10" t="s">
        <v>19</v>
      </c>
      <c r="B39" s="135" t="s">
        <v>20</v>
      </c>
      <c r="C39" s="136"/>
      <c r="D39" s="136"/>
      <c r="E39" s="136"/>
      <c r="F39" s="136"/>
      <c r="G39" s="137"/>
      <c r="H39" s="10" t="s">
        <v>14</v>
      </c>
      <c r="I39" s="10" t="s">
        <v>15</v>
      </c>
    </row>
    <row r="40" spans="1:10" ht="15" customHeight="1" x14ac:dyDescent="0.25">
      <c r="A40" s="11">
        <v>1</v>
      </c>
      <c r="B40" s="101" t="s">
        <v>21</v>
      </c>
      <c r="C40" s="102"/>
      <c r="D40" s="102"/>
      <c r="E40" s="102"/>
      <c r="F40" s="102"/>
      <c r="G40" s="103"/>
      <c r="H40" s="12">
        <v>0.2</v>
      </c>
      <c r="I40" s="13">
        <f>$I$37*H40</f>
        <v>551.64693999999997</v>
      </c>
    </row>
    <row r="41" spans="1:10" ht="15" customHeight="1" x14ac:dyDescent="0.25">
      <c r="A41" s="11">
        <v>2</v>
      </c>
      <c r="B41" s="101" t="s">
        <v>22</v>
      </c>
      <c r="C41" s="102"/>
      <c r="D41" s="102"/>
      <c r="E41" s="102"/>
      <c r="F41" s="102"/>
      <c r="G41" s="103"/>
      <c r="H41" s="12">
        <v>1.4999999999999999E-2</v>
      </c>
      <c r="I41" s="13">
        <f t="shared" ref="I41:I47" si="2">$I$37*H41</f>
        <v>41.373520499999998</v>
      </c>
    </row>
    <row r="42" spans="1:10" ht="15" customHeight="1" x14ac:dyDescent="0.25">
      <c r="A42" s="11">
        <v>3</v>
      </c>
      <c r="B42" s="101" t="s">
        <v>23</v>
      </c>
      <c r="C42" s="102"/>
      <c r="D42" s="102"/>
      <c r="E42" s="102"/>
      <c r="F42" s="102"/>
      <c r="G42" s="103"/>
      <c r="H42" s="12">
        <v>0.01</v>
      </c>
      <c r="I42" s="13">
        <f t="shared" si="2"/>
        <v>27.582346999999999</v>
      </c>
    </row>
    <row r="43" spans="1:10" ht="15" customHeight="1" x14ac:dyDescent="0.25">
      <c r="A43" s="11">
        <v>4</v>
      </c>
      <c r="B43" s="101" t="s">
        <v>24</v>
      </c>
      <c r="C43" s="102"/>
      <c r="D43" s="102"/>
      <c r="E43" s="102"/>
      <c r="F43" s="102"/>
      <c r="G43" s="103"/>
      <c r="H43" s="12">
        <v>2E-3</v>
      </c>
      <c r="I43" s="13">
        <f>$I$37*H43</f>
        <v>5.5164694000000001</v>
      </c>
    </row>
    <row r="44" spans="1:10" ht="15" customHeight="1" x14ac:dyDescent="0.25">
      <c r="A44" s="11">
        <v>5</v>
      </c>
      <c r="B44" s="101" t="s">
        <v>25</v>
      </c>
      <c r="C44" s="102"/>
      <c r="D44" s="102"/>
      <c r="E44" s="102"/>
      <c r="F44" s="102"/>
      <c r="G44" s="103"/>
      <c r="H44" s="12">
        <v>2.5000000000000001E-2</v>
      </c>
      <c r="I44" s="13">
        <f t="shared" si="2"/>
        <v>68.955867499999997</v>
      </c>
    </row>
    <row r="45" spans="1:10" ht="15" customHeight="1" x14ac:dyDescent="0.25">
      <c r="A45" s="11">
        <v>6</v>
      </c>
      <c r="B45" s="101" t="s">
        <v>26</v>
      </c>
      <c r="C45" s="102"/>
      <c r="D45" s="102"/>
      <c r="E45" s="102"/>
      <c r="F45" s="102"/>
      <c r="G45" s="103"/>
      <c r="H45" s="12">
        <v>0.08</v>
      </c>
      <c r="I45" s="13">
        <f>$I$37*H45</f>
        <v>220.65877599999999</v>
      </c>
    </row>
    <row r="46" spans="1:10" ht="15" customHeight="1" x14ac:dyDescent="0.25">
      <c r="A46" s="11">
        <v>7</v>
      </c>
      <c r="B46" s="101" t="s">
        <v>130</v>
      </c>
      <c r="C46" s="102"/>
      <c r="D46" s="102"/>
      <c r="E46" s="102"/>
      <c r="F46" s="102"/>
      <c r="G46" s="103"/>
      <c r="H46" s="12">
        <v>0.03</v>
      </c>
      <c r="I46" s="13">
        <f t="shared" si="2"/>
        <v>82.747040999999996</v>
      </c>
    </row>
    <row r="47" spans="1:10" ht="15" customHeight="1" x14ac:dyDescent="0.25">
      <c r="A47" s="11">
        <v>8</v>
      </c>
      <c r="B47" s="101" t="s">
        <v>27</v>
      </c>
      <c r="C47" s="102"/>
      <c r="D47" s="102"/>
      <c r="E47" s="102"/>
      <c r="F47" s="102"/>
      <c r="G47" s="103"/>
      <c r="H47" s="12">
        <v>6.0000000000000001E-3</v>
      </c>
      <c r="I47" s="13">
        <f t="shared" si="2"/>
        <v>16.549408199999998</v>
      </c>
    </row>
    <row r="48" spans="1:10" s="17" customFormat="1" ht="15" customHeight="1" x14ac:dyDescent="0.25">
      <c r="A48" s="126" t="s">
        <v>28</v>
      </c>
      <c r="B48" s="127"/>
      <c r="C48" s="127"/>
      <c r="D48" s="127"/>
      <c r="E48" s="127"/>
      <c r="F48" s="127"/>
      <c r="G48" s="128"/>
      <c r="H48" s="15">
        <f>SUM(H40:H47)</f>
        <v>0.3680000000000001</v>
      </c>
      <c r="I48" s="50">
        <f>SUM(I40:I47)</f>
        <v>1015.0303696</v>
      </c>
      <c r="J48" s="16"/>
    </row>
    <row r="49" spans="1:16" ht="15" customHeight="1" x14ac:dyDescent="0.25">
      <c r="A49" s="153" t="s">
        <v>29</v>
      </c>
      <c r="B49" s="153"/>
      <c r="C49" s="153"/>
      <c r="D49" s="153"/>
      <c r="E49" s="153"/>
      <c r="F49" s="153"/>
      <c r="G49" s="153"/>
      <c r="H49" s="153"/>
      <c r="I49" s="153"/>
    </row>
    <row r="50" spans="1:16" ht="30.75" customHeight="1" x14ac:dyDescent="0.25">
      <c r="A50" s="158" t="s">
        <v>30</v>
      </c>
      <c r="B50" s="158"/>
      <c r="C50" s="158"/>
      <c r="D50" s="158"/>
      <c r="E50" s="158"/>
      <c r="F50" s="158"/>
      <c r="G50" s="158"/>
      <c r="H50" s="158"/>
      <c r="I50" s="158"/>
      <c r="J50"/>
      <c r="K50"/>
      <c r="L50"/>
      <c r="M50"/>
      <c r="N50"/>
      <c r="O50"/>
      <c r="P50"/>
    </row>
    <row r="51" spans="1:16" ht="33.75" customHeight="1" x14ac:dyDescent="0.25">
      <c r="A51" s="10" t="s">
        <v>31</v>
      </c>
      <c r="B51" s="135" t="s">
        <v>32</v>
      </c>
      <c r="C51" s="136"/>
      <c r="D51" s="136"/>
      <c r="E51" s="136"/>
      <c r="F51" s="136"/>
      <c r="G51" s="137"/>
      <c r="H51" s="10" t="s">
        <v>14</v>
      </c>
      <c r="I51" s="10" t="s">
        <v>15</v>
      </c>
    </row>
    <row r="52" spans="1:16" ht="15" customHeight="1" x14ac:dyDescent="0.25">
      <c r="A52" s="11">
        <v>1</v>
      </c>
      <c r="B52" s="101" t="s">
        <v>33</v>
      </c>
      <c r="C52" s="102"/>
      <c r="D52" s="102"/>
      <c r="E52" s="102"/>
      <c r="F52" s="102"/>
      <c r="G52" s="103"/>
      <c r="H52" s="67">
        <v>0.119314</v>
      </c>
      <c r="I52" s="13">
        <f>$I$37*H52</f>
        <v>329.09601499580003</v>
      </c>
    </row>
    <row r="53" spans="1:16" ht="15" customHeight="1" x14ac:dyDescent="0.25">
      <c r="A53" s="11">
        <v>2</v>
      </c>
      <c r="B53" s="101" t="s">
        <v>34</v>
      </c>
      <c r="C53" s="102"/>
      <c r="D53" s="102"/>
      <c r="E53" s="102"/>
      <c r="F53" s="102"/>
      <c r="G53" s="103"/>
      <c r="H53" s="67">
        <v>2.0479000000000001E-2</v>
      </c>
      <c r="I53" s="13">
        <f t="shared" ref="I53:I58" si="3">$I$37*H53</f>
        <v>56.485888421300004</v>
      </c>
    </row>
    <row r="54" spans="1:16" ht="15" customHeight="1" x14ac:dyDescent="0.25">
      <c r="A54" s="11">
        <v>3</v>
      </c>
      <c r="B54" s="101" t="s">
        <v>35</v>
      </c>
      <c r="C54" s="102"/>
      <c r="D54" s="102"/>
      <c r="E54" s="102"/>
      <c r="F54" s="102"/>
      <c r="G54" s="103"/>
      <c r="H54" s="12">
        <v>1.2123E-2</v>
      </c>
      <c r="I54" s="13">
        <f t="shared" si="3"/>
        <v>33.438079268099997</v>
      </c>
    </row>
    <row r="55" spans="1:16" ht="15" customHeight="1" x14ac:dyDescent="0.25">
      <c r="A55" s="11">
        <v>4</v>
      </c>
      <c r="B55" s="101" t="s">
        <v>36</v>
      </c>
      <c r="C55" s="102"/>
      <c r="D55" s="102"/>
      <c r="E55" s="102"/>
      <c r="F55" s="102"/>
      <c r="G55" s="103"/>
      <c r="H55" s="12">
        <v>1.1436E-2</v>
      </c>
      <c r="I55" s="13">
        <f>$I$37*H55</f>
        <v>31.543172029200001</v>
      </c>
    </row>
    <row r="56" spans="1:16" ht="15" customHeight="1" x14ac:dyDescent="0.25">
      <c r="A56" s="11">
        <v>5</v>
      </c>
      <c r="B56" s="101" t="s">
        <v>37</v>
      </c>
      <c r="C56" s="102"/>
      <c r="D56" s="102"/>
      <c r="E56" s="102"/>
      <c r="F56" s="102"/>
      <c r="G56" s="103"/>
      <c r="H56" s="12">
        <v>1.74E-4</v>
      </c>
      <c r="I56" s="13">
        <f t="shared" si="3"/>
        <v>0.47993283780000001</v>
      </c>
    </row>
    <row r="57" spans="1:16" ht="15" customHeight="1" x14ac:dyDescent="0.25">
      <c r="A57" s="11">
        <v>6</v>
      </c>
      <c r="B57" s="101" t="s">
        <v>38</v>
      </c>
      <c r="C57" s="102"/>
      <c r="D57" s="102"/>
      <c r="E57" s="102"/>
      <c r="F57" s="102"/>
      <c r="G57" s="103"/>
      <c r="H57" s="12">
        <v>4.4200000000000001E-4</v>
      </c>
      <c r="I57" s="13">
        <f t="shared" si="3"/>
        <v>1.2191397373999999</v>
      </c>
    </row>
    <row r="58" spans="1:16" ht="15" customHeight="1" x14ac:dyDescent="0.25">
      <c r="A58" s="11">
        <v>7</v>
      </c>
      <c r="B58" s="101" t="s">
        <v>39</v>
      </c>
      <c r="C58" s="102"/>
      <c r="D58" s="102"/>
      <c r="E58" s="102"/>
      <c r="F58" s="102"/>
      <c r="G58" s="103"/>
      <c r="H58" s="12">
        <v>1.85E-4</v>
      </c>
      <c r="I58" s="13">
        <f t="shared" si="3"/>
        <v>0.51027341949999994</v>
      </c>
    </row>
    <row r="59" spans="1:16" ht="15" customHeight="1" x14ac:dyDescent="0.25">
      <c r="A59" s="11">
        <v>8</v>
      </c>
      <c r="B59" s="101" t="s">
        <v>40</v>
      </c>
      <c r="C59" s="102"/>
      <c r="D59" s="102"/>
      <c r="E59" s="102"/>
      <c r="F59" s="102"/>
      <c r="G59" s="103"/>
      <c r="H59" s="12">
        <v>9.0789999999999996E-2</v>
      </c>
      <c r="I59" s="13">
        <f>$I$37*H59</f>
        <v>250.42012841299999</v>
      </c>
    </row>
    <row r="60" spans="1:16" s="17" customFormat="1" ht="15" customHeight="1" x14ac:dyDescent="0.25">
      <c r="A60" s="126" t="s">
        <v>41</v>
      </c>
      <c r="B60" s="127"/>
      <c r="C60" s="127"/>
      <c r="D60" s="127"/>
      <c r="E60" s="127"/>
      <c r="F60" s="127"/>
      <c r="G60" s="128"/>
      <c r="H60" s="15">
        <f>SUM(H52:H59)</f>
        <v>0.25494299999999998</v>
      </c>
      <c r="I60" s="50">
        <f>SUM(I52:I59)</f>
        <v>703.19262912210002</v>
      </c>
      <c r="J60" s="16"/>
    </row>
    <row r="61" spans="1:16" ht="11.25" customHeight="1" x14ac:dyDescent="0.25">
      <c r="A61" s="18" t="s">
        <v>42</v>
      </c>
      <c r="B61" s="129" t="s">
        <v>43</v>
      </c>
      <c r="C61" s="129"/>
      <c r="D61" s="129"/>
      <c r="E61" s="129"/>
      <c r="F61" s="129"/>
      <c r="G61" s="129"/>
      <c r="H61" s="129"/>
      <c r="I61" s="129"/>
    </row>
    <row r="62" spans="1:16" ht="15" customHeight="1" x14ac:dyDescent="0.25">
      <c r="A62" s="18" t="s">
        <v>44</v>
      </c>
      <c r="B62" s="157" t="s">
        <v>45</v>
      </c>
      <c r="C62" s="157"/>
      <c r="D62" s="157"/>
      <c r="E62" s="157"/>
      <c r="F62" s="157"/>
      <c r="G62" s="157"/>
      <c r="H62" s="157"/>
      <c r="I62" s="157"/>
    </row>
    <row r="63" spans="1:16" ht="33.75" customHeight="1" x14ac:dyDescent="0.25">
      <c r="A63" s="10" t="s">
        <v>46</v>
      </c>
      <c r="B63" s="135" t="s">
        <v>47</v>
      </c>
      <c r="C63" s="136"/>
      <c r="D63" s="136"/>
      <c r="E63" s="136"/>
      <c r="F63" s="136"/>
      <c r="G63" s="137"/>
      <c r="H63" s="10" t="s">
        <v>14</v>
      </c>
      <c r="I63" s="10" t="s">
        <v>15</v>
      </c>
    </row>
    <row r="64" spans="1:16" ht="15" customHeight="1" x14ac:dyDescent="0.25">
      <c r="A64" s="11">
        <v>1</v>
      </c>
      <c r="B64" s="101" t="s">
        <v>48</v>
      </c>
      <c r="C64" s="102"/>
      <c r="D64" s="102"/>
      <c r="E64" s="102"/>
      <c r="F64" s="102"/>
      <c r="G64" s="103"/>
      <c r="H64" s="12">
        <v>2.3626999999999999E-2</v>
      </c>
      <c r="I64" s="13">
        <f>$I$37*H64</f>
        <v>65.1688112569</v>
      </c>
    </row>
    <row r="65" spans="1:11" ht="15" customHeight="1" x14ac:dyDescent="0.25">
      <c r="A65" s="11">
        <v>2</v>
      </c>
      <c r="B65" s="101" t="s">
        <v>49</v>
      </c>
      <c r="C65" s="102"/>
      <c r="D65" s="102"/>
      <c r="E65" s="102"/>
      <c r="F65" s="102"/>
      <c r="G65" s="103"/>
      <c r="H65" s="12">
        <v>1.717E-3</v>
      </c>
      <c r="I65" s="13">
        <f t="shared" ref="I65:I66" si="4">$I$37*H65</f>
        <v>4.7358889799000004</v>
      </c>
    </row>
    <row r="66" spans="1:11" ht="15" customHeight="1" x14ac:dyDescent="0.25">
      <c r="A66" s="11">
        <v>3</v>
      </c>
      <c r="B66" s="101" t="s">
        <v>50</v>
      </c>
      <c r="C66" s="102"/>
      <c r="D66" s="102"/>
      <c r="E66" s="102"/>
      <c r="F66" s="102"/>
      <c r="G66" s="103"/>
      <c r="H66" s="12">
        <v>9.4509999999999993E-3</v>
      </c>
      <c r="I66" s="13">
        <f t="shared" si="4"/>
        <v>26.068076149699998</v>
      </c>
    </row>
    <row r="67" spans="1:11" s="17" customFormat="1" ht="15" customHeight="1" x14ac:dyDescent="0.25">
      <c r="A67" s="126" t="s">
        <v>51</v>
      </c>
      <c r="B67" s="127"/>
      <c r="C67" s="127"/>
      <c r="D67" s="127"/>
      <c r="E67" s="127"/>
      <c r="F67" s="127"/>
      <c r="G67" s="128"/>
      <c r="H67" s="15">
        <f>SUM(H64:H66)</f>
        <v>3.4795E-2</v>
      </c>
      <c r="I67" s="50">
        <f>SUM(I64:I66)</f>
        <v>95.972776386499987</v>
      </c>
      <c r="J67" s="16"/>
    </row>
    <row r="68" spans="1:11" ht="5.0999999999999996" customHeight="1" x14ac:dyDescent="0.25"/>
    <row r="69" spans="1:11" ht="33.75" x14ac:dyDescent="0.25">
      <c r="A69" s="10" t="s">
        <v>52</v>
      </c>
      <c r="B69" s="135" t="s">
        <v>53</v>
      </c>
      <c r="C69" s="136"/>
      <c r="D69" s="136"/>
      <c r="E69" s="136"/>
      <c r="F69" s="136"/>
      <c r="G69" s="137"/>
      <c r="H69" s="10" t="s">
        <v>14</v>
      </c>
      <c r="I69" s="10" t="s">
        <v>15</v>
      </c>
    </row>
    <row r="70" spans="1:11" ht="15" customHeight="1" x14ac:dyDescent="0.25">
      <c r="A70" s="11">
        <v>1</v>
      </c>
      <c r="B70" s="101" t="s">
        <v>54</v>
      </c>
      <c r="C70" s="102"/>
      <c r="D70" s="102"/>
      <c r="E70" s="102"/>
      <c r="F70" s="102"/>
      <c r="G70" s="103"/>
      <c r="H70" s="12">
        <f>(H48*H60)</f>
        <v>9.3819024000000015E-2</v>
      </c>
      <c r="I70" s="13">
        <f>$I$37*H70</f>
        <v>258.77488751693284</v>
      </c>
    </row>
    <row r="71" spans="1:11" s="17" customFormat="1" ht="15" customHeight="1" x14ac:dyDescent="0.25">
      <c r="A71" s="126" t="s">
        <v>55</v>
      </c>
      <c r="B71" s="127"/>
      <c r="C71" s="127"/>
      <c r="D71" s="127"/>
      <c r="E71" s="127"/>
      <c r="F71" s="127"/>
      <c r="G71" s="128"/>
      <c r="H71" s="15">
        <f>SUM(H70:H70)</f>
        <v>9.3819024000000015E-2</v>
      </c>
      <c r="I71" s="50">
        <f>I70</f>
        <v>258.77488751693284</v>
      </c>
      <c r="J71" s="16"/>
      <c r="K71" s="19"/>
    </row>
    <row r="72" spans="1:11" ht="5.0999999999999996" customHeight="1" x14ac:dyDescent="0.25">
      <c r="J72" s="20"/>
    </row>
    <row r="73" spans="1:11" s="17" customFormat="1" ht="12" x14ac:dyDescent="0.25">
      <c r="A73" s="156" t="s">
        <v>56</v>
      </c>
      <c r="B73" s="156"/>
      <c r="C73" s="156"/>
      <c r="D73" s="156"/>
      <c r="E73" s="156"/>
      <c r="F73" s="156"/>
      <c r="G73" s="156"/>
      <c r="H73" s="21">
        <f>H48+H60+H67+H71</f>
        <v>0.75155702400000002</v>
      </c>
      <c r="I73" s="22">
        <f>I48+I60+I67+I71</f>
        <v>2072.9706626255329</v>
      </c>
      <c r="J73" s="16"/>
    </row>
    <row r="74" spans="1:11" ht="5.0999999999999996" customHeight="1" x14ac:dyDescent="0.25"/>
    <row r="75" spans="1:11" ht="33.75" x14ac:dyDescent="0.25">
      <c r="A75" s="10" t="s">
        <v>57</v>
      </c>
      <c r="B75" s="135" t="s">
        <v>151</v>
      </c>
      <c r="C75" s="136"/>
      <c r="D75" s="136"/>
      <c r="E75" s="136"/>
      <c r="F75" s="136"/>
      <c r="G75" s="137"/>
      <c r="H75" s="10" t="s">
        <v>14</v>
      </c>
      <c r="I75" s="10" t="s">
        <v>15</v>
      </c>
    </row>
    <row r="76" spans="1:11" ht="15" customHeight="1" x14ac:dyDescent="0.25">
      <c r="A76" s="11">
        <v>1</v>
      </c>
      <c r="B76" s="101" t="s">
        <v>156</v>
      </c>
      <c r="C76" s="102"/>
      <c r="D76" s="102"/>
      <c r="E76" s="102"/>
      <c r="F76" s="102"/>
      <c r="G76" s="103"/>
      <c r="H76" s="12">
        <f>I76/$I$37</f>
        <v>0.18080433836903001</v>
      </c>
      <c r="I76" s="13">
        <f>I93</f>
        <v>498.70079999999996</v>
      </c>
    </row>
    <row r="77" spans="1:11" ht="15" customHeight="1" x14ac:dyDescent="0.25">
      <c r="A77" s="11">
        <v>2</v>
      </c>
      <c r="B77" s="101" t="s">
        <v>157</v>
      </c>
      <c r="C77" s="102"/>
      <c r="D77" s="102"/>
      <c r="E77" s="102"/>
      <c r="F77" s="102"/>
      <c r="G77" s="103"/>
      <c r="H77" s="12">
        <f>I77/$I$37</f>
        <v>0</v>
      </c>
      <c r="I77" s="13">
        <f>I89</f>
        <v>0</v>
      </c>
    </row>
    <row r="78" spans="1:11" ht="15" customHeight="1" x14ac:dyDescent="0.25">
      <c r="A78" s="11">
        <v>3</v>
      </c>
      <c r="B78" s="101" t="s">
        <v>164</v>
      </c>
      <c r="C78" s="102"/>
      <c r="D78" s="102"/>
      <c r="E78" s="102"/>
      <c r="F78" s="102"/>
      <c r="G78" s="103"/>
      <c r="H78" s="12">
        <f>I78/$I$37</f>
        <v>4.6697041408405165E-2</v>
      </c>
      <c r="I78" s="13">
        <f>I85</f>
        <v>128.8014</v>
      </c>
    </row>
    <row r="79" spans="1:11" ht="15" customHeight="1" x14ac:dyDescent="0.25">
      <c r="A79" s="11">
        <v>4</v>
      </c>
      <c r="B79" s="101" t="s">
        <v>149</v>
      </c>
      <c r="C79" s="102"/>
      <c r="D79" s="102"/>
      <c r="E79" s="102"/>
      <c r="F79" s="102"/>
      <c r="G79" s="103"/>
      <c r="H79" s="12">
        <f>I79/$I$37</f>
        <v>0</v>
      </c>
      <c r="I79" s="13">
        <f>IF(I24="Não aplicável",0,((I10/H10)*1.5*I24))</f>
        <v>0</v>
      </c>
    </row>
    <row r="80" spans="1:11" ht="15" customHeight="1" x14ac:dyDescent="0.25">
      <c r="A80" s="11">
        <v>5</v>
      </c>
      <c r="B80" s="101" t="s">
        <v>134</v>
      </c>
      <c r="C80" s="102"/>
      <c r="D80" s="102"/>
      <c r="E80" s="102"/>
      <c r="F80" s="102"/>
      <c r="G80" s="103"/>
      <c r="H80" s="12">
        <f>I80/$I$37</f>
        <v>7.0407351484628924E-3</v>
      </c>
      <c r="I80" s="13">
        <f>IF(I21="Não aplicável",0,I21)</f>
        <v>19.420000000000002</v>
      </c>
    </row>
    <row r="81" spans="1:12" ht="15" customHeight="1" x14ac:dyDescent="0.25">
      <c r="A81" s="126" t="s">
        <v>58</v>
      </c>
      <c r="B81" s="127"/>
      <c r="C81" s="127"/>
      <c r="D81" s="127"/>
      <c r="E81" s="127"/>
      <c r="F81" s="127"/>
      <c r="G81" s="128"/>
      <c r="H81" s="15">
        <f>SUM(H76:H80)</f>
        <v>0.23454211492589808</v>
      </c>
      <c r="I81" s="50">
        <f>SUM(I76:I80)</f>
        <v>646.92219999999986</v>
      </c>
      <c r="J81" s="14"/>
    </row>
    <row r="82" spans="1:12" ht="18" customHeight="1" x14ac:dyDescent="0.25">
      <c r="A82" s="18" t="s">
        <v>166</v>
      </c>
      <c r="B82" s="153" t="s">
        <v>165</v>
      </c>
      <c r="C82" s="154"/>
      <c r="D82" s="154"/>
      <c r="E82" s="154"/>
      <c r="F82" s="154"/>
      <c r="G82" s="154"/>
      <c r="H82" s="24"/>
      <c r="I82" s="25"/>
    </row>
    <row r="83" spans="1:12" ht="15" customHeight="1" x14ac:dyDescent="0.25">
      <c r="A83" s="152" t="s">
        <v>59</v>
      </c>
      <c r="B83" s="152"/>
      <c r="C83" s="152"/>
      <c r="D83" s="152"/>
      <c r="E83" s="152"/>
      <c r="F83" s="152"/>
      <c r="G83" s="152"/>
      <c r="H83" s="152"/>
      <c r="I83" s="152"/>
    </row>
    <row r="84" spans="1:12" ht="24" customHeight="1" x14ac:dyDescent="0.25">
      <c r="A84" s="133" t="s">
        <v>60</v>
      </c>
      <c r="B84" s="133"/>
      <c r="C84" s="11" t="s">
        <v>61</v>
      </c>
      <c r="D84" s="11" t="s">
        <v>62</v>
      </c>
      <c r="E84" s="11" t="s">
        <v>63</v>
      </c>
      <c r="F84" s="11" t="s">
        <v>64</v>
      </c>
      <c r="G84" s="11" t="s">
        <v>65</v>
      </c>
      <c r="H84" s="12" t="s">
        <v>66</v>
      </c>
      <c r="I84" s="13" t="s">
        <v>67</v>
      </c>
    </row>
    <row r="85" spans="1:12" ht="15" customHeight="1" x14ac:dyDescent="0.25">
      <c r="A85" s="155">
        <f>I12</f>
        <v>4.8</v>
      </c>
      <c r="B85" s="133"/>
      <c r="C85" s="11">
        <f>I13</f>
        <v>26</v>
      </c>
      <c r="D85" s="11">
        <v>2</v>
      </c>
      <c r="E85" s="30">
        <f>A85*C85*D85</f>
        <v>249.6</v>
      </c>
      <c r="F85" s="30">
        <f>I29</f>
        <v>2013.31</v>
      </c>
      <c r="G85" s="26">
        <f>I14</f>
        <v>0.06</v>
      </c>
      <c r="H85" s="30">
        <f>F85*G85</f>
        <v>120.79859999999999</v>
      </c>
      <c r="I85" s="68">
        <f>IF((E85-H85)&gt;0,E85-H85,0)</f>
        <v>128.8014</v>
      </c>
    </row>
    <row r="86" spans="1:12" ht="3.75" customHeight="1" x14ac:dyDescent="0.25">
      <c r="A86" s="79"/>
      <c r="E86" s="14"/>
      <c r="F86" s="14"/>
      <c r="G86" s="80"/>
      <c r="H86" s="14"/>
      <c r="I86" s="81"/>
    </row>
    <row r="87" spans="1:12" ht="15" customHeight="1" x14ac:dyDescent="0.25">
      <c r="A87" s="152" t="s">
        <v>158</v>
      </c>
      <c r="B87" s="152"/>
      <c r="C87" s="152"/>
      <c r="D87" s="152"/>
      <c r="E87" s="152"/>
      <c r="F87" s="152"/>
      <c r="G87" s="152"/>
      <c r="H87" s="152"/>
      <c r="I87" s="152"/>
    </row>
    <row r="88" spans="1:12" ht="23.25" customHeight="1" x14ac:dyDescent="0.25">
      <c r="A88" s="133" t="s">
        <v>60</v>
      </c>
      <c r="B88" s="133"/>
      <c r="C88" s="11" t="s">
        <v>68</v>
      </c>
      <c r="D88" s="11" t="s">
        <v>62</v>
      </c>
      <c r="E88" s="11" t="s">
        <v>63</v>
      </c>
      <c r="F88" s="11" t="s">
        <v>64</v>
      </c>
      <c r="G88" s="11" t="s">
        <v>65</v>
      </c>
      <c r="H88" s="12" t="s">
        <v>66</v>
      </c>
      <c r="I88" s="13" t="s">
        <v>67</v>
      </c>
    </row>
    <row r="89" spans="1:12" ht="15" customHeight="1" x14ac:dyDescent="0.25">
      <c r="A89" s="151">
        <f>I18</f>
        <v>0</v>
      </c>
      <c r="B89" s="151"/>
      <c r="C89" s="31">
        <f>I19</f>
        <v>0</v>
      </c>
      <c r="D89" s="11">
        <v>1</v>
      </c>
      <c r="E89" s="30">
        <f>A89*C89*D89</f>
        <v>0</v>
      </c>
      <c r="F89" s="30">
        <f>E89</f>
        <v>0</v>
      </c>
      <c r="G89" s="52">
        <f>I20</f>
        <v>0</v>
      </c>
      <c r="H89" s="30">
        <f>F89*G89</f>
        <v>0</v>
      </c>
      <c r="I89" s="13">
        <f>E89-H89</f>
        <v>0</v>
      </c>
    </row>
    <row r="90" spans="1:12" ht="5.0999999999999996" customHeight="1" x14ac:dyDescent="0.25">
      <c r="A90" s="27"/>
      <c r="B90" s="27"/>
      <c r="C90" s="27"/>
      <c r="D90" s="27"/>
      <c r="E90" s="16"/>
      <c r="F90" s="16"/>
      <c r="G90" s="28"/>
      <c r="H90" s="16"/>
      <c r="I90" s="29"/>
    </row>
    <row r="91" spans="1:12" ht="15" customHeight="1" x14ac:dyDescent="0.25">
      <c r="A91" s="152" t="s">
        <v>139</v>
      </c>
      <c r="B91" s="152"/>
      <c r="C91" s="152"/>
      <c r="D91" s="152"/>
      <c r="E91" s="152"/>
      <c r="F91" s="152"/>
      <c r="G91" s="152"/>
      <c r="H91" s="152"/>
      <c r="I91" s="152"/>
    </row>
    <row r="92" spans="1:12" ht="23.25" customHeight="1" x14ac:dyDescent="0.25">
      <c r="A92" s="133" t="s">
        <v>60</v>
      </c>
      <c r="B92" s="133"/>
      <c r="C92" s="11" t="s">
        <v>68</v>
      </c>
      <c r="D92" s="11" t="s">
        <v>62</v>
      </c>
      <c r="E92" s="11" t="s">
        <v>63</v>
      </c>
      <c r="F92" s="11" t="s">
        <v>64</v>
      </c>
      <c r="G92" s="11" t="s">
        <v>65</v>
      </c>
      <c r="H92" s="12" t="str">
        <f>H84</f>
        <v>Valor desconto</v>
      </c>
      <c r="I92" s="13" t="s">
        <v>67</v>
      </c>
    </row>
    <row r="93" spans="1:12" ht="15" customHeight="1" x14ac:dyDescent="0.25">
      <c r="A93" s="151">
        <f>I15</f>
        <v>23.68</v>
      </c>
      <c r="B93" s="151"/>
      <c r="C93" s="31">
        <f>I16</f>
        <v>26</v>
      </c>
      <c r="D93" s="11">
        <v>1</v>
      </c>
      <c r="E93" s="30">
        <f>A93*C93*D93</f>
        <v>615.67999999999995</v>
      </c>
      <c r="F93" s="30">
        <f>E93</f>
        <v>615.67999999999995</v>
      </c>
      <c r="G93" s="52">
        <f>I17</f>
        <v>0.19</v>
      </c>
      <c r="H93" s="30">
        <f>F93*G93</f>
        <v>116.97919999999999</v>
      </c>
      <c r="I93" s="13">
        <f>E93-H93</f>
        <v>498.70079999999996</v>
      </c>
    </row>
    <row r="94" spans="1:12" ht="5.0999999999999996" customHeight="1" x14ac:dyDescent="0.25"/>
    <row r="95" spans="1:12" ht="12" customHeight="1" x14ac:dyDescent="0.25">
      <c r="A95" s="120" t="s">
        <v>69</v>
      </c>
      <c r="B95" s="120"/>
      <c r="C95" s="120"/>
      <c r="D95" s="120"/>
      <c r="E95" s="120"/>
      <c r="F95" s="120"/>
      <c r="G95" s="120"/>
      <c r="H95" s="32">
        <f>H37+H73+H81</f>
        <v>1.9860991389258982</v>
      </c>
      <c r="I95" s="33">
        <f>I37+I73+I81</f>
        <v>5478.1275626255328</v>
      </c>
      <c r="J95" s="14"/>
      <c r="L95" s="14"/>
    </row>
    <row r="96" spans="1:12" s="38" customFormat="1" ht="5.0999999999999996" customHeight="1" x14ac:dyDescent="0.25">
      <c r="A96" s="34"/>
      <c r="B96" s="34"/>
      <c r="C96" s="34"/>
      <c r="D96" s="34"/>
      <c r="E96" s="34"/>
      <c r="F96" s="34"/>
      <c r="G96" s="34"/>
      <c r="H96" s="35"/>
      <c r="I96" s="36"/>
      <c r="J96" s="37"/>
      <c r="L96" s="37"/>
    </row>
    <row r="97" spans="1:19" x14ac:dyDescent="0.25">
      <c r="A97" s="112" t="s">
        <v>70</v>
      </c>
      <c r="B97" s="112"/>
      <c r="C97" s="112"/>
      <c r="D97" s="112"/>
      <c r="E97" s="112"/>
      <c r="F97" s="112"/>
      <c r="G97" s="112"/>
      <c r="H97" s="112"/>
      <c r="I97" s="112"/>
    </row>
    <row r="98" spans="1:19" ht="33.75" x14ac:dyDescent="0.25">
      <c r="A98" s="10" t="s">
        <v>12</v>
      </c>
      <c r="B98" s="135" t="s">
        <v>71</v>
      </c>
      <c r="C98" s="136"/>
      <c r="D98" s="136"/>
      <c r="E98" s="136"/>
      <c r="F98" s="136"/>
      <c r="G98" s="137"/>
      <c r="H98" s="10" t="s">
        <v>14</v>
      </c>
      <c r="I98" s="10" t="s">
        <v>15</v>
      </c>
    </row>
    <row r="99" spans="1:19" ht="15" customHeight="1" x14ac:dyDescent="0.25">
      <c r="A99" s="11">
        <v>1</v>
      </c>
      <c r="B99" s="101" t="s">
        <v>167</v>
      </c>
      <c r="C99" s="102"/>
      <c r="D99" s="102"/>
      <c r="E99" s="102"/>
      <c r="F99" s="102"/>
      <c r="G99" s="103"/>
      <c r="H99" s="12">
        <f>I99/$I$110</f>
        <v>0</v>
      </c>
      <c r="I99" s="13">
        <v>0</v>
      </c>
      <c r="K99"/>
      <c r="L99"/>
      <c r="M99"/>
      <c r="N99"/>
      <c r="O99"/>
      <c r="P99"/>
      <c r="Q99"/>
      <c r="R99"/>
      <c r="S99"/>
    </row>
    <row r="100" spans="1:19" ht="15" customHeight="1" x14ac:dyDescent="0.25">
      <c r="A100" s="11">
        <v>2</v>
      </c>
      <c r="B100" s="145" t="s">
        <v>171</v>
      </c>
      <c r="C100" s="146"/>
      <c r="D100" s="146"/>
      <c r="E100" s="146"/>
      <c r="F100" s="146"/>
      <c r="G100" s="147"/>
      <c r="H100" s="12">
        <f t="shared" ref="H100:H104" si="5">I100/$I$110</f>
        <v>0</v>
      </c>
      <c r="I100" s="13">
        <v>0</v>
      </c>
      <c r="K100"/>
      <c r="L100"/>
      <c r="M100"/>
      <c r="N100"/>
      <c r="O100"/>
      <c r="P100"/>
      <c r="Q100"/>
      <c r="R100"/>
      <c r="S100"/>
    </row>
    <row r="101" spans="1:19" ht="15" customHeight="1" x14ac:dyDescent="0.25">
      <c r="A101" s="11">
        <v>3</v>
      </c>
      <c r="B101" s="101" t="s">
        <v>72</v>
      </c>
      <c r="C101" s="102"/>
      <c r="D101" s="102"/>
      <c r="E101" s="102"/>
      <c r="F101" s="102"/>
      <c r="G101" s="103"/>
      <c r="H101" s="12">
        <f t="shared" si="5"/>
        <v>0</v>
      </c>
      <c r="I101" s="13">
        <v>0</v>
      </c>
      <c r="K101"/>
      <c r="L101"/>
      <c r="M101"/>
      <c r="N101"/>
      <c r="O101"/>
      <c r="P101"/>
      <c r="Q101"/>
      <c r="R101"/>
      <c r="S101"/>
    </row>
    <row r="102" spans="1:19" ht="15" customHeight="1" x14ac:dyDescent="0.25">
      <c r="A102" s="11">
        <v>4</v>
      </c>
      <c r="B102" s="148" t="s">
        <v>73</v>
      </c>
      <c r="C102" s="149"/>
      <c r="D102" s="149"/>
      <c r="E102" s="149"/>
      <c r="F102" s="149"/>
      <c r="G102" s="150"/>
      <c r="H102" s="12">
        <f t="shared" si="5"/>
        <v>0</v>
      </c>
      <c r="I102" s="13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1">
        <v>5</v>
      </c>
      <c r="B103" s="101" t="s">
        <v>172</v>
      </c>
      <c r="C103" s="102"/>
      <c r="D103" s="102"/>
      <c r="E103" s="102"/>
      <c r="F103" s="102"/>
      <c r="G103" s="103"/>
      <c r="H103" s="12">
        <f t="shared" si="5"/>
        <v>0</v>
      </c>
      <c r="I103" s="13"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1">
        <v>6</v>
      </c>
      <c r="B104" s="101" t="s">
        <v>74</v>
      </c>
      <c r="C104" s="102"/>
      <c r="D104" s="102"/>
      <c r="E104" s="102"/>
      <c r="F104" s="102"/>
      <c r="G104" s="103"/>
      <c r="H104" s="12">
        <f t="shared" si="5"/>
        <v>0</v>
      </c>
      <c r="I104" s="13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26" t="s">
        <v>75</v>
      </c>
      <c r="B105" s="127"/>
      <c r="C105" s="127"/>
      <c r="D105" s="127"/>
      <c r="E105" s="127"/>
      <c r="F105" s="127"/>
      <c r="G105" s="128"/>
      <c r="H105" s="15">
        <f>H99+H100+H101+H102+H103+H104</f>
        <v>0</v>
      </c>
      <c r="I105" s="39">
        <f>SUM(I99:I104)</f>
        <v>0</v>
      </c>
      <c r="J105" s="14"/>
      <c r="K105"/>
      <c r="L105"/>
      <c r="M105"/>
      <c r="N105"/>
      <c r="O105"/>
      <c r="P105"/>
      <c r="Q105"/>
      <c r="R105"/>
      <c r="S105"/>
    </row>
    <row r="106" spans="1:19" ht="30" customHeight="1" x14ac:dyDescent="0.25">
      <c r="A106"/>
      <c r="B106" s="129" t="s">
        <v>168</v>
      </c>
      <c r="C106" s="129"/>
      <c r="D106" s="129"/>
      <c r="E106" s="129"/>
      <c r="F106" s="129"/>
      <c r="G106" s="129"/>
      <c r="H106" s="129"/>
      <c r="I106" s="129"/>
      <c r="K106"/>
      <c r="L106"/>
      <c r="M106"/>
      <c r="N106"/>
      <c r="O106"/>
      <c r="P106"/>
      <c r="Q106"/>
      <c r="R106"/>
      <c r="S106"/>
    </row>
    <row r="107" spans="1:19" ht="5.25" customHeight="1" x14ac:dyDescent="0.25">
      <c r="A107"/>
      <c r="B107"/>
      <c r="C107"/>
      <c r="D107"/>
      <c r="E107"/>
      <c r="F107"/>
      <c r="G107"/>
      <c r="H107"/>
      <c r="I107"/>
    </row>
    <row r="108" spans="1:19" ht="48.75" customHeight="1" x14ac:dyDescent="0.25">
      <c r="A108" s="142" t="s">
        <v>150</v>
      </c>
      <c r="B108" s="143"/>
      <c r="C108" s="143"/>
      <c r="D108" s="143"/>
      <c r="E108" s="144"/>
      <c r="F108" s="40">
        <f>I25</f>
        <v>0.2</v>
      </c>
      <c r="G108" s="41">
        <f>I110*F108</f>
        <v>1069.8652325251066</v>
      </c>
      <c r="H108" s="42" t="s">
        <v>76</v>
      </c>
      <c r="I108" s="43">
        <f>I78</f>
        <v>128.8014</v>
      </c>
      <c r="K108"/>
      <c r="L108"/>
      <c r="M108"/>
      <c r="N108"/>
      <c r="O108"/>
      <c r="P108"/>
      <c r="Q108"/>
      <c r="R108"/>
      <c r="S108"/>
    </row>
    <row r="109" spans="1:19" s="47" customFormat="1" ht="16.5" customHeight="1" x14ac:dyDescent="0.25">
      <c r="A109" s="139" t="s">
        <v>77</v>
      </c>
      <c r="B109" s="139"/>
      <c r="C109" s="44" t="s">
        <v>78</v>
      </c>
      <c r="D109" s="44" t="s">
        <v>79</v>
      </c>
      <c r="E109" s="44" t="s">
        <v>80</v>
      </c>
      <c r="F109" s="44" t="s">
        <v>81</v>
      </c>
      <c r="G109" s="44" t="s">
        <v>82</v>
      </c>
      <c r="H109" s="42" t="s">
        <v>83</v>
      </c>
      <c r="I109" s="45" t="s">
        <v>84</v>
      </c>
      <c r="J109" s="46"/>
      <c r="K109"/>
      <c r="L109"/>
      <c r="M109"/>
      <c r="N109"/>
      <c r="O109"/>
      <c r="P109"/>
      <c r="Q109"/>
      <c r="R109"/>
      <c r="S109"/>
    </row>
    <row r="110" spans="1:19" ht="16.5" customHeight="1" x14ac:dyDescent="0.25">
      <c r="A110" s="140">
        <f>I37</f>
        <v>2758.2347</v>
      </c>
      <c r="B110" s="140"/>
      <c r="C110" s="48">
        <f>I48</f>
        <v>1015.0303696</v>
      </c>
      <c r="D110" s="48">
        <f>I60</f>
        <v>703.19262912210002</v>
      </c>
      <c r="E110" s="48">
        <f>I67</f>
        <v>95.972776386499987</v>
      </c>
      <c r="F110" s="48">
        <f>I71</f>
        <v>258.77488751693284</v>
      </c>
      <c r="G110" s="48">
        <f>I81</f>
        <v>646.92219999999986</v>
      </c>
      <c r="H110" s="48">
        <f>A110+C110+D110+E110+F110+G110</f>
        <v>5478.1275626255328</v>
      </c>
      <c r="I110" s="48">
        <f>H110-I108</f>
        <v>5349.3261626255326</v>
      </c>
      <c r="J110" s="14"/>
      <c r="K110"/>
      <c r="L110"/>
      <c r="M110"/>
      <c r="N110"/>
      <c r="O110"/>
      <c r="P110"/>
      <c r="Q110"/>
      <c r="R110"/>
      <c r="S110"/>
    </row>
    <row r="111" spans="1:19" ht="5.0999999999999996" customHeight="1" x14ac:dyDescent="0.25">
      <c r="A111" s="18"/>
      <c r="B111" s="141"/>
      <c r="C111" s="141"/>
      <c r="D111" s="141"/>
      <c r="E111" s="141"/>
      <c r="F111" s="141"/>
      <c r="G111" s="141"/>
      <c r="H111" s="141"/>
      <c r="I111" s="141"/>
    </row>
    <row r="112" spans="1:19" ht="33.75" x14ac:dyDescent="0.25">
      <c r="A112" s="10" t="s">
        <v>19</v>
      </c>
      <c r="B112" s="135" t="s">
        <v>85</v>
      </c>
      <c r="C112" s="136"/>
      <c r="D112" s="136"/>
      <c r="E112" s="136"/>
      <c r="F112" s="136"/>
      <c r="G112" s="137"/>
      <c r="H112" s="10" t="s">
        <v>14</v>
      </c>
      <c r="I112" s="10" t="s">
        <v>15</v>
      </c>
    </row>
    <row r="113" spans="1:15" ht="15" customHeight="1" x14ac:dyDescent="0.25">
      <c r="A113" s="11">
        <v>1</v>
      </c>
      <c r="B113" s="101" t="s">
        <v>86</v>
      </c>
      <c r="C113" s="102"/>
      <c r="D113" s="102"/>
      <c r="E113" s="102"/>
      <c r="F113" s="102"/>
      <c r="G113" s="103"/>
      <c r="H113" s="12">
        <f>I113/$I$123</f>
        <v>0</v>
      </c>
      <c r="I113" s="13">
        <v>0</v>
      </c>
    </row>
    <row r="114" spans="1:15" ht="15" customHeight="1" x14ac:dyDescent="0.25">
      <c r="A114" s="11">
        <v>2</v>
      </c>
      <c r="B114" s="101" t="s">
        <v>87</v>
      </c>
      <c r="C114" s="102"/>
      <c r="D114" s="102"/>
      <c r="E114" s="102"/>
      <c r="F114" s="102"/>
      <c r="G114" s="103"/>
      <c r="H114" s="12">
        <f>I114/$I$123</f>
        <v>0</v>
      </c>
      <c r="I114" s="13">
        <v>0</v>
      </c>
    </row>
    <row r="115" spans="1:15" ht="15" customHeight="1" x14ac:dyDescent="0.25">
      <c r="A115" s="126" t="s">
        <v>88</v>
      </c>
      <c r="B115" s="127"/>
      <c r="C115" s="127"/>
      <c r="D115" s="127"/>
      <c r="E115" s="127"/>
      <c r="F115" s="127"/>
      <c r="G115" s="128"/>
      <c r="H115" s="15">
        <f>H113+H114</f>
        <v>0</v>
      </c>
      <c r="I115" s="50">
        <f>SUM(I113:I114)</f>
        <v>0</v>
      </c>
    </row>
    <row r="116" spans="1:15" ht="5.0999999999999996" customHeight="1" x14ac:dyDescent="0.25"/>
    <row r="117" spans="1:15" ht="33.75" x14ac:dyDescent="0.25">
      <c r="A117" s="10" t="s">
        <v>31</v>
      </c>
      <c r="B117" s="135" t="s">
        <v>89</v>
      </c>
      <c r="C117" s="136"/>
      <c r="D117" s="136"/>
      <c r="E117" s="136"/>
      <c r="F117" s="136"/>
      <c r="G117" s="137"/>
      <c r="H117" s="10" t="s">
        <v>14</v>
      </c>
      <c r="I117" s="10" t="s">
        <v>15</v>
      </c>
    </row>
    <row r="118" spans="1:15" ht="15" customHeight="1" x14ac:dyDescent="0.25">
      <c r="A118" s="11">
        <v>1</v>
      </c>
      <c r="B118" s="101" t="s">
        <v>89</v>
      </c>
      <c r="C118" s="102"/>
      <c r="D118" s="102"/>
      <c r="E118" s="102"/>
      <c r="F118" s="102"/>
      <c r="G118" s="103"/>
      <c r="H118" s="12">
        <f>I118/I123</f>
        <v>0</v>
      </c>
      <c r="I118" s="13">
        <v>0</v>
      </c>
    </row>
    <row r="119" spans="1:15" ht="15" customHeight="1" x14ac:dyDescent="0.25">
      <c r="A119" s="126" t="s">
        <v>90</v>
      </c>
      <c r="B119" s="127"/>
      <c r="C119" s="127"/>
      <c r="D119" s="127"/>
      <c r="E119" s="127"/>
      <c r="F119" s="127"/>
      <c r="G119" s="128"/>
      <c r="H119" s="15">
        <f>H118</f>
        <v>0</v>
      </c>
      <c r="I119" s="50">
        <f>I118</f>
        <v>0</v>
      </c>
      <c r="J119" s="14"/>
      <c r="K119" s="14"/>
      <c r="L119" s="1"/>
    </row>
    <row r="120" spans="1:15" ht="5.0999999999999996" customHeight="1" x14ac:dyDescent="0.25">
      <c r="A120" s="17"/>
      <c r="B120" s="17"/>
      <c r="C120" s="17"/>
      <c r="D120" s="17"/>
      <c r="E120" s="17"/>
      <c r="F120" s="17"/>
      <c r="G120" s="17"/>
      <c r="H120" s="24"/>
      <c r="I120" s="25"/>
    </row>
    <row r="121" spans="1:15" ht="39" customHeight="1" x14ac:dyDescent="0.25">
      <c r="A121" s="138" t="s">
        <v>91</v>
      </c>
      <c r="B121" s="138"/>
      <c r="C121" s="138"/>
      <c r="D121" s="138"/>
      <c r="E121" s="138"/>
      <c r="F121" s="40">
        <v>0.18</v>
      </c>
      <c r="G121" s="41">
        <f>I123*F121</f>
        <v>962.87870927259587</v>
      </c>
      <c r="H121" s="42" t="s">
        <v>76</v>
      </c>
      <c r="I121" s="43">
        <f>I78</f>
        <v>128.8014</v>
      </c>
      <c r="L121" s="1"/>
    </row>
    <row r="122" spans="1:15" s="47" customFormat="1" ht="16.5" customHeight="1" x14ac:dyDescent="0.25">
      <c r="A122" s="139" t="s">
        <v>77</v>
      </c>
      <c r="B122" s="139"/>
      <c r="C122" s="44" t="s">
        <v>78</v>
      </c>
      <c r="D122" s="44" t="s">
        <v>79</v>
      </c>
      <c r="E122" s="44" t="s">
        <v>80</v>
      </c>
      <c r="F122" s="44" t="s">
        <v>81</v>
      </c>
      <c r="G122" s="44" t="s">
        <v>82</v>
      </c>
      <c r="H122" s="42" t="s">
        <v>83</v>
      </c>
      <c r="I122" s="45" t="s">
        <v>84</v>
      </c>
      <c r="J122" s="46"/>
      <c r="L122" s="46"/>
    </row>
    <row r="123" spans="1:15" ht="16.5" customHeight="1" x14ac:dyDescent="0.25">
      <c r="A123" s="140">
        <f>I37</f>
        <v>2758.2347</v>
      </c>
      <c r="B123" s="140"/>
      <c r="C123" s="48">
        <f>I48</f>
        <v>1015.0303696</v>
      </c>
      <c r="D123" s="48">
        <f>I60</f>
        <v>703.19262912210002</v>
      </c>
      <c r="E123" s="48">
        <f>I67</f>
        <v>95.972776386499987</v>
      </c>
      <c r="F123" s="48">
        <f>I71</f>
        <v>258.77488751693284</v>
      </c>
      <c r="G123" s="48">
        <f>I81</f>
        <v>646.92219999999986</v>
      </c>
      <c r="H123" s="48">
        <f>A123+C123+D123+E123+F123+G123</f>
        <v>5478.1275626255328</v>
      </c>
      <c r="I123" s="48">
        <f>H123-I121</f>
        <v>5349.3261626255326</v>
      </c>
      <c r="J123" s="14"/>
      <c r="L123" s="1"/>
    </row>
    <row r="124" spans="1:15" ht="5.0999999999999996" customHeight="1" x14ac:dyDescent="0.25"/>
    <row r="125" spans="1:15" ht="12" x14ac:dyDescent="0.25">
      <c r="A125" s="120" t="s">
        <v>92</v>
      </c>
      <c r="B125" s="120"/>
      <c r="C125" s="120"/>
      <c r="D125" s="120"/>
      <c r="E125" s="120"/>
      <c r="F125" s="120"/>
      <c r="G125" s="120"/>
      <c r="H125" s="32">
        <f>H105+H115+H119</f>
        <v>0</v>
      </c>
      <c r="I125" s="33">
        <f>I105+I115+I119</f>
        <v>0</v>
      </c>
    </row>
    <row r="126" spans="1:15" ht="5.0999999999999996" customHeight="1" x14ac:dyDescent="0.25"/>
    <row r="127" spans="1:15" x14ac:dyDescent="0.25">
      <c r="A127" s="112" t="s">
        <v>93</v>
      </c>
      <c r="B127" s="112"/>
      <c r="C127" s="112"/>
      <c r="D127" s="112"/>
      <c r="E127" s="112"/>
      <c r="F127" s="112"/>
      <c r="G127" s="112"/>
      <c r="H127" s="112"/>
      <c r="I127" s="112"/>
    </row>
    <row r="128" spans="1:15" ht="33.75" x14ac:dyDescent="0.25">
      <c r="A128" s="10" t="s">
        <v>12</v>
      </c>
      <c r="B128" s="135" t="s">
        <v>169</v>
      </c>
      <c r="C128" s="136"/>
      <c r="D128" s="136"/>
      <c r="E128" s="136"/>
      <c r="F128" s="136"/>
      <c r="G128" s="137"/>
      <c r="H128" s="10" t="s">
        <v>14</v>
      </c>
      <c r="I128" s="10" t="s">
        <v>15</v>
      </c>
      <c r="K128"/>
      <c r="L128"/>
      <c r="M128"/>
      <c r="N128"/>
      <c r="O128"/>
    </row>
    <row r="129" spans="1:19" ht="15" customHeight="1" x14ac:dyDescent="0.25">
      <c r="A129" s="11">
        <v>1</v>
      </c>
      <c r="B129" s="101" t="s">
        <v>94</v>
      </c>
      <c r="C129" s="102"/>
      <c r="D129" s="102"/>
      <c r="E129" s="102"/>
      <c r="F129" s="102"/>
      <c r="G129" s="103"/>
      <c r="H129" s="12">
        <f>I129/$I$95</f>
        <v>1.9241982507288632E-2</v>
      </c>
      <c r="I129" s="13">
        <f>($D$139/$E$140)*G139</f>
        <v>105.41003473273621</v>
      </c>
    </row>
    <row r="130" spans="1:19" ht="15" customHeight="1" x14ac:dyDescent="0.25">
      <c r="A130" s="11">
        <v>2</v>
      </c>
      <c r="B130" s="101" t="s">
        <v>95</v>
      </c>
      <c r="C130" s="102"/>
      <c r="D130" s="102"/>
      <c r="E130" s="102"/>
      <c r="F130" s="102"/>
      <c r="G130" s="103"/>
      <c r="H130" s="12">
        <f t="shared" ref="H130:H133" si="6">I130/$I$95</f>
        <v>8.8629737609329448E-2</v>
      </c>
      <c r="I130" s="13">
        <f>($D$139/$E$140)*G140</f>
        <v>485.52500846593642</v>
      </c>
    </row>
    <row r="131" spans="1:19" ht="15" customHeight="1" x14ac:dyDescent="0.25">
      <c r="A131" s="11">
        <v>3</v>
      </c>
      <c r="B131" s="101" t="s">
        <v>159</v>
      </c>
      <c r="C131" s="102"/>
      <c r="D131" s="102"/>
      <c r="E131" s="102"/>
      <c r="F131" s="102"/>
      <c r="G131" s="103"/>
      <c r="H131" s="12">
        <f t="shared" si="6"/>
        <v>5.830903790087464E-2</v>
      </c>
      <c r="I131" s="13">
        <f>($D$139/$E$140)*G141</f>
        <v>319.4243476749582</v>
      </c>
    </row>
    <row r="132" spans="1:19" ht="15" customHeight="1" x14ac:dyDescent="0.25">
      <c r="A132" s="11">
        <v>4</v>
      </c>
      <c r="B132" s="101" t="s">
        <v>173</v>
      </c>
      <c r="C132" s="102"/>
      <c r="D132" s="102"/>
      <c r="E132" s="102"/>
      <c r="F132" s="102"/>
      <c r="G132" s="103"/>
      <c r="H132" s="12">
        <f t="shared" si="6"/>
        <v>0</v>
      </c>
      <c r="I132" s="13">
        <f t="shared" ref="I132" si="7">($D$139/$E$140)*G142</f>
        <v>0</v>
      </c>
    </row>
    <row r="133" spans="1:19" ht="15" customHeight="1" x14ac:dyDescent="0.25">
      <c r="A133" s="11">
        <v>5</v>
      </c>
      <c r="B133" s="101" t="s">
        <v>74</v>
      </c>
      <c r="C133" s="102"/>
      <c r="D133" s="102"/>
      <c r="E133" s="102"/>
      <c r="F133" s="102"/>
      <c r="G133" s="103"/>
      <c r="H133" s="12">
        <f t="shared" si="6"/>
        <v>0</v>
      </c>
      <c r="I133" s="13">
        <v>0</v>
      </c>
    </row>
    <row r="134" spans="1:19" ht="15" customHeight="1" x14ac:dyDescent="0.25">
      <c r="A134" s="126" t="s">
        <v>96</v>
      </c>
      <c r="B134" s="127"/>
      <c r="C134" s="127"/>
      <c r="D134" s="127"/>
      <c r="E134" s="127"/>
      <c r="F134" s="127"/>
      <c r="G134" s="128"/>
      <c r="H134" s="15">
        <f>H129+H130+H131+H132+H133</f>
        <v>0.16618075801749271</v>
      </c>
      <c r="I134" s="50">
        <f>SUM(I129:I133)</f>
        <v>910.35939087363079</v>
      </c>
    </row>
    <row r="135" spans="1:19" ht="11.25" customHeight="1" x14ac:dyDescent="0.25">
      <c r="A135" s="18" t="s">
        <v>98</v>
      </c>
      <c r="B135" s="129" t="s">
        <v>97</v>
      </c>
      <c r="C135" s="129"/>
      <c r="D135" s="129"/>
      <c r="E135" s="129"/>
      <c r="F135" s="129"/>
      <c r="G135" s="129"/>
      <c r="H135" s="129"/>
      <c r="I135" s="129"/>
      <c r="K135"/>
      <c r="L135"/>
      <c r="M135"/>
      <c r="N135"/>
      <c r="O135"/>
      <c r="P135"/>
      <c r="Q135"/>
      <c r="R135"/>
      <c r="S135"/>
    </row>
    <row r="136" spans="1:19" ht="20.25" customHeight="1" x14ac:dyDescent="0.25">
      <c r="A136" s="18" t="s">
        <v>170</v>
      </c>
      <c r="B136" s="130" t="s">
        <v>99</v>
      </c>
      <c r="C136" s="130"/>
      <c r="D136" s="130"/>
      <c r="E136" s="130"/>
      <c r="F136" s="130"/>
      <c r="G136" s="130"/>
      <c r="H136" s="130"/>
      <c r="I136" s="130"/>
      <c r="K136"/>
      <c r="L136"/>
      <c r="M136"/>
      <c r="N136"/>
      <c r="O136"/>
      <c r="P136"/>
      <c r="Q136"/>
      <c r="R136"/>
      <c r="S136"/>
    </row>
    <row r="137" spans="1:19" ht="13.5" customHeight="1" x14ac:dyDescent="0.25">
      <c r="A137" s="131" t="s">
        <v>100</v>
      </c>
      <c r="B137" s="131"/>
      <c r="C137" s="131"/>
      <c r="D137" s="131"/>
      <c r="E137" s="131"/>
      <c r="F137" s="131"/>
      <c r="G137" s="131"/>
      <c r="H137" s="131"/>
      <c r="I137" s="131"/>
    </row>
    <row r="138" spans="1:19" ht="13.5" customHeight="1" x14ac:dyDescent="0.25">
      <c r="A138" s="132" t="s">
        <v>101</v>
      </c>
      <c r="B138" s="132"/>
      <c r="C138" s="11" t="s">
        <v>102</v>
      </c>
      <c r="D138" s="133" t="s">
        <v>143</v>
      </c>
      <c r="E138" s="134"/>
      <c r="F138" s="11" t="s">
        <v>103</v>
      </c>
      <c r="G138" s="49" t="s">
        <v>104</v>
      </c>
      <c r="H138" s="133" t="s">
        <v>105</v>
      </c>
      <c r="I138" s="133"/>
    </row>
    <row r="139" spans="1:19" ht="13.5" customHeight="1" x14ac:dyDescent="0.25">
      <c r="A139" s="121">
        <f>I95</f>
        <v>5478.1275626255328</v>
      </c>
      <c r="B139" s="122"/>
      <c r="C139" s="13">
        <f>I125</f>
        <v>0</v>
      </c>
      <c r="D139" s="123">
        <f>A139+C139</f>
        <v>5478.1275626255328</v>
      </c>
      <c r="E139" s="124"/>
      <c r="F139" s="11" t="s">
        <v>94</v>
      </c>
      <c r="G139" s="51">
        <v>1.6500000000000001E-2</v>
      </c>
      <c r="H139" s="116">
        <v>6.4999999999999997E-3</v>
      </c>
      <c r="I139" s="116"/>
      <c r="J139" s="14"/>
    </row>
    <row r="140" spans="1:19" ht="13.5" customHeight="1" x14ac:dyDescent="0.25">
      <c r="A140" s="125" t="s">
        <v>106</v>
      </c>
      <c r="B140" s="125"/>
      <c r="C140" s="49">
        <v>1</v>
      </c>
      <c r="D140" s="53">
        <f>G143/1</f>
        <v>0.14250000000000002</v>
      </c>
      <c r="E140" s="54">
        <f>C140-D140</f>
        <v>0.85749999999999993</v>
      </c>
      <c r="F140" s="11" t="s">
        <v>95</v>
      </c>
      <c r="G140" s="51">
        <v>7.5999999999999998E-2</v>
      </c>
      <c r="H140" s="116">
        <v>0.03</v>
      </c>
      <c r="I140" s="116"/>
    </row>
    <row r="141" spans="1:19" ht="13.5" customHeight="1" x14ac:dyDescent="0.25">
      <c r="A141" s="115" t="s">
        <v>107</v>
      </c>
      <c r="B141" s="115"/>
      <c r="C141" s="11">
        <v>1</v>
      </c>
      <c r="D141" s="55">
        <f>H143</f>
        <v>8.6499999999999994E-2</v>
      </c>
      <c r="E141" s="56">
        <f>C141-D141</f>
        <v>0.91349999999999998</v>
      </c>
      <c r="F141" s="11" t="s">
        <v>159</v>
      </c>
      <c r="G141" s="51">
        <f>I11</f>
        <v>0.05</v>
      </c>
      <c r="H141" s="116">
        <f>I11</f>
        <v>0.05</v>
      </c>
      <c r="I141" s="116"/>
    </row>
    <row r="142" spans="1:19" ht="13.5" customHeight="1" x14ac:dyDescent="0.25">
      <c r="A142" s="115" t="s">
        <v>108</v>
      </c>
      <c r="B142" s="115"/>
      <c r="C142" s="11">
        <v>1</v>
      </c>
      <c r="D142" s="57">
        <v>0.09</v>
      </c>
      <c r="E142" s="58">
        <f>C142-D142</f>
        <v>0.91</v>
      </c>
      <c r="F142" s="11" t="s">
        <v>109</v>
      </c>
      <c r="G142" s="51">
        <v>0</v>
      </c>
      <c r="H142" s="116">
        <v>0</v>
      </c>
      <c r="I142" s="116"/>
    </row>
    <row r="143" spans="1:19" ht="18" customHeight="1" x14ac:dyDescent="0.25">
      <c r="A143" s="59" t="s">
        <v>110</v>
      </c>
      <c r="B143" s="117" t="s">
        <v>111</v>
      </c>
      <c r="C143" s="117"/>
      <c r="D143" s="117"/>
      <c r="E143" s="117"/>
      <c r="F143" s="23" t="s">
        <v>112</v>
      </c>
      <c r="G143" s="60">
        <f>SUM(G139:G142)</f>
        <v>0.14250000000000002</v>
      </c>
      <c r="H143" s="118">
        <f>SUM(H139:I142)</f>
        <v>8.6499999999999994E-2</v>
      </c>
      <c r="I143" s="118"/>
    </row>
    <row r="144" spans="1:19" ht="5.0999999999999996" customHeight="1" x14ac:dyDescent="0.25">
      <c r="A144" s="61"/>
      <c r="B144" s="119"/>
      <c r="C144" s="119"/>
      <c r="D144" s="119"/>
      <c r="E144" s="119"/>
      <c r="F144" s="119"/>
      <c r="G144" s="119"/>
      <c r="H144" s="119"/>
      <c r="I144" s="119"/>
    </row>
    <row r="145" spans="1:10" ht="12" x14ac:dyDescent="0.25">
      <c r="A145" s="120" t="s">
        <v>113</v>
      </c>
      <c r="B145" s="120"/>
      <c r="C145" s="120"/>
      <c r="D145" s="120"/>
      <c r="E145" s="120"/>
      <c r="F145" s="120"/>
      <c r="G145" s="120"/>
      <c r="H145" s="32">
        <f>H134</f>
        <v>0.16618075801749271</v>
      </c>
      <c r="I145" s="33">
        <f>I134</f>
        <v>910.35939087363079</v>
      </c>
    </row>
    <row r="146" spans="1:10" ht="5.0999999999999996" customHeight="1" x14ac:dyDescent="0.25"/>
    <row r="147" spans="1:10" x14ac:dyDescent="0.25">
      <c r="A147" s="113" t="s">
        <v>114</v>
      </c>
      <c r="B147" s="113"/>
      <c r="C147" s="113"/>
      <c r="D147" s="113"/>
      <c r="E147" s="113"/>
      <c r="F147" s="113"/>
      <c r="G147" s="113"/>
      <c r="H147" s="113"/>
      <c r="I147" s="113"/>
    </row>
    <row r="148" spans="1:10" x14ac:dyDescent="0.25">
      <c r="A148" s="112" t="s">
        <v>11</v>
      </c>
      <c r="B148" s="112"/>
      <c r="C148" s="112"/>
      <c r="D148" s="112"/>
      <c r="E148" s="112"/>
      <c r="F148" s="112"/>
      <c r="G148" s="112"/>
      <c r="H148" s="112"/>
      <c r="I148" s="112"/>
    </row>
    <row r="149" spans="1:10" ht="15" customHeight="1" x14ac:dyDescent="0.25">
      <c r="A149" s="11">
        <v>1</v>
      </c>
      <c r="B149" s="101" t="s">
        <v>115</v>
      </c>
      <c r="C149" s="102"/>
      <c r="D149" s="102"/>
      <c r="E149" s="102"/>
      <c r="F149" s="102"/>
      <c r="G149" s="103"/>
      <c r="H149" s="12">
        <f>I149/$G$166</f>
        <v>0.43175085432227939</v>
      </c>
      <c r="I149" s="62">
        <f>I37</f>
        <v>2758.2347</v>
      </c>
    </row>
    <row r="150" spans="1:10" ht="15" customHeight="1" x14ac:dyDescent="0.25">
      <c r="A150" s="11">
        <v>2</v>
      </c>
      <c r="B150" s="101" t="s">
        <v>116</v>
      </c>
      <c r="C150" s="102"/>
      <c r="D150" s="102"/>
      <c r="E150" s="102"/>
      <c r="F150" s="102"/>
      <c r="G150" s="103"/>
      <c r="H150" s="12">
        <f t="shared" ref="H150:H151" si="8">I150/$G$166</f>
        <v>0.32448538718390985</v>
      </c>
      <c r="I150" s="62">
        <f>I48+I60+I67+I71</f>
        <v>2072.9706626255329</v>
      </c>
    </row>
    <row r="151" spans="1:10" ht="15" customHeight="1" x14ac:dyDescent="0.25">
      <c r="A151" s="11">
        <v>3</v>
      </c>
      <c r="B151" s="114" t="s">
        <v>117</v>
      </c>
      <c r="C151" s="114"/>
      <c r="D151" s="114"/>
      <c r="E151" s="114"/>
      <c r="F151" s="114"/>
      <c r="G151" s="114"/>
      <c r="H151" s="12">
        <f t="shared" si="8"/>
        <v>0.10126375849381071</v>
      </c>
      <c r="I151" s="62">
        <f>I81</f>
        <v>646.92219999999986</v>
      </c>
    </row>
    <row r="152" spans="1:10" s="17" customFormat="1" ht="15" customHeight="1" x14ac:dyDescent="0.25">
      <c r="A152" s="104" t="s">
        <v>118</v>
      </c>
      <c r="B152" s="105"/>
      <c r="C152" s="105"/>
      <c r="D152" s="105"/>
      <c r="E152" s="105"/>
      <c r="F152" s="105"/>
      <c r="G152" s="106"/>
      <c r="H152" s="32">
        <f>H149+H150+H151</f>
        <v>0.85749999999999993</v>
      </c>
      <c r="I152" s="33">
        <f>SUM(I149:I151)</f>
        <v>5478.1275626255328</v>
      </c>
      <c r="J152" s="24"/>
    </row>
    <row r="153" spans="1:10" ht="5.0999999999999996" customHeight="1" x14ac:dyDescent="0.25"/>
    <row r="154" spans="1:10" x14ac:dyDescent="0.25">
      <c r="A154" s="112" t="s">
        <v>70</v>
      </c>
      <c r="B154" s="112"/>
      <c r="C154" s="112"/>
      <c r="D154" s="112"/>
      <c r="E154" s="112"/>
      <c r="F154" s="112"/>
      <c r="G154" s="112"/>
      <c r="H154" s="112"/>
      <c r="I154" s="112"/>
    </row>
    <row r="155" spans="1:10" ht="15" customHeight="1" x14ac:dyDescent="0.25">
      <c r="A155" s="11">
        <v>1</v>
      </c>
      <c r="B155" s="101" t="s">
        <v>119</v>
      </c>
      <c r="C155" s="102"/>
      <c r="D155" s="102"/>
      <c r="E155" s="102"/>
      <c r="F155" s="102"/>
      <c r="G155" s="103"/>
      <c r="H155" s="12">
        <f>I155/$G$166</f>
        <v>0</v>
      </c>
      <c r="I155" s="13">
        <f>I105</f>
        <v>0</v>
      </c>
    </row>
    <row r="156" spans="1:10" ht="15" customHeight="1" x14ac:dyDescent="0.25">
      <c r="A156" s="11">
        <v>2</v>
      </c>
      <c r="B156" s="101" t="s">
        <v>120</v>
      </c>
      <c r="C156" s="102"/>
      <c r="D156" s="102"/>
      <c r="E156" s="102"/>
      <c r="F156" s="102"/>
      <c r="G156" s="103"/>
      <c r="H156" s="12">
        <f t="shared" ref="H156:H157" si="9">I156/$G$166</f>
        <v>0</v>
      </c>
      <c r="I156" s="13">
        <f>I115</f>
        <v>0</v>
      </c>
    </row>
    <row r="157" spans="1:10" ht="15" customHeight="1" x14ac:dyDescent="0.25">
      <c r="A157" s="11">
        <v>3</v>
      </c>
      <c r="B157" s="101" t="s">
        <v>121</v>
      </c>
      <c r="C157" s="102"/>
      <c r="D157" s="102"/>
      <c r="E157" s="102"/>
      <c r="F157" s="102"/>
      <c r="G157" s="103"/>
      <c r="H157" s="12">
        <f t="shared" si="9"/>
        <v>0</v>
      </c>
      <c r="I157" s="13">
        <f>I119</f>
        <v>0</v>
      </c>
    </row>
    <row r="158" spans="1:10" ht="15" customHeight="1" x14ac:dyDescent="0.25">
      <c r="A158" s="104" t="s">
        <v>122</v>
      </c>
      <c r="B158" s="105"/>
      <c r="C158" s="105"/>
      <c r="D158" s="105"/>
      <c r="E158" s="105"/>
      <c r="F158" s="105"/>
      <c r="G158" s="106"/>
      <c r="H158" s="32">
        <f>H155+H156+H157</f>
        <v>0</v>
      </c>
      <c r="I158" s="33">
        <f>I155+I156+I157</f>
        <v>0</v>
      </c>
    </row>
    <row r="159" spans="1:10" ht="5.0999999999999996" customHeight="1" x14ac:dyDescent="0.25"/>
    <row r="160" spans="1:10" x14ac:dyDescent="0.25">
      <c r="A160" s="112" t="s">
        <v>93</v>
      </c>
      <c r="B160" s="112"/>
      <c r="C160" s="112"/>
      <c r="D160" s="112"/>
      <c r="E160" s="112"/>
      <c r="F160" s="112"/>
      <c r="G160" s="112"/>
      <c r="H160" s="112"/>
      <c r="I160" s="112"/>
    </row>
    <row r="161" spans="1:11" ht="15" customHeight="1" x14ac:dyDescent="0.25">
      <c r="A161" s="11">
        <v>1</v>
      </c>
      <c r="B161" s="101" t="s">
        <v>123</v>
      </c>
      <c r="C161" s="102"/>
      <c r="D161" s="102"/>
      <c r="E161" s="102"/>
      <c r="F161" s="102"/>
      <c r="G161" s="103"/>
      <c r="H161" s="12">
        <f>I161/$G$166</f>
        <v>0.14249999999999999</v>
      </c>
      <c r="I161" s="13">
        <f>I134</f>
        <v>910.35939087363079</v>
      </c>
    </row>
    <row r="162" spans="1:11" ht="15" customHeight="1" x14ac:dyDescent="0.25">
      <c r="A162" s="104" t="s">
        <v>124</v>
      </c>
      <c r="B162" s="105"/>
      <c r="C162" s="105"/>
      <c r="D162" s="105"/>
      <c r="E162" s="105"/>
      <c r="F162" s="105"/>
      <c r="G162" s="106"/>
      <c r="H162" s="32">
        <f>H161</f>
        <v>0.14249999999999999</v>
      </c>
      <c r="I162" s="33">
        <f>I134</f>
        <v>910.35939087363079</v>
      </c>
      <c r="K162" s="63"/>
    </row>
    <row r="163" spans="1:11" ht="5.0999999999999996" customHeight="1" x14ac:dyDescent="0.25"/>
    <row r="164" spans="1:11" x14ac:dyDescent="0.25">
      <c r="A164" s="107" t="s">
        <v>114</v>
      </c>
      <c r="B164" s="107"/>
      <c r="C164" s="107"/>
      <c r="D164" s="107"/>
      <c r="E164" s="107"/>
      <c r="F164" s="107"/>
      <c r="G164" s="107"/>
      <c r="H164" s="107"/>
      <c r="I164" s="107"/>
    </row>
    <row r="165" spans="1:11" ht="45" x14ac:dyDescent="0.25">
      <c r="A165" s="108" t="s">
        <v>125</v>
      </c>
      <c r="B165" s="108"/>
      <c r="C165" s="108"/>
      <c r="D165" s="108"/>
      <c r="E165" s="108"/>
      <c r="F165" s="108"/>
      <c r="G165" s="64" t="s">
        <v>126</v>
      </c>
      <c r="H165" s="64" t="s">
        <v>127</v>
      </c>
      <c r="I165" s="64" t="s">
        <v>128</v>
      </c>
    </row>
    <row r="166" spans="1:11" ht="11.25" customHeight="1" x14ac:dyDescent="0.25">
      <c r="A166" s="109" t="str">
        <f>D5</f>
        <v xml:space="preserve">Auxiliar Administrativo Supervisor - seg-sáb </v>
      </c>
      <c r="B166" s="110"/>
      <c r="C166" s="110"/>
      <c r="D166" s="110"/>
      <c r="E166" s="110"/>
      <c r="F166" s="111"/>
      <c r="G166" s="65">
        <f>I152+I158+I162</f>
        <v>6388.486953499164</v>
      </c>
      <c r="H166" s="64">
        <f>IF(D6="12x36",2,1)</f>
        <v>1</v>
      </c>
      <c r="I166" s="65">
        <f>G166*H166</f>
        <v>6388.486953499164</v>
      </c>
    </row>
    <row r="167" spans="1:11" x14ac:dyDescent="0.25">
      <c r="A167" s="109"/>
      <c r="B167" s="110"/>
      <c r="C167" s="110"/>
      <c r="D167" s="110"/>
      <c r="E167" s="110"/>
      <c r="F167" s="111"/>
      <c r="G167" s="64"/>
      <c r="H167" s="64"/>
      <c r="I167" s="65"/>
    </row>
    <row r="168" spans="1:11" s="17" customFormat="1" ht="12" x14ac:dyDescent="0.25">
      <c r="A168" s="98" t="s">
        <v>129</v>
      </c>
      <c r="B168" s="99"/>
      <c r="C168" s="99"/>
      <c r="D168" s="99"/>
      <c r="E168" s="99"/>
      <c r="F168" s="99"/>
      <c r="G168" s="99"/>
      <c r="H168" s="100"/>
      <c r="I168" s="66">
        <f>I166+I167</f>
        <v>6388.486953499164</v>
      </c>
      <c r="J168" s="24"/>
    </row>
  </sheetData>
  <mergeCells count="166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B30:G30"/>
    <mergeCell ref="B31:G31"/>
    <mergeCell ref="B32:G32"/>
    <mergeCell ref="B33:G33"/>
    <mergeCell ref="B34:G34"/>
    <mergeCell ref="B35:G35"/>
    <mergeCell ref="A23:F23"/>
    <mergeCell ref="A24:F24"/>
    <mergeCell ref="A25:F25"/>
    <mergeCell ref="A27:I27"/>
    <mergeCell ref="B28:G28"/>
    <mergeCell ref="B29:G29"/>
    <mergeCell ref="B43:G43"/>
    <mergeCell ref="B44:G44"/>
    <mergeCell ref="B45:G45"/>
    <mergeCell ref="B46:G46"/>
    <mergeCell ref="B47:G47"/>
    <mergeCell ref="A48:G48"/>
    <mergeCell ref="B36:G36"/>
    <mergeCell ref="A37:G37"/>
    <mergeCell ref="B39:G39"/>
    <mergeCell ref="B40:G40"/>
    <mergeCell ref="B41:G41"/>
    <mergeCell ref="B42:G42"/>
    <mergeCell ref="B55:G55"/>
    <mergeCell ref="B56:G56"/>
    <mergeCell ref="B57:G57"/>
    <mergeCell ref="B58:G58"/>
    <mergeCell ref="B59:G59"/>
    <mergeCell ref="A60:G60"/>
    <mergeCell ref="A49:I49"/>
    <mergeCell ref="A50:I50"/>
    <mergeCell ref="B51:G51"/>
    <mergeCell ref="B52:G52"/>
    <mergeCell ref="B53:G53"/>
    <mergeCell ref="B54:G54"/>
    <mergeCell ref="A67:G67"/>
    <mergeCell ref="B69:G69"/>
    <mergeCell ref="B70:G70"/>
    <mergeCell ref="A71:G71"/>
    <mergeCell ref="A73:G73"/>
    <mergeCell ref="B75:G75"/>
    <mergeCell ref="B61:I61"/>
    <mergeCell ref="B62:I62"/>
    <mergeCell ref="B63:G63"/>
    <mergeCell ref="B64:G64"/>
    <mergeCell ref="B65:G65"/>
    <mergeCell ref="B66:G66"/>
    <mergeCell ref="B82:G82"/>
    <mergeCell ref="A83:I83"/>
    <mergeCell ref="A84:B84"/>
    <mergeCell ref="A85:B85"/>
    <mergeCell ref="A87:I87"/>
    <mergeCell ref="A88:B88"/>
    <mergeCell ref="B76:G76"/>
    <mergeCell ref="B77:G77"/>
    <mergeCell ref="B78:G78"/>
    <mergeCell ref="B79:G79"/>
    <mergeCell ref="B80:G80"/>
    <mergeCell ref="A81:G81"/>
    <mergeCell ref="B98:G98"/>
    <mergeCell ref="B99:G99"/>
    <mergeCell ref="B100:G100"/>
    <mergeCell ref="B101:G101"/>
    <mergeCell ref="B102:G102"/>
    <mergeCell ref="B103:G103"/>
    <mergeCell ref="A89:B89"/>
    <mergeCell ref="A91:I91"/>
    <mergeCell ref="A92:B92"/>
    <mergeCell ref="A93:B93"/>
    <mergeCell ref="A95:G95"/>
    <mergeCell ref="A97:I97"/>
    <mergeCell ref="B111:I111"/>
    <mergeCell ref="B112:G112"/>
    <mergeCell ref="B113:G113"/>
    <mergeCell ref="B114:G114"/>
    <mergeCell ref="A115:G115"/>
    <mergeCell ref="B117:G117"/>
    <mergeCell ref="B104:G104"/>
    <mergeCell ref="A105:G105"/>
    <mergeCell ref="B106:I106"/>
    <mergeCell ref="A108:E108"/>
    <mergeCell ref="A109:B109"/>
    <mergeCell ref="A110:B110"/>
    <mergeCell ref="A127:I127"/>
    <mergeCell ref="B128:G128"/>
    <mergeCell ref="B129:G129"/>
    <mergeCell ref="B130:G130"/>
    <mergeCell ref="B131:G131"/>
    <mergeCell ref="B132:G132"/>
    <mergeCell ref="B118:G118"/>
    <mergeCell ref="A119:G119"/>
    <mergeCell ref="A121:E121"/>
    <mergeCell ref="A122:B122"/>
    <mergeCell ref="A123:B123"/>
    <mergeCell ref="A125:G125"/>
    <mergeCell ref="A139:B139"/>
    <mergeCell ref="D139:E139"/>
    <mergeCell ref="H139:I139"/>
    <mergeCell ref="A140:B140"/>
    <mergeCell ref="H140:I140"/>
    <mergeCell ref="A141:B141"/>
    <mergeCell ref="H141:I141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47:I147"/>
    <mergeCell ref="A148:I148"/>
    <mergeCell ref="B149:G149"/>
    <mergeCell ref="B150:G150"/>
    <mergeCell ref="B151:G151"/>
    <mergeCell ref="A152:G152"/>
    <mergeCell ref="A142:B142"/>
    <mergeCell ref="H142:I142"/>
    <mergeCell ref="B143:E143"/>
    <mergeCell ref="H143:I143"/>
    <mergeCell ref="B144:I144"/>
    <mergeCell ref="A145:G145"/>
    <mergeCell ref="A168:H168"/>
    <mergeCell ref="B161:G161"/>
    <mergeCell ref="A162:G162"/>
    <mergeCell ref="A164:I164"/>
    <mergeCell ref="A165:F165"/>
    <mergeCell ref="A166:F166"/>
    <mergeCell ref="A167:F167"/>
    <mergeCell ref="A154:I154"/>
    <mergeCell ref="B155:G155"/>
    <mergeCell ref="B156:G156"/>
    <mergeCell ref="B157:G157"/>
    <mergeCell ref="A158:G158"/>
    <mergeCell ref="A160:I160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2" max="8" man="1"/>
    <brk id="120" max="8" man="1"/>
  </row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68"/>
  <sheetViews>
    <sheetView view="pageBreakPreview" topLeftCell="A142" zoomScale="130" zoomScaleNormal="130" zoomScaleSheetLayoutView="130" workbookViewId="0">
      <selection activeCell="I122" sqref="I122"/>
    </sheetView>
  </sheetViews>
  <sheetFormatPr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K1" s="2"/>
    </row>
    <row r="2" spans="1:11" ht="22.5" customHeight="1" x14ac:dyDescent="0.25">
      <c r="A2" s="179" t="s">
        <v>1</v>
      </c>
      <c r="B2" s="179"/>
      <c r="C2" s="180" t="s">
        <v>198</v>
      </c>
      <c r="D2" s="180"/>
      <c r="E2" s="181" t="s">
        <v>2</v>
      </c>
      <c r="F2" s="181"/>
      <c r="G2" s="181"/>
      <c r="H2" s="181"/>
      <c r="I2" s="181"/>
    </row>
    <row r="3" spans="1:11" ht="11.25" customHeight="1" x14ac:dyDescent="0.25">
      <c r="A3" s="179" t="s">
        <v>3</v>
      </c>
      <c r="B3" s="179"/>
      <c r="C3" s="4"/>
      <c r="D3" s="5"/>
      <c r="E3" s="6" t="s">
        <v>4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148" t="s">
        <v>153</v>
      </c>
      <c r="B5" s="149"/>
      <c r="C5" s="150"/>
      <c r="D5" s="182" t="s">
        <v>205</v>
      </c>
      <c r="E5" s="183"/>
      <c r="F5" s="184"/>
      <c r="G5" s="185" t="str">
        <f>IF(D6="12x36","Regime de trabalho:","Quantidade de HORAS/MÊS")</f>
        <v>Quantidade de HORAS/MÊS</v>
      </c>
      <c r="H5" s="186"/>
      <c r="I5" s="189">
        <f>IF(D6="12x36",D6,5*D6)</f>
        <v>220</v>
      </c>
    </row>
    <row r="6" spans="1:11" ht="18.75" customHeight="1" x14ac:dyDescent="0.25">
      <c r="A6" s="148" t="str">
        <f>IF(D6="12x36","Regime de trabalho:","Regime de trabalho (horas semanais):")</f>
        <v>Regime de trabalho (horas semanais):</v>
      </c>
      <c r="B6" s="149"/>
      <c r="C6" s="150"/>
      <c r="D6" s="148">
        <v>44</v>
      </c>
      <c r="E6" s="149"/>
      <c r="F6" s="150"/>
      <c r="G6" s="187"/>
      <c r="H6" s="188"/>
      <c r="I6" s="190"/>
    </row>
    <row r="7" spans="1:11" ht="22.5" customHeight="1" x14ac:dyDescent="0.25">
      <c r="A7" s="148" t="s">
        <v>160</v>
      </c>
      <c r="B7" s="149"/>
      <c r="C7" s="150"/>
      <c r="D7" s="101" t="s">
        <v>180</v>
      </c>
      <c r="E7" s="102"/>
      <c r="F7" s="103"/>
      <c r="G7" s="173" t="s">
        <v>154</v>
      </c>
      <c r="H7" s="174"/>
      <c r="I7" s="177">
        <v>0.4</v>
      </c>
    </row>
    <row r="8" spans="1:11" ht="22.5" customHeight="1" x14ac:dyDescent="0.25">
      <c r="A8" s="148" t="s">
        <v>161</v>
      </c>
      <c r="B8" s="149"/>
      <c r="C8" s="150"/>
      <c r="D8" s="101" t="s">
        <v>6</v>
      </c>
      <c r="E8" s="102"/>
      <c r="F8" s="103"/>
      <c r="G8" s="175"/>
      <c r="H8" s="176"/>
      <c r="I8" s="178"/>
    </row>
    <row r="9" spans="1:11" ht="24.75" customHeight="1" x14ac:dyDescent="0.25">
      <c r="A9" s="148" t="s">
        <v>135</v>
      </c>
      <c r="B9" s="149"/>
      <c r="C9" s="150"/>
      <c r="D9" s="148" t="s">
        <v>201</v>
      </c>
      <c r="E9" s="149"/>
      <c r="F9" s="150"/>
      <c r="G9" s="167" t="s">
        <v>155</v>
      </c>
      <c r="H9" s="167"/>
      <c r="I9" s="8" t="s">
        <v>145</v>
      </c>
    </row>
    <row r="10" spans="1:11" ht="32.25" customHeight="1" x14ac:dyDescent="0.25">
      <c r="A10" s="168" t="s">
        <v>132</v>
      </c>
      <c r="B10" s="169"/>
      <c r="C10" s="169"/>
      <c r="D10" s="169"/>
      <c r="E10" s="169"/>
      <c r="F10" s="169"/>
      <c r="G10" s="71" t="s">
        <v>162</v>
      </c>
      <c r="H10" s="7">
        <v>220</v>
      </c>
      <c r="I10" s="73">
        <v>1540.51</v>
      </c>
    </row>
    <row r="11" spans="1:11" ht="28.5" customHeight="1" x14ac:dyDescent="0.25">
      <c r="A11" s="134" t="s">
        <v>159</v>
      </c>
      <c r="B11" s="162"/>
      <c r="C11" s="162"/>
      <c r="D11" s="162"/>
      <c r="E11" s="162"/>
      <c r="F11" s="162"/>
      <c r="G11" s="7" t="str">
        <f>D9</f>
        <v>Porto Alegre Centro</v>
      </c>
      <c r="H11" s="7" t="s">
        <v>5</v>
      </c>
      <c r="I11" s="9">
        <v>0.05</v>
      </c>
    </row>
    <row r="12" spans="1:11" ht="15" customHeight="1" x14ac:dyDescent="0.25">
      <c r="A12" s="166" t="s">
        <v>133</v>
      </c>
      <c r="B12" s="170"/>
      <c r="C12" s="170"/>
      <c r="D12" s="170"/>
      <c r="E12" s="170"/>
      <c r="F12" s="170"/>
      <c r="G12" s="164" t="s">
        <v>6</v>
      </c>
      <c r="H12" s="7" t="s">
        <v>7</v>
      </c>
      <c r="I12" s="73">
        <v>4.8</v>
      </c>
    </row>
    <row r="13" spans="1:11" x14ac:dyDescent="0.25">
      <c r="A13" s="171"/>
      <c r="B13" s="172"/>
      <c r="C13" s="172"/>
      <c r="D13" s="172"/>
      <c r="E13" s="172"/>
      <c r="F13" s="172"/>
      <c r="G13" s="164"/>
      <c r="H13" s="7" t="s">
        <v>8</v>
      </c>
      <c r="I13" s="74">
        <v>26</v>
      </c>
    </row>
    <row r="14" spans="1:11" x14ac:dyDescent="0.25">
      <c r="A14" s="168"/>
      <c r="B14" s="169"/>
      <c r="C14" s="169"/>
      <c r="D14" s="169"/>
      <c r="E14" s="169"/>
      <c r="F14" s="169"/>
      <c r="G14" s="164"/>
      <c r="H14" s="7" t="s">
        <v>9</v>
      </c>
      <c r="I14" s="8">
        <v>0.06</v>
      </c>
    </row>
    <row r="15" spans="1:11" ht="11.25" customHeight="1" x14ac:dyDescent="0.25">
      <c r="A15" s="133" t="s">
        <v>156</v>
      </c>
      <c r="B15" s="133"/>
      <c r="C15" s="133"/>
      <c r="D15" s="133"/>
      <c r="E15" s="133"/>
      <c r="F15" s="134"/>
      <c r="G15" s="164" t="s">
        <v>6</v>
      </c>
      <c r="H15" s="7" t="s">
        <v>7</v>
      </c>
      <c r="I15" s="73">
        <v>23.68</v>
      </c>
    </row>
    <row r="16" spans="1:11" ht="11.25" customHeight="1" x14ac:dyDescent="0.25">
      <c r="A16" s="133"/>
      <c r="B16" s="133"/>
      <c r="C16" s="133"/>
      <c r="D16" s="133"/>
      <c r="E16" s="133"/>
      <c r="F16" s="134"/>
      <c r="G16" s="164"/>
      <c r="H16" s="7" t="s">
        <v>8</v>
      </c>
      <c r="I16" s="74">
        <v>26</v>
      </c>
    </row>
    <row r="17" spans="1:9" x14ac:dyDescent="0.25">
      <c r="A17" s="133"/>
      <c r="B17" s="133"/>
      <c r="C17" s="133"/>
      <c r="D17" s="133"/>
      <c r="E17" s="133"/>
      <c r="F17" s="134"/>
      <c r="G17" s="164"/>
      <c r="H17" s="7" t="s">
        <v>9</v>
      </c>
      <c r="I17" s="8">
        <v>0.19</v>
      </c>
    </row>
    <row r="18" spans="1:9" x14ac:dyDescent="0.25">
      <c r="A18" s="133" t="s">
        <v>157</v>
      </c>
      <c r="B18" s="133"/>
      <c r="C18" s="133"/>
      <c r="D18" s="133"/>
      <c r="E18" s="133"/>
      <c r="F18" s="134"/>
      <c r="G18" s="164" t="s">
        <v>6</v>
      </c>
      <c r="H18" s="7" t="s">
        <v>7</v>
      </c>
      <c r="I18" s="73">
        <v>0</v>
      </c>
    </row>
    <row r="19" spans="1:9" x14ac:dyDescent="0.25">
      <c r="A19" s="133"/>
      <c r="B19" s="133"/>
      <c r="C19" s="133"/>
      <c r="D19" s="133"/>
      <c r="E19" s="133"/>
      <c r="F19" s="134"/>
      <c r="G19" s="164"/>
      <c r="H19" s="7" t="s">
        <v>8</v>
      </c>
      <c r="I19" s="74">
        <v>0</v>
      </c>
    </row>
    <row r="20" spans="1:9" x14ac:dyDescent="0.25">
      <c r="A20" s="133"/>
      <c r="B20" s="133"/>
      <c r="C20" s="133"/>
      <c r="D20" s="133"/>
      <c r="E20" s="133"/>
      <c r="F20" s="134"/>
      <c r="G20" s="164"/>
      <c r="H20" s="7" t="s">
        <v>9</v>
      </c>
      <c r="I20" s="8">
        <v>0</v>
      </c>
    </row>
    <row r="21" spans="1:9" ht="36" customHeight="1" x14ac:dyDescent="0.25">
      <c r="A21" s="165" t="s">
        <v>174</v>
      </c>
      <c r="B21" s="165"/>
      <c r="C21" s="165"/>
      <c r="D21" s="165"/>
      <c r="E21" s="165"/>
      <c r="F21" s="166"/>
      <c r="G21" s="72" t="s">
        <v>6</v>
      </c>
      <c r="H21" s="72" t="s">
        <v>146</v>
      </c>
      <c r="I21" s="76">
        <v>19.420000000000002</v>
      </c>
    </row>
    <row r="22" spans="1:9" ht="22.5" x14ac:dyDescent="0.25">
      <c r="A22" s="134" t="s">
        <v>144</v>
      </c>
      <c r="B22" s="162"/>
      <c r="C22" s="162"/>
      <c r="D22" s="162"/>
      <c r="E22" s="162"/>
      <c r="F22" s="163"/>
      <c r="G22" s="72"/>
      <c r="H22" s="72" t="s">
        <v>136</v>
      </c>
      <c r="I22" s="75" t="s">
        <v>145</v>
      </c>
    </row>
    <row r="23" spans="1:9" ht="34.5" customHeight="1" x14ac:dyDescent="0.25">
      <c r="A23" s="133" t="s">
        <v>176</v>
      </c>
      <c r="B23" s="133"/>
      <c r="C23" s="133"/>
      <c r="D23" s="133"/>
      <c r="E23" s="133"/>
      <c r="F23" s="133"/>
      <c r="G23" s="7"/>
      <c r="H23" s="7" t="s">
        <v>141</v>
      </c>
      <c r="I23" s="73">
        <f>I29</f>
        <v>1540.51</v>
      </c>
    </row>
    <row r="24" spans="1:9" ht="26.25" customHeight="1" x14ac:dyDescent="0.25">
      <c r="A24" s="134" t="s">
        <v>147</v>
      </c>
      <c r="B24" s="162"/>
      <c r="C24" s="162"/>
      <c r="D24" s="162"/>
      <c r="E24" s="162"/>
      <c r="F24" s="163"/>
      <c r="G24" s="72"/>
      <c r="H24" s="77" t="s">
        <v>148</v>
      </c>
      <c r="I24" s="78" t="s">
        <v>145</v>
      </c>
    </row>
    <row r="25" spans="1:9" ht="35.25" customHeight="1" x14ac:dyDescent="0.25">
      <c r="A25" s="133" t="s">
        <v>152</v>
      </c>
      <c r="B25" s="133"/>
      <c r="C25" s="133"/>
      <c r="D25" s="133"/>
      <c r="E25" s="133"/>
      <c r="F25" s="133"/>
      <c r="G25" s="7"/>
      <c r="H25" s="71" t="s">
        <v>136</v>
      </c>
      <c r="I25" s="8">
        <v>0.2</v>
      </c>
    </row>
    <row r="26" spans="1:9" ht="5.0999999999999996" customHeight="1" x14ac:dyDescent="0.25"/>
    <row r="27" spans="1:9" ht="17.25" customHeight="1" x14ac:dyDescent="0.25">
      <c r="A27" s="112" t="s">
        <v>11</v>
      </c>
      <c r="B27" s="112"/>
      <c r="C27" s="112"/>
      <c r="D27" s="112"/>
      <c r="E27" s="112"/>
      <c r="F27" s="112"/>
      <c r="G27" s="112"/>
      <c r="H27" s="112"/>
      <c r="I27" s="112"/>
    </row>
    <row r="28" spans="1:9" ht="33.75" x14ac:dyDescent="0.25">
      <c r="A28" s="10" t="s">
        <v>12</v>
      </c>
      <c r="B28" s="135" t="s">
        <v>13</v>
      </c>
      <c r="C28" s="136"/>
      <c r="D28" s="136"/>
      <c r="E28" s="136"/>
      <c r="F28" s="136"/>
      <c r="G28" s="137"/>
      <c r="H28" s="10" t="s">
        <v>14</v>
      </c>
      <c r="I28" s="10" t="s">
        <v>15</v>
      </c>
    </row>
    <row r="29" spans="1:9" ht="15" customHeight="1" x14ac:dyDescent="0.25">
      <c r="A29" s="11">
        <v>1</v>
      </c>
      <c r="B29" s="101" t="s">
        <v>16</v>
      </c>
      <c r="C29" s="102"/>
      <c r="D29" s="102"/>
      <c r="E29" s="102"/>
      <c r="F29" s="102"/>
      <c r="G29" s="103"/>
      <c r="H29" s="12">
        <f t="shared" ref="H29:H36" si="0">I29/$I$37</f>
        <v>0.7142857142857143</v>
      </c>
      <c r="I29" s="13">
        <f>IF(D6="12x36",I10,I10/H10*I5)</f>
        <v>1540.51</v>
      </c>
    </row>
    <row r="30" spans="1:9" ht="15" customHeight="1" x14ac:dyDescent="0.25">
      <c r="A30" s="11">
        <f>A29+1</f>
        <v>2</v>
      </c>
      <c r="B30" s="101" t="s">
        <v>17</v>
      </c>
      <c r="C30" s="102"/>
      <c r="D30" s="102"/>
      <c r="E30" s="102"/>
      <c r="F30" s="102"/>
      <c r="G30" s="103"/>
      <c r="H30" s="12">
        <f t="shared" si="0"/>
        <v>0</v>
      </c>
      <c r="I30" s="13">
        <f>IF(I9=30%,I29*I9,0)</f>
        <v>0</v>
      </c>
    </row>
    <row r="31" spans="1:9" ht="15" customHeight="1" x14ac:dyDescent="0.25">
      <c r="A31" s="11">
        <f t="shared" ref="A31:A36" si="1">A30+1</f>
        <v>3</v>
      </c>
      <c r="B31" s="114" t="s">
        <v>142</v>
      </c>
      <c r="C31" s="114"/>
      <c r="D31" s="114"/>
      <c r="E31" s="114"/>
      <c r="F31" s="114"/>
      <c r="G31" s="114"/>
      <c r="H31" s="12">
        <f t="shared" si="0"/>
        <v>0</v>
      </c>
      <c r="I31" s="13">
        <f>IF(I7=10%,I23*I7,0)</f>
        <v>0</v>
      </c>
    </row>
    <row r="32" spans="1:9" ht="15" customHeight="1" x14ac:dyDescent="0.25">
      <c r="A32" s="11">
        <f t="shared" si="1"/>
        <v>4</v>
      </c>
      <c r="B32" s="114" t="s">
        <v>137</v>
      </c>
      <c r="C32" s="114"/>
      <c r="D32" s="114"/>
      <c r="E32" s="114"/>
      <c r="F32" s="114"/>
      <c r="G32" s="114"/>
      <c r="H32" s="12">
        <f t="shared" si="0"/>
        <v>0</v>
      </c>
      <c r="I32" s="13">
        <f>IF(I7=20%,I23*I7,0)</f>
        <v>0</v>
      </c>
    </row>
    <row r="33" spans="1:10" ht="15" customHeight="1" x14ac:dyDescent="0.25">
      <c r="A33" s="11">
        <f t="shared" si="1"/>
        <v>5</v>
      </c>
      <c r="B33" s="114" t="s">
        <v>138</v>
      </c>
      <c r="C33" s="114"/>
      <c r="D33" s="114"/>
      <c r="E33" s="114"/>
      <c r="F33" s="114"/>
      <c r="G33" s="114"/>
      <c r="H33" s="12">
        <f t="shared" si="0"/>
        <v>0.28571428571428575</v>
      </c>
      <c r="I33" s="13">
        <f>IF(I7=40%,I23*I7,0)</f>
        <v>616.20400000000006</v>
      </c>
    </row>
    <row r="34" spans="1:10" ht="15" customHeight="1" x14ac:dyDescent="0.25">
      <c r="A34" s="11">
        <f t="shared" si="1"/>
        <v>6</v>
      </c>
      <c r="B34" s="101" t="s">
        <v>163</v>
      </c>
      <c r="C34" s="102"/>
      <c r="D34" s="102"/>
      <c r="E34" s="102"/>
      <c r="F34" s="102"/>
      <c r="G34" s="103"/>
      <c r="H34" s="12">
        <f t="shared" si="0"/>
        <v>0</v>
      </c>
      <c r="I34" s="13">
        <f>IF(I22="Não aplicável",0,I29*I22)</f>
        <v>0</v>
      </c>
    </row>
    <row r="35" spans="1:10" ht="15" customHeight="1" x14ac:dyDescent="0.25">
      <c r="A35" s="11">
        <f t="shared" si="1"/>
        <v>7</v>
      </c>
      <c r="B35" s="101" t="s">
        <v>10</v>
      </c>
      <c r="C35" s="102"/>
      <c r="D35" s="102"/>
      <c r="E35" s="102"/>
      <c r="F35" s="102"/>
      <c r="G35" s="103"/>
      <c r="H35" s="12">
        <f t="shared" si="0"/>
        <v>0</v>
      </c>
      <c r="I35" s="13">
        <v>0</v>
      </c>
    </row>
    <row r="36" spans="1:10" ht="15" customHeight="1" x14ac:dyDescent="0.25">
      <c r="A36" s="11">
        <f t="shared" si="1"/>
        <v>8</v>
      </c>
      <c r="B36" s="159" t="str">
        <f>IF(D6="12x36","Para postos 12x36 os feriados são considerados compensados, conforme parágrafo único, Art. 59-A da CLT","Outros")</f>
        <v>Outros</v>
      </c>
      <c r="C36" s="160"/>
      <c r="D36" s="160"/>
      <c r="E36" s="160"/>
      <c r="F36" s="160"/>
      <c r="G36" s="161"/>
      <c r="H36" s="12">
        <f t="shared" si="0"/>
        <v>0</v>
      </c>
      <c r="I36" s="68">
        <v>0</v>
      </c>
    </row>
    <row r="37" spans="1:10" s="17" customFormat="1" ht="15" customHeight="1" x14ac:dyDescent="0.25">
      <c r="A37" s="126" t="s">
        <v>18</v>
      </c>
      <c r="B37" s="127"/>
      <c r="C37" s="127"/>
      <c r="D37" s="127"/>
      <c r="E37" s="127"/>
      <c r="F37" s="127"/>
      <c r="G37" s="128"/>
      <c r="H37" s="15">
        <f>SUM(H29:H36)</f>
        <v>1</v>
      </c>
      <c r="I37" s="50">
        <f>SUM(I29:I36)</f>
        <v>2156.7139999999999</v>
      </c>
      <c r="J37" s="16"/>
    </row>
    <row r="38" spans="1:10" ht="5.0999999999999996" customHeight="1" x14ac:dyDescent="0.25"/>
    <row r="39" spans="1:10" ht="33.75" customHeight="1" x14ac:dyDescent="0.25">
      <c r="A39" s="10" t="s">
        <v>19</v>
      </c>
      <c r="B39" s="135" t="s">
        <v>20</v>
      </c>
      <c r="C39" s="136"/>
      <c r="D39" s="136"/>
      <c r="E39" s="136"/>
      <c r="F39" s="136"/>
      <c r="G39" s="137"/>
      <c r="H39" s="10" t="s">
        <v>14</v>
      </c>
      <c r="I39" s="10" t="s">
        <v>15</v>
      </c>
    </row>
    <row r="40" spans="1:10" ht="15" customHeight="1" x14ac:dyDescent="0.25">
      <c r="A40" s="11">
        <v>1</v>
      </c>
      <c r="B40" s="101" t="s">
        <v>21</v>
      </c>
      <c r="C40" s="102"/>
      <c r="D40" s="102"/>
      <c r="E40" s="102"/>
      <c r="F40" s="102"/>
      <c r="G40" s="103"/>
      <c r="H40" s="12">
        <v>0.2</v>
      </c>
      <c r="I40" s="13">
        <f>$I$37*H40</f>
        <v>431.34280000000001</v>
      </c>
    </row>
    <row r="41" spans="1:10" ht="15" customHeight="1" x14ac:dyDescent="0.25">
      <c r="A41" s="11">
        <v>2</v>
      </c>
      <c r="B41" s="101" t="s">
        <v>22</v>
      </c>
      <c r="C41" s="102"/>
      <c r="D41" s="102"/>
      <c r="E41" s="102"/>
      <c r="F41" s="102"/>
      <c r="G41" s="103"/>
      <c r="H41" s="12">
        <v>1.4999999999999999E-2</v>
      </c>
      <c r="I41" s="13">
        <f t="shared" ref="I41:I47" si="2">$I$37*H41</f>
        <v>32.350709999999999</v>
      </c>
    </row>
    <row r="42" spans="1:10" ht="15" customHeight="1" x14ac:dyDescent="0.25">
      <c r="A42" s="11">
        <v>3</v>
      </c>
      <c r="B42" s="101" t="s">
        <v>23</v>
      </c>
      <c r="C42" s="102"/>
      <c r="D42" s="102"/>
      <c r="E42" s="102"/>
      <c r="F42" s="102"/>
      <c r="G42" s="103"/>
      <c r="H42" s="12">
        <v>0.01</v>
      </c>
      <c r="I42" s="13">
        <f t="shared" si="2"/>
        <v>21.567139999999998</v>
      </c>
    </row>
    <row r="43" spans="1:10" ht="15" customHeight="1" x14ac:dyDescent="0.25">
      <c r="A43" s="11">
        <v>4</v>
      </c>
      <c r="B43" s="101" t="s">
        <v>24</v>
      </c>
      <c r="C43" s="102"/>
      <c r="D43" s="102"/>
      <c r="E43" s="102"/>
      <c r="F43" s="102"/>
      <c r="G43" s="103"/>
      <c r="H43" s="12">
        <v>2E-3</v>
      </c>
      <c r="I43" s="13">
        <f>$I$37*H43</f>
        <v>4.313428</v>
      </c>
    </row>
    <row r="44" spans="1:10" ht="15" customHeight="1" x14ac:dyDescent="0.25">
      <c r="A44" s="11">
        <v>5</v>
      </c>
      <c r="B44" s="101" t="s">
        <v>25</v>
      </c>
      <c r="C44" s="102"/>
      <c r="D44" s="102"/>
      <c r="E44" s="102"/>
      <c r="F44" s="102"/>
      <c r="G44" s="103"/>
      <c r="H44" s="12">
        <v>2.5000000000000001E-2</v>
      </c>
      <c r="I44" s="13">
        <f t="shared" si="2"/>
        <v>53.917850000000001</v>
      </c>
    </row>
    <row r="45" spans="1:10" ht="15" customHeight="1" x14ac:dyDescent="0.25">
      <c r="A45" s="11">
        <v>6</v>
      </c>
      <c r="B45" s="101" t="s">
        <v>26</v>
      </c>
      <c r="C45" s="102"/>
      <c r="D45" s="102"/>
      <c r="E45" s="102"/>
      <c r="F45" s="102"/>
      <c r="G45" s="103"/>
      <c r="H45" s="12">
        <v>0.08</v>
      </c>
      <c r="I45" s="13">
        <f>$I$37*H45</f>
        <v>172.53711999999999</v>
      </c>
    </row>
    <row r="46" spans="1:10" ht="15" customHeight="1" x14ac:dyDescent="0.25">
      <c r="A46" s="11">
        <v>7</v>
      </c>
      <c r="B46" s="101" t="s">
        <v>130</v>
      </c>
      <c r="C46" s="102"/>
      <c r="D46" s="102"/>
      <c r="E46" s="102"/>
      <c r="F46" s="102"/>
      <c r="G46" s="103"/>
      <c r="H46" s="12">
        <v>0.03</v>
      </c>
      <c r="I46" s="13">
        <f t="shared" si="2"/>
        <v>64.701419999999999</v>
      </c>
    </row>
    <row r="47" spans="1:10" ht="15" customHeight="1" x14ac:dyDescent="0.25">
      <c r="A47" s="11">
        <v>8</v>
      </c>
      <c r="B47" s="101" t="s">
        <v>27</v>
      </c>
      <c r="C47" s="102"/>
      <c r="D47" s="102"/>
      <c r="E47" s="102"/>
      <c r="F47" s="102"/>
      <c r="G47" s="103"/>
      <c r="H47" s="12">
        <v>6.0000000000000001E-3</v>
      </c>
      <c r="I47" s="13">
        <f t="shared" si="2"/>
        <v>12.940284</v>
      </c>
    </row>
    <row r="48" spans="1:10" s="17" customFormat="1" ht="15" customHeight="1" x14ac:dyDescent="0.25">
      <c r="A48" s="126" t="s">
        <v>28</v>
      </c>
      <c r="B48" s="127"/>
      <c r="C48" s="127"/>
      <c r="D48" s="127"/>
      <c r="E48" s="127"/>
      <c r="F48" s="127"/>
      <c r="G48" s="128"/>
      <c r="H48" s="15">
        <f>SUM(H40:H47)</f>
        <v>0.3680000000000001</v>
      </c>
      <c r="I48" s="50">
        <f>SUM(I40:I47)</f>
        <v>793.67075199999999</v>
      </c>
      <c r="J48" s="16"/>
    </row>
    <row r="49" spans="1:16" ht="15" customHeight="1" x14ac:dyDescent="0.25">
      <c r="A49" s="153" t="s">
        <v>29</v>
      </c>
      <c r="B49" s="153"/>
      <c r="C49" s="153"/>
      <c r="D49" s="153"/>
      <c r="E49" s="153"/>
      <c r="F49" s="153"/>
      <c r="G49" s="153"/>
      <c r="H49" s="153"/>
      <c r="I49" s="153"/>
    </row>
    <row r="50" spans="1:16" ht="30.75" customHeight="1" x14ac:dyDescent="0.25">
      <c r="A50" s="158" t="s">
        <v>30</v>
      </c>
      <c r="B50" s="158"/>
      <c r="C50" s="158"/>
      <c r="D50" s="158"/>
      <c r="E50" s="158"/>
      <c r="F50" s="158"/>
      <c r="G50" s="158"/>
      <c r="H50" s="158"/>
      <c r="I50" s="158"/>
      <c r="J50"/>
      <c r="K50"/>
      <c r="L50"/>
      <c r="M50"/>
      <c r="N50"/>
      <c r="O50"/>
      <c r="P50"/>
    </row>
    <row r="51" spans="1:16" ht="33.75" customHeight="1" x14ac:dyDescent="0.25">
      <c r="A51" s="10" t="s">
        <v>31</v>
      </c>
      <c r="B51" s="135" t="s">
        <v>32</v>
      </c>
      <c r="C51" s="136"/>
      <c r="D51" s="136"/>
      <c r="E51" s="136"/>
      <c r="F51" s="136"/>
      <c r="G51" s="137"/>
      <c r="H51" s="10" t="s">
        <v>14</v>
      </c>
      <c r="I51" s="10" t="s">
        <v>15</v>
      </c>
    </row>
    <row r="52" spans="1:16" ht="15" customHeight="1" x14ac:dyDescent="0.25">
      <c r="A52" s="11">
        <v>1</v>
      </c>
      <c r="B52" s="101" t="s">
        <v>33</v>
      </c>
      <c r="C52" s="102"/>
      <c r="D52" s="102"/>
      <c r="E52" s="102"/>
      <c r="F52" s="102"/>
      <c r="G52" s="103"/>
      <c r="H52" s="67">
        <v>0.119314</v>
      </c>
      <c r="I52" s="13">
        <f>$I$37*H52</f>
        <v>257.32617419600001</v>
      </c>
    </row>
    <row r="53" spans="1:16" ht="15" customHeight="1" x14ac:dyDescent="0.25">
      <c r="A53" s="11">
        <v>2</v>
      </c>
      <c r="B53" s="101" t="s">
        <v>34</v>
      </c>
      <c r="C53" s="102"/>
      <c r="D53" s="102"/>
      <c r="E53" s="102"/>
      <c r="F53" s="102"/>
      <c r="G53" s="103"/>
      <c r="H53" s="67">
        <v>2.0479000000000001E-2</v>
      </c>
      <c r="I53" s="13">
        <f t="shared" ref="I53:I58" si="3">$I$37*H53</f>
        <v>44.167346006000002</v>
      </c>
    </row>
    <row r="54" spans="1:16" ht="15" customHeight="1" x14ac:dyDescent="0.25">
      <c r="A54" s="11">
        <v>3</v>
      </c>
      <c r="B54" s="101" t="s">
        <v>35</v>
      </c>
      <c r="C54" s="102"/>
      <c r="D54" s="102"/>
      <c r="E54" s="102"/>
      <c r="F54" s="102"/>
      <c r="G54" s="103"/>
      <c r="H54" s="12">
        <v>1.2123E-2</v>
      </c>
      <c r="I54" s="13">
        <f t="shared" si="3"/>
        <v>26.145843822</v>
      </c>
    </row>
    <row r="55" spans="1:16" ht="15" customHeight="1" x14ac:dyDescent="0.25">
      <c r="A55" s="11">
        <v>4</v>
      </c>
      <c r="B55" s="101" t="s">
        <v>36</v>
      </c>
      <c r="C55" s="102"/>
      <c r="D55" s="102"/>
      <c r="E55" s="102"/>
      <c r="F55" s="102"/>
      <c r="G55" s="103"/>
      <c r="H55" s="12">
        <v>1.1436E-2</v>
      </c>
      <c r="I55" s="13">
        <f>$I$37*H55</f>
        <v>24.664181304</v>
      </c>
    </row>
    <row r="56" spans="1:16" ht="15" customHeight="1" x14ac:dyDescent="0.25">
      <c r="A56" s="11">
        <v>5</v>
      </c>
      <c r="B56" s="101" t="s">
        <v>37</v>
      </c>
      <c r="C56" s="102"/>
      <c r="D56" s="102"/>
      <c r="E56" s="102"/>
      <c r="F56" s="102"/>
      <c r="G56" s="103"/>
      <c r="H56" s="12">
        <v>1.74E-4</v>
      </c>
      <c r="I56" s="13">
        <f t="shared" si="3"/>
        <v>0.37526823599999998</v>
      </c>
    </row>
    <row r="57" spans="1:16" ht="15" customHeight="1" x14ac:dyDescent="0.25">
      <c r="A57" s="11">
        <v>6</v>
      </c>
      <c r="B57" s="101" t="s">
        <v>38</v>
      </c>
      <c r="C57" s="102"/>
      <c r="D57" s="102"/>
      <c r="E57" s="102"/>
      <c r="F57" s="102"/>
      <c r="G57" s="103"/>
      <c r="H57" s="12">
        <v>4.4200000000000001E-4</v>
      </c>
      <c r="I57" s="13">
        <f t="shared" si="3"/>
        <v>0.953267588</v>
      </c>
    </row>
    <row r="58" spans="1:16" ht="15" customHeight="1" x14ac:dyDescent="0.25">
      <c r="A58" s="11">
        <v>7</v>
      </c>
      <c r="B58" s="101" t="s">
        <v>39</v>
      </c>
      <c r="C58" s="102"/>
      <c r="D58" s="102"/>
      <c r="E58" s="102"/>
      <c r="F58" s="102"/>
      <c r="G58" s="103"/>
      <c r="H58" s="12">
        <v>1.85E-4</v>
      </c>
      <c r="I58" s="13">
        <f t="shared" si="3"/>
        <v>0.39899208999999997</v>
      </c>
    </row>
    <row r="59" spans="1:16" ht="15" customHeight="1" x14ac:dyDescent="0.25">
      <c r="A59" s="11">
        <v>8</v>
      </c>
      <c r="B59" s="101" t="s">
        <v>40</v>
      </c>
      <c r="C59" s="102"/>
      <c r="D59" s="102"/>
      <c r="E59" s="102"/>
      <c r="F59" s="102"/>
      <c r="G59" s="103"/>
      <c r="H59" s="12">
        <v>9.0789999999999996E-2</v>
      </c>
      <c r="I59" s="13">
        <f>$I$37*H59</f>
        <v>195.80806405999999</v>
      </c>
    </row>
    <row r="60" spans="1:16" s="17" customFormat="1" ht="15" customHeight="1" x14ac:dyDescent="0.25">
      <c r="A60" s="126" t="s">
        <v>41</v>
      </c>
      <c r="B60" s="127"/>
      <c r="C60" s="127"/>
      <c r="D60" s="127"/>
      <c r="E60" s="127"/>
      <c r="F60" s="127"/>
      <c r="G60" s="128"/>
      <c r="H60" s="15">
        <f>SUM(H52:H59)</f>
        <v>0.25494299999999998</v>
      </c>
      <c r="I60" s="50">
        <f>SUM(I52:I59)</f>
        <v>549.83913730200004</v>
      </c>
      <c r="J60" s="16"/>
    </row>
    <row r="61" spans="1:16" ht="11.25" customHeight="1" x14ac:dyDescent="0.25">
      <c r="A61" s="18" t="s">
        <v>42</v>
      </c>
      <c r="B61" s="129" t="s">
        <v>43</v>
      </c>
      <c r="C61" s="129"/>
      <c r="D61" s="129"/>
      <c r="E61" s="129"/>
      <c r="F61" s="129"/>
      <c r="G61" s="129"/>
      <c r="H61" s="129"/>
      <c r="I61" s="129"/>
    </row>
    <row r="62" spans="1:16" ht="15" customHeight="1" x14ac:dyDescent="0.25">
      <c r="A62" s="18" t="s">
        <v>44</v>
      </c>
      <c r="B62" s="157" t="s">
        <v>45</v>
      </c>
      <c r="C62" s="157"/>
      <c r="D62" s="157"/>
      <c r="E62" s="157"/>
      <c r="F62" s="157"/>
      <c r="G62" s="157"/>
      <c r="H62" s="157"/>
      <c r="I62" s="157"/>
    </row>
    <row r="63" spans="1:16" ht="33.75" customHeight="1" x14ac:dyDescent="0.25">
      <c r="A63" s="10" t="s">
        <v>46</v>
      </c>
      <c r="B63" s="135" t="s">
        <v>47</v>
      </c>
      <c r="C63" s="136"/>
      <c r="D63" s="136"/>
      <c r="E63" s="136"/>
      <c r="F63" s="136"/>
      <c r="G63" s="137"/>
      <c r="H63" s="10" t="s">
        <v>14</v>
      </c>
      <c r="I63" s="10" t="s">
        <v>15</v>
      </c>
    </row>
    <row r="64" spans="1:16" ht="15" customHeight="1" x14ac:dyDescent="0.25">
      <c r="A64" s="11">
        <v>1</v>
      </c>
      <c r="B64" s="101" t="s">
        <v>48</v>
      </c>
      <c r="C64" s="102"/>
      <c r="D64" s="102"/>
      <c r="E64" s="102"/>
      <c r="F64" s="102"/>
      <c r="G64" s="103"/>
      <c r="H64" s="12">
        <v>2.3626999999999999E-2</v>
      </c>
      <c r="I64" s="13">
        <f>$I$37*H64</f>
        <v>50.956681677999995</v>
      </c>
    </row>
    <row r="65" spans="1:11" ht="15" customHeight="1" x14ac:dyDescent="0.25">
      <c r="A65" s="11">
        <v>2</v>
      </c>
      <c r="B65" s="101" t="s">
        <v>49</v>
      </c>
      <c r="C65" s="102"/>
      <c r="D65" s="102"/>
      <c r="E65" s="102"/>
      <c r="F65" s="102"/>
      <c r="G65" s="103"/>
      <c r="H65" s="12">
        <v>1.717E-3</v>
      </c>
      <c r="I65" s="13">
        <f t="shared" ref="I65:I66" si="4">$I$37*H65</f>
        <v>3.7030779379999998</v>
      </c>
    </row>
    <row r="66" spans="1:11" ht="15" customHeight="1" x14ac:dyDescent="0.25">
      <c r="A66" s="11">
        <v>3</v>
      </c>
      <c r="B66" s="101" t="s">
        <v>50</v>
      </c>
      <c r="C66" s="102"/>
      <c r="D66" s="102"/>
      <c r="E66" s="102"/>
      <c r="F66" s="102"/>
      <c r="G66" s="103"/>
      <c r="H66" s="12">
        <v>9.4509999999999993E-3</v>
      </c>
      <c r="I66" s="13">
        <f t="shared" si="4"/>
        <v>20.383104013999997</v>
      </c>
    </row>
    <row r="67" spans="1:11" s="17" customFormat="1" ht="15" customHeight="1" x14ac:dyDescent="0.25">
      <c r="A67" s="126" t="s">
        <v>51</v>
      </c>
      <c r="B67" s="127"/>
      <c r="C67" s="127"/>
      <c r="D67" s="127"/>
      <c r="E67" s="127"/>
      <c r="F67" s="127"/>
      <c r="G67" s="128"/>
      <c r="H67" s="15">
        <f>SUM(H64:H66)</f>
        <v>3.4795E-2</v>
      </c>
      <c r="I67" s="50">
        <f>SUM(I64:I66)</f>
        <v>75.042863629999999</v>
      </c>
      <c r="J67" s="16"/>
    </row>
    <row r="68" spans="1:11" ht="5.0999999999999996" customHeight="1" x14ac:dyDescent="0.25"/>
    <row r="69" spans="1:11" ht="33.75" x14ac:dyDescent="0.25">
      <c r="A69" s="10" t="s">
        <v>52</v>
      </c>
      <c r="B69" s="135" t="s">
        <v>53</v>
      </c>
      <c r="C69" s="136"/>
      <c r="D69" s="136"/>
      <c r="E69" s="136"/>
      <c r="F69" s="136"/>
      <c r="G69" s="137"/>
      <c r="H69" s="10" t="s">
        <v>14</v>
      </c>
      <c r="I69" s="10" t="s">
        <v>15</v>
      </c>
    </row>
    <row r="70" spans="1:11" ht="15" customHeight="1" x14ac:dyDescent="0.25">
      <c r="A70" s="11">
        <v>1</v>
      </c>
      <c r="B70" s="101" t="s">
        <v>54</v>
      </c>
      <c r="C70" s="102"/>
      <c r="D70" s="102"/>
      <c r="E70" s="102"/>
      <c r="F70" s="102"/>
      <c r="G70" s="103"/>
      <c r="H70" s="12">
        <f>(H48*H60)</f>
        <v>9.3819024000000015E-2</v>
      </c>
      <c r="I70" s="13">
        <f>$I$37*H70</f>
        <v>202.34080252713602</v>
      </c>
    </row>
    <row r="71" spans="1:11" s="17" customFormat="1" ht="15" customHeight="1" x14ac:dyDescent="0.25">
      <c r="A71" s="126" t="s">
        <v>55</v>
      </c>
      <c r="B71" s="127"/>
      <c r="C71" s="127"/>
      <c r="D71" s="127"/>
      <c r="E71" s="127"/>
      <c r="F71" s="127"/>
      <c r="G71" s="128"/>
      <c r="H71" s="15">
        <f>SUM(H70:H70)</f>
        <v>9.3819024000000015E-2</v>
      </c>
      <c r="I71" s="50">
        <f>I70</f>
        <v>202.34080252713602</v>
      </c>
      <c r="J71" s="16"/>
      <c r="K71" s="19"/>
    </row>
    <row r="72" spans="1:11" ht="5.0999999999999996" customHeight="1" x14ac:dyDescent="0.25">
      <c r="J72" s="20"/>
    </row>
    <row r="73" spans="1:11" s="17" customFormat="1" ht="12" x14ac:dyDescent="0.25">
      <c r="A73" s="156" t="s">
        <v>56</v>
      </c>
      <c r="B73" s="156"/>
      <c r="C73" s="156"/>
      <c r="D73" s="156"/>
      <c r="E73" s="156"/>
      <c r="F73" s="156"/>
      <c r="G73" s="156"/>
      <c r="H73" s="21">
        <f>H48+H60+H67+H71</f>
        <v>0.75155702400000002</v>
      </c>
      <c r="I73" s="22">
        <f>I48+I60+I67+I71</f>
        <v>1620.893555459136</v>
      </c>
      <c r="J73" s="16"/>
    </row>
    <row r="74" spans="1:11" ht="5.0999999999999996" customHeight="1" x14ac:dyDescent="0.25"/>
    <row r="75" spans="1:11" ht="33.75" x14ac:dyDescent="0.25">
      <c r="A75" s="10" t="s">
        <v>57</v>
      </c>
      <c r="B75" s="135" t="s">
        <v>151</v>
      </c>
      <c r="C75" s="136"/>
      <c r="D75" s="136"/>
      <c r="E75" s="136"/>
      <c r="F75" s="136"/>
      <c r="G75" s="137"/>
      <c r="H75" s="10" t="s">
        <v>14</v>
      </c>
      <c r="I75" s="10" t="s">
        <v>15</v>
      </c>
    </row>
    <row r="76" spans="1:11" ht="15" customHeight="1" x14ac:dyDescent="0.25">
      <c r="A76" s="11">
        <v>1</v>
      </c>
      <c r="B76" s="101" t="s">
        <v>156</v>
      </c>
      <c r="C76" s="102"/>
      <c r="D76" s="102"/>
      <c r="E76" s="102"/>
      <c r="F76" s="102"/>
      <c r="G76" s="103"/>
      <c r="H76" s="12">
        <f>I76/$I$37</f>
        <v>0.23123177203838802</v>
      </c>
      <c r="I76" s="13">
        <f>I93</f>
        <v>498.70079999999996</v>
      </c>
    </row>
    <row r="77" spans="1:11" ht="15" customHeight="1" x14ac:dyDescent="0.25">
      <c r="A77" s="11">
        <v>2</v>
      </c>
      <c r="B77" s="101" t="s">
        <v>157</v>
      </c>
      <c r="C77" s="102"/>
      <c r="D77" s="102"/>
      <c r="E77" s="102"/>
      <c r="F77" s="102"/>
      <c r="G77" s="103"/>
      <c r="H77" s="12">
        <f>I77/$I$37</f>
        <v>0</v>
      </c>
      <c r="I77" s="13">
        <f>I89</f>
        <v>0</v>
      </c>
    </row>
    <row r="78" spans="1:11" ht="15" customHeight="1" x14ac:dyDescent="0.25">
      <c r="A78" s="11">
        <v>3</v>
      </c>
      <c r="B78" s="101" t="s">
        <v>164</v>
      </c>
      <c r="C78" s="102"/>
      <c r="D78" s="102"/>
      <c r="E78" s="102"/>
      <c r="F78" s="102"/>
      <c r="G78" s="103"/>
      <c r="H78" s="12">
        <f>I78/$I$37</f>
        <v>7.2874474779687989E-2</v>
      </c>
      <c r="I78" s="13">
        <f>I85</f>
        <v>157.1694</v>
      </c>
    </row>
    <row r="79" spans="1:11" ht="15" customHeight="1" x14ac:dyDescent="0.25">
      <c r="A79" s="11">
        <v>4</v>
      </c>
      <c r="B79" s="101" t="s">
        <v>149</v>
      </c>
      <c r="C79" s="102"/>
      <c r="D79" s="102"/>
      <c r="E79" s="102"/>
      <c r="F79" s="102"/>
      <c r="G79" s="103"/>
      <c r="H79" s="12">
        <f>I79/$I$37</f>
        <v>0</v>
      </c>
      <c r="I79" s="13">
        <f>IF(I24="Não aplicável",0,((I10/H10)*1.5*I24))</f>
        <v>0</v>
      </c>
    </row>
    <row r="80" spans="1:11" ht="15" customHeight="1" x14ac:dyDescent="0.25">
      <c r="A80" s="11">
        <v>5</v>
      </c>
      <c r="B80" s="101" t="s">
        <v>134</v>
      </c>
      <c r="C80" s="102"/>
      <c r="D80" s="102"/>
      <c r="E80" s="102"/>
      <c r="F80" s="102"/>
      <c r="G80" s="103"/>
      <c r="H80" s="12">
        <f>I80/$I$37</f>
        <v>9.0044391606861184E-3</v>
      </c>
      <c r="I80" s="13">
        <f>IF(I21="Não aplicável",0,I21)</f>
        <v>19.420000000000002</v>
      </c>
    </row>
    <row r="81" spans="1:12" ht="15" customHeight="1" x14ac:dyDescent="0.25">
      <c r="A81" s="126" t="s">
        <v>58</v>
      </c>
      <c r="B81" s="127"/>
      <c r="C81" s="127"/>
      <c r="D81" s="127"/>
      <c r="E81" s="127"/>
      <c r="F81" s="127"/>
      <c r="G81" s="128"/>
      <c r="H81" s="15">
        <f>SUM(H76:H80)</f>
        <v>0.31311068597876213</v>
      </c>
      <c r="I81" s="50">
        <f>SUM(I76:I80)</f>
        <v>675.29019999999991</v>
      </c>
      <c r="J81" s="14"/>
    </row>
    <row r="82" spans="1:12" ht="18" customHeight="1" x14ac:dyDescent="0.25">
      <c r="A82" s="18" t="s">
        <v>166</v>
      </c>
      <c r="B82" s="153" t="s">
        <v>165</v>
      </c>
      <c r="C82" s="154"/>
      <c r="D82" s="154"/>
      <c r="E82" s="154"/>
      <c r="F82" s="154"/>
      <c r="G82" s="154"/>
      <c r="H82" s="24"/>
      <c r="I82" s="25"/>
    </row>
    <row r="83" spans="1:12" ht="15" customHeight="1" x14ac:dyDescent="0.25">
      <c r="A83" s="152" t="s">
        <v>59</v>
      </c>
      <c r="B83" s="152"/>
      <c r="C83" s="152"/>
      <c r="D83" s="152"/>
      <c r="E83" s="152"/>
      <c r="F83" s="152"/>
      <c r="G83" s="152"/>
      <c r="H83" s="152"/>
      <c r="I83" s="152"/>
    </row>
    <row r="84" spans="1:12" ht="24" customHeight="1" x14ac:dyDescent="0.25">
      <c r="A84" s="133" t="s">
        <v>60</v>
      </c>
      <c r="B84" s="133"/>
      <c r="C84" s="11" t="s">
        <v>61</v>
      </c>
      <c r="D84" s="11" t="s">
        <v>62</v>
      </c>
      <c r="E84" s="11" t="s">
        <v>63</v>
      </c>
      <c r="F84" s="11" t="s">
        <v>64</v>
      </c>
      <c r="G84" s="11" t="s">
        <v>65</v>
      </c>
      <c r="H84" s="12" t="s">
        <v>66</v>
      </c>
      <c r="I84" s="13" t="s">
        <v>67</v>
      </c>
    </row>
    <row r="85" spans="1:12" ht="15" customHeight="1" x14ac:dyDescent="0.25">
      <c r="A85" s="155">
        <f>I12</f>
        <v>4.8</v>
      </c>
      <c r="B85" s="133"/>
      <c r="C85" s="11">
        <f>I13</f>
        <v>26</v>
      </c>
      <c r="D85" s="11">
        <v>2</v>
      </c>
      <c r="E85" s="30">
        <f>A85*C85*D85</f>
        <v>249.6</v>
      </c>
      <c r="F85" s="30">
        <f>I29</f>
        <v>1540.51</v>
      </c>
      <c r="G85" s="26">
        <f>I14</f>
        <v>0.06</v>
      </c>
      <c r="H85" s="30">
        <f>F85*G85</f>
        <v>92.430599999999998</v>
      </c>
      <c r="I85" s="68">
        <f>IF((E85-H85)&gt;0,E85-H85,0)</f>
        <v>157.1694</v>
      </c>
    </row>
    <row r="86" spans="1:12" ht="3.75" customHeight="1" x14ac:dyDescent="0.25">
      <c r="A86" s="79"/>
      <c r="E86" s="14"/>
      <c r="F86" s="14"/>
      <c r="G86" s="80"/>
      <c r="H86" s="14"/>
      <c r="I86" s="81"/>
    </row>
    <row r="87" spans="1:12" ht="15" customHeight="1" x14ac:dyDescent="0.25">
      <c r="A87" s="152" t="s">
        <v>158</v>
      </c>
      <c r="B87" s="152"/>
      <c r="C87" s="152"/>
      <c r="D87" s="152"/>
      <c r="E87" s="152"/>
      <c r="F87" s="152"/>
      <c r="G87" s="152"/>
      <c r="H87" s="152"/>
      <c r="I87" s="152"/>
    </row>
    <row r="88" spans="1:12" ht="23.25" customHeight="1" x14ac:dyDescent="0.25">
      <c r="A88" s="133" t="s">
        <v>60</v>
      </c>
      <c r="B88" s="133"/>
      <c r="C88" s="11" t="s">
        <v>68</v>
      </c>
      <c r="D88" s="11" t="s">
        <v>62</v>
      </c>
      <c r="E88" s="11" t="s">
        <v>63</v>
      </c>
      <c r="F88" s="11" t="s">
        <v>64</v>
      </c>
      <c r="G88" s="11" t="s">
        <v>65</v>
      </c>
      <c r="H88" s="12" t="s">
        <v>66</v>
      </c>
      <c r="I88" s="13" t="s">
        <v>67</v>
      </c>
    </row>
    <row r="89" spans="1:12" ht="15" customHeight="1" x14ac:dyDescent="0.25">
      <c r="A89" s="151">
        <f>I18</f>
        <v>0</v>
      </c>
      <c r="B89" s="151"/>
      <c r="C89" s="31">
        <f>I19</f>
        <v>0</v>
      </c>
      <c r="D89" s="11">
        <v>1</v>
      </c>
      <c r="E89" s="30">
        <f>A89*C89*D89</f>
        <v>0</v>
      </c>
      <c r="F89" s="30">
        <f>E89</f>
        <v>0</v>
      </c>
      <c r="G89" s="52">
        <f>I20</f>
        <v>0</v>
      </c>
      <c r="H89" s="30">
        <f>F89*G89</f>
        <v>0</v>
      </c>
      <c r="I89" s="13">
        <f>E89-H89</f>
        <v>0</v>
      </c>
    </row>
    <row r="90" spans="1:12" ht="5.0999999999999996" customHeight="1" x14ac:dyDescent="0.25">
      <c r="A90" s="27"/>
      <c r="B90" s="27"/>
      <c r="C90" s="27"/>
      <c r="D90" s="27"/>
      <c r="E90" s="16"/>
      <c r="F90" s="16"/>
      <c r="G90" s="28"/>
      <c r="H90" s="16"/>
      <c r="I90" s="29"/>
    </row>
    <row r="91" spans="1:12" ht="15" customHeight="1" x14ac:dyDescent="0.25">
      <c r="A91" s="152" t="s">
        <v>139</v>
      </c>
      <c r="B91" s="152"/>
      <c r="C91" s="152"/>
      <c r="D91" s="152"/>
      <c r="E91" s="152"/>
      <c r="F91" s="152"/>
      <c r="G91" s="152"/>
      <c r="H91" s="152"/>
      <c r="I91" s="152"/>
    </row>
    <row r="92" spans="1:12" ht="23.25" customHeight="1" x14ac:dyDescent="0.25">
      <c r="A92" s="133" t="s">
        <v>60</v>
      </c>
      <c r="B92" s="133"/>
      <c r="C92" s="11" t="s">
        <v>68</v>
      </c>
      <c r="D92" s="11" t="s">
        <v>62</v>
      </c>
      <c r="E92" s="11" t="s">
        <v>63</v>
      </c>
      <c r="F92" s="11" t="s">
        <v>64</v>
      </c>
      <c r="G92" s="11" t="s">
        <v>65</v>
      </c>
      <c r="H92" s="12" t="str">
        <f>H84</f>
        <v>Valor desconto</v>
      </c>
      <c r="I92" s="13" t="s">
        <v>67</v>
      </c>
    </row>
    <row r="93" spans="1:12" ht="15" customHeight="1" x14ac:dyDescent="0.25">
      <c r="A93" s="151">
        <f>I15</f>
        <v>23.68</v>
      </c>
      <c r="B93" s="151"/>
      <c r="C93" s="31">
        <f>I16</f>
        <v>26</v>
      </c>
      <c r="D93" s="11">
        <v>1</v>
      </c>
      <c r="E93" s="30">
        <f>A93*C93*D93</f>
        <v>615.67999999999995</v>
      </c>
      <c r="F93" s="30">
        <f>E93</f>
        <v>615.67999999999995</v>
      </c>
      <c r="G93" s="52">
        <f>I17</f>
        <v>0.19</v>
      </c>
      <c r="H93" s="30">
        <f>F93*G93</f>
        <v>116.97919999999999</v>
      </c>
      <c r="I93" s="13">
        <f>E93-H93</f>
        <v>498.70079999999996</v>
      </c>
    </row>
    <row r="94" spans="1:12" ht="5.0999999999999996" customHeight="1" x14ac:dyDescent="0.25"/>
    <row r="95" spans="1:12" ht="12" customHeight="1" x14ac:dyDescent="0.25">
      <c r="A95" s="120" t="s">
        <v>69</v>
      </c>
      <c r="B95" s="120"/>
      <c r="C95" s="120"/>
      <c r="D95" s="120"/>
      <c r="E95" s="120"/>
      <c r="F95" s="120"/>
      <c r="G95" s="120"/>
      <c r="H95" s="32">
        <f>H37+H73+H81</f>
        <v>2.064667709978762</v>
      </c>
      <c r="I95" s="33">
        <f>I37+I73+I81</f>
        <v>4452.8977554591365</v>
      </c>
      <c r="J95" s="14"/>
      <c r="L95" s="14"/>
    </row>
    <row r="96" spans="1:12" s="38" customFormat="1" ht="5.0999999999999996" customHeight="1" x14ac:dyDescent="0.25">
      <c r="A96" s="34"/>
      <c r="B96" s="34"/>
      <c r="C96" s="34"/>
      <c r="D96" s="34"/>
      <c r="E96" s="34"/>
      <c r="F96" s="34"/>
      <c r="G96" s="34"/>
      <c r="H96" s="35"/>
      <c r="I96" s="36"/>
      <c r="J96" s="37"/>
      <c r="L96" s="37"/>
    </row>
    <row r="97" spans="1:19" x14ac:dyDescent="0.25">
      <c r="A97" s="112" t="s">
        <v>70</v>
      </c>
      <c r="B97" s="112"/>
      <c r="C97" s="112"/>
      <c r="D97" s="112"/>
      <c r="E97" s="112"/>
      <c r="F97" s="112"/>
      <c r="G97" s="112"/>
      <c r="H97" s="112"/>
      <c r="I97" s="112"/>
    </row>
    <row r="98" spans="1:19" ht="33.75" x14ac:dyDescent="0.25">
      <c r="A98" s="10" t="s">
        <v>12</v>
      </c>
      <c r="B98" s="135" t="s">
        <v>71</v>
      </c>
      <c r="C98" s="136"/>
      <c r="D98" s="136"/>
      <c r="E98" s="136"/>
      <c r="F98" s="136"/>
      <c r="G98" s="137"/>
      <c r="H98" s="10" t="s">
        <v>14</v>
      </c>
      <c r="I98" s="10" t="s">
        <v>15</v>
      </c>
    </row>
    <row r="99" spans="1:19" ht="15" customHeight="1" x14ac:dyDescent="0.25">
      <c r="A99" s="11">
        <v>1</v>
      </c>
      <c r="B99" s="101" t="s">
        <v>167</v>
      </c>
      <c r="C99" s="102"/>
      <c r="D99" s="102"/>
      <c r="E99" s="102"/>
      <c r="F99" s="102"/>
      <c r="G99" s="103"/>
      <c r="H99" s="12">
        <f>I99/$I$110</f>
        <v>0</v>
      </c>
      <c r="I99" s="13">
        <v>0</v>
      </c>
      <c r="K99"/>
      <c r="L99"/>
      <c r="M99"/>
      <c r="N99"/>
      <c r="O99"/>
      <c r="P99"/>
      <c r="Q99"/>
      <c r="R99"/>
      <c r="S99"/>
    </row>
    <row r="100" spans="1:19" ht="15" customHeight="1" x14ac:dyDescent="0.25">
      <c r="A100" s="11">
        <v>2</v>
      </c>
      <c r="B100" s="145" t="s">
        <v>171</v>
      </c>
      <c r="C100" s="146"/>
      <c r="D100" s="146"/>
      <c r="E100" s="146"/>
      <c r="F100" s="146"/>
      <c r="G100" s="147"/>
      <c r="H100" s="12">
        <f t="shared" ref="H100:H104" si="5">I100/$I$110</f>
        <v>0</v>
      </c>
      <c r="I100" s="13">
        <v>0</v>
      </c>
      <c r="K100"/>
      <c r="L100"/>
      <c r="M100"/>
      <c r="N100"/>
      <c r="O100"/>
      <c r="P100"/>
      <c r="Q100"/>
      <c r="R100"/>
      <c r="S100"/>
    </row>
    <row r="101" spans="1:19" ht="15" customHeight="1" x14ac:dyDescent="0.25">
      <c r="A101" s="11">
        <v>3</v>
      </c>
      <c r="B101" s="101" t="s">
        <v>72</v>
      </c>
      <c r="C101" s="102"/>
      <c r="D101" s="102"/>
      <c r="E101" s="102"/>
      <c r="F101" s="102"/>
      <c r="G101" s="103"/>
      <c r="H101" s="12">
        <f t="shared" si="5"/>
        <v>0</v>
      </c>
      <c r="I101" s="13">
        <v>0</v>
      </c>
      <c r="K101"/>
      <c r="L101"/>
      <c r="M101"/>
      <c r="N101"/>
      <c r="O101"/>
      <c r="P101"/>
      <c r="Q101"/>
      <c r="R101"/>
      <c r="S101"/>
    </row>
    <row r="102" spans="1:19" ht="15" customHeight="1" x14ac:dyDescent="0.25">
      <c r="A102" s="11">
        <v>4</v>
      </c>
      <c r="B102" s="148" t="s">
        <v>73</v>
      </c>
      <c r="C102" s="149"/>
      <c r="D102" s="149"/>
      <c r="E102" s="149"/>
      <c r="F102" s="149"/>
      <c r="G102" s="150"/>
      <c r="H102" s="12">
        <f t="shared" si="5"/>
        <v>0</v>
      </c>
      <c r="I102" s="13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1">
        <v>5</v>
      </c>
      <c r="B103" s="101" t="s">
        <v>172</v>
      </c>
      <c r="C103" s="102"/>
      <c r="D103" s="102"/>
      <c r="E103" s="102"/>
      <c r="F103" s="102"/>
      <c r="G103" s="103"/>
      <c r="H103" s="12">
        <f t="shared" si="5"/>
        <v>0</v>
      </c>
      <c r="I103" s="13"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1">
        <v>6</v>
      </c>
      <c r="B104" s="101" t="s">
        <v>74</v>
      </c>
      <c r="C104" s="102"/>
      <c r="D104" s="102"/>
      <c r="E104" s="102"/>
      <c r="F104" s="102"/>
      <c r="G104" s="103"/>
      <c r="H104" s="12">
        <f t="shared" si="5"/>
        <v>0</v>
      </c>
      <c r="I104" s="13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26" t="s">
        <v>75</v>
      </c>
      <c r="B105" s="127"/>
      <c r="C105" s="127"/>
      <c r="D105" s="127"/>
      <c r="E105" s="127"/>
      <c r="F105" s="127"/>
      <c r="G105" s="128"/>
      <c r="H105" s="15">
        <f>H99+H100+H101+H102+H103+H104</f>
        <v>0</v>
      </c>
      <c r="I105" s="39">
        <f>SUM(I99:I104)</f>
        <v>0</v>
      </c>
      <c r="J105" s="14"/>
      <c r="K105"/>
      <c r="L105"/>
      <c r="M105"/>
      <c r="N105"/>
      <c r="O105"/>
      <c r="P105"/>
      <c r="Q105"/>
      <c r="R105"/>
      <c r="S105"/>
    </row>
    <row r="106" spans="1:19" ht="30" customHeight="1" x14ac:dyDescent="0.25">
      <c r="A106"/>
      <c r="B106" s="129" t="s">
        <v>168</v>
      </c>
      <c r="C106" s="129"/>
      <c r="D106" s="129"/>
      <c r="E106" s="129"/>
      <c r="F106" s="129"/>
      <c r="G106" s="129"/>
      <c r="H106" s="129"/>
      <c r="I106" s="129"/>
      <c r="K106"/>
      <c r="L106"/>
      <c r="M106"/>
      <c r="N106"/>
      <c r="O106"/>
      <c r="P106"/>
      <c r="Q106"/>
      <c r="R106"/>
      <c r="S106"/>
    </row>
    <row r="107" spans="1:19" ht="5.25" customHeight="1" x14ac:dyDescent="0.25">
      <c r="A107"/>
      <c r="B107"/>
      <c r="C107"/>
      <c r="D107"/>
      <c r="E107"/>
      <c r="F107"/>
      <c r="G107"/>
      <c r="H107"/>
      <c r="I107"/>
    </row>
    <row r="108" spans="1:19" ht="48.75" customHeight="1" x14ac:dyDescent="0.25">
      <c r="A108" s="142" t="s">
        <v>150</v>
      </c>
      <c r="B108" s="143"/>
      <c r="C108" s="143"/>
      <c r="D108" s="143"/>
      <c r="E108" s="144"/>
      <c r="F108" s="40">
        <f>I25</f>
        <v>0.2</v>
      </c>
      <c r="G108" s="41">
        <f>I110*F108</f>
        <v>859.14567109182724</v>
      </c>
      <c r="H108" s="42" t="s">
        <v>76</v>
      </c>
      <c r="I108" s="43">
        <f>I78</f>
        <v>157.1694</v>
      </c>
      <c r="K108"/>
      <c r="L108"/>
      <c r="M108"/>
      <c r="N108"/>
      <c r="O108"/>
      <c r="P108"/>
      <c r="Q108"/>
      <c r="R108"/>
      <c r="S108"/>
    </row>
    <row r="109" spans="1:19" s="47" customFormat="1" ht="16.5" customHeight="1" x14ac:dyDescent="0.25">
      <c r="A109" s="139" t="s">
        <v>77</v>
      </c>
      <c r="B109" s="139"/>
      <c r="C109" s="44" t="s">
        <v>78</v>
      </c>
      <c r="D109" s="44" t="s">
        <v>79</v>
      </c>
      <c r="E109" s="44" t="s">
        <v>80</v>
      </c>
      <c r="F109" s="44" t="s">
        <v>81</v>
      </c>
      <c r="G109" s="44" t="s">
        <v>82</v>
      </c>
      <c r="H109" s="42" t="s">
        <v>83</v>
      </c>
      <c r="I109" s="45" t="s">
        <v>84</v>
      </c>
      <c r="J109" s="46"/>
      <c r="K109"/>
      <c r="L109"/>
      <c r="M109"/>
      <c r="N109"/>
      <c r="O109"/>
      <c r="P109"/>
      <c r="Q109"/>
      <c r="R109"/>
      <c r="S109"/>
    </row>
    <row r="110" spans="1:19" ht="16.5" customHeight="1" x14ac:dyDescent="0.25">
      <c r="A110" s="140">
        <f>I37</f>
        <v>2156.7139999999999</v>
      </c>
      <c r="B110" s="140"/>
      <c r="C110" s="48">
        <f>I48</f>
        <v>793.67075199999999</v>
      </c>
      <c r="D110" s="48">
        <f>I60</f>
        <v>549.83913730200004</v>
      </c>
      <c r="E110" s="48">
        <f>I67</f>
        <v>75.042863629999999</v>
      </c>
      <c r="F110" s="48">
        <f>I71</f>
        <v>202.34080252713602</v>
      </c>
      <c r="G110" s="48">
        <f>I81</f>
        <v>675.29019999999991</v>
      </c>
      <c r="H110" s="48">
        <f>A110+C110+D110+E110+F110+G110</f>
        <v>4452.8977554591356</v>
      </c>
      <c r="I110" s="48">
        <f>H110-I108</f>
        <v>4295.7283554591359</v>
      </c>
      <c r="J110" s="14"/>
      <c r="K110"/>
      <c r="L110"/>
      <c r="M110"/>
      <c r="N110"/>
      <c r="O110"/>
      <c r="P110"/>
      <c r="Q110"/>
      <c r="R110"/>
      <c r="S110"/>
    </row>
    <row r="111" spans="1:19" ht="5.0999999999999996" customHeight="1" x14ac:dyDescent="0.25">
      <c r="A111" s="18"/>
      <c r="B111" s="141"/>
      <c r="C111" s="141"/>
      <c r="D111" s="141"/>
      <c r="E111" s="141"/>
      <c r="F111" s="141"/>
      <c r="G111" s="141"/>
      <c r="H111" s="141"/>
      <c r="I111" s="141"/>
    </row>
    <row r="112" spans="1:19" ht="33.75" x14ac:dyDescent="0.25">
      <c r="A112" s="10" t="s">
        <v>19</v>
      </c>
      <c r="B112" s="135" t="s">
        <v>85</v>
      </c>
      <c r="C112" s="136"/>
      <c r="D112" s="136"/>
      <c r="E112" s="136"/>
      <c r="F112" s="136"/>
      <c r="G112" s="137"/>
      <c r="H112" s="10" t="s">
        <v>14</v>
      </c>
      <c r="I112" s="10" t="s">
        <v>15</v>
      </c>
    </row>
    <row r="113" spans="1:15" ht="15" customHeight="1" x14ac:dyDescent="0.25">
      <c r="A113" s="11">
        <v>1</v>
      </c>
      <c r="B113" s="101" t="s">
        <v>86</v>
      </c>
      <c r="C113" s="102"/>
      <c r="D113" s="102"/>
      <c r="E113" s="102"/>
      <c r="F113" s="102"/>
      <c r="G113" s="103"/>
      <c r="H113" s="12">
        <f>I113/$I$123</f>
        <v>0</v>
      </c>
      <c r="I113" s="13">
        <v>0</v>
      </c>
    </row>
    <row r="114" spans="1:15" ht="15" customHeight="1" x14ac:dyDescent="0.25">
      <c r="A114" s="11">
        <v>2</v>
      </c>
      <c r="B114" s="101" t="s">
        <v>87</v>
      </c>
      <c r="C114" s="102"/>
      <c r="D114" s="102"/>
      <c r="E114" s="102"/>
      <c r="F114" s="102"/>
      <c r="G114" s="103"/>
      <c r="H114" s="12">
        <f>I114/$I$123</f>
        <v>0</v>
      </c>
      <c r="I114" s="13">
        <v>0</v>
      </c>
    </row>
    <row r="115" spans="1:15" ht="15" customHeight="1" x14ac:dyDescent="0.25">
      <c r="A115" s="126" t="s">
        <v>88</v>
      </c>
      <c r="B115" s="127"/>
      <c r="C115" s="127"/>
      <c r="D115" s="127"/>
      <c r="E115" s="127"/>
      <c r="F115" s="127"/>
      <c r="G115" s="128"/>
      <c r="H115" s="15">
        <f>H113+H114</f>
        <v>0</v>
      </c>
      <c r="I115" s="50">
        <f>SUM(I113:I114)</f>
        <v>0</v>
      </c>
    </row>
    <row r="116" spans="1:15" ht="5.0999999999999996" customHeight="1" x14ac:dyDescent="0.25"/>
    <row r="117" spans="1:15" ht="33.75" x14ac:dyDescent="0.25">
      <c r="A117" s="10" t="s">
        <v>31</v>
      </c>
      <c r="B117" s="135" t="s">
        <v>89</v>
      </c>
      <c r="C117" s="136"/>
      <c r="D117" s="136"/>
      <c r="E117" s="136"/>
      <c r="F117" s="136"/>
      <c r="G117" s="137"/>
      <c r="H117" s="10" t="s">
        <v>14</v>
      </c>
      <c r="I117" s="10" t="s">
        <v>15</v>
      </c>
    </row>
    <row r="118" spans="1:15" ht="15" customHeight="1" x14ac:dyDescent="0.25">
      <c r="A118" s="11">
        <v>1</v>
      </c>
      <c r="B118" s="101" t="s">
        <v>89</v>
      </c>
      <c r="C118" s="102"/>
      <c r="D118" s="102"/>
      <c r="E118" s="102"/>
      <c r="F118" s="102"/>
      <c r="G118" s="103"/>
      <c r="H118" s="12">
        <f>I118/I123</f>
        <v>0</v>
      </c>
      <c r="I118" s="13">
        <v>0</v>
      </c>
    </row>
    <row r="119" spans="1:15" ht="15" customHeight="1" x14ac:dyDescent="0.25">
      <c r="A119" s="126" t="s">
        <v>90</v>
      </c>
      <c r="B119" s="127"/>
      <c r="C119" s="127"/>
      <c r="D119" s="127"/>
      <c r="E119" s="127"/>
      <c r="F119" s="127"/>
      <c r="G119" s="128"/>
      <c r="H119" s="15">
        <f>H118</f>
        <v>0</v>
      </c>
      <c r="I119" s="50">
        <f>I118</f>
        <v>0</v>
      </c>
      <c r="J119" s="14"/>
      <c r="K119" s="14"/>
      <c r="L119" s="1"/>
    </row>
    <row r="120" spans="1:15" ht="5.0999999999999996" customHeight="1" x14ac:dyDescent="0.25">
      <c r="A120" s="17"/>
      <c r="B120" s="17"/>
      <c r="C120" s="17"/>
      <c r="D120" s="17"/>
      <c r="E120" s="17"/>
      <c r="F120" s="17"/>
      <c r="G120" s="17"/>
      <c r="H120" s="24"/>
      <c r="I120" s="25"/>
    </row>
    <row r="121" spans="1:15" ht="39" customHeight="1" x14ac:dyDescent="0.25">
      <c r="A121" s="138" t="s">
        <v>91</v>
      </c>
      <c r="B121" s="138"/>
      <c r="C121" s="138"/>
      <c r="D121" s="138"/>
      <c r="E121" s="138"/>
      <c r="F121" s="40">
        <v>0.18</v>
      </c>
      <c r="G121" s="41">
        <f>I123*F121</f>
        <v>773.23110398264441</v>
      </c>
      <c r="H121" s="42" t="s">
        <v>76</v>
      </c>
      <c r="I121" s="43">
        <f>I78</f>
        <v>157.1694</v>
      </c>
      <c r="L121" s="1"/>
    </row>
    <row r="122" spans="1:15" s="47" customFormat="1" ht="16.5" customHeight="1" x14ac:dyDescent="0.25">
      <c r="A122" s="139" t="s">
        <v>77</v>
      </c>
      <c r="B122" s="139"/>
      <c r="C122" s="44" t="s">
        <v>78</v>
      </c>
      <c r="D122" s="44" t="s">
        <v>79</v>
      </c>
      <c r="E122" s="44" t="s">
        <v>80</v>
      </c>
      <c r="F122" s="44" t="s">
        <v>81</v>
      </c>
      <c r="G122" s="44" t="s">
        <v>82</v>
      </c>
      <c r="H122" s="42" t="s">
        <v>83</v>
      </c>
      <c r="I122" s="45" t="s">
        <v>84</v>
      </c>
      <c r="J122" s="46"/>
      <c r="L122" s="46"/>
    </row>
    <row r="123" spans="1:15" ht="16.5" customHeight="1" x14ac:dyDescent="0.25">
      <c r="A123" s="140">
        <f>I37</f>
        <v>2156.7139999999999</v>
      </c>
      <c r="B123" s="140"/>
      <c r="C123" s="48">
        <f>I48</f>
        <v>793.67075199999999</v>
      </c>
      <c r="D123" s="48">
        <f>I60</f>
        <v>549.83913730200004</v>
      </c>
      <c r="E123" s="48">
        <f>I67</f>
        <v>75.042863629999999</v>
      </c>
      <c r="F123" s="48">
        <f>I71</f>
        <v>202.34080252713602</v>
      </c>
      <c r="G123" s="48">
        <f>I81</f>
        <v>675.29019999999991</v>
      </c>
      <c r="H123" s="48">
        <f>A123+C123+D123+E123+F123+G123</f>
        <v>4452.8977554591356</v>
      </c>
      <c r="I123" s="48">
        <f>H123-I121</f>
        <v>4295.7283554591359</v>
      </c>
      <c r="J123" s="14"/>
      <c r="L123" s="1"/>
    </row>
    <row r="124" spans="1:15" ht="5.0999999999999996" customHeight="1" x14ac:dyDescent="0.25"/>
    <row r="125" spans="1:15" ht="12" x14ac:dyDescent="0.25">
      <c r="A125" s="120" t="s">
        <v>92</v>
      </c>
      <c r="B125" s="120"/>
      <c r="C125" s="120"/>
      <c r="D125" s="120"/>
      <c r="E125" s="120"/>
      <c r="F125" s="120"/>
      <c r="G125" s="120"/>
      <c r="H125" s="32">
        <f>H105+H115+H119</f>
        <v>0</v>
      </c>
      <c r="I125" s="33">
        <f>I105+I115+I119</f>
        <v>0</v>
      </c>
    </row>
    <row r="126" spans="1:15" ht="5.0999999999999996" customHeight="1" x14ac:dyDescent="0.25"/>
    <row r="127" spans="1:15" x14ac:dyDescent="0.25">
      <c r="A127" s="112" t="s">
        <v>93</v>
      </c>
      <c r="B127" s="112"/>
      <c r="C127" s="112"/>
      <c r="D127" s="112"/>
      <c r="E127" s="112"/>
      <c r="F127" s="112"/>
      <c r="G127" s="112"/>
      <c r="H127" s="112"/>
      <c r="I127" s="112"/>
    </row>
    <row r="128" spans="1:15" ht="33.75" x14ac:dyDescent="0.25">
      <c r="A128" s="10" t="s">
        <v>12</v>
      </c>
      <c r="B128" s="135" t="s">
        <v>169</v>
      </c>
      <c r="C128" s="136"/>
      <c r="D128" s="136"/>
      <c r="E128" s="136"/>
      <c r="F128" s="136"/>
      <c r="G128" s="137"/>
      <c r="H128" s="10" t="s">
        <v>14</v>
      </c>
      <c r="I128" s="10" t="s">
        <v>15</v>
      </c>
      <c r="K128"/>
      <c r="L128"/>
      <c r="M128"/>
      <c r="N128"/>
      <c r="O128"/>
    </row>
    <row r="129" spans="1:19" ht="15" customHeight="1" x14ac:dyDescent="0.25">
      <c r="A129" s="11">
        <v>1</v>
      </c>
      <c r="B129" s="101" t="s">
        <v>94</v>
      </c>
      <c r="C129" s="102"/>
      <c r="D129" s="102"/>
      <c r="E129" s="102"/>
      <c r="F129" s="102"/>
      <c r="G129" s="103"/>
      <c r="H129" s="12">
        <f>I129/$I$95</f>
        <v>1.9241982507288629E-2</v>
      </c>
      <c r="I129" s="13">
        <f>($D$139/$E$140)*G139</f>
        <v>85.682580717289511</v>
      </c>
    </row>
    <row r="130" spans="1:19" ht="15" customHeight="1" x14ac:dyDescent="0.25">
      <c r="A130" s="11">
        <v>2</v>
      </c>
      <c r="B130" s="101" t="s">
        <v>95</v>
      </c>
      <c r="C130" s="102"/>
      <c r="D130" s="102"/>
      <c r="E130" s="102"/>
      <c r="F130" s="102"/>
      <c r="G130" s="103"/>
      <c r="H130" s="12">
        <f t="shared" ref="H130:H133" si="6">I130/$I$95</f>
        <v>8.8629737609329448E-2</v>
      </c>
      <c r="I130" s="13">
        <f>($D$139/$E$140)*G140</f>
        <v>394.65915966751533</v>
      </c>
    </row>
    <row r="131" spans="1:19" ht="15" customHeight="1" x14ac:dyDescent="0.25">
      <c r="A131" s="11">
        <v>3</v>
      </c>
      <c r="B131" s="101" t="s">
        <v>159</v>
      </c>
      <c r="C131" s="102"/>
      <c r="D131" s="102"/>
      <c r="E131" s="102"/>
      <c r="F131" s="102"/>
      <c r="G131" s="103"/>
      <c r="H131" s="12">
        <f t="shared" si="6"/>
        <v>5.830903790087464E-2</v>
      </c>
      <c r="I131" s="13">
        <f>($D$139/$E$140)*G141</f>
        <v>259.64418399178641</v>
      </c>
    </row>
    <row r="132" spans="1:19" ht="15" customHeight="1" x14ac:dyDescent="0.25">
      <c r="A132" s="11">
        <v>4</v>
      </c>
      <c r="B132" s="101" t="s">
        <v>173</v>
      </c>
      <c r="C132" s="102"/>
      <c r="D132" s="102"/>
      <c r="E132" s="102"/>
      <c r="F132" s="102"/>
      <c r="G132" s="103"/>
      <c r="H132" s="12">
        <f t="shared" si="6"/>
        <v>0</v>
      </c>
      <c r="I132" s="13">
        <f t="shared" ref="I132" si="7">($D$139/$E$140)*G142</f>
        <v>0</v>
      </c>
    </row>
    <row r="133" spans="1:19" ht="15" customHeight="1" x14ac:dyDescent="0.25">
      <c r="A133" s="11">
        <v>5</v>
      </c>
      <c r="B133" s="101" t="s">
        <v>74</v>
      </c>
      <c r="C133" s="102"/>
      <c r="D133" s="102"/>
      <c r="E133" s="102"/>
      <c r="F133" s="102"/>
      <c r="G133" s="103"/>
      <c r="H133" s="12">
        <f t="shared" si="6"/>
        <v>0</v>
      </c>
      <c r="I133" s="13">
        <v>0</v>
      </c>
    </row>
    <row r="134" spans="1:19" ht="15" customHeight="1" x14ac:dyDescent="0.25">
      <c r="A134" s="126" t="s">
        <v>96</v>
      </c>
      <c r="B134" s="127"/>
      <c r="C134" s="127"/>
      <c r="D134" s="127"/>
      <c r="E134" s="127"/>
      <c r="F134" s="127"/>
      <c r="G134" s="128"/>
      <c r="H134" s="15">
        <f>H129+H130+H131+H132+H133</f>
        <v>0.16618075801749271</v>
      </c>
      <c r="I134" s="50">
        <f>SUM(I129:I133)</f>
        <v>739.98592437659124</v>
      </c>
    </row>
    <row r="135" spans="1:19" ht="11.25" customHeight="1" x14ac:dyDescent="0.25">
      <c r="A135" s="18" t="s">
        <v>98</v>
      </c>
      <c r="B135" s="129" t="s">
        <v>97</v>
      </c>
      <c r="C135" s="129"/>
      <c r="D135" s="129"/>
      <c r="E135" s="129"/>
      <c r="F135" s="129"/>
      <c r="G135" s="129"/>
      <c r="H135" s="129"/>
      <c r="I135" s="129"/>
      <c r="K135"/>
      <c r="L135"/>
      <c r="M135"/>
      <c r="N135"/>
      <c r="O135"/>
      <c r="P135"/>
      <c r="Q135"/>
      <c r="R135"/>
      <c r="S135"/>
    </row>
    <row r="136" spans="1:19" ht="20.25" customHeight="1" x14ac:dyDescent="0.25">
      <c r="A136" s="18" t="s">
        <v>170</v>
      </c>
      <c r="B136" s="130" t="s">
        <v>99</v>
      </c>
      <c r="C136" s="130"/>
      <c r="D136" s="130"/>
      <c r="E136" s="130"/>
      <c r="F136" s="130"/>
      <c r="G136" s="130"/>
      <c r="H136" s="130"/>
      <c r="I136" s="130"/>
      <c r="K136"/>
      <c r="L136"/>
      <c r="M136"/>
      <c r="N136"/>
      <c r="O136"/>
      <c r="P136"/>
      <c r="Q136"/>
      <c r="R136"/>
      <c r="S136"/>
    </row>
    <row r="137" spans="1:19" ht="13.5" customHeight="1" x14ac:dyDescent="0.25">
      <c r="A137" s="131" t="s">
        <v>100</v>
      </c>
      <c r="B137" s="131"/>
      <c r="C137" s="131"/>
      <c r="D137" s="131"/>
      <c r="E137" s="131"/>
      <c r="F137" s="131"/>
      <c r="G137" s="131"/>
      <c r="H137" s="131"/>
      <c r="I137" s="131"/>
    </row>
    <row r="138" spans="1:19" ht="13.5" customHeight="1" x14ac:dyDescent="0.25">
      <c r="A138" s="132" t="s">
        <v>101</v>
      </c>
      <c r="B138" s="132"/>
      <c r="C138" s="11" t="s">
        <v>102</v>
      </c>
      <c r="D138" s="133" t="s">
        <v>143</v>
      </c>
      <c r="E138" s="134"/>
      <c r="F138" s="11" t="s">
        <v>103</v>
      </c>
      <c r="G138" s="49" t="s">
        <v>104</v>
      </c>
      <c r="H138" s="133" t="s">
        <v>105</v>
      </c>
      <c r="I138" s="133"/>
    </row>
    <row r="139" spans="1:19" ht="13.5" customHeight="1" x14ac:dyDescent="0.25">
      <c r="A139" s="121">
        <f>I95</f>
        <v>4452.8977554591365</v>
      </c>
      <c r="B139" s="122"/>
      <c r="C139" s="13">
        <f>I125</f>
        <v>0</v>
      </c>
      <c r="D139" s="123">
        <f>A139+C139</f>
        <v>4452.8977554591365</v>
      </c>
      <c r="E139" s="124"/>
      <c r="F139" s="11" t="s">
        <v>94</v>
      </c>
      <c r="G139" s="51">
        <v>1.6500000000000001E-2</v>
      </c>
      <c r="H139" s="116">
        <v>6.4999999999999997E-3</v>
      </c>
      <c r="I139" s="116"/>
      <c r="J139" s="14"/>
    </row>
    <row r="140" spans="1:19" ht="13.5" customHeight="1" x14ac:dyDescent="0.25">
      <c r="A140" s="125" t="s">
        <v>106</v>
      </c>
      <c r="B140" s="125"/>
      <c r="C140" s="49">
        <v>1</v>
      </c>
      <c r="D140" s="53">
        <f>G143/1</f>
        <v>0.14250000000000002</v>
      </c>
      <c r="E140" s="54">
        <f>C140-D140</f>
        <v>0.85749999999999993</v>
      </c>
      <c r="F140" s="11" t="s">
        <v>95</v>
      </c>
      <c r="G140" s="51">
        <v>7.5999999999999998E-2</v>
      </c>
      <c r="H140" s="116">
        <v>0.03</v>
      </c>
      <c r="I140" s="116"/>
    </row>
    <row r="141" spans="1:19" ht="13.5" customHeight="1" x14ac:dyDescent="0.25">
      <c r="A141" s="115" t="s">
        <v>107</v>
      </c>
      <c r="B141" s="115"/>
      <c r="C141" s="11">
        <v>1</v>
      </c>
      <c r="D141" s="55">
        <f>H143</f>
        <v>8.6499999999999994E-2</v>
      </c>
      <c r="E141" s="56">
        <f>C141-D141</f>
        <v>0.91349999999999998</v>
      </c>
      <c r="F141" s="11" t="s">
        <v>159</v>
      </c>
      <c r="G141" s="51">
        <f>I11</f>
        <v>0.05</v>
      </c>
      <c r="H141" s="116">
        <f>I11</f>
        <v>0.05</v>
      </c>
      <c r="I141" s="116"/>
    </row>
    <row r="142" spans="1:19" ht="13.5" customHeight="1" x14ac:dyDescent="0.25">
      <c r="A142" s="115" t="s">
        <v>108</v>
      </c>
      <c r="B142" s="115"/>
      <c r="C142" s="11">
        <v>1</v>
      </c>
      <c r="D142" s="57">
        <v>0.09</v>
      </c>
      <c r="E142" s="58">
        <f>C142-D142</f>
        <v>0.91</v>
      </c>
      <c r="F142" s="11" t="s">
        <v>109</v>
      </c>
      <c r="G142" s="51">
        <v>0</v>
      </c>
      <c r="H142" s="116">
        <v>0</v>
      </c>
      <c r="I142" s="116"/>
    </row>
    <row r="143" spans="1:19" ht="18" customHeight="1" x14ac:dyDescent="0.25">
      <c r="A143" s="59" t="s">
        <v>110</v>
      </c>
      <c r="B143" s="117" t="s">
        <v>111</v>
      </c>
      <c r="C143" s="117"/>
      <c r="D143" s="117"/>
      <c r="E143" s="117"/>
      <c r="F143" s="23" t="s">
        <v>112</v>
      </c>
      <c r="G143" s="60">
        <f>SUM(G139:G142)</f>
        <v>0.14250000000000002</v>
      </c>
      <c r="H143" s="118">
        <f>SUM(H139:I142)</f>
        <v>8.6499999999999994E-2</v>
      </c>
      <c r="I143" s="118"/>
    </row>
    <row r="144" spans="1:19" ht="5.0999999999999996" customHeight="1" x14ac:dyDescent="0.25">
      <c r="A144" s="61"/>
      <c r="B144" s="119"/>
      <c r="C144" s="119"/>
      <c r="D144" s="119"/>
      <c r="E144" s="119"/>
      <c r="F144" s="119"/>
      <c r="G144" s="119"/>
      <c r="H144" s="119"/>
      <c r="I144" s="119"/>
    </row>
    <row r="145" spans="1:10" ht="12" x14ac:dyDescent="0.25">
      <c r="A145" s="120" t="s">
        <v>113</v>
      </c>
      <c r="B145" s="120"/>
      <c r="C145" s="120"/>
      <c r="D145" s="120"/>
      <c r="E145" s="120"/>
      <c r="F145" s="120"/>
      <c r="G145" s="120"/>
      <c r="H145" s="32">
        <f>H134</f>
        <v>0.16618075801749271</v>
      </c>
      <c r="I145" s="33">
        <f>I134</f>
        <v>739.98592437659124</v>
      </c>
    </row>
    <row r="146" spans="1:10" ht="5.0999999999999996" customHeight="1" x14ac:dyDescent="0.25"/>
    <row r="147" spans="1:10" x14ac:dyDescent="0.25">
      <c r="A147" s="113" t="s">
        <v>114</v>
      </c>
      <c r="B147" s="113"/>
      <c r="C147" s="113"/>
      <c r="D147" s="113"/>
      <c r="E147" s="113"/>
      <c r="F147" s="113"/>
      <c r="G147" s="113"/>
      <c r="H147" s="113"/>
      <c r="I147" s="113"/>
    </row>
    <row r="148" spans="1:10" x14ac:dyDescent="0.25">
      <c r="A148" s="112" t="s">
        <v>11</v>
      </c>
      <c r="B148" s="112"/>
      <c r="C148" s="112"/>
      <c r="D148" s="112"/>
      <c r="E148" s="112"/>
      <c r="F148" s="112"/>
      <c r="G148" s="112"/>
      <c r="H148" s="112"/>
      <c r="I148" s="112"/>
    </row>
    <row r="149" spans="1:10" ht="15" customHeight="1" x14ac:dyDescent="0.25">
      <c r="A149" s="11">
        <v>1</v>
      </c>
      <c r="B149" s="101" t="s">
        <v>115</v>
      </c>
      <c r="C149" s="102"/>
      <c r="D149" s="102"/>
      <c r="E149" s="102"/>
      <c r="F149" s="102"/>
      <c r="G149" s="103"/>
      <c r="H149" s="12">
        <f>I149/$G$166</f>
        <v>0.41532106878778108</v>
      </c>
      <c r="I149" s="62">
        <f>I37</f>
        <v>2156.7139999999999</v>
      </c>
    </row>
    <row r="150" spans="1:10" ht="15" customHeight="1" x14ac:dyDescent="0.25">
      <c r="A150" s="11">
        <v>2</v>
      </c>
      <c r="B150" s="101" t="s">
        <v>116</v>
      </c>
      <c r="C150" s="102"/>
      <c r="D150" s="102"/>
      <c r="E150" s="102"/>
      <c r="F150" s="102"/>
      <c r="G150" s="103"/>
      <c r="H150" s="12">
        <f t="shared" ref="H150:H151" si="8">I150/$G$166</f>
        <v>0.31213746646264401</v>
      </c>
      <c r="I150" s="62">
        <f>I48+I60+I67+I71</f>
        <v>1620.893555459136</v>
      </c>
    </row>
    <row r="151" spans="1:10" ht="15" customHeight="1" x14ac:dyDescent="0.25">
      <c r="A151" s="11">
        <v>3</v>
      </c>
      <c r="B151" s="114" t="s">
        <v>117</v>
      </c>
      <c r="C151" s="114"/>
      <c r="D151" s="114"/>
      <c r="E151" s="114"/>
      <c r="F151" s="114"/>
      <c r="G151" s="114"/>
      <c r="H151" s="12">
        <f t="shared" si="8"/>
        <v>0.13004146474957476</v>
      </c>
      <c r="I151" s="62">
        <f>I81</f>
        <v>675.29019999999991</v>
      </c>
    </row>
    <row r="152" spans="1:10" s="17" customFormat="1" ht="15" customHeight="1" x14ac:dyDescent="0.25">
      <c r="A152" s="104" t="s">
        <v>118</v>
      </c>
      <c r="B152" s="105"/>
      <c r="C152" s="105"/>
      <c r="D152" s="105"/>
      <c r="E152" s="105"/>
      <c r="F152" s="105"/>
      <c r="G152" s="106"/>
      <c r="H152" s="32">
        <f>H149+H150+H151</f>
        <v>0.85749999999999982</v>
      </c>
      <c r="I152" s="33">
        <f>SUM(I149:I151)</f>
        <v>4452.8977554591365</v>
      </c>
      <c r="J152" s="24"/>
    </row>
    <row r="153" spans="1:10" ht="5.0999999999999996" customHeight="1" x14ac:dyDescent="0.25"/>
    <row r="154" spans="1:10" x14ac:dyDescent="0.25">
      <c r="A154" s="112" t="s">
        <v>70</v>
      </c>
      <c r="B154" s="112"/>
      <c r="C154" s="112"/>
      <c r="D154" s="112"/>
      <c r="E154" s="112"/>
      <c r="F154" s="112"/>
      <c r="G154" s="112"/>
      <c r="H154" s="112"/>
      <c r="I154" s="112"/>
    </row>
    <row r="155" spans="1:10" ht="15" customHeight="1" x14ac:dyDescent="0.25">
      <c r="A155" s="11">
        <v>1</v>
      </c>
      <c r="B155" s="101" t="s">
        <v>119</v>
      </c>
      <c r="C155" s="102"/>
      <c r="D155" s="102"/>
      <c r="E155" s="102"/>
      <c r="F155" s="102"/>
      <c r="G155" s="103"/>
      <c r="H155" s="12">
        <f>I155/$G$166</f>
        <v>0</v>
      </c>
      <c r="I155" s="13">
        <f>I105</f>
        <v>0</v>
      </c>
    </row>
    <row r="156" spans="1:10" ht="15" customHeight="1" x14ac:dyDescent="0.25">
      <c r="A156" s="11">
        <v>2</v>
      </c>
      <c r="B156" s="101" t="s">
        <v>120</v>
      </c>
      <c r="C156" s="102"/>
      <c r="D156" s="102"/>
      <c r="E156" s="102"/>
      <c r="F156" s="102"/>
      <c r="G156" s="103"/>
      <c r="H156" s="12">
        <f t="shared" ref="H156:H157" si="9">I156/$G$166</f>
        <v>0</v>
      </c>
      <c r="I156" s="13">
        <f>I115</f>
        <v>0</v>
      </c>
    </row>
    <row r="157" spans="1:10" ht="15" customHeight="1" x14ac:dyDescent="0.25">
      <c r="A157" s="11">
        <v>3</v>
      </c>
      <c r="B157" s="101" t="s">
        <v>121</v>
      </c>
      <c r="C157" s="102"/>
      <c r="D157" s="102"/>
      <c r="E157" s="102"/>
      <c r="F157" s="102"/>
      <c r="G157" s="103"/>
      <c r="H157" s="12">
        <f t="shared" si="9"/>
        <v>0</v>
      </c>
      <c r="I157" s="13">
        <f>I119</f>
        <v>0</v>
      </c>
    </row>
    <row r="158" spans="1:10" ht="15" customHeight="1" x14ac:dyDescent="0.25">
      <c r="A158" s="104" t="s">
        <v>122</v>
      </c>
      <c r="B158" s="105"/>
      <c r="C158" s="105"/>
      <c r="D158" s="105"/>
      <c r="E158" s="105"/>
      <c r="F158" s="105"/>
      <c r="G158" s="106"/>
      <c r="H158" s="32">
        <f>H155+H156+H157</f>
        <v>0</v>
      </c>
      <c r="I158" s="33">
        <f>I155+I156+I157</f>
        <v>0</v>
      </c>
    </row>
    <row r="159" spans="1:10" ht="5.0999999999999996" customHeight="1" x14ac:dyDescent="0.25"/>
    <row r="160" spans="1:10" x14ac:dyDescent="0.25">
      <c r="A160" s="112" t="s">
        <v>93</v>
      </c>
      <c r="B160" s="112"/>
      <c r="C160" s="112"/>
      <c r="D160" s="112"/>
      <c r="E160" s="112"/>
      <c r="F160" s="112"/>
      <c r="G160" s="112"/>
      <c r="H160" s="112"/>
      <c r="I160" s="112"/>
    </row>
    <row r="161" spans="1:11" ht="15" customHeight="1" x14ac:dyDescent="0.25">
      <c r="A161" s="11">
        <v>1</v>
      </c>
      <c r="B161" s="101" t="s">
        <v>123</v>
      </c>
      <c r="C161" s="102"/>
      <c r="D161" s="102"/>
      <c r="E161" s="102"/>
      <c r="F161" s="102"/>
      <c r="G161" s="103"/>
      <c r="H161" s="12">
        <f>I161/$G$166</f>
        <v>0.14250000000000002</v>
      </c>
      <c r="I161" s="13">
        <f>I134</f>
        <v>739.98592437659124</v>
      </c>
    </row>
    <row r="162" spans="1:11" ht="15" customHeight="1" x14ac:dyDescent="0.25">
      <c r="A162" s="104" t="s">
        <v>124</v>
      </c>
      <c r="B162" s="105"/>
      <c r="C162" s="105"/>
      <c r="D162" s="105"/>
      <c r="E162" s="105"/>
      <c r="F162" s="105"/>
      <c r="G162" s="106"/>
      <c r="H162" s="32">
        <f>H161</f>
        <v>0.14250000000000002</v>
      </c>
      <c r="I162" s="33">
        <f>I134</f>
        <v>739.98592437659124</v>
      </c>
      <c r="K162" s="63"/>
    </row>
    <row r="163" spans="1:11" ht="5.0999999999999996" customHeight="1" x14ac:dyDescent="0.25"/>
    <row r="164" spans="1:11" x14ac:dyDescent="0.25">
      <c r="A164" s="107" t="s">
        <v>114</v>
      </c>
      <c r="B164" s="107"/>
      <c r="C164" s="107"/>
      <c r="D164" s="107"/>
      <c r="E164" s="107"/>
      <c r="F164" s="107"/>
      <c r="G164" s="107"/>
      <c r="H164" s="107"/>
      <c r="I164" s="107"/>
    </row>
    <row r="165" spans="1:11" ht="45" x14ac:dyDescent="0.25">
      <c r="A165" s="108" t="s">
        <v>125</v>
      </c>
      <c r="B165" s="108"/>
      <c r="C165" s="108"/>
      <c r="D165" s="108"/>
      <c r="E165" s="108"/>
      <c r="F165" s="108"/>
      <c r="G165" s="64" t="s">
        <v>126</v>
      </c>
      <c r="H165" s="64" t="s">
        <v>127</v>
      </c>
      <c r="I165" s="64" t="s">
        <v>128</v>
      </c>
    </row>
    <row r="166" spans="1:11" ht="11.25" customHeight="1" x14ac:dyDescent="0.25">
      <c r="A166" s="109" t="str">
        <f>D5</f>
        <v>Servente de Limpeza - seg-sáb</v>
      </c>
      <c r="B166" s="110"/>
      <c r="C166" s="110"/>
      <c r="D166" s="110"/>
      <c r="E166" s="110"/>
      <c r="F166" s="111"/>
      <c r="G166" s="65">
        <f>I152+I158+I162</f>
        <v>5192.8836798357279</v>
      </c>
      <c r="H166" s="64">
        <f>IF(D6="12x36",2,1)</f>
        <v>1</v>
      </c>
      <c r="I166" s="65">
        <f>G166*H166</f>
        <v>5192.8836798357279</v>
      </c>
    </row>
    <row r="167" spans="1:11" x14ac:dyDescent="0.25">
      <c r="A167" s="109"/>
      <c r="B167" s="110"/>
      <c r="C167" s="110"/>
      <c r="D167" s="110"/>
      <c r="E167" s="110"/>
      <c r="F167" s="111"/>
      <c r="G167" s="64"/>
      <c r="H167" s="64"/>
      <c r="I167" s="65"/>
    </row>
    <row r="168" spans="1:11" s="17" customFormat="1" ht="12" x14ac:dyDescent="0.25">
      <c r="A168" s="98" t="s">
        <v>129</v>
      </c>
      <c r="B168" s="99"/>
      <c r="C168" s="99"/>
      <c r="D168" s="99"/>
      <c r="E168" s="99"/>
      <c r="F168" s="99"/>
      <c r="G168" s="99"/>
      <c r="H168" s="100"/>
      <c r="I168" s="66">
        <f>I166+I167</f>
        <v>5192.8836798357279</v>
      </c>
      <c r="J168" s="24"/>
    </row>
  </sheetData>
  <mergeCells count="166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B30:G30"/>
    <mergeCell ref="B31:G31"/>
    <mergeCell ref="B32:G32"/>
    <mergeCell ref="B33:G33"/>
    <mergeCell ref="B34:G34"/>
    <mergeCell ref="B35:G35"/>
    <mergeCell ref="A23:F23"/>
    <mergeCell ref="A24:F24"/>
    <mergeCell ref="A25:F25"/>
    <mergeCell ref="A27:I27"/>
    <mergeCell ref="B28:G28"/>
    <mergeCell ref="B29:G29"/>
    <mergeCell ref="B43:G43"/>
    <mergeCell ref="B44:G44"/>
    <mergeCell ref="B45:G45"/>
    <mergeCell ref="B46:G46"/>
    <mergeCell ref="B47:G47"/>
    <mergeCell ref="A48:G48"/>
    <mergeCell ref="B36:G36"/>
    <mergeCell ref="A37:G37"/>
    <mergeCell ref="B39:G39"/>
    <mergeCell ref="B40:G40"/>
    <mergeCell ref="B41:G41"/>
    <mergeCell ref="B42:G42"/>
    <mergeCell ref="B55:G55"/>
    <mergeCell ref="B56:G56"/>
    <mergeCell ref="B57:G57"/>
    <mergeCell ref="B58:G58"/>
    <mergeCell ref="B59:G59"/>
    <mergeCell ref="A60:G60"/>
    <mergeCell ref="A49:I49"/>
    <mergeCell ref="A50:I50"/>
    <mergeCell ref="B51:G51"/>
    <mergeCell ref="B52:G52"/>
    <mergeCell ref="B53:G53"/>
    <mergeCell ref="B54:G54"/>
    <mergeCell ref="A67:G67"/>
    <mergeCell ref="B69:G69"/>
    <mergeCell ref="B70:G70"/>
    <mergeCell ref="A71:G71"/>
    <mergeCell ref="A73:G73"/>
    <mergeCell ref="B75:G75"/>
    <mergeCell ref="B61:I61"/>
    <mergeCell ref="B62:I62"/>
    <mergeCell ref="B63:G63"/>
    <mergeCell ref="B64:G64"/>
    <mergeCell ref="B65:G65"/>
    <mergeCell ref="B66:G66"/>
    <mergeCell ref="B82:G82"/>
    <mergeCell ref="A83:I83"/>
    <mergeCell ref="A84:B84"/>
    <mergeCell ref="A85:B85"/>
    <mergeCell ref="A87:I87"/>
    <mergeCell ref="A88:B88"/>
    <mergeCell ref="B76:G76"/>
    <mergeCell ref="B77:G77"/>
    <mergeCell ref="B78:G78"/>
    <mergeCell ref="B79:G79"/>
    <mergeCell ref="B80:G80"/>
    <mergeCell ref="A81:G81"/>
    <mergeCell ref="B98:G98"/>
    <mergeCell ref="B99:G99"/>
    <mergeCell ref="B100:G100"/>
    <mergeCell ref="B101:G101"/>
    <mergeCell ref="B102:G102"/>
    <mergeCell ref="B103:G103"/>
    <mergeCell ref="A89:B89"/>
    <mergeCell ref="A91:I91"/>
    <mergeCell ref="A92:B92"/>
    <mergeCell ref="A93:B93"/>
    <mergeCell ref="A95:G95"/>
    <mergeCell ref="A97:I97"/>
    <mergeCell ref="B111:I111"/>
    <mergeCell ref="B112:G112"/>
    <mergeCell ref="B113:G113"/>
    <mergeCell ref="B114:G114"/>
    <mergeCell ref="A115:G115"/>
    <mergeCell ref="B117:G117"/>
    <mergeCell ref="B104:G104"/>
    <mergeCell ref="A105:G105"/>
    <mergeCell ref="B106:I106"/>
    <mergeCell ref="A108:E108"/>
    <mergeCell ref="A109:B109"/>
    <mergeCell ref="A110:B110"/>
    <mergeCell ref="A127:I127"/>
    <mergeCell ref="B128:G128"/>
    <mergeCell ref="B129:G129"/>
    <mergeCell ref="B130:G130"/>
    <mergeCell ref="B131:G131"/>
    <mergeCell ref="B132:G132"/>
    <mergeCell ref="B118:G118"/>
    <mergeCell ref="A119:G119"/>
    <mergeCell ref="A121:E121"/>
    <mergeCell ref="A122:B122"/>
    <mergeCell ref="A123:B123"/>
    <mergeCell ref="A125:G125"/>
    <mergeCell ref="A139:B139"/>
    <mergeCell ref="D139:E139"/>
    <mergeCell ref="H139:I139"/>
    <mergeCell ref="A140:B140"/>
    <mergeCell ref="H140:I140"/>
    <mergeCell ref="A141:B141"/>
    <mergeCell ref="H141:I141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47:I147"/>
    <mergeCell ref="A148:I148"/>
    <mergeCell ref="B149:G149"/>
    <mergeCell ref="B150:G150"/>
    <mergeCell ref="B151:G151"/>
    <mergeCell ref="A152:G152"/>
    <mergeCell ref="A142:B142"/>
    <mergeCell ref="H142:I142"/>
    <mergeCell ref="B143:E143"/>
    <mergeCell ref="H143:I143"/>
    <mergeCell ref="B144:I144"/>
    <mergeCell ref="A145:G145"/>
    <mergeCell ref="A168:H168"/>
    <mergeCell ref="B161:G161"/>
    <mergeCell ref="A162:G162"/>
    <mergeCell ref="A164:I164"/>
    <mergeCell ref="A165:F165"/>
    <mergeCell ref="A166:F166"/>
    <mergeCell ref="A167:F167"/>
    <mergeCell ref="A154:I154"/>
    <mergeCell ref="B155:G155"/>
    <mergeCell ref="B156:G156"/>
    <mergeCell ref="B157:G157"/>
    <mergeCell ref="A158:G158"/>
    <mergeCell ref="A160:I160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2" max="8" man="1"/>
    <brk id="120" max="8" man="1"/>
  </rowBreaks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68"/>
  <sheetViews>
    <sheetView view="pageBreakPreview" topLeftCell="A139" zoomScale="130" zoomScaleNormal="130" zoomScaleSheetLayoutView="130" workbookViewId="0">
      <selection activeCell="I122" sqref="I122"/>
    </sheetView>
  </sheetViews>
  <sheetFormatPr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K1" s="2"/>
    </row>
    <row r="2" spans="1:11" ht="22.5" customHeight="1" x14ac:dyDescent="0.25">
      <c r="A2" s="179" t="s">
        <v>1</v>
      </c>
      <c r="B2" s="179"/>
      <c r="C2" s="180" t="s">
        <v>198</v>
      </c>
      <c r="D2" s="180"/>
      <c r="E2" s="181" t="s">
        <v>2</v>
      </c>
      <c r="F2" s="181"/>
      <c r="G2" s="181"/>
      <c r="H2" s="181"/>
      <c r="I2" s="181"/>
    </row>
    <row r="3" spans="1:11" ht="11.25" customHeight="1" x14ac:dyDescent="0.25">
      <c r="A3" s="179" t="s">
        <v>3</v>
      </c>
      <c r="B3" s="179"/>
      <c r="C3" s="4"/>
      <c r="D3" s="5"/>
      <c r="E3" s="6" t="s">
        <v>4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148" t="s">
        <v>153</v>
      </c>
      <c r="B5" s="149"/>
      <c r="C5" s="150"/>
      <c r="D5" s="182" t="s">
        <v>206</v>
      </c>
      <c r="E5" s="183"/>
      <c r="F5" s="184"/>
      <c r="G5" s="185" t="str">
        <f>IF(D6="12x36","Regime de trabalho:","Quantidade de HORAS/MÊS")</f>
        <v>Quantidade de HORAS/MÊS</v>
      </c>
      <c r="H5" s="186"/>
      <c r="I5" s="189">
        <f>IF(D6="12x36",D6,5*D6)</f>
        <v>150</v>
      </c>
    </row>
    <row r="6" spans="1:11" ht="18.75" customHeight="1" x14ac:dyDescent="0.25">
      <c r="A6" s="148" t="str">
        <f>IF(D6="12x36","Regime de trabalho:","Regime de trabalho (horas semanais):")</f>
        <v>Regime de trabalho (horas semanais):</v>
      </c>
      <c r="B6" s="149"/>
      <c r="C6" s="150"/>
      <c r="D6" s="148">
        <v>30</v>
      </c>
      <c r="E6" s="149"/>
      <c r="F6" s="150"/>
      <c r="G6" s="187"/>
      <c r="H6" s="188"/>
      <c r="I6" s="190"/>
    </row>
    <row r="7" spans="1:11" ht="22.5" customHeight="1" x14ac:dyDescent="0.25">
      <c r="A7" s="148" t="s">
        <v>160</v>
      </c>
      <c r="B7" s="149"/>
      <c r="C7" s="150"/>
      <c r="D7" s="101" t="s">
        <v>180</v>
      </c>
      <c r="E7" s="102"/>
      <c r="F7" s="103"/>
      <c r="G7" s="173" t="s">
        <v>154</v>
      </c>
      <c r="H7" s="174"/>
      <c r="I7" s="177" t="s">
        <v>145</v>
      </c>
    </row>
    <row r="8" spans="1:11" ht="22.5" customHeight="1" x14ac:dyDescent="0.25">
      <c r="A8" s="148" t="s">
        <v>161</v>
      </c>
      <c r="B8" s="149"/>
      <c r="C8" s="150"/>
      <c r="D8" s="101" t="s">
        <v>6</v>
      </c>
      <c r="E8" s="102"/>
      <c r="F8" s="103"/>
      <c r="G8" s="175"/>
      <c r="H8" s="176"/>
      <c r="I8" s="178"/>
    </row>
    <row r="9" spans="1:11" ht="24.75" customHeight="1" x14ac:dyDescent="0.25">
      <c r="A9" s="148" t="s">
        <v>135</v>
      </c>
      <c r="B9" s="149"/>
      <c r="C9" s="150"/>
      <c r="D9" s="148" t="s">
        <v>212</v>
      </c>
      <c r="E9" s="149"/>
      <c r="F9" s="150"/>
      <c r="G9" s="167" t="s">
        <v>155</v>
      </c>
      <c r="H9" s="167"/>
      <c r="I9" s="8" t="s">
        <v>145</v>
      </c>
    </row>
    <row r="10" spans="1:11" ht="32.25" customHeight="1" x14ac:dyDescent="0.25">
      <c r="A10" s="168" t="s">
        <v>132</v>
      </c>
      <c r="B10" s="169"/>
      <c r="C10" s="169"/>
      <c r="D10" s="169"/>
      <c r="E10" s="169"/>
      <c r="F10" s="169"/>
      <c r="G10" s="71" t="s">
        <v>162</v>
      </c>
      <c r="H10" s="7">
        <v>220</v>
      </c>
      <c r="I10" s="73">
        <v>2013.31</v>
      </c>
    </row>
    <row r="11" spans="1:11" ht="19.5" customHeight="1" x14ac:dyDescent="0.25">
      <c r="A11" s="134" t="s">
        <v>159</v>
      </c>
      <c r="B11" s="162"/>
      <c r="C11" s="162"/>
      <c r="D11" s="162"/>
      <c r="E11" s="162"/>
      <c r="F11" s="162"/>
      <c r="G11" s="7" t="str">
        <f>D9</f>
        <v>Porto Alegre Zona Norte</v>
      </c>
      <c r="H11" s="7" t="s">
        <v>5</v>
      </c>
      <c r="I11" s="9">
        <v>0.05</v>
      </c>
    </row>
    <row r="12" spans="1:11" ht="15" customHeight="1" x14ac:dyDescent="0.25">
      <c r="A12" s="166" t="s">
        <v>133</v>
      </c>
      <c r="B12" s="170"/>
      <c r="C12" s="170"/>
      <c r="D12" s="170"/>
      <c r="E12" s="170"/>
      <c r="F12" s="170"/>
      <c r="G12" s="164" t="s">
        <v>6</v>
      </c>
      <c r="H12" s="7" t="s">
        <v>7</v>
      </c>
      <c r="I12" s="73">
        <v>4.8</v>
      </c>
    </row>
    <row r="13" spans="1:11" x14ac:dyDescent="0.25">
      <c r="A13" s="171"/>
      <c r="B13" s="172"/>
      <c r="C13" s="172"/>
      <c r="D13" s="172"/>
      <c r="E13" s="172"/>
      <c r="F13" s="172"/>
      <c r="G13" s="164"/>
      <c r="H13" s="7" t="s">
        <v>8</v>
      </c>
      <c r="I13" s="74">
        <v>22</v>
      </c>
    </row>
    <row r="14" spans="1:11" x14ac:dyDescent="0.25">
      <c r="A14" s="168"/>
      <c r="B14" s="169"/>
      <c r="C14" s="169"/>
      <c r="D14" s="169"/>
      <c r="E14" s="169"/>
      <c r="F14" s="169"/>
      <c r="G14" s="164"/>
      <c r="H14" s="7" t="s">
        <v>9</v>
      </c>
      <c r="I14" s="8">
        <v>0.06</v>
      </c>
    </row>
    <row r="15" spans="1:11" ht="11.25" customHeight="1" x14ac:dyDescent="0.25">
      <c r="A15" s="133" t="s">
        <v>156</v>
      </c>
      <c r="B15" s="133"/>
      <c r="C15" s="133"/>
      <c r="D15" s="133"/>
      <c r="E15" s="133"/>
      <c r="F15" s="134"/>
      <c r="G15" s="164" t="s">
        <v>6</v>
      </c>
      <c r="H15" s="7" t="s">
        <v>7</v>
      </c>
      <c r="I15" s="73">
        <v>0</v>
      </c>
    </row>
    <row r="16" spans="1:11" ht="11.25" customHeight="1" x14ac:dyDescent="0.25">
      <c r="A16" s="133"/>
      <c r="B16" s="133"/>
      <c r="C16" s="133"/>
      <c r="D16" s="133"/>
      <c r="E16" s="133"/>
      <c r="F16" s="134"/>
      <c r="G16" s="164"/>
      <c r="H16" s="7" t="s">
        <v>8</v>
      </c>
      <c r="I16" s="74">
        <v>0</v>
      </c>
    </row>
    <row r="17" spans="1:9" x14ac:dyDescent="0.25">
      <c r="A17" s="133"/>
      <c r="B17" s="133"/>
      <c r="C17" s="133"/>
      <c r="D17" s="133"/>
      <c r="E17" s="133"/>
      <c r="F17" s="134"/>
      <c r="G17" s="164"/>
      <c r="H17" s="7" t="s">
        <v>9</v>
      </c>
      <c r="I17" s="8">
        <v>0</v>
      </c>
    </row>
    <row r="18" spans="1:9" x14ac:dyDescent="0.25">
      <c r="A18" s="133" t="s">
        <v>157</v>
      </c>
      <c r="B18" s="133"/>
      <c r="C18" s="133"/>
      <c r="D18" s="133"/>
      <c r="E18" s="133"/>
      <c r="F18" s="134"/>
      <c r="G18" s="164" t="s">
        <v>6</v>
      </c>
      <c r="H18" s="7" t="s">
        <v>7</v>
      </c>
      <c r="I18" s="73">
        <v>11.84</v>
      </c>
    </row>
    <row r="19" spans="1:9" x14ac:dyDescent="0.25">
      <c r="A19" s="133"/>
      <c r="B19" s="133"/>
      <c r="C19" s="133"/>
      <c r="D19" s="133"/>
      <c r="E19" s="133"/>
      <c r="F19" s="134"/>
      <c r="G19" s="164"/>
      <c r="H19" s="7" t="s">
        <v>8</v>
      </c>
      <c r="I19" s="74">
        <v>22</v>
      </c>
    </row>
    <row r="20" spans="1:9" x14ac:dyDescent="0.25">
      <c r="A20" s="133"/>
      <c r="B20" s="133"/>
      <c r="C20" s="133"/>
      <c r="D20" s="133"/>
      <c r="E20" s="133"/>
      <c r="F20" s="134"/>
      <c r="G20" s="164"/>
      <c r="H20" s="7" t="s">
        <v>9</v>
      </c>
      <c r="I20" s="8">
        <v>0.19</v>
      </c>
    </row>
    <row r="21" spans="1:9" ht="36" customHeight="1" x14ac:dyDescent="0.25">
      <c r="A21" s="165" t="s">
        <v>174</v>
      </c>
      <c r="B21" s="165"/>
      <c r="C21" s="165"/>
      <c r="D21" s="165"/>
      <c r="E21" s="165"/>
      <c r="F21" s="166"/>
      <c r="G21" s="72" t="s">
        <v>6</v>
      </c>
      <c r="H21" s="72" t="s">
        <v>146</v>
      </c>
      <c r="I21" s="76">
        <v>19.420000000000002</v>
      </c>
    </row>
    <row r="22" spans="1:9" ht="22.5" x14ac:dyDescent="0.25">
      <c r="A22" s="134" t="s">
        <v>144</v>
      </c>
      <c r="B22" s="162"/>
      <c r="C22" s="162"/>
      <c r="D22" s="162"/>
      <c r="E22" s="162"/>
      <c r="F22" s="163"/>
      <c r="G22" s="72"/>
      <c r="H22" s="72" t="s">
        <v>136</v>
      </c>
      <c r="I22" s="75" t="s">
        <v>145</v>
      </c>
    </row>
    <row r="23" spans="1:9" ht="34.5" customHeight="1" x14ac:dyDescent="0.25">
      <c r="A23" s="133" t="s">
        <v>175</v>
      </c>
      <c r="B23" s="133"/>
      <c r="C23" s="133"/>
      <c r="D23" s="133"/>
      <c r="E23" s="133"/>
      <c r="F23" s="133"/>
      <c r="G23" s="7"/>
      <c r="H23" s="7" t="s">
        <v>141</v>
      </c>
      <c r="I23" s="73" t="s">
        <v>145</v>
      </c>
    </row>
    <row r="24" spans="1:9" ht="26.25" customHeight="1" x14ac:dyDescent="0.25">
      <c r="A24" s="134" t="s">
        <v>147</v>
      </c>
      <c r="B24" s="162"/>
      <c r="C24" s="162"/>
      <c r="D24" s="162"/>
      <c r="E24" s="162"/>
      <c r="F24" s="163"/>
      <c r="G24" s="72"/>
      <c r="H24" s="77" t="s">
        <v>148</v>
      </c>
      <c r="I24" s="78" t="s">
        <v>145</v>
      </c>
    </row>
    <row r="25" spans="1:9" ht="35.25" customHeight="1" x14ac:dyDescent="0.25">
      <c r="A25" s="133" t="s">
        <v>152</v>
      </c>
      <c r="B25" s="133"/>
      <c r="C25" s="133"/>
      <c r="D25" s="133"/>
      <c r="E25" s="133"/>
      <c r="F25" s="133"/>
      <c r="G25" s="7"/>
      <c r="H25" s="71" t="s">
        <v>136</v>
      </c>
      <c r="I25" s="8">
        <v>0.2</v>
      </c>
    </row>
    <row r="26" spans="1:9" ht="5.0999999999999996" customHeight="1" x14ac:dyDescent="0.25"/>
    <row r="27" spans="1:9" ht="17.25" customHeight="1" x14ac:dyDescent="0.25">
      <c r="A27" s="112" t="s">
        <v>11</v>
      </c>
      <c r="B27" s="112"/>
      <c r="C27" s="112"/>
      <c r="D27" s="112"/>
      <c r="E27" s="112"/>
      <c r="F27" s="112"/>
      <c r="G27" s="112"/>
      <c r="H27" s="112"/>
      <c r="I27" s="112"/>
    </row>
    <row r="28" spans="1:9" ht="33.75" x14ac:dyDescent="0.25">
      <c r="A28" s="10" t="s">
        <v>12</v>
      </c>
      <c r="B28" s="135" t="s">
        <v>13</v>
      </c>
      <c r="C28" s="136"/>
      <c r="D28" s="136"/>
      <c r="E28" s="136"/>
      <c r="F28" s="136"/>
      <c r="G28" s="137"/>
      <c r="H28" s="10" t="s">
        <v>14</v>
      </c>
      <c r="I28" s="10" t="s">
        <v>15</v>
      </c>
    </row>
    <row r="29" spans="1:9" ht="15" customHeight="1" x14ac:dyDescent="0.25">
      <c r="A29" s="11">
        <v>1</v>
      </c>
      <c r="B29" s="101" t="s">
        <v>16</v>
      </c>
      <c r="C29" s="102"/>
      <c r="D29" s="102"/>
      <c r="E29" s="102"/>
      <c r="F29" s="102"/>
      <c r="G29" s="103"/>
      <c r="H29" s="12">
        <f t="shared" ref="H29:H36" si="0">I29/$I$37</f>
        <v>1</v>
      </c>
      <c r="I29" s="13">
        <f>IF(D6="12x36",I10,I10/H10*I5)</f>
        <v>1372.7113636363636</v>
      </c>
    </row>
    <row r="30" spans="1:9" ht="15" customHeight="1" x14ac:dyDescent="0.25">
      <c r="A30" s="11">
        <f>A29+1</f>
        <v>2</v>
      </c>
      <c r="B30" s="101" t="s">
        <v>17</v>
      </c>
      <c r="C30" s="102"/>
      <c r="D30" s="102"/>
      <c r="E30" s="102"/>
      <c r="F30" s="102"/>
      <c r="G30" s="103"/>
      <c r="H30" s="12">
        <f t="shared" si="0"/>
        <v>0</v>
      </c>
      <c r="I30" s="13">
        <f>IF(I9=30%,I29*I9,0)</f>
        <v>0</v>
      </c>
    </row>
    <row r="31" spans="1:9" ht="15" customHeight="1" x14ac:dyDescent="0.25">
      <c r="A31" s="11">
        <f t="shared" ref="A31:A36" si="1">A30+1</f>
        <v>3</v>
      </c>
      <c r="B31" s="114" t="s">
        <v>142</v>
      </c>
      <c r="C31" s="114"/>
      <c r="D31" s="114"/>
      <c r="E31" s="114"/>
      <c r="F31" s="114"/>
      <c r="G31" s="114"/>
      <c r="H31" s="12">
        <f t="shared" si="0"/>
        <v>0</v>
      </c>
      <c r="I31" s="13">
        <f>IF(I7=10%,I23*I7,0)</f>
        <v>0</v>
      </c>
    </row>
    <row r="32" spans="1:9" ht="15" customHeight="1" x14ac:dyDescent="0.25">
      <c r="A32" s="11">
        <f t="shared" si="1"/>
        <v>4</v>
      </c>
      <c r="B32" s="114" t="s">
        <v>137</v>
      </c>
      <c r="C32" s="114"/>
      <c r="D32" s="114"/>
      <c r="E32" s="114"/>
      <c r="F32" s="114"/>
      <c r="G32" s="114"/>
      <c r="H32" s="12">
        <f t="shared" si="0"/>
        <v>0</v>
      </c>
      <c r="I32" s="13">
        <f>IF(I7=20%,I23*I7,0)</f>
        <v>0</v>
      </c>
    </row>
    <row r="33" spans="1:10" ht="15" customHeight="1" x14ac:dyDescent="0.25">
      <c r="A33" s="11">
        <f t="shared" si="1"/>
        <v>5</v>
      </c>
      <c r="B33" s="114" t="s">
        <v>138</v>
      </c>
      <c r="C33" s="114"/>
      <c r="D33" s="114"/>
      <c r="E33" s="114"/>
      <c r="F33" s="114"/>
      <c r="G33" s="114"/>
      <c r="H33" s="12">
        <f t="shared" si="0"/>
        <v>0</v>
      </c>
      <c r="I33" s="13">
        <f>IF(I7=40%,I23*I7,0)</f>
        <v>0</v>
      </c>
    </row>
    <row r="34" spans="1:10" ht="15" customHeight="1" x14ac:dyDescent="0.25">
      <c r="A34" s="11">
        <f t="shared" si="1"/>
        <v>6</v>
      </c>
      <c r="B34" s="101" t="s">
        <v>163</v>
      </c>
      <c r="C34" s="102"/>
      <c r="D34" s="102"/>
      <c r="E34" s="102"/>
      <c r="F34" s="102"/>
      <c r="G34" s="103"/>
      <c r="H34" s="12">
        <f t="shared" si="0"/>
        <v>0</v>
      </c>
      <c r="I34" s="13">
        <f>IF(I22="Não aplicável",0,I29*I22)</f>
        <v>0</v>
      </c>
    </row>
    <row r="35" spans="1:10" ht="15" customHeight="1" x14ac:dyDescent="0.25">
      <c r="A35" s="11">
        <f t="shared" si="1"/>
        <v>7</v>
      </c>
      <c r="B35" s="101" t="s">
        <v>10</v>
      </c>
      <c r="C35" s="102"/>
      <c r="D35" s="102"/>
      <c r="E35" s="102"/>
      <c r="F35" s="102"/>
      <c r="G35" s="103"/>
      <c r="H35" s="12">
        <f t="shared" si="0"/>
        <v>0</v>
      </c>
      <c r="I35" s="13">
        <v>0</v>
      </c>
    </row>
    <row r="36" spans="1:10" ht="15" customHeight="1" x14ac:dyDescent="0.25">
      <c r="A36" s="11">
        <f t="shared" si="1"/>
        <v>8</v>
      </c>
      <c r="B36" s="159" t="str">
        <f>IF(D6="12x36","Para postos 12x36 os feriados são considerados compensados, conforme parágrafo único, Art. 59-A da CLT","Outros")</f>
        <v>Outros</v>
      </c>
      <c r="C36" s="160"/>
      <c r="D36" s="160"/>
      <c r="E36" s="160"/>
      <c r="F36" s="160"/>
      <c r="G36" s="161"/>
      <c r="H36" s="12">
        <f t="shared" si="0"/>
        <v>0</v>
      </c>
      <c r="I36" s="68">
        <v>0</v>
      </c>
    </row>
    <row r="37" spans="1:10" s="17" customFormat="1" ht="15" customHeight="1" x14ac:dyDescent="0.25">
      <c r="A37" s="126" t="s">
        <v>18</v>
      </c>
      <c r="B37" s="127"/>
      <c r="C37" s="127"/>
      <c r="D37" s="127"/>
      <c r="E37" s="127"/>
      <c r="F37" s="127"/>
      <c r="G37" s="128"/>
      <c r="H37" s="15">
        <f>SUM(H29:H36)</f>
        <v>1</v>
      </c>
      <c r="I37" s="50">
        <f>SUM(I29:I36)</f>
        <v>1372.7113636363636</v>
      </c>
      <c r="J37" s="16"/>
    </row>
    <row r="38" spans="1:10" ht="5.0999999999999996" customHeight="1" x14ac:dyDescent="0.25"/>
    <row r="39" spans="1:10" ht="33.75" customHeight="1" x14ac:dyDescent="0.25">
      <c r="A39" s="10" t="s">
        <v>19</v>
      </c>
      <c r="B39" s="135" t="s">
        <v>20</v>
      </c>
      <c r="C39" s="136"/>
      <c r="D39" s="136"/>
      <c r="E39" s="136"/>
      <c r="F39" s="136"/>
      <c r="G39" s="137"/>
      <c r="H39" s="10" t="s">
        <v>14</v>
      </c>
      <c r="I39" s="10" t="s">
        <v>15</v>
      </c>
    </row>
    <row r="40" spans="1:10" ht="15" customHeight="1" x14ac:dyDescent="0.25">
      <c r="A40" s="11">
        <v>1</v>
      </c>
      <c r="B40" s="101" t="s">
        <v>21</v>
      </c>
      <c r="C40" s="102"/>
      <c r="D40" s="102"/>
      <c r="E40" s="102"/>
      <c r="F40" s="102"/>
      <c r="G40" s="103"/>
      <c r="H40" s="12">
        <v>0.2</v>
      </c>
      <c r="I40" s="13">
        <f>$I$37*H40</f>
        <v>274.54227272727275</v>
      </c>
    </row>
    <row r="41" spans="1:10" ht="15" customHeight="1" x14ac:dyDescent="0.25">
      <c r="A41" s="11">
        <v>2</v>
      </c>
      <c r="B41" s="101" t="s">
        <v>22</v>
      </c>
      <c r="C41" s="102"/>
      <c r="D41" s="102"/>
      <c r="E41" s="102"/>
      <c r="F41" s="102"/>
      <c r="G41" s="103"/>
      <c r="H41" s="12">
        <v>1.4999999999999999E-2</v>
      </c>
      <c r="I41" s="13">
        <f t="shared" ref="I41:I47" si="2">$I$37*H41</f>
        <v>20.590670454545453</v>
      </c>
    </row>
    <row r="42" spans="1:10" ht="15" customHeight="1" x14ac:dyDescent="0.25">
      <c r="A42" s="11">
        <v>3</v>
      </c>
      <c r="B42" s="101" t="s">
        <v>23</v>
      </c>
      <c r="C42" s="102"/>
      <c r="D42" s="102"/>
      <c r="E42" s="102"/>
      <c r="F42" s="102"/>
      <c r="G42" s="103"/>
      <c r="H42" s="12">
        <v>0.01</v>
      </c>
      <c r="I42" s="13">
        <f t="shared" si="2"/>
        <v>13.727113636363637</v>
      </c>
    </row>
    <row r="43" spans="1:10" ht="15" customHeight="1" x14ac:dyDescent="0.25">
      <c r="A43" s="11">
        <v>4</v>
      </c>
      <c r="B43" s="101" t="s">
        <v>24</v>
      </c>
      <c r="C43" s="102"/>
      <c r="D43" s="102"/>
      <c r="E43" s="102"/>
      <c r="F43" s="102"/>
      <c r="G43" s="103"/>
      <c r="H43" s="12">
        <v>2E-3</v>
      </c>
      <c r="I43" s="13">
        <f>$I$37*H43</f>
        <v>2.745422727272727</v>
      </c>
    </row>
    <row r="44" spans="1:10" ht="15" customHeight="1" x14ac:dyDescent="0.25">
      <c r="A44" s="11">
        <v>5</v>
      </c>
      <c r="B44" s="101" t="s">
        <v>25</v>
      </c>
      <c r="C44" s="102"/>
      <c r="D44" s="102"/>
      <c r="E44" s="102"/>
      <c r="F44" s="102"/>
      <c r="G44" s="103"/>
      <c r="H44" s="12">
        <v>2.5000000000000001E-2</v>
      </c>
      <c r="I44" s="13">
        <f t="shared" si="2"/>
        <v>34.317784090909093</v>
      </c>
    </row>
    <row r="45" spans="1:10" ht="15" customHeight="1" x14ac:dyDescent="0.25">
      <c r="A45" s="11">
        <v>6</v>
      </c>
      <c r="B45" s="101" t="s">
        <v>26</v>
      </c>
      <c r="C45" s="102"/>
      <c r="D45" s="102"/>
      <c r="E45" s="102"/>
      <c r="F45" s="102"/>
      <c r="G45" s="103"/>
      <c r="H45" s="12">
        <v>0.08</v>
      </c>
      <c r="I45" s="13">
        <f>$I$37*H45</f>
        <v>109.81690909090909</v>
      </c>
    </row>
    <row r="46" spans="1:10" ht="15" customHeight="1" x14ac:dyDescent="0.25">
      <c r="A46" s="11">
        <v>7</v>
      </c>
      <c r="B46" s="101" t="s">
        <v>130</v>
      </c>
      <c r="C46" s="102"/>
      <c r="D46" s="102"/>
      <c r="E46" s="102"/>
      <c r="F46" s="102"/>
      <c r="G46" s="103"/>
      <c r="H46" s="12">
        <v>0.03</v>
      </c>
      <c r="I46" s="13">
        <f t="shared" si="2"/>
        <v>41.181340909090906</v>
      </c>
    </row>
    <row r="47" spans="1:10" ht="15" customHeight="1" x14ac:dyDescent="0.25">
      <c r="A47" s="11">
        <v>8</v>
      </c>
      <c r="B47" s="101" t="s">
        <v>27</v>
      </c>
      <c r="C47" s="102"/>
      <c r="D47" s="102"/>
      <c r="E47" s="102"/>
      <c r="F47" s="102"/>
      <c r="G47" s="103"/>
      <c r="H47" s="12">
        <v>6.0000000000000001E-3</v>
      </c>
      <c r="I47" s="13">
        <f t="shared" si="2"/>
        <v>8.2362681818181809</v>
      </c>
    </row>
    <row r="48" spans="1:10" s="17" customFormat="1" ht="15" customHeight="1" x14ac:dyDescent="0.25">
      <c r="A48" s="126" t="s">
        <v>28</v>
      </c>
      <c r="B48" s="127"/>
      <c r="C48" s="127"/>
      <c r="D48" s="127"/>
      <c r="E48" s="127"/>
      <c r="F48" s="127"/>
      <c r="G48" s="128"/>
      <c r="H48" s="15">
        <f>SUM(H40:H47)</f>
        <v>0.3680000000000001</v>
      </c>
      <c r="I48" s="50">
        <f>SUM(I40:I47)</f>
        <v>505.15778181818177</v>
      </c>
      <c r="J48" s="16"/>
    </row>
    <row r="49" spans="1:16" ht="15" customHeight="1" x14ac:dyDescent="0.25">
      <c r="A49" s="153" t="s">
        <v>29</v>
      </c>
      <c r="B49" s="153"/>
      <c r="C49" s="153"/>
      <c r="D49" s="153"/>
      <c r="E49" s="153"/>
      <c r="F49" s="153"/>
      <c r="G49" s="153"/>
      <c r="H49" s="153"/>
      <c r="I49" s="153"/>
    </row>
    <row r="50" spans="1:16" ht="30.75" customHeight="1" x14ac:dyDescent="0.25">
      <c r="A50" s="158" t="s">
        <v>30</v>
      </c>
      <c r="B50" s="158"/>
      <c r="C50" s="158"/>
      <c r="D50" s="158"/>
      <c r="E50" s="158"/>
      <c r="F50" s="158"/>
      <c r="G50" s="158"/>
      <c r="H50" s="158"/>
      <c r="I50" s="158"/>
      <c r="J50"/>
      <c r="K50"/>
      <c r="L50"/>
      <c r="M50"/>
      <c r="N50"/>
      <c r="O50"/>
      <c r="P50"/>
    </row>
    <row r="51" spans="1:16" ht="33.75" customHeight="1" x14ac:dyDescent="0.25">
      <c r="A51" s="10" t="s">
        <v>31</v>
      </c>
      <c r="B51" s="135" t="s">
        <v>32</v>
      </c>
      <c r="C51" s="136"/>
      <c r="D51" s="136"/>
      <c r="E51" s="136"/>
      <c r="F51" s="136"/>
      <c r="G51" s="137"/>
      <c r="H51" s="10" t="s">
        <v>14</v>
      </c>
      <c r="I51" s="10" t="s">
        <v>15</v>
      </c>
    </row>
    <row r="52" spans="1:16" ht="15" customHeight="1" x14ac:dyDescent="0.25">
      <c r="A52" s="11">
        <v>1</v>
      </c>
      <c r="B52" s="101" t="s">
        <v>33</v>
      </c>
      <c r="C52" s="102"/>
      <c r="D52" s="102"/>
      <c r="E52" s="102"/>
      <c r="F52" s="102"/>
      <c r="G52" s="103"/>
      <c r="H52" s="67">
        <v>0.119314</v>
      </c>
      <c r="I52" s="13">
        <f>$I$37*H52</f>
        <v>163.78368364090909</v>
      </c>
    </row>
    <row r="53" spans="1:16" ht="15" customHeight="1" x14ac:dyDescent="0.25">
      <c r="A53" s="11">
        <v>2</v>
      </c>
      <c r="B53" s="101" t="s">
        <v>34</v>
      </c>
      <c r="C53" s="102"/>
      <c r="D53" s="102"/>
      <c r="E53" s="102"/>
      <c r="F53" s="102"/>
      <c r="G53" s="103"/>
      <c r="H53" s="67">
        <v>2.0479000000000001E-2</v>
      </c>
      <c r="I53" s="13">
        <f t="shared" ref="I53:I58" si="3">$I$37*H53</f>
        <v>28.111756015909091</v>
      </c>
    </row>
    <row r="54" spans="1:16" ht="15" customHeight="1" x14ac:dyDescent="0.25">
      <c r="A54" s="11">
        <v>3</v>
      </c>
      <c r="B54" s="101" t="s">
        <v>35</v>
      </c>
      <c r="C54" s="102"/>
      <c r="D54" s="102"/>
      <c r="E54" s="102"/>
      <c r="F54" s="102"/>
      <c r="G54" s="103"/>
      <c r="H54" s="12">
        <v>1.2123E-2</v>
      </c>
      <c r="I54" s="13">
        <f t="shared" si="3"/>
        <v>16.641379861363635</v>
      </c>
    </row>
    <row r="55" spans="1:16" ht="15" customHeight="1" x14ac:dyDescent="0.25">
      <c r="A55" s="11">
        <v>4</v>
      </c>
      <c r="B55" s="101" t="s">
        <v>36</v>
      </c>
      <c r="C55" s="102"/>
      <c r="D55" s="102"/>
      <c r="E55" s="102"/>
      <c r="F55" s="102"/>
      <c r="G55" s="103"/>
      <c r="H55" s="12">
        <v>1.1436E-2</v>
      </c>
      <c r="I55" s="13">
        <f>$I$37*H55</f>
        <v>15.698327154545453</v>
      </c>
    </row>
    <row r="56" spans="1:16" ht="15" customHeight="1" x14ac:dyDescent="0.25">
      <c r="A56" s="11">
        <v>5</v>
      </c>
      <c r="B56" s="101" t="s">
        <v>37</v>
      </c>
      <c r="C56" s="102"/>
      <c r="D56" s="102"/>
      <c r="E56" s="102"/>
      <c r="F56" s="102"/>
      <c r="G56" s="103"/>
      <c r="H56" s="12">
        <v>1.74E-4</v>
      </c>
      <c r="I56" s="13">
        <f t="shared" si="3"/>
        <v>0.23885177727272727</v>
      </c>
    </row>
    <row r="57" spans="1:16" ht="15" customHeight="1" x14ac:dyDescent="0.25">
      <c r="A57" s="11">
        <v>6</v>
      </c>
      <c r="B57" s="101" t="s">
        <v>38</v>
      </c>
      <c r="C57" s="102"/>
      <c r="D57" s="102"/>
      <c r="E57" s="102"/>
      <c r="F57" s="102"/>
      <c r="G57" s="103"/>
      <c r="H57" s="12">
        <v>4.4200000000000001E-4</v>
      </c>
      <c r="I57" s="13">
        <f t="shared" si="3"/>
        <v>0.60673842272727274</v>
      </c>
    </row>
    <row r="58" spans="1:16" ht="15" customHeight="1" x14ac:dyDescent="0.25">
      <c r="A58" s="11">
        <v>7</v>
      </c>
      <c r="B58" s="101" t="s">
        <v>39</v>
      </c>
      <c r="C58" s="102"/>
      <c r="D58" s="102"/>
      <c r="E58" s="102"/>
      <c r="F58" s="102"/>
      <c r="G58" s="103"/>
      <c r="H58" s="12">
        <v>1.85E-4</v>
      </c>
      <c r="I58" s="13">
        <f t="shared" si="3"/>
        <v>0.25395160227272723</v>
      </c>
    </row>
    <row r="59" spans="1:16" ht="15" customHeight="1" x14ac:dyDescent="0.25">
      <c r="A59" s="11">
        <v>8</v>
      </c>
      <c r="B59" s="101" t="s">
        <v>40</v>
      </c>
      <c r="C59" s="102"/>
      <c r="D59" s="102"/>
      <c r="E59" s="102"/>
      <c r="F59" s="102"/>
      <c r="G59" s="103"/>
      <c r="H59" s="12">
        <v>9.0789999999999996E-2</v>
      </c>
      <c r="I59" s="13">
        <f>$I$37*H59</f>
        <v>124.62846470454544</v>
      </c>
    </row>
    <row r="60" spans="1:16" s="17" customFormat="1" ht="15" customHeight="1" x14ac:dyDescent="0.25">
      <c r="A60" s="126" t="s">
        <v>41</v>
      </c>
      <c r="B60" s="127"/>
      <c r="C60" s="127"/>
      <c r="D60" s="127"/>
      <c r="E60" s="127"/>
      <c r="F60" s="127"/>
      <c r="G60" s="128"/>
      <c r="H60" s="15">
        <f>SUM(H52:H59)</f>
        <v>0.25494299999999998</v>
      </c>
      <c r="I60" s="50">
        <f>SUM(I52:I59)</f>
        <v>349.96315317954543</v>
      </c>
      <c r="J60" s="16"/>
    </row>
    <row r="61" spans="1:16" ht="11.25" customHeight="1" x14ac:dyDescent="0.25">
      <c r="A61" s="18" t="s">
        <v>42</v>
      </c>
      <c r="B61" s="129" t="s">
        <v>43</v>
      </c>
      <c r="C61" s="129"/>
      <c r="D61" s="129"/>
      <c r="E61" s="129"/>
      <c r="F61" s="129"/>
      <c r="G61" s="129"/>
      <c r="H61" s="129"/>
      <c r="I61" s="129"/>
    </row>
    <row r="62" spans="1:16" ht="15" customHeight="1" x14ac:dyDescent="0.25">
      <c r="A62" s="18" t="s">
        <v>44</v>
      </c>
      <c r="B62" s="157" t="s">
        <v>45</v>
      </c>
      <c r="C62" s="157"/>
      <c r="D62" s="157"/>
      <c r="E62" s="157"/>
      <c r="F62" s="157"/>
      <c r="G62" s="157"/>
      <c r="H62" s="157"/>
      <c r="I62" s="157"/>
    </row>
    <row r="63" spans="1:16" ht="33.75" customHeight="1" x14ac:dyDescent="0.25">
      <c r="A63" s="10" t="s">
        <v>46</v>
      </c>
      <c r="B63" s="135" t="s">
        <v>47</v>
      </c>
      <c r="C63" s="136"/>
      <c r="D63" s="136"/>
      <c r="E63" s="136"/>
      <c r="F63" s="136"/>
      <c r="G63" s="137"/>
      <c r="H63" s="10" t="s">
        <v>14</v>
      </c>
      <c r="I63" s="10" t="s">
        <v>15</v>
      </c>
    </row>
    <row r="64" spans="1:16" ht="15" customHeight="1" x14ac:dyDescent="0.25">
      <c r="A64" s="11">
        <v>1</v>
      </c>
      <c r="B64" s="101" t="s">
        <v>48</v>
      </c>
      <c r="C64" s="102"/>
      <c r="D64" s="102"/>
      <c r="E64" s="102"/>
      <c r="F64" s="102"/>
      <c r="G64" s="103"/>
      <c r="H64" s="12">
        <v>2.3626999999999999E-2</v>
      </c>
      <c r="I64" s="13">
        <f>$I$37*H64</f>
        <v>32.433051388636358</v>
      </c>
    </row>
    <row r="65" spans="1:11" ht="15" customHeight="1" x14ac:dyDescent="0.25">
      <c r="A65" s="11">
        <v>2</v>
      </c>
      <c r="B65" s="101" t="s">
        <v>49</v>
      </c>
      <c r="C65" s="102"/>
      <c r="D65" s="102"/>
      <c r="E65" s="102"/>
      <c r="F65" s="102"/>
      <c r="G65" s="103"/>
      <c r="H65" s="12">
        <v>1.717E-3</v>
      </c>
      <c r="I65" s="13">
        <f t="shared" ref="I65:I66" si="4">$I$37*H65</f>
        <v>2.3569454113636361</v>
      </c>
    </row>
    <row r="66" spans="1:11" ht="15" customHeight="1" x14ac:dyDescent="0.25">
      <c r="A66" s="11">
        <v>3</v>
      </c>
      <c r="B66" s="101" t="s">
        <v>50</v>
      </c>
      <c r="C66" s="102"/>
      <c r="D66" s="102"/>
      <c r="E66" s="102"/>
      <c r="F66" s="102"/>
      <c r="G66" s="103"/>
      <c r="H66" s="12">
        <v>9.4509999999999993E-3</v>
      </c>
      <c r="I66" s="13">
        <f t="shared" si="4"/>
        <v>12.973495097727271</v>
      </c>
    </row>
    <row r="67" spans="1:11" s="17" customFormat="1" ht="15" customHeight="1" x14ac:dyDescent="0.25">
      <c r="A67" s="126" t="s">
        <v>51</v>
      </c>
      <c r="B67" s="127"/>
      <c r="C67" s="127"/>
      <c r="D67" s="127"/>
      <c r="E67" s="127"/>
      <c r="F67" s="127"/>
      <c r="G67" s="128"/>
      <c r="H67" s="15">
        <f>SUM(H64:H66)</f>
        <v>3.4795E-2</v>
      </c>
      <c r="I67" s="50">
        <f>SUM(I64:I66)</f>
        <v>47.76349189772727</v>
      </c>
      <c r="J67" s="16"/>
    </row>
    <row r="68" spans="1:11" ht="5.0999999999999996" customHeight="1" x14ac:dyDescent="0.25"/>
    <row r="69" spans="1:11" ht="33.75" x14ac:dyDescent="0.25">
      <c r="A69" s="10" t="s">
        <v>52</v>
      </c>
      <c r="B69" s="135" t="s">
        <v>53</v>
      </c>
      <c r="C69" s="136"/>
      <c r="D69" s="136"/>
      <c r="E69" s="136"/>
      <c r="F69" s="136"/>
      <c r="G69" s="137"/>
      <c r="H69" s="10" t="s">
        <v>14</v>
      </c>
      <c r="I69" s="10" t="s">
        <v>15</v>
      </c>
    </row>
    <row r="70" spans="1:11" ht="15" customHeight="1" x14ac:dyDescent="0.25">
      <c r="A70" s="11">
        <v>1</v>
      </c>
      <c r="B70" s="101" t="s">
        <v>54</v>
      </c>
      <c r="C70" s="102"/>
      <c r="D70" s="102"/>
      <c r="E70" s="102"/>
      <c r="F70" s="102"/>
      <c r="G70" s="103"/>
      <c r="H70" s="12">
        <f>(H48*H60)</f>
        <v>9.3819024000000015E-2</v>
      </c>
      <c r="I70" s="13">
        <f>$I$37*H70</f>
        <v>128.78644037007274</v>
      </c>
    </row>
    <row r="71" spans="1:11" s="17" customFormat="1" ht="15" customHeight="1" x14ac:dyDescent="0.25">
      <c r="A71" s="126" t="s">
        <v>55</v>
      </c>
      <c r="B71" s="127"/>
      <c r="C71" s="127"/>
      <c r="D71" s="127"/>
      <c r="E71" s="127"/>
      <c r="F71" s="127"/>
      <c r="G71" s="128"/>
      <c r="H71" s="15">
        <f>SUM(H70:H70)</f>
        <v>9.3819024000000015E-2</v>
      </c>
      <c r="I71" s="50">
        <f>I70</f>
        <v>128.78644037007274</v>
      </c>
      <c r="J71" s="16"/>
      <c r="K71" s="19"/>
    </row>
    <row r="72" spans="1:11" ht="5.0999999999999996" customHeight="1" x14ac:dyDescent="0.25">
      <c r="J72" s="20"/>
    </row>
    <row r="73" spans="1:11" s="17" customFormat="1" ht="12" x14ac:dyDescent="0.25">
      <c r="A73" s="156" t="s">
        <v>56</v>
      </c>
      <c r="B73" s="156"/>
      <c r="C73" s="156"/>
      <c r="D73" s="156"/>
      <c r="E73" s="156"/>
      <c r="F73" s="156"/>
      <c r="G73" s="156"/>
      <c r="H73" s="21">
        <f>H48+H60+H67+H71</f>
        <v>0.75155702400000002</v>
      </c>
      <c r="I73" s="22">
        <f>I48+I60+I67+I71</f>
        <v>1031.6708672655272</v>
      </c>
      <c r="J73" s="16"/>
    </row>
    <row r="74" spans="1:11" ht="5.0999999999999996" customHeight="1" x14ac:dyDescent="0.25"/>
    <row r="75" spans="1:11" ht="33.75" x14ac:dyDescent="0.25">
      <c r="A75" s="10" t="s">
        <v>57</v>
      </c>
      <c r="B75" s="135" t="s">
        <v>151</v>
      </c>
      <c r="C75" s="136"/>
      <c r="D75" s="136"/>
      <c r="E75" s="136"/>
      <c r="F75" s="136"/>
      <c r="G75" s="137"/>
      <c r="H75" s="10" t="s">
        <v>14</v>
      </c>
      <c r="I75" s="10" t="s">
        <v>15</v>
      </c>
    </row>
    <row r="76" spans="1:11" ht="15" customHeight="1" x14ac:dyDescent="0.25">
      <c r="A76" s="11">
        <v>1</v>
      </c>
      <c r="B76" s="101" t="s">
        <v>156</v>
      </c>
      <c r="C76" s="102"/>
      <c r="D76" s="102"/>
      <c r="E76" s="102"/>
      <c r="F76" s="102"/>
      <c r="G76" s="103"/>
      <c r="H76" s="12">
        <f>I76/$I$37</f>
        <v>0</v>
      </c>
      <c r="I76" s="13">
        <f>I93</f>
        <v>0</v>
      </c>
    </row>
    <row r="77" spans="1:11" ht="15" customHeight="1" x14ac:dyDescent="0.25">
      <c r="A77" s="11">
        <v>2</v>
      </c>
      <c r="B77" s="101" t="s">
        <v>157</v>
      </c>
      <c r="C77" s="102"/>
      <c r="D77" s="102"/>
      <c r="E77" s="102"/>
      <c r="F77" s="102"/>
      <c r="G77" s="103"/>
      <c r="H77" s="12">
        <f>I77/$I$37</f>
        <v>0.15370223164838007</v>
      </c>
      <c r="I77" s="13">
        <f>I89</f>
        <v>210.98880000000003</v>
      </c>
    </row>
    <row r="78" spans="1:11" ht="15" customHeight="1" x14ac:dyDescent="0.25">
      <c r="A78" s="11">
        <v>3</v>
      </c>
      <c r="B78" s="101" t="s">
        <v>164</v>
      </c>
      <c r="C78" s="102"/>
      <c r="D78" s="102"/>
      <c r="E78" s="102"/>
      <c r="F78" s="102"/>
      <c r="G78" s="103"/>
      <c r="H78" s="12">
        <f>I78/$I$37</f>
        <v>9.3856087736116145E-2</v>
      </c>
      <c r="I78" s="13">
        <f>I85</f>
        <v>128.83731818181818</v>
      </c>
    </row>
    <row r="79" spans="1:11" ht="15" customHeight="1" x14ac:dyDescent="0.25">
      <c r="A79" s="11">
        <v>4</v>
      </c>
      <c r="B79" s="101" t="s">
        <v>149</v>
      </c>
      <c r="C79" s="102"/>
      <c r="D79" s="102"/>
      <c r="E79" s="102"/>
      <c r="F79" s="102"/>
      <c r="G79" s="103"/>
      <c r="H79" s="12">
        <f>I79/$I$37</f>
        <v>0</v>
      </c>
      <c r="I79" s="13">
        <f>IF(I24="Não aplicável",0,((I10/H10)*1.5*I24))</f>
        <v>0</v>
      </c>
    </row>
    <row r="80" spans="1:11" ht="15" customHeight="1" x14ac:dyDescent="0.25">
      <c r="A80" s="11">
        <v>5</v>
      </c>
      <c r="B80" s="101" t="s">
        <v>134</v>
      </c>
      <c r="C80" s="102"/>
      <c r="D80" s="102"/>
      <c r="E80" s="102"/>
      <c r="F80" s="102"/>
      <c r="G80" s="103"/>
      <c r="H80" s="12">
        <f>I80/$I$37</f>
        <v>1.4147183824978106E-2</v>
      </c>
      <c r="I80" s="13">
        <f>IF(I21="Não aplicável",0,I21)</f>
        <v>19.420000000000002</v>
      </c>
    </row>
    <row r="81" spans="1:12" ht="15" customHeight="1" x14ac:dyDescent="0.25">
      <c r="A81" s="126" t="s">
        <v>58</v>
      </c>
      <c r="B81" s="127"/>
      <c r="C81" s="127"/>
      <c r="D81" s="127"/>
      <c r="E81" s="127"/>
      <c r="F81" s="127"/>
      <c r="G81" s="128"/>
      <c r="H81" s="15">
        <f>SUM(H76:H80)</f>
        <v>0.26170550320947433</v>
      </c>
      <c r="I81" s="50">
        <f>SUM(I76:I80)</f>
        <v>359.24611818181819</v>
      </c>
      <c r="J81" s="14"/>
    </row>
    <row r="82" spans="1:12" ht="18" customHeight="1" x14ac:dyDescent="0.25">
      <c r="A82" s="18" t="s">
        <v>166</v>
      </c>
      <c r="B82" s="153" t="s">
        <v>165</v>
      </c>
      <c r="C82" s="154"/>
      <c r="D82" s="154"/>
      <c r="E82" s="154"/>
      <c r="F82" s="154"/>
      <c r="G82" s="154"/>
      <c r="H82" s="24"/>
      <c r="I82" s="25"/>
    </row>
    <row r="83" spans="1:12" ht="15" customHeight="1" x14ac:dyDescent="0.25">
      <c r="A83" s="152" t="s">
        <v>59</v>
      </c>
      <c r="B83" s="152"/>
      <c r="C83" s="152"/>
      <c r="D83" s="152"/>
      <c r="E83" s="152"/>
      <c r="F83" s="152"/>
      <c r="G83" s="152"/>
      <c r="H83" s="152"/>
      <c r="I83" s="152"/>
    </row>
    <row r="84" spans="1:12" ht="24" customHeight="1" x14ac:dyDescent="0.25">
      <c r="A84" s="133" t="s">
        <v>60</v>
      </c>
      <c r="B84" s="133"/>
      <c r="C84" s="11" t="s">
        <v>61</v>
      </c>
      <c r="D84" s="11" t="s">
        <v>62</v>
      </c>
      <c r="E84" s="11" t="s">
        <v>63</v>
      </c>
      <c r="F84" s="11" t="s">
        <v>64</v>
      </c>
      <c r="G84" s="11" t="s">
        <v>65</v>
      </c>
      <c r="H84" s="12" t="s">
        <v>66</v>
      </c>
      <c r="I84" s="13" t="s">
        <v>67</v>
      </c>
    </row>
    <row r="85" spans="1:12" ht="15" customHeight="1" x14ac:dyDescent="0.25">
      <c r="A85" s="155">
        <f>I12</f>
        <v>4.8</v>
      </c>
      <c r="B85" s="133"/>
      <c r="C85" s="11">
        <f>I13</f>
        <v>22</v>
      </c>
      <c r="D85" s="11">
        <v>2</v>
      </c>
      <c r="E85" s="30">
        <f>A85*C85*D85</f>
        <v>211.2</v>
      </c>
      <c r="F85" s="30">
        <f>I29</f>
        <v>1372.7113636363636</v>
      </c>
      <c r="G85" s="26">
        <f>I14</f>
        <v>0.06</v>
      </c>
      <c r="H85" s="30">
        <f>F85*G85</f>
        <v>82.362681818181812</v>
      </c>
      <c r="I85" s="68">
        <f>IF((E85-H85)&gt;0,E85-H85,0)</f>
        <v>128.83731818181818</v>
      </c>
    </row>
    <row r="86" spans="1:12" ht="3.75" customHeight="1" x14ac:dyDescent="0.25">
      <c r="A86" s="79"/>
      <c r="E86" s="14"/>
      <c r="F86" s="14"/>
      <c r="G86" s="80"/>
      <c r="H86" s="14"/>
      <c r="I86" s="81"/>
    </row>
    <row r="87" spans="1:12" ht="15" customHeight="1" x14ac:dyDescent="0.25">
      <c r="A87" s="152" t="s">
        <v>158</v>
      </c>
      <c r="B87" s="152"/>
      <c r="C87" s="152"/>
      <c r="D87" s="152"/>
      <c r="E87" s="152"/>
      <c r="F87" s="152"/>
      <c r="G87" s="152"/>
      <c r="H87" s="152"/>
      <c r="I87" s="152"/>
    </row>
    <row r="88" spans="1:12" ht="23.25" customHeight="1" x14ac:dyDescent="0.25">
      <c r="A88" s="133" t="s">
        <v>60</v>
      </c>
      <c r="B88" s="133"/>
      <c r="C88" s="11" t="s">
        <v>68</v>
      </c>
      <c r="D88" s="11" t="s">
        <v>62</v>
      </c>
      <c r="E88" s="11" t="s">
        <v>63</v>
      </c>
      <c r="F88" s="11" t="s">
        <v>64</v>
      </c>
      <c r="G88" s="11" t="s">
        <v>65</v>
      </c>
      <c r="H88" s="12" t="s">
        <v>66</v>
      </c>
      <c r="I88" s="13" t="s">
        <v>67</v>
      </c>
    </row>
    <row r="89" spans="1:12" ht="15" customHeight="1" x14ac:dyDescent="0.25">
      <c r="A89" s="151">
        <f>I18</f>
        <v>11.84</v>
      </c>
      <c r="B89" s="151"/>
      <c r="C89" s="31">
        <f>I19</f>
        <v>22</v>
      </c>
      <c r="D89" s="11">
        <v>1</v>
      </c>
      <c r="E89" s="30">
        <f>A89*C89*D89</f>
        <v>260.48</v>
      </c>
      <c r="F89" s="30">
        <f>E89</f>
        <v>260.48</v>
      </c>
      <c r="G89" s="52">
        <f>I20</f>
        <v>0.19</v>
      </c>
      <c r="H89" s="30">
        <f>F89*G89</f>
        <v>49.491200000000006</v>
      </c>
      <c r="I89" s="13">
        <f>E89-H89</f>
        <v>210.98880000000003</v>
      </c>
    </row>
    <row r="90" spans="1:12" ht="5.0999999999999996" customHeight="1" x14ac:dyDescent="0.25">
      <c r="A90" s="27"/>
      <c r="B90" s="27"/>
      <c r="C90" s="27"/>
      <c r="D90" s="27"/>
      <c r="E90" s="16"/>
      <c r="F90" s="16"/>
      <c r="G90" s="28"/>
      <c r="H90" s="16"/>
      <c r="I90" s="29"/>
    </row>
    <row r="91" spans="1:12" ht="15" customHeight="1" x14ac:dyDescent="0.25">
      <c r="A91" s="152" t="s">
        <v>139</v>
      </c>
      <c r="B91" s="152"/>
      <c r="C91" s="152"/>
      <c r="D91" s="152"/>
      <c r="E91" s="152"/>
      <c r="F91" s="152"/>
      <c r="G91" s="152"/>
      <c r="H91" s="152"/>
      <c r="I91" s="152"/>
    </row>
    <row r="92" spans="1:12" ht="23.25" customHeight="1" x14ac:dyDescent="0.25">
      <c r="A92" s="133" t="s">
        <v>60</v>
      </c>
      <c r="B92" s="133"/>
      <c r="C92" s="11" t="s">
        <v>68</v>
      </c>
      <c r="D92" s="11" t="s">
        <v>62</v>
      </c>
      <c r="E92" s="11" t="s">
        <v>63</v>
      </c>
      <c r="F92" s="11" t="s">
        <v>64</v>
      </c>
      <c r="G92" s="11" t="s">
        <v>65</v>
      </c>
      <c r="H92" s="12" t="str">
        <f>H84</f>
        <v>Valor desconto</v>
      </c>
      <c r="I92" s="13" t="s">
        <v>67</v>
      </c>
    </row>
    <row r="93" spans="1:12" ht="15" customHeight="1" x14ac:dyDescent="0.25">
      <c r="A93" s="151">
        <f>I15</f>
        <v>0</v>
      </c>
      <c r="B93" s="151"/>
      <c r="C93" s="31">
        <f>I16</f>
        <v>0</v>
      </c>
      <c r="D93" s="11">
        <v>1</v>
      </c>
      <c r="E93" s="30">
        <f>A93*C93*D93</f>
        <v>0</v>
      </c>
      <c r="F93" s="30">
        <f>E93</f>
        <v>0</v>
      </c>
      <c r="G93" s="52">
        <f>I17</f>
        <v>0</v>
      </c>
      <c r="H93" s="30">
        <f>F93*G93</f>
        <v>0</v>
      </c>
      <c r="I93" s="13">
        <f>E93-H93</f>
        <v>0</v>
      </c>
    </row>
    <row r="94" spans="1:12" ht="5.0999999999999996" customHeight="1" x14ac:dyDescent="0.25"/>
    <row r="95" spans="1:12" ht="12" customHeight="1" x14ac:dyDescent="0.25">
      <c r="A95" s="120" t="s">
        <v>69</v>
      </c>
      <c r="B95" s="120"/>
      <c r="C95" s="120"/>
      <c r="D95" s="120"/>
      <c r="E95" s="120"/>
      <c r="F95" s="120"/>
      <c r="G95" s="120"/>
      <c r="H95" s="32">
        <f>H37+H73+H81</f>
        <v>2.0132625272094744</v>
      </c>
      <c r="I95" s="33">
        <f>I37+I73+I81</f>
        <v>2763.6283490837086</v>
      </c>
      <c r="J95" s="14"/>
      <c r="L95" s="14"/>
    </row>
    <row r="96" spans="1:12" s="38" customFormat="1" ht="5.0999999999999996" customHeight="1" x14ac:dyDescent="0.25">
      <c r="A96" s="34"/>
      <c r="B96" s="34"/>
      <c r="C96" s="34"/>
      <c r="D96" s="34"/>
      <c r="E96" s="34"/>
      <c r="F96" s="34"/>
      <c r="G96" s="34"/>
      <c r="H96" s="35"/>
      <c r="I96" s="36"/>
      <c r="J96" s="37"/>
      <c r="L96" s="37"/>
    </row>
    <row r="97" spans="1:19" x14ac:dyDescent="0.25">
      <c r="A97" s="112" t="s">
        <v>70</v>
      </c>
      <c r="B97" s="112"/>
      <c r="C97" s="112"/>
      <c r="D97" s="112"/>
      <c r="E97" s="112"/>
      <c r="F97" s="112"/>
      <c r="G97" s="112"/>
      <c r="H97" s="112"/>
      <c r="I97" s="112"/>
    </row>
    <row r="98" spans="1:19" ht="33.75" x14ac:dyDescent="0.25">
      <c r="A98" s="10" t="s">
        <v>12</v>
      </c>
      <c r="B98" s="135" t="s">
        <v>71</v>
      </c>
      <c r="C98" s="136"/>
      <c r="D98" s="136"/>
      <c r="E98" s="136"/>
      <c r="F98" s="136"/>
      <c r="G98" s="137"/>
      <c r="H98" s="10" t="s">
        <v>14</v>
      </c>
      <c r="I98" s="10" t="s">
        <v>15</v>
      </c>
    </row>
    <row r="99" spans="1:19" ht="15" customHeight="1" x14ac:dyDescent="0.25">
      <c r="A99" s="11">
        <v>1</v>
      </c>
      <c r="B99" s="101" t="s">
        <v>167</v>
      </c>
      <c r="C99" s="102"/>
      <c r="D99" s="102"/>
      <c r="E99" s="102"/>
      <c r="F99" s="102"/>
      <c r="G99" s="103"/>
      <c r="H99" s="12">
        <f>I99/$I$110</f>
        <v>0</v>
      </c>
      <c r="I99" s="13">
        <v>0</v>
      </c>
      <c r="K99"/>
      <c r="L99"/>
      <c r="M99"/>
      <c r="N99"/>
      <c r="O99"/>
      <c r="P99"/>
      <c r="Q99"/>
      <c r="R99"/>
      <c r="S99"/>
    </row>
    <row r="100" spans="1:19" ht="15" customHeight="1" x14ac:dyDescent="0.25">
      <c r="A100" s="11">
        <v>2</v>
      </c>
      <c r="B100" s="145" t="s">
        <v>171</v>
      </c>
      <c r="C100" s="146"/>
      <c r="D100" s="146"/>
      <c r="E100" s="146"/>
      <c r="F100" s="146"/>
      <c r="G100" s="147"/>
      <c r="H100" s="12">
        <f t="shared" ref="H100:H104" si="5">I100/$I$110</f>
        <v>0</v>
      </c>
      <c r="I100" s="13">
        <v>0</v>
      </c>
      <c r="K100"/>
      <c r="L100"/>
      <c r="M100"/>
      <c r="N100"/>
      <c r="O100"/>
      <c r="P100"/>
      <c r="Q100"/>
      <c r="R100"/>
      <c r="S100"/>
    </row>
    <row r="101" spans="1:19" ht="15" customHeight="1" x14ac:dyDescent="0.25">
      <c r="A101" s="11">
        <v>3</v>
      </c>
      <c r="B101" s="101" t="s">
        <v>72</v>
      </c>
      <c r="C101" s="102"/>
      <c r="D101" s="102"/>
      <c r="E101" s="102"/>
      <c r="F101" s="102"/>
      <c r="G101" s="103"/>
      <c r="H101" s="12">
        <f t="shared" si="5"/>
        <v>0</v>
      </c>
      <c r="I101" s="13">
        <v>0</v>
      </c>
      <c r="K101"/>
      <c r="L101"/>
      <c r="M101"/>
      <c r="N101"/>
      <c r="O101"/>
      <c r="P101"/>
      <c r="Q101"/>
      <c r="R101"/>
      <c r="S101"/>
    </row>
    <row r="102" spans="1:19" ht="15" customHeight="1" x14ac:dyDescent="0.25">
      <c r="A102" s="11">
        <v>4</v>
      </c>
      <c r="B102" s="148" t="s">
        <v>73</v>
      </c>
      <c r="C102" s="149"/>
      <c r="D102" s="149"/>
      <c r="E102" s="149"/>
      <c r="F102" s="149"/>
      <c r="G102" s="150"/>
      <c r="H102" s="12">
        <f t="shared" si="5"/>
        <v>0</v>
      </c>
      <c r="I102" s="13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1">
        <v>5</v>
      </c>
      <c r="B103" s="101" t="s">
        <v>172</v>
      </c>
      <c r="C103" s="102"/>
      <c r="D103" s="102"/>
      <c r="E103" s="102"/>
      <c r="F103" s="102"/>
      <c r="G103" s="103"/>
      <c r="H103" s="12">
        <f t="shared" si="5"/>
        <v>0</v>
      </c>
      <c r="I103" s="13"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1">
        <v>6</v>
      </c>
      <c r="B104" s="101" t="s">
        <v>74</v>
      </c>
      <c r="C104" s="102"/>
      <c r="D104" s="102"/>
      <c r="E104" s="102"/>
      <c r="F104" s="102"/>
      <c r="G104" s="103"/>
      <c r="H104" s="12">
        <f t="shared" si="5"/>
        <v>0</v>
      </c>
      <c r="I104" s="13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26" t="s">
        <v>75</v>
      </c>
      <c r="B105" s="127"/>
      <c r="C105" s="127"/>
      <c r="D105" s="127"/>
      <c r="E105" s="127"/>
      <c r="F105" s="127"/>
      <c r="G105" s="128"/>
      <c r="H105" s="15">
        <f>H99+H100+H101+H102+H103+H104</f>
        <v>0</v>
      </c>
      <c r="I105" s="39">
        <f>SUM(I99:I104)</f>
        <v>0</v>
      </c>
      <c r="J105" s="14"/>
      <c r="K105"/>
      <c r="L105"/>
      <c r="M105"/>
      <c r="N105"/>
      <c r="O105"/>
      <c r="P105"/>
      <c r="Q105"/>
      <c r="R105"/>
      <c r="S105"/>
    </row>
    <row r="106" spans="1:19" ht="30" customHeight="1" x14ac:dyDescent="0.25">
      <c r="A106"/>
      <c r="B106" s="129" t="s">
        <v>168</v>
      </c>
      <c r="C106" s="129"/>
      <c r="D106" s="129"/>
      <c r="E106" s="129"/>
      <c r="F106" s="129"/>
      <c r="G106" s="129"/>
      <c r="H106" s="129"/>
      <c r="I106" s="129"/>
      <c r="K106"/>
      <c r="L106"/>
      <c r="M106"/>
      <c r="N106"/>
      <c r="O106"/>
      <c r="P106"/>
      <c r="Q106"/>
      <c r="R106"/>
      <c r="S106"/>
    </row>
    <row r="107" spans="1:19" ht="5.25" customHeight="1" x14ac:dyDescent="0.25">
      <c r="A107"/>
      <c r="B107"/>
      <c r="C107"/>
      <c r="D107"/>
      <c r="E107"/>
      <c r="F107"/>
      <c r="G107"/>
      <c r="H107"/>
      <c r="I107"/>
    </row>
    <row r="108" spans="1:19" ht="48.75" customHeight="1" x14ac:dyDescent="0.25">
      <c r="A108" s="142" t="s">
        <v>150</v>
      </c>
      <c r="B108" s="143"/>
      <c r="C108" s="143"/>
      <c r="D108" s="143"/>
      <c r="E108" s="144"/>
      <c r="F108" s="40">
        <f>I25</f>
        <v>0.2</v>
      </c>
      <c r="G108" s="41">
        <f>I110*F108</f>
        <v>526.95820618037817</v>
      </c>
      <c r="H108" s="42" t="s">
        <v>76</v>
      </c>
      <c r="I108" s="43">
        <f>I78</f>
        <v>128.83731818181818</v>
      </c>
      <c r="K108"/>
      <c r="L108"/>
      <c r="M108"/>
      <c r="N108"/>
      <c r="O108"/>
      <c r="P108"/>
      <c r="Q108"/>
      <c r="R108"/>
      <c r="S108"/>
    </row>
    <row r="109" spans="1:19" s="47" customFormat="1" ht="16.5" customHeight="1" x14ac:dyDescent="0.25">
      <c r="A109" s="139" t="s">
        <v>77</v>
      </c>
      <c r="B109" s="139"/>
      <c r="C109" s="44" t="s">
        <v>78</v>
      </c>
      <c r="D109" s="44" t="s">
        <v>79</v>
      </c>
      <c r="E109" s="44" t="s">
        <v>80</v>
      </c>
      <c r="F109" s="44" t="s">
        <v>81</v>
      </c>
      <c r="G109" s="44" t="s">
        <v>82</v>
      </c>
      <c r="H109" s="42" t="s">
        <v>83</v>
      </c>
      <c r="I109" s="45" t="s">
        <v>84</v>
      </c>
      <c r="J109" s="46"/>
      <c r="K109"/>
      <c r="L109"/>
      <c r="M109"/>
      <c r="N109"/>
      <c r="O109"/>
      <c r="P109"/>
      <c r="Q109"/>
      <c r="R109"/>
      <c r="S109"/>
    </row>
    <row r="110" spans="1:19" ht="16.5" customHeight="1" x14ac:dyDescent="0.25">
      <c r="A110" s="140">
        <f>I37</f>
        <v>1372.7113636363636</v>
      </c>
      <c r="B110" s="140"/>
      <c r="C110" s="48">
        <f>I48</f>
        <v>505.15778181818177</v>
      </c>
      <c r="D110" s="48">
        <f>I60</f>
        <v>349.96315317954543</v>
      </c>
      <c r="E110" s="48">
        <f>I67</f>
        <v>47.76349189772727</v>
      </c>
      <c r="F110" s="48">
        <f>I71</f>
        <v>128.78644037007274</v>
      </c>
      <c r="G110" s="48">
        <f>I81</f>
        <v>359.24611818181819</v>
      </c>
      <c r="H110" s="48">
        <f>A110+C110+D110+E110+F110+G110</f>
        <v>2763.6283490837091</v>
      </c>
      <c r="I110" s="48">
        <f>H110-I108</f>
        <v>2634.7910309018907</v>
      </c>
      <c r="J110" s="14"/>
      <c r="K110"/>
      <c r="L110"/>
      <c r="M110"/>
      <c r="N110"/>
      <c r="O110"/>
      <c r="P110"/>
      <c r="Q110"/>
      <c r="R110"/>
      <c r="S110"/>
    </row>
    <row r="111" spans="1:19" ht="5.0999999999999996" customHeight="1" x14ac:dyDescent="0.25">
      <c r="A111" s="18"/>
      <c r="B111" s="141"/>
      <c r="C111" s="141"/>
      <c r="D111" s="141"/>
      <c r="E111" s="141"/>
      <c r="F111" s="141"/>
      <c r="G111" s="141"/>
      <c r="H111" s="141"/>
      <c r="I111" s="141"/>
    </row>
    <row r="112" spans="1:19" ht="33.75" x14ac:dyDescent="0.25">
      <c r="A112" s="10" t="s">
        <v>19</v>
      </c>
      <c r="B112" s="135" t="s">
        <v>85</v>
      </c>
      <c r="C112" s="136"/>
      <c r="D112" s="136"/>
      <c r="E112" s="136"/>
      <c r="F112" s="136"/>
      <c r="G112" s="137"/>
      <c r="H112" s="10" t="s">
        <v>14</v>
      </c>
      <c r="I112" s="10" t="s">
        <v>15</v>
      </c>
    </row>
    <row r="113" spans="1:15" ht="15" customHeight="1" x14ac:dyDescent="0.25">
      <c r="A113" s="11">
        <v>1</v>
      </c>
      <c r="B113" s="101" t="s">
        <v>86</v>
      </c>
      <c r="C113" s="102"/>
      <c r="D113" s="102"/>
      <c r="E113" s="102"/>
      <c r="F113" s="102"/>
      <c r="G113" s="103"/>
      <c r="H113" s="12">
        <f>I113/$I$123</f>
        <v>0</v>
      </c>
      <c r="I113" s="13">
        <v>0</v>
      </c>
    </row>
    <row r="114" spans="1:15" ht="15" customHeight="1" x14ac:dyDescent="0.25">
      <c r="A114" s="11">
        <v>2</v>
      </c>
      <c r="B114" s="101" t="s">
        <v>87</v>
      </c>
      <c r="C114" s="102"/>
      <c r="D114" s="102"/>
      <c r="E114" s="102"/>
      <c r="F114" s="102"/>
      <c r="G114" s="103"/>
      <c r="H114" s="12">
        <f>I114/$I$123</f>
        <v>0</v>
      </c>
      <c r="I114" s="13">
        <v>0</v>
      </c>
    </row>
    <row r="115" spans="1:15" ht="15" customHeight="1" x14ac:dyDescent="0.25">
      <c r="A115" s="126" t="s">
        <v>88</v>
      </c>
      <c r="B115" s="127"/>
      <c r="C115" s="127"/>
      <c r="D115" s="127"/>
      <c r="E115" s="127"/>
      <c r="F115" s="127"/>
      <c r="G115" s="128"/>
      <c r="H115" s="15">
        <f>H113+H114</f>
        <v>0</v>
      </c>
      <c r="I115" s="50">
        <f>SUM(I113:I114)</f>
        <v>0</v>
      </c>
    </row>
    <row r="116" spans="1:15" ht="5.0999999999999996" customHeight="1" x14ac:dyDescent="0.25"/>
    <row r="117" spans="1:15" ht="33.75" x14ac:dyDescent="0.25">
      <c r="A117" s="10" t="s">
        <v>31</v>
      </c>
      <c r="B117" s="135" t="s">
        <v>89</v>
      </c>
      <c r="C117" s="136"/>
      <c r="D117" s="136"/>
      <c r="E117" s="136"/>
      <c r="F117" s="136"/>
      <c r="G117" s="137"/>
      <c r="H117" s="10" t="s">
        <v>14</v>
      </c>
      <c r="I117" s="10" t="s">
        <v>15</v>
      </c>
    </row>
    <row r="118" spans="1:15" ht="15" customHeight="1" x14ac:dyDescent="0.25">
      <c r="A118" s="11">
        <v>1</v>
      </c>
      <c r="B118" s="101" t="s">
        <v>89</v>
      </c>
      <c r="C118" s="102"/>
      <c r="D118" s="102"/>
      <c r="E118" s="102"/>
      <c r="F118" s="102"/>
      <c r="G118" s="103"/>
      <c r="H118" s="12">
        <f>I118/I123</f>
        <v>0</v>
      </c>
      <c r="I118" s="13">
        <v>0</v>
      </c>
    </row>
    <row r="119" spans="1:15" ht="15" customHeight="1" x14ac:dyDescent="0.25">
      <c r="A119" s="126" t="s">
        <v>90</v>
      </c>
      <c r="B119" s="127"/>
      <c r="C119" s="127"/>
      <c r="D119" s="127"/>
      <c r="E119" s="127"/>
      <c r="F119" s="127"/>
      <c r="G119" s="128"/>
      <c r="H119" s="15">
        <f>H118</f>
        <v>0</v>
      </c>
      <c r="I119" s="50">
        <f>I118</f>
        <v>0</v>
      </c>
      <c r="J119" s="14"/>
      <c r="K119" s="14"/>
      <c r="L119" s="1"/>
    </row>
    <row r="120" spans="1:15" ht="5.0999999999999996" customHeight="1" x14ac:dyDescent="0.25">
      <c r="A120" s="17"/>
      <c r="B120" s="17"/>
      <c r="C120" s="17"/>
      <c r="D120" s="17"/>
      <c r="E120" s="17"/>
      <c r="F120" s="17"/>
      <c r="G120" s="17"/>
      <c r="H120" s="24"/>
      <c r="I120" s="25"/>
    </row>
    <row r="121" spans="1:15" ht="39" customHeight="1" x14ac:dyDescent="0.25">
      <c r="A121" s="138" t="s">
        <v>91</v>
      </c>
      <c r="B121" s="138"/>
      <c r="C121" s="138"/>
      <c r="D121" s="138"/>
      <c r="E121" s="138"/>
      <c r="F121" s="40">
        <v>0.18</v>
      </c>
      <c r="G121" s="41">
        <f>I123*F121</f>
        <v>474.26238556234034</v>
      </c>
      <c r="H121" s="42" t="s">
        <v>76</v>
      </c>
      <c r="I121" s="43">
        <f>I78</f>
        <v>128.83731818181818</v>
      </c>
      <c r="L121" s="1"/>
    </row>
    <row r="122" spans="1:15" s="47" customFormat="1" ht="16.5" customHeight="1" x14ac:dyDescent="0.25">
      <c r="A122" s="139" t="s">
        <v>77</v>
      </c>
      <c r="B122" s="139"/>
      <c r="C122" s="44" t="s">
        <v>78</v>
      </c>
      <c r="D122" s="44" t="s">
        <v>79</v>
      </c>
      <c r="E122" s="44" t="s">
        <v>80</v>
      </c>
      <c r="F122" s="44" t="s">
        <v>81</v>
      </c>
      <c r="G122" s="44" t="s">
        <v>82</v>
      </c>
      <c r="H122" s="42" t="s">
        <v>83</v>
      </c>
      <c r="I122" s="45" t="s">
        <v>84</v>
      </c>
      <c r="J122" s="46"/>
      <c r="L122" s="46"/>
    </row>
    <row r="123" spans="1:15" ht="16.5" customHeight="1" x14ac:dyDescent="0.25">
      <c r="A123" s="140">
        <f>I37</f>
        <v>1372.7113636363636</v>
      </c>
      <c r="B123" s="140"/>
      <c r="C123" s="48">
        <f>I48</f>
        <v>505.15778181818177</v>
      </c>
      <c r="D123" s="48">
        <f>I60</f>
        <v>349.96315317954543</v>
      </c>
      <c r="E123" s="48">
        <f>I67</f>
        <v>47.76349189772727</v>
      </c>
      <c r="F123" s="48">
        <f>I71</f>
        <v>128.78644037007274</v>
      </c>
      <c r="G123" s="48">
        <f>I81</f>
        <v>359.24611818181819</v>
      </c>
      <c r="H123" s="48">
        <f>A123+C123+D123+E123+F123+G123</f>
        <v>2763.6283490837091</v>
      </c>
      <c r="I123" s="48">
        <f>H123-I121</f>
        <v>2634.7910309018907</v>
      </c>
      <c r="J123" s="14"/>
      <c r="L123" s="1"/>
    </row>
    <row r="124" spans="1:15" ht="5.0999999999999996" customHeight="1" x14ac:dyDescent="0.25"/>
    <row r="125" spans="1:15" ht="12" x14ac:dyDescent="0.25">
      <c r="A125" s="120" t="s">
        <v>92</v>
      </c>
      <c r="B125" s="120"/>
      <c r="C125" s="120"/>
      <c r="D125" s="120"/>
      <c r="E125" s="120"/>
      <c r="F125" s="120"/>
      <c r="G125" s="120"/>
      <c r="H125" s="32">
        <f>H105+H115+H119</f>
        <v>0</v>
      </c>
      <c r="I125" s="33">
        <f>I105+I115+I119</f>
        <v>0</v>
      </c>
    </row>
    <row r="126" spans="1:15" ht="5.0999999999999996" customHeight="1" x14ac:dyDescent="0.25"/>
    <row r="127" spans="1:15" x14ac:dyDescent="0.25">
      <c r="A127" s="112" t="s">
        <v>93</v>
      </c>
      <c r="B127" s="112"/>
      <c r="C127" s="112"/>
      <c r="D127" s="112"/>
      <c r="E127" s="112"/>
      <c r="F127" s="112"/>
      <c r="G127" s="112"/>
      <c r="H127" s="112"/>
      <c r="I127" s="112"/>
    </row>
    <row r="128" spans="1:15" ht="33.75" x14ac:dyDescent="0.25">
      <c r="A128" s="10" t="s">
        <v>12</v>
      </c>
      <c r="B128" s="135" t="s">
        <v>169</v>
      </c>
      <c r="C128" s="136"/>
      <c r="D128" s="136"/>
      <c r="E128" s="136"/>
      <c r="F128" s="136"/>
      <c r="G128" s="137"/>
      <c r="H128" s="10" t="s">
        <v>14</v>
      </c>
      <c r="I128" s="10" t="s">
        <v>15</v>
      </c>
      <c r="K128"/>
      <c r="L128"/>
      <c r="M128"/>
      <c r="N128"/>
      <c r="O128"/>
    </row>
    <row r="129" spans="1:19" ht="15" customHeight="1" x14ac:dyDescent="0.25">
      <c r="A129" s="11">
        <v>1</v>
      </c>
      <c r="B129" s="101" t="s">
        <v>94</v>
      </c>
      <c r="C129" s="102"/>
      <c r="D129" s="102"/>
      <c r="E129" s="102"/>
      <c r="F129" s="102"/>
      <c r="G129" s="103"/>
      <c r="H129" s="12">
        <f>I129/$I$95</f>
        <v>1.9241982507288632E-2</v>
      </c>
      <c r="I129" s="13">
        <f>($D$139/$E$140)*G139</f>
        <v>53.177688349715687</v>
      </c>
    </row>
    <row r="130" spans="1:19" ht="15" customHeight="1" x14ac:dyDescent="0.25">
      <c r="A130" s="11">
        <v>2</v>
      </c>
      <c r="B130" s="101" t="s">
        <v>95</v>
      </c>
      <c r="C130" s="102"/>
      <c r="D130" s="102"/>
      <c r="E130" s="102"/>
      <c r="F130" s="102"/>
      <c r="G130" s="103"/>
      <c r="H130" s="12">
        <f t="shared" ref="H130:H133" si="6">I130/$I$95</f>
        <v>8.8629737609329448E-2</v>
      </c>
      <c r="I130" s="13">
        <f>($D$139/$E$140)*G140</f>
        <v>244.93965542899343</v>
      </c>
    </row>
    <row r="131" spans="1:19" ht="15" customHeight="1" x14ac:dyDescent="0.25">
      <c r="A131" s="11">
        <v>3</v>
      </c>
      <c r="B131" s="101" t="s">
        <v>159</v>
      </c>
      <c r="C131" s="102"/>
      <c r="D131" s="102"/>
      <c r="E131" s="102"/>
      <c r="F131" s="102"/>
      <c r="G131" s="103"/>
      <c r="H131" s="12">
        <f t="shared" si="6"/>
        <v>5.8309037900874647E-2</v>
      </c>
      <c r="I131" s="13">
        <f>($D$139/$E$140)*G141</f>
        <v>161.14451015065359</v>
      </c>
    </row>
    <row r="132" spans="1:19" ht="15" customHeight="1" x14ac:dyDescent="0.25">
      <c r="A132" s="11">
        <v>4</v>
      </c>
      <c r="B132" s="101" t="s">
        <v>173</v>
      </c>
      <c r="C132" s="102"/>
      <c r="D132" s="102"/>
      <c r="E132" s="102"/>
      <c r="F132" s="102"/>
      <c r="G132" s="103"/>
      <c r="H132" s="12">
        <f t="shared" si="6"/>
        <v>0</v>
      </c>
      <c r="I132" s="13">
        <f t="shared" ref="I132" si="7">($D$139/$E$140)*G142</f>
        <v>0</v>
      </c>
    </row>
    <row r="133" spans="1:19" ht="15" customHeight="1" x14ac:dyDescent="0.25">
      <c r="A133" s="11">
        <v>5</v>
      </c>
      <c r="B133" s="101" t="s">
        <v>74</v>
      </c>
      <c r="C133" s="102"/>
      <c r="D133" s="102"/>
      <c r="E133" s="102"/>
      <c r="F133" s="102"/>
      <c r="G133" s="103"/>
      <c r="H133" s="12">
        <f t="shared" si="6"/>
        <v>0</v>
      </c>
      <c r="I133" s="13">
        <v>0</v>
      </c>
    </row>
    <row r="134" spans="1:19" ht="15" customHeight="1" x14ac:dyDescent="0.25">
      <c r="A134" s="126" t="s">
        <v>96</v>
      </c>
      <c r="B134" s="127"/>
      <c r="C134" s="127"/>
      <c r="D134" s="127"/>
      <c r="E134" s="127"/>
      <c r="F134" s="127"/>
      <c r="G134" s="128"/>
      <c r="H134" s="15">
        <f>H129+H130+H131+H132+H133</f>
        <v>0.16618075801749271</v>
      </c>
      <c r="I134" s="50">
        <f>SUM(I129:I133)</f>
        <v>459.2618539293627</v>
      </c>
    </row>
    <row r="135" spans="1:19" ht="11.25" customHeight="1" x14ac:dyDescent="0.25">
      <c r="A135" s="18" t="s">
        <v>98</v>
      </c>
      <c r="B135" s="129" t="s">
        <v>97</v>
      </c>
      <c r="C135" s="129"/>
      <c r="D135" s="129"/>
      <c r="E135" s="129"/>
      <c r="F135" s="129"/>
      <c r="G135" s="129"/>
      <c r="H135" s="129"/>
      <c r="I135" s="129"/>
      <c r="K135"/>
      <c r="L135"/>
      <c r="M135"/>
      <c r="N135"/>
      <c r="O135"/>
      <c r="P135"/>
      <c r="Q135"/>
      <c r="R135"/>
      <c r="S135"/>
    </row>
    <row r="136" spans="1:19" ht="20.25" customHeight="1" x14ac:dyDescent="0.25">
      <c r="A136" s="18" t="s">
        <v>170</v>
      </c>
      <c r="B136" s="130" t="s">
        <v>99</v>
      </c>
      <c r="C136" s="130"/>
      <c r="D136" s="130"/>
      <c r="E136" s="130"/>
      <c r="F136" s="130"/>
      <c r="G136" s="130"/>
      <c r="H136" s="130"/>
      <c r="I136" s="130"/>
      <c r="K136"/>
      <c r="L136"/>
      <c r="M136"/>
      <c r="N136"/>
      <c r="O136"/>
      <c r="P136"/>
      <c r="Q136"/>
      <c r="R136"/>
      <c r="S136"/>
    </row>
    <row r="137" spans="1:19" ht="13.5" customHeight="1" x14ac:dyDescent="0.25">
      <c r="A137" s="131" t="s">
        <v>100</v>
      </c>
      <c r="B137" s="131"/>
      <c r="C137" s="131"/>
      <c r="D137" s="131"/>
      <c r="E137" s="131"/>
      <c r="F137" s="131"/>
      <c r="G137" s="131"/>
      <c r="H137" s="131"/>
      <c r="I137" s="131"/>
    </row>
    <row r="138" spans="1:19" ht="13.5" customHeight="1" x14ac:dyDescent="0.25">
      <c r="A138" s="132" t="s">
        <v>101</v>
      </c>
      <c r="B138" s="132"/>
      <c r="C138" s="11" t="s">
        <v>102</v>
      </c>
      <c r="D138" s="133" t="s">
        <v>143</v>
      </c>
      <c r="E138" s="134"/>
      <c r="F138" s="11" t="s">
        <v>103</v>
      </c>
      <c r="G138" s="49" t="s">
        <v>104</v>
      </c>
      <c r="H138" s="133" t="s">
        <v>105</v>
      </c>
      <c r="I138" s="133"/>
    </row>
    <row r="139" spans="1:19" ht="13.5" customHeight="1" x14ac:dyDescent="0.25">
      <c r="A139" s="121">
        <f>I95</f>
        <v>2763.6283490837086</v>
      </c>
      <c r="B139" s="122"/>
      <c r="C139" s="13">
        <f>I125</f>
        <v>0</v>
      </c>
      <c r="D139" s="123">
        <f>A139+C139</f>
        <v>2763.6283490837086</v>
      </c>
      <c r="E139" s="124"/>
      <c r="F139" s="11" t="s">
        <v>94</v>
      </c>
      <c r="G139" s="51">
        <v>1.6500000000000001E-2</v>
      </c>
      <c r="H139" s="116">
        <v>6.4999999999999997E-3</v>
      </c>
      <c r="I139" s="116"/>
      <c r="J139" s="14"/>
    </row>
    <row r="140" spans="1:19" ht="13.5" customHeight="1" x14ac:dyDescent="0.25">
      <c r="A140" s="125" t="s">
        <v>106</v>
      </c>
      <c r="B140" s="125"/>
      <c r="C140" s="49">
        <v>1</v>
      </c>
      <c r="D140" s="53">
        <f>G143/1</f>
        <v>0.14250000000000002</v>
      </c>
      <c r="E140" s="54">
        <f>C140-D140</f>
        <v>0.85749999999999993</v>
      </c>
      <c r="F140" s="11" t="s">
        <v>95</v>
      </c>
      <c r="G140" s="51">
        <v>7.5999999999999998E-2</v>
      </c>
      <c r="H140" s="116">
        <v>0.03</v>
      </c>
      <c r="I140" s="116"/>
    </row>
    <row r="141" spans="1:19" ht="13.5" customHeight="1" x14ac:dyDescent="0.25">
      <c r="A141" s="115" t="s">
        <v>107</v>
      </c>
      <c r="B141" s="115"/>
      <c r="C141" s="11">
        <v>1</v>
      </c>
      <c r="D141" s="55">
        <f>H143</f>
        <v>8.6499999999999994E-2</v>
      </c>
      <c r="E141" s="56">
        <f>C141-D141</f>
        <v>0.91349999999999998</v>
      </c>
      <c r="F141" s="11" t="s">
        <v>159</v>
      </c>
      <c r="G141" s="51">
        <f>I11</f>
        <v>0.05</v>
      </c>
      <c r="H141" s="116">
        <f>I11</f>
        <v>0.05</v>
      </c>
      <c r="I141" s="116"/>
    </row>
    <row r="142" spans="1:19" ht="13.5" customHeight="1" x14ac:dyDescent="0.25">
      <c r="A142" s="115" t="s">
        <v>108</v>
      </c>
      <c r="B142" s="115"/>
      <c r="C142" s="11">
        <v>1</v>
      </c>
      <c r="D142" s="57">
        <v>0.09</v>
      </c>
      <c r="E142" s="58">
        <f>C142-D142</f>
        <v>0.91</v>
      </c>
      <c r="F142" s="11" t="s">
        <v>109</v>
      </c>
      <c r="G142" s="51">
        <v>0</v>
      </c>
      <c r="H142" s="116">
        <v>0</v>
      </c>
      <c r="I142" s="116"/>
    </row>
    <row r="143" spans="1:19" ht="18" customHeight="1" x14ac:dyDescent="0.25">
      <c r="A143" s="59" t="s">
        <v>110</v>
      </c>
      <c r="B143" s="117" t="s">
        <v>111</v>
      </c>
      <c r="C143" s="117"/>
      <c r="D143" s="117"/>
      <c r="E143" s="117"/>
      <c r="F143" s="23" t="s">
        <v>112</v>
      </c>
      <c r="G143" s="60">
        <f>SUM(G139:G142)</f>
        <v>0.14250000000000002</v>
      </c>
      <c r="H143" s="118">
        <f>SUM(H139:I142)</f>
        <v>8.6499999999999994E-2</v>
      </c>
      <c r="I143" s="118"/>
    </row>
    <row r="144" spans="1:19" ht="5.0999999999999996" customHeight="1" x14ac:dyDescent="0.25">
      <c r="A144" s="61"/>
      <c r="B144" s="119"/>
      <c r="C144" s="119"/>
      <c r="D144" s="119"/>
      <c r="E144" s="119"/>
      <c r="F144" s="119"/>
      <c r="G144" s="119"/>
      <c r="H144" s="119"/>
      <c r="I144" s="119"/>
    </row>
    <row r="145" spans="1:10" ht="12" x14ac:dyDescent="0.25">
      <c r="A145" s="120" t="s">
        <v>113</v>
      </c>
      <c r="B145" s="120"/>
      <c r="C145" s="120"/>
      <c r="D145" s="120"/>
      <c r="E145" s="120"/>
      <c r="F145" s="120"/>
      <c r="G145" s="120"/>
      <c r="H145" s="32">
        <f>H134</f>
        <v>0.16618075801749271</v>
      </c>
      <c r="I145" s="33">
        <f>I134</f>
        <v>459.2618539293627</v>
      </c>
    </row>
    <row r="146" spans="1:10" ht="5.0999999999999996" customHeight="1" x14ac:dyDescent="0.25"/>
    <row r="147" spans="1:10" x14ac:dyDescent="0.25">
      <c r="A147" s="113" t="s">
        <v>114</v>
      </c>
      <c r="B147" s="113"/>
      <c r="C147" s="113"/>
      <c r="D147" s="113"/>
      <c r="E147" s="113"/>
      <c r="F147" s="113"/>
      <c r="G147" s="113"/>
      <c r="H147" s="113"/>
      <c r="I147" s="113"/>
    </row>
    <row r="148" spans="1:10" x14ac:dyDescent="0.25">
      <c r="A148" s="112" t="s">
        <v>11</v>
      </c>
      <c r="B148" s="112"/>
      <c r="C148" s="112"/>
      <c r="D148" s="112"/>
      <c r="E148" s="112"/>
      <c r="F148" s="112"/>
      <c r="G148" s="112"/>
      <c r="H148" s="112"/>
      <c r="I148" s="112"/>
    </row>
    <row r="149" spans="1:10" ht="15" customHeight="1" x14ac:dyDescent="0.25">
      <c r="A149" s="11">
        <v>1</v>
      </c>
      <c r="B149" s="101" t="s">
        <v>115</v>
      </c>
      <c r="C149" s="102"/>
      <c r="D149" s="102"/>
      <c r="E149" s="102"/>
      <c r="F149" s="102"/>
      <c r="G149" s="103"/>
      <c r="H149" s="12">
        <f>I149/$G$166</f>
        <v>0.42592557523461999</v>
      </c>
      <c r="I149" s="62">
        <f>I37</f>
        <v>1372.7113636363636</v>
      </c>
    </row>
    <row r="150" spans="1:10" ht="15" customHeight="1" x14ac:dyDescent="0.25">
      <c r="A150" s="11">
        <v>2</v>
      </c>
      <c r="B150" s="101" t="s">
        <v>116</v>
      </c>
      <c r="C150" s="102"/>
      <c r="D150" s="102"/>
      <c r="E150" s="102"/>
      <c r="F150" s="102"/>
      <c r="G150" s="103"/>
      <c r="H150" s="12">
        <f t="shared" ref="H150:H151" si="8">I150/$G$166</f>
        <v>0.3201073577688191</v>
      </c>
      <c r="I150" s="62">
        <f>I48+I60+I67+I71</f>
        <v>1031.6708672655272</v>
      </c>
    </row>
    <row r="151" spans="1:10" ht="15" customHeight="1" x14ac:dyDescent="0.25">
      <c r="A151" s="11">
        <v>3</v>
      </c>
      <c r="B151" s="114" t="s">
        <v>117</v>
      </c>
      <c r="C151" s="114"/>
      <c r="D151" s="114"/>
      <c r="E151" s="114"/>
      <c r="F151" s="114"/>
      <c r="G151" s="114"/>
      <c r="H151" s="12">
        <f t="shared" si="8"/>
        <v>0.11146706699656103</v>
      </c>
      <c r="I151" s="62">
        <f>I81</f>
        <v>359.24611818181819</v>
      </c>
    </row>
    <row r="152" spans="1:10" s="17" customFormat="1" ht="15" customHeight="1" x14ac:dyDescent="0.25">
      <c r="A152" s="104" t="s">
        <v>118</v>
      </c>
      <c r="B152" s="105"/>
      <c r="C152" s="105"/>
      <c r="D152" s="105"/>
      <c r="E152" s="105"/>
      <c r="F152" s="105"/>
      <c r="G152" s="106"/>
      <c r="H152" s="32">
        <f>H149+H150+H151</f>
        <v>0.85750000000000015</v>
      </c>
      <c r="I152" s="33">
        <f>SUM(I149:I151)</f>
        <v>2763.6283490837086</v>
      </c>
      <c r="J152" s="24"/>
    </row>
    <row r="153" spans="1:10" ht="5.0999999999999996" customHeight="1" x14ac:dyDescent="0.25"/>
    <row r="154" spans="1:10" x14ac:dyDescent="0.25">
      <c r="A154" s="112" t="s">
        <v>70</v>
      </c>
      <c r="B154" s="112"/>
      <c r="C154" s="112"/>
      <c r="D154" s="112"/>
      <c r="E154" s="112"/>
      <c r="F154" s="112"/>
      <c r="G154" s="112"/>
      <c r="H154" s="112"/>
      <c r="I154" s="112"/>
    </row>
    <row r="155" spans="1:10" ht="15" customHeight="1" x14ac:dyDescent="0.25">
      <c r="A155" s="11">
        <v>1</v>
      </c>
      <c r="B155" s="101" t="s">
        <v>119</v>
      </c>
      <c r="C155" s="102"/>
      <c r="D155" s="102"/>
      <c r="E155" s="102"/>
      <c r="F155" s="102"/>
      <c r="G155" s="103"/>
      <c r="H155" s="12">
        <f>I155/$G$166</f>
        <v>0</v>
      </c>
      <c r="I155" s="13">
        <f>I105</f>
        <v>0</v>
      </c>
    </row>
    <row r="156" spans="1:10" ht="15" customHeight="1" x14ac:dyDescent="0.25">
      <c r="A156" s="11">
        <v>2</v>
      </c>
      <c r="B156" s="101" t="s">
        <v>120</v>
      </c>
      <c r="C156" s="102"/>
      <c r="D156" s="102"/>
      <c r="E156" s="102"/>
      <c r="F156" s="102"/>
      <c r="G156" s="103"/>
      <c r="H156" s="12">
        <f t="shared" ref="H156:H157" si="9">I156/$G$166</f>
        <v>0</v>
      </c>
      <c r="I156" s="13">
        <f>I115</f>
        <v>0</v>
      </c>
    </row>
    <row r="157" spans="1:10" ht="15" customHeight="1" x14ac:dyDescent="0.25">
      <c r="A157" s="11">
        <v>3</v>
      </c>
      <c r="B157" s="101" t="s">
        <v>121</v>
      </c>
      <c r="C157" s="102"/>
      <c r="D157" s="102"/>
      <c r="E157" s="102"/>
      <c r="F157" s="102"/>
      <c r="G157" s="103"/>
      <c r="H157" s="12">
        <f t="shared" si="9"/>
        <v>0</v>
      </c>
      <c r="I157" s="13">
        <f>I119</f>
        <v>0</v>
      </c>
    </row>
    <row r="158" spans="1:10" ht="15" customHeight="1" x14ac:dyDescent="0.25">
      <c r="A158" s="104" t="s">
        <v>122</v>
      </c>
      <c r="B158" s="105"/>
      <c r="C158" s="105"/>
      <c r="D158" s="105"/>
      <c r="E158" s="105"/>
      <c r="F158" s="105"/>
      <c r="G158" s="106"/>
      <c r="H158" s="32">
        <f>H155+H156+H157</f>
        <v>0</v>
      </c>
      <c r="I158" s="33">
        <f>I155+I156+I157</f>
        <v>0</v>
      </c>
    </row>
    <row r="159" spans="1:10" ht="5.0999999999999996" customHeight="1" x14ac:dyDescent="0.25"/>
    <row r="160" spans="1:10" x14ac:dyDescent="0.25">
      <c r="A160" s="112" t="s">
        <v>93</v>
      </c>
      <c r="B160" s="112"/>
      <c r="C160" s="112"/>
      <c r="D160" s="112"/>
      <c r="E160" s="112"/>
      <c r="F160" s="112"/>
      <c r="G160" s="112"/>
      <c r="H160" s="112"/>
      <c r="I160" s="112"/>
    </row>
    <row r="161" spans="1:11" ht="15" customHeight="1" x14ac:dyDescent="0.25">
      <c r="A161" s="11">
        <v>1</v>
      </c>
      <c r="B161" s="101" t="s">
        <v>123</v>
      </c>
      <c r="C161" s="102"/>
      <c r="D161" s="102"/>
      <c r="E161" s="102"/>
      <c r="F161" s="102"/>
      <c r="G161" s="103"/>
      <c r="H161" s="12">
        <f>I161/$G$166</f>
        <v>0.14250000000000002</v>
      </c>
      <c r="I161" s="13">
        <f>I134</f>
        <v>459.2618539293627</v>
      </c>
    </row>
    <row r="162" spans="1:11" ht="15" customHeight="1" x14ac:dyDescent="0.25">
      <c r="A162" s="104" t="s">
        <v>124</v>
      </c>
      <c r="B162" s="105"/>
      <c r="C162" s="105"/>
      <c r="D162" s="105"/>
      <c r="E162" s="105"/>
      <c r="F162" s="105"/>
      <c r="G162" s="106"/>
      <c r="H162" s="32">
        <f>H161</f>
        <v>0.14250000000000002</v>
      </c>
      <c r="I162" s="33">
        <f>I134</f>
        <v>459.2618539293627</v>
      </c>
      <c r="K162" s="63"/>
    </row>
    <row r="163" spans="1:11" ht="5.0999999999999996" customHeight="1" x14ac:dyDescent="0.25"/>
    <row r="164" spans="1:11" x14ac:dyDescent="0.25">
      <c r="A164" s="107" t="s">
        <v>114</v>
      </c>
      <c r="B164" s="107"/>
      <c r="C164" s="107"/>
      <c r="D164" s="107"/>
      <c r="E164" s="107"/>
      <c r="F164" s="107"/>
      <c r="G164" s="107"/>
      <c r="H164" s="107"/>
      <c r="I164" s="107"/>
    </row>
    <row r="165" spans="1:11" ht="45" x14ac:dyDescent="0.25">
      <c r="A165" s="108" t="s">
        <v>125</v>
      </c>
      <c r="B165" s="108"/>
      <c r="C165" s="108"/>
      <c r="D165" s="108"/>
      <c r="E165" s="108"/>
      <c r="F165" s="108"/>
      <c r="G165" s="64" t="s">
        <v>126</v>
      </c>
      <c r="H165" s="64" t="s">
        <v>127</v>
      </c>
      <c r="I165" s="64" t="s">
        <v>128</v>
      </c>
    </row>
    <row r="166" spans="1:11" ht="11.25" customHeight="1" x14ac:dyDescent="0.25">
      <c r="A166" s="109" t="str">
        <f>D5</f>
        <v>Auxiliar Administrativo seg-sex</v>
      </c>
      <c r="B166" s="110"/>
      <c r="C166" s="110"/>
      <c r="D166" s="110"/>
      <c r="E166" s="110"/>
      <c r="F166" s="111"/>
      <c r="G166" s="65">
        <f>I152+I158+I162</f>
        <v>3222.8902030130712</v>
      </c>
      <c r="H166" s="64">
        <f>IF(D6="12x36",2,1)</f>
        <v>1</v>
      </c>
      <c r="I166" s="65">
        <f>G166*H166</f>
        <v>3222.8902030130712</v>
      </c>
    </row>
    <row r="167" spans="1:11" x14ac:dyDescent="0.25">
      <c r="A167" s="109"/>
      <c r="B167" s="110"/>
      <c r="C167" s="110"/>
      <c r="D167" s="110"/>
      <c r="E167" s="110"/>
      <c r="F167" s="111"/>
      <c r="G167" s="64"/>
      <c r="H167" s="64"/>
      <c r="I167" s="65"/>
    </row>
    <row r="168" spans="1:11" s="17" customFormat="1" ht="12" x14ac:dyDescent="0.25">
      <c r="A168" s="98" t="s">
        <v>129</v>
      </c>
      <c r="B168" s="99"/>
      <c r="C168" s="99"/>
      <c r="D168" s="99"/>
      <c r="E168" s="99"/>
      <c r="F168" s="99"/>
      <c r="G168" s="99"/>
      <c r="H168" s="100"/>
      <c r="I168" s="66">
        <f>I166+I167</f>
        <v>3222.8902030130712</v>
      </c>
      <c r="J168" s="24"/>
    </row>
  </sheetData>
  <mergeCells count="166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B30:G30"/>
    <mergeCell ref="B31:G31"/>
    <mergeCell ref="B32:G32"/>
    <mergeCell ref="B33:G33"/>
    <mergeCell ref="B34:G34"/>
    <mergeCell ref="B35:G35"/>
    <mergeCell ref="A23:F23"/>
    <mergeCell ref="A24:F24"/>
    <mergeCell ref="A25:F25"/>
    <mergeCell ref="A27:I27"/>
    <mergeCell ref="B28:G28"/>
    <mergeCell ref="B29:G29"/>
    <mergeCell ref="B43:G43"/>
    <mergeCell ref="B44:G44"/>
    <mergeCell ref="B45:G45"/>
    <mergeCell ref="B46:G46"/>
    <mergeCell ref="B47:G47"/>
    <mergeCell ref="A48:G48"/>
    <mergeCell ref="B36:G36"/>
    <mergeCell ref="A37:G37"/>
    <mergeCell ref="B39:G39"/>
    <mergeCell ref="B40:G40"/>
    <mergeCell ref="B41:G41"/>
    <mergeCell ref="B42:G42"/>
    <mergeCell ref="B55:G55"/>
    <mergeCell ref="B56:G56"/>
    <mergeCell ref="B57:G57"/>
    <mergeCell ref="B58:G58"/>
    <mergeCell ref="B59:G59"/>
    <mergeCell ref="A60:G60"/>
    <mergeCell ref="A49:I49"/>
    <mergeCell ref="A50:I50"/>
    <mergeCell ref="B51:G51"/>
    <mergeCell ref="B52:G52"/>
    <mergeCell ref="B53:G53"/>
    <mergeCell ref="B54:G54"/>
    <mergeCell ref="A67:G67"/>
    <mergeCell ref="B69:G69"/>
    <mergeCell ref="B70:G70"/>
    <mergeCell ref="A71:G71"/>
    <mergeCell ref="A73:G73"/>
    <mergeCell ref="B75:G75"/>
    <mergeCell ref="B61:I61"/>
    <mergeCell ref="B62:I62"/>
    <mergeCell ref="B63:G63"/>
    <mergeCell ref="B64:G64"/>
    <mergeCell ref="B65:G65"/>
    <mergeCell ref="B66:G66"/>
    <mergeCell ref="B82:G82"/>
    <mergeCell ref="A83:I83"/>
    <mergeCell ref="A84:B84"/>
    <mergeCell ref="A85:B85"/>
    <mergeCell ref="A87:I87"/>
    <mergeCell ref="A88:B88"/>
    <mergeCell ref="B76:G76"/>
    <mergeCell ref="B77:G77"/>
    <mergeCell ref="B78:G78"/>
    <mergeCell ref="B79:G79"/>
    <mergeCell ref="B80:G80"/>
    <mergeCell ref="A81:G81"/>
    <mergeCell ref="B98:G98"/>
    <mergeCell ref="B99:G99"/>
    <mergeCell ref="B100:G100"/>
    <mergeCell ref="B101:G101"/>
    <mergeCell ref="B102:G102"/>
    <mergeCell ref="B103:G103"/>
    <mergeCell ref="A89:B89"/>
    <mergeCell ref="A91:I91"/>
    <mergeCell ref="A92:B92"/>
    <mergeCell ref="A93:B93"/>
    <mergeCell ref="A95:G95"/>
    <mergeCell ref="A97:I97"/>
    <mergeCell ref="B111:I111"/>
    <mergeCell ref="B112:G112"/>
    <mergeCell ref="B113:G113"/>
    <mergeCell ref="B114:G114"/>
    <mergeCell ref="A115:G115"/>
    <mergeCell ref="B117:G117"/>
    <mergeCell ref="B104:G104"/>
    <mergeCell ref="A105:G105"/>
    <mergeCell ref="B106:I106"/>
    <mergeCell ref="A108:E108"/>
    <mergeCell ref="A109:B109"/>
    <mergeCell ref="A110:B110"/>
    <mergeCell ref="A127:I127"/>
    <mergeCell ref="B128:G128"/>
    <mergeCell ref="B129:G129"/>
    <mergeCell ref="B130:G130"/>
    <mergeCell ref="B131:G131"/>
    <mergeCell ref="B132:G132"/>
    <mergeCell ref="B118:G118"/>
    <mergeCell ref="A119:G119"/>
    <mergeCell ref="A121:E121"/>
    <mergeCell ref="A122:B122"/>
    <mergeCell ref="A123:B123"/>
    <mergeCell ref="A125:G125"/>
    <mergeCell ref="A139:B139"/>
    <mergeCell ref="D139:E139"/>
    <mergeCell ref="H139:I139"/>
    <mergeCell ref="A140:B140"/>
    <mergeCell ref="H140:I140"/>
    <mergeCell ref="A141:B141"/>
    <mergeCell ref="H141:I141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47:I147"/>
    <mergeCell ref="A148:I148"/>
    <mergeCell ref="B149:G149"/>
    <mergeCell ref="B150:G150"/>
    <mergeCell ref="B151:G151"/>
    <mergeCell ref="A152:G152"/>
    <mergeCell ref="A142:B142"/>
    <mergeCell ref="H142:I142"/>
    <mergeCell ref="B143:E143"/>
    <mergeCell ref="H143:I143"/>
    <mergeCell ref="B144:I144"/>
    <mergeCell ref="A145:G145"/>
    <mergeCell ref="A168:H168"/>
    <mergeCell ref="B161:G161"/>
    <mergeCell ref="A162:G162"/>
    <mergeCell ref="A164:I164"/>
    <mergeCell ref="A165:F165"/>
    <mergeCell ref="A166:F166"/>
    <mergeCell ref="A167:F167"/>
    <mergeCell ref="A154:I154"/>
    <mergeCell ref="B155:G155"/>
    <mergeCell ref="B156:G156"/>
    <mergeCell ref="B157:G157"/>
    <mergeCell ref="A158:G158"/>
    <mergeCell ref="A160:I160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2" max="8" man="1"/>
    <brk id="120" max="8" man="1"/>
  </rowBreaks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68"/>
  <sheetViews>
    <sheetView view="pageBreakPreview" topLeftCell="A142" zoomScale="130" zoomScaleNormal="130" zoomScaleSheetLayoutView="130" workbookViewId="0">
      <selection activeCell="I122" sqref="I122"/>
    </sheetView>
  </sheetViews>
  <sheetFormatPr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K1" s="2"/>
    </row>
    <row r="2" spans="1:11" ht="22.5" customHeight="1" x14ac:dyDescent="0.25">
      <c r="A2" s="179" t="s">
        <v>1</v>
      </c>
      <c r="B2" s="179"/>
      <c r="C2" s="180" t="s">
        <v>198</v>
      </c>
      <c r="D2" s="180"/>
      <c r="E2" s="181" t="s">
        <v>2</v>
      </c>
      <c r="F2" s="181"/>
      <c r="G2" s="181"/>
      <c r="H2" s="181"/>
      <c r="I2" s="181"/>
    </row>
    <row r="3" spans="1:11" ht="11.25" customHeight="1" x14ac:dyDescent="0.25">
      <c r="A3" s="179" t="s">
        <v>3</v>
      </c>
      <c r="B3" s="179"/>
      <c r="C3" s="4"/>
      <c r="D3" s="5"/>
      <c r="E3" s="6" t="s">
        <v>4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148" t="s">
        <v>153</v>
      </c>
      <c r="B5" s="149"/>
      <c r="C5" s="150"/>
      <c r="D5" s="182" t="s">
        <v>197</v>
      </c>
      <c r="E5" s="183"/>
      <c r="F5" s="184"/>
      <c r="G5" s="185" t="str">
        <f>IF(D6="12x36","Regime de trabalho:","Quantidade de HORAS/MÊS")</f>
        <v>Quantidade de HORAS/MÊS</v>
      </c>
      <c r="H5" s="186"/>
      <c r="I5" s="189">
        <f>IF(D6="12x36",D6,5*D6)</f>
        <v>220</v>
      </c>
    </row>
    <row r="6" spans="1:11" ht="18.75" customHeight="1" x14ac:dyDescent="0.25">
      <c r="A6" s="148" t="str">
        <f>IF(D6="12x36","Regime de trabalho:","Regime de trabalho (horas semanais):")</f>
        <v>Regime de trabalho (horas semanais):</v>
      </c>
      <c r="B6" s="149"/>
      <c r="C6" s="150"/>
      <c r="D6" s="148">
        <v>44</v>
      </c>
      <c r="E6" s="149"/>
      <c r="F6" s="150"/>
      <c r="G6" s="187"/>
      <c r="H6" s="188"/>
      <c r="I6" s="190"/>
    </row>
    <row r="7" spans="1:11" ht="22.5" customHeight="1" x14ac:dyDescent="0.25">
      <c r="A7" s="148" t="s">
        <v>160</v>
      </c>
      <c r="B7" s="149"/>
      <c r="C7" s="150"/>
      <c r="D7" s="101" t="s">
        <v>180</v>
      </c>
      <c r="E7" s="102"/>
      <c r="F7" s="103"/>
      <c r="G7" s="173" t="s">
        <v>154</v>
      </c>
      <c r="H7" s="174"/>
      <c r="I7" s="177" t="s">
        <v>145</v>
      </c>
    </row>
    <row r="8" spans="1:11" ht="22.5" customHeight="1" x14ac:dyDescent="0.25">
      <c r="A8" s="148" t="s">
        <v>161</v>
      </c>
      <c r="B8" s="149"/>
      <c r="C8" s="150"/>
      <c r="D8" s="101" t="s">
        <v>6</v>
      </c>
      <c r="E8" s="102"/>
      <c r="F8" s="103"/>
      <c r="G8" s="175"/>
      <c r="H8" s="176"/>
      <c r="I8" s="178"/>
    </row>
    <row r="9" spans="1:11" ht="24.75" customHeight="1" x14ac:dyDescent="0.25">
      <c r="A9" s="148" t="s">
        <v>135</v>
      </c>
      <c r="B9" s="149"/>
      <c r="C9" s="150"/>
      <c r="D9" s="148" t="s">
        <v>212</v>
      </c>
      <c r="E9" s="149"/>
      <c r="F9" s="150"/>
      <c r="G9" s="167" t="s">
        <v>155</v>
      </c>
      <c r="H9" s="167"/>
      <c r="I9" s="8" t="s">
        <v>145</v>
      </c>
    </row>
    <row r="10" spans="1:11" ht="32.25" customHeight="1" x14ac:dyDescent="0.25">
      <c r="A10" s="168" t="s">
        <v>132</v>
      </c>
      <c r="B10" s="169"/>
      <c r="C10" s="169"/>
      <c r="D10" s="169"/>
      <c r="E10" s="169"/>
      <c r="F10" s="169"/>
      <c r="G10" s="71" t="s">
        <v>162</v>
      </c>
      <c r="H10" s="7">
        <v>220</v>
      </c>
      <c r="I10" s="73">
        <v>2013.31</v>
      </c>
    </row>
    <row r="11" spans="1:11" ht="25.5" customHeight="1" x14ac:dyDescent="0.25">
      <c r="A11" s="134" t="s">
        <v>159</v>
      </c>
      <c r="B11" s="162"/>
      <c r="C11" s="162"/>
      <c r="D11" s="162"/>
      <c r="E11" s="162"/>
      <c r="F11" s="162"/>
      <c r="G11" s="7" t="str">
        <f>D9</f>
        <v>Porto Alegre Zona Norte</v>
      </c>
      <c r="H11" s="7" t="s">
        <v>5</v>
      </c>
      <c r="I11" s="9">
        <v>0.05</v>
      </c>
    </row>
    <row r="12" spans="1:11" ht="15" customHeight="1" x14ac:dyDescent="0.25">
      <c r="A12" s="166" t="s">
        <v>133</v>
      </c>
      <c r="B12" s="170"/>
      <c r="C12" s="170"/>
      <c r="D12" s="170"/>
      <c r="E12" s="170"/>
      <c r="F12" s="170"/>
      <c r="G12" s="164" t="s">
        <v>6</v>
      </c>
      <c r="H12" s="7" t="s">
        <v>7</v>
      </c>
      <c r="I12" s="73">
        <v>4.8</v>
      </c>
    </row>
    <row r="13" spans="1:11" x14ac:dyDescent="0.25">
      <c r="A13" s="171"/>
      <c r="B13" s="172"/>
      <c r="C13" s="172"/>
      <c r="D13" s="172"/>
      <c r="E13" s="172"/>
      <c r="F13" s="172"/>
      <c r="G13" s="164"/>
      <c r="H13" s="7" t="s">
        <v>8</v>
      </c>
      <c r="I13" s="74">
        <v>26</v>
      </c>
    </row>
    <row r="14" spans="1:11" x14ac:dyDescent="0.25">
      <c r="A14" s="168"/>
      <c r="B14" s="169"/>
      <c r="C14" s="169"/>
      <c r="D14" s="169"/>
      <c r="E14" s="169"/>
      <c r="F14" s="169"/>
      <c r="G14" s="164"/>
      <c r="H14" s="7" t="s">
        <v>9</v>
      </c>
      <c r="I14" s="8">
        <v>0.06</v>
      </c>
    </row>
    <row r="15" spans="1:11" ht="11.25" customHeight="1" x14ac:dyDescent="0.25">
      <c r="A15" s="133" t="s">
        <v>156</v>
      </c>
      <c r="B15" s="133"/>
      <c r="C15" s="133"/>
      <c r="D15" s="133"/>
      <c r="E15" s="133"/>
      <c r="F15" s="134"/>
      <c r="G15" s="164" t="s">
        <v>6</v>
      </c>
      <c r="H15" s="7" t="s">
        <v>7</v>
      </c>
      <c r="I15" s="73">
        <v>23.68</v>
      </c>
    </row>
    <row r="16" spans="1:11" ht="11.25" customHeight="1" x14ac:dyDescent="0.25">
      <c r="A16" s="133"/>
      <c r="B16" s="133"/>
      <c r="C16" s="133"/>
      <c r="D16" s="133"/>
      <c r="E16" s="133"/>
      <c r="F16" s="134"/>
      <c r="G16" s="164"/>
      <c r="H16" s="7" t="s">
        <v>8</v>
      </c>
      <c r="I16" s="74">
        <v>26</v>
      </c>
    </row>
    <row r="17" spans="1:9" x14ac:dyDescent="0.25">
      <c r="A17" s="133"/>
      <c r="B17" s="133"/>
      <c r="C17" s="133"/>
      <c r="D17" s="133"/>
      <c r="E17" s="133"/>
      <c r="F17" s="134"/>
      <c r="G17" s="164"/>
      <c r="H17" s="7" t="s">
        <v>9</v>
      </c>
      <c r="I17" s="8">
        <v>0.19</v>
      </c>
    </row>
    <row r="18" spans="1:9" x14ac:dyDescent="0.25">
      <c r="A18" s="133" t="s">
        <v>157</v>
      </c>
      <c r="B18" s="133"/>
      <c r="C18" s="133"/>
      <c r="D18" s="133"/>
      <c r="E18" s="133"/>
      <c r="F18" s="134"/>
      <c r="G18" s="164" t="s">
        <v>6</v>
      </c>
      <c r="H18" s="7" t="s">
        <v>7</v>
      </c>
      <c r="I18" s="73">
        <v>0</v>
      </c>
    </row>
    <row r="19" spans="1:9" x14ac:dyDescent="0.25">
      <c r="A19" s="133"/>
      <c r="B19" s="133"/>
      <c r="C19" s="133"/>
      <c r="D19" s="133"/>
      <c r="E19" s="133"/>
      <c r="F19" s="134"/>
      <c r="G19" s="164"/>
      <c r="H19" s="7" t="s">
        <v>8</v>
      </c>
      <c r="I19" s="74">
        <v>0</v>
      </c>
    </row>
    <row r="20" spans="1:9" x14ac:dyDescent="0.25">
      <c r="A20" s="133"/>
      <c r="B20" s="133"/>
      <c r="C20" s="133"/>
      <c r="D20" s="133"/>
      <c r="E20" s="133"/>
      <c r="F20" s="134"/>
      <c r="G20" s="164"/>
      <c r="H20" s="7" t="s">
        <v>9</v>
      </c>
      <c r="I20" s="8">
        <v>0</v>
      </c>
    </row>
    <row r="21" spans="1:9" ht="36" customHeight="1" x14ac:dyDescent="0.25">
      <c r="A21" s="165" t="s">
        <v>174</v>
      </c>
      <c r="B21" s="165"/>
      <c r="C21" s="165"/>
      <c r="D21" s="165"/>
      <c r="E21" s="165"/>
      <c r="F21" s="166"/>
      <c r="G21" s="72" t="s">
        <v>6</v>
      </c>
      <c r="H21" s="72" t="s">
        <v>146</v>
      </c>
      <c r="I21" s="76">
        <v>19.420000000000002</v>
      </c>
    </row>
    <row r="22" spans="1:9" ht="22.5" x14ac:dyDescent="0.25">
      <c r="A22" s="134" t="s">
        <v>144</v>
      </c>
      <c r="B22" s="162"/>
      <c r="C22" s="162"/>
      <c r="D22" s="162"/>
      <c r="E22" s="162"/>
      <c r="F22" s="163"/>
      <c r="G22" s="72"/>
      <c r="H22" s="72" t="s">
        <v>136</v>
      </c>
      <c r="I22" s="75" t="s">
        <v>145</v>
      </c>
    </row>
    <row r="23" spans="1:9" ht="34.5" customHeight="1" x14ac:dyDescent="0.25">
      <c r="A23" s="133" t="s">
        <v>175</v>
      </c>
      <c r="B23" s="133"/>
      <c r="C23" s="133"/>
      <c r="D23" s="133"/>
      <c r="E23" s="133"/>
      <c r="F23" s="133"/>
      <c r="G23" s="7"/>
      <c r="H23" s="7" t="s">
        <v>141</v>
      </c>
      <c r="I23" s="73" t="s">
        <v>145</v>
      </c>
    </row>
    <row r="24" spans="1:9" ht="26.25" customHeight="1" x14ac:dyDescent="0.25">
      <c r="A24" s="134" t="s">
        <v>147</v>
      </c>
      <c r="B24" s="162"/>
      <c r="C24" s="162"/>
      <c r="D24" s="162"/>
      <c r="E24" s="162"/>
      <c r="F24" s="163"/>
      <c r="G24" s="72"/>
      <c r="H24" s="77" t="s">
        <v>148</v>
      </c>
      <c r="I24" s="78" t="s">
        <v>145</v>
      </c>
    </row>
    <row r="25" spans="1:9" ht="35.25" customHeight="1" x14ac:dyDescent="0.25">
      <c r="A25" s="133" t="s">
        <v>152</v>
      </c>
      <c r="B25" s="133"/>
      <c r="C25" s="133"/>
      <c r="D25" s="133"/>
      <c r="E25" s="133"/>
      <c r="F25" s="133"/>
      <c r="G25" s="7"/>
      <c r="H25" s="71" t="s">
        <v>136</v>
      </c>
      <c r="I25" s="8">
        <v>0.2</v>
      </c>
    </row>
    <row r="26" spans="1:9" ht="5.0999999999999996" customHeight="1" x14ac:dyDescent="0.25"/>
    <row r="27" spans="1:9" ht="17.25" customHeight="1" x14ac:dyDescent="0.25">
      <c r="A27" s="112" t="s">
        <v>11</v>
      </c>
      <c r="B27" s="112"/>
      <c r="C27" s="112"/>
      <c r="D27" s="112"/>
      <c r="E27" s="112"/>
      <c r="F27" s="112"/>
      <c r="G27" s="112"/>
      <c r="H27" s="112"/>
      <c r="I27" s="112"/>
    </row>
    <row r="28" spans="1:9" ht="33.75" x14ac:dyDescent="0.25">
      <c r="A28" s="10" t="s">
        <v>12</v>
      </c>
      <c r="B28" s="135" t="s">
        <v>13</v>
      </c>
      <c r="C28" s="136"/>
      <c r="D28" s="136"/>
      <c r="E28" s="136"/>
      <c r="F28" s="136"/>
      <c r="G28" s="137"/>
      <c r="H28" s="10" t="s">
        <v>14</v>
      </c>
      <c r="I28" s="10" t="s">
        <v>15</v>
      </c>
    </row>
    <row r="29" spans="1:9" ht="15" customHeight="1" x14ac:dyDescent="0.25">
      <c r="A29" s="11">
        <v>1</v>
      </c>
      <c r="B29" s="101" t="s">
        <v>16</v>
      </c>
      <c r="C29" s="102"/>
      <c r="D29" s="102"/>
      <c r="E29" s="102"/>
      <c r="F29" s="102"/>
      <c r="G29" s="103"/>
      <c r="H29" s="12">
        <f t="shared" ref="H29:H36" si="0">I29/$I$37</f>
        <v>1</v>
      </c>
      <c r="I29" s="13">
        <f>IF(D6="12x36",I10,I10/H10*I5)</f>
        <v>2013.31</v>
      </c>
    </row>
    <row r="30" spans="1:9" ht="15" customHeight="1" x14ac:dyDescent="0.25">
      <c r="A30" s="11">
        <f>A29+1</f>
        <v>2</v>
      </c>
      <c r="B30" s="101" t="s">
        <v>17</v>
      </c>
      <c r="C30" s="102"/>
      <c r="D30" s="102"/>
      <c r="E30" s="102"/>
      <c r="F30" s="102"/>
      <c r="G30" s="103"/>
      <c r="H30" s="12">
        <f t="shared" si="0"/>
        <v>0</v>
      </c>
      <c r="I30" s="13">
        <f>IF(I9=30%,I29*I9,0)</f>
        <v>0</v>
      </c>
    </row>
    <row r="31" spans="1:9" ht="15" customHeight="1" x14ac:dyDescent="0.25">
      <c r="A31" s="11">
        <f t="shared" ref="A31:A36" si="1">A30+1</f>
        <v>3</v>
      </c>
      <c r="B31" s="114" t="s">
        <v>142</v>
      </c>
      <c r="C31" s="114"/>
      <c r="D31" s="114"/>
      <c r="E31" s="114"/>
      <c r="F31" s="114"/>
      <c r="G31" s="114"/>
      <c r="H31" s="12">
        <f t="shared" si="0"/>
        <v>0</v>
      </c>
      <c r="I31" s="13">
        <f>IF(I7=10%,I23*I7,0)</f>
        <v>0</v>
      </c>
    </row>
    <row r="32" spans="1:9" ht="15" customHeight="1" x14ac:dyDescent="0.25">
      <c r="A32" s="11">
        <f t="shared" si="1"/>
        <v>4</v>
      </c>
      <c r="B32" s="114" t="s">
        <v>137</v>
      </c>
      <c r="C32" s="114"/>
      <c r="D32" s="114"/>
      <c r="E32" s="114"/>
      <c r="F32" s="114"/>
      <c r="G32" s="114"/>
      <c r="H32" s="12">
        <f t="shared" si="0"/>
        <v>0</v>
      </c>
      <c r="I32" s="13">
        <f>IF(I7=20%,I23*I7,0)</f>
        <v>0</v>
      </c>
    </row>
    <row r="33" spans="1:10" ht="15" customHeight="1" x14ac:dyDescent="0.25">
      <c r="A33" s="11">
        <f t="shared" si="1"/>
        <v>5</v>
      </c>
      <c r="B33" s="114" t="s">
        <v>138</v>
      </c>
      <c r="C33" s="114"/>
      <c r="D33" s="114"/>
      <c r="E33" s="114"/>
      <c r="F33" s="114"/>
      <c r="G33" s="114"/>
      <c r="H33" s="12">
        <f t="shared" si="0"/>
        <v>0</v>
      </c>
      <c r="I33" s="13">
        <f>IF(I7=40%,I23*I7,0)</f>
        <v>0</v>
      </c>
    </row>
    <row r="34" spans="1:10" ht="15" customHeight="1" x14ac:dyDescent="0.25">
      <c r="A34" s="11">
        <f t="shared" si="1"/>
        <v>6</v>
      </c>
      <c r="B34" s="101" t="s">
        <v>163</v>
      </c>
      <c r="C34" s="102"/>
      <c r="D34" s="102"/>
      <c r="E34" s="102"/>
      <c r="F34" s="102"/>
      <c r="G34" s="103"/>
      <c r="H34" s="12">
        <f t="shared" si="0"/>
        <v>0</v>
      </c>
      <c r="I34" s="13">
        <f>IF(I22="Não aplicável",0,I29*I22)</f>
        <v>0</v>
      </c>
    </row>
    <row r="35" spans="1:10" ht="15" customHeight="1" x14ac:dyDescent="0.25">
      <c r="A35" s="11">
        <f t="shared" si="1"/>
        <v>7</v>
      </c>
      <c r="B35" s="101" t="s">
        <v>10</v>
      </c>
      <c r="C35" s="102"/>
      <c r="D35" s="102"/>
      <c r="E35" s="102"/>
      <c r="F35" s="102"/>
      <c r="G35" s="103"/>
      <c r="H35" s="12">
        <f t="shared" si="0"/>
        <v>0</v>
      </c>
      <c r="I35" s="13">
        <v>0</v>
      </c>
    </row>
    <row r="36" spans="1:10" ht="15" customHeight="1" x14ac:dyDescent="0.25">
      <c r="A36" s="11">
        <f t="shared" si="1"/>
        <v>8</v>
      </c>
      <c r="B36" s="159" t="str">
        <f>IF(D6="12x36","Para postos 12x36 os feriados são considerados compensados, conforme parágrafo único, Art. 59-A da CLT","Outros")</f>
        <v>Outros</v>
      </c>
      <c r="C36" s="160"/>
      <c r="D36" s="160"/>
      <c r="E36" s="160"/>
      <c r="F36" s="160"/>
      <c r="G36" s="161"/>
      <c r="H36" s="12">
        <f t="shared" si="0"/>
        <v>0</v>
      </c>
      <c r="I36" s="68">
        <v>0</v>
      </c>
    </row>
    <row r="37" spans="1:10" s="17" customFormat="1" ht="15" customHeight="1" x14ac:dyDescent="0.25">
      <c r="A37" s="126" t="s">
        <v>18</v>
      </c>
      <c r="B37" s="127"/>
      <c r="C37" s="127"/>
      <c r="D37" s="127"/>
      <c r="E37" s="127"/>
      <c r="F37" s="127"/>
      <c r="G37" s="128"/>
      <c r="H37" s="15">
        <f>SUM(H29:H36)</f>
        <v>1</v>
      </c>
      <c r="I37" s="50">
        <f>SUM(I29:I36)</f>
        <v>2013.31</v>
      </c>
      <c r="J37" s="16"/>
    </row>
    <row r="38" spans="1:10" ht="5.0999999999999996" customHeight="1" x14ac:dyDescent="0.25"/>
    <row r="39" spans="1:10" ht="33.75" customHeight="1" x14ac:dyDescent="0.25">
      <c r="A39" s="10" t="s">
        <v>19</v>
      </c>
      <c r="B39" s="135" t="s">
        <v>20</v>
      </c>
      <c r="C39" s="136"/>
      <c r="D39" s="136"/>
      <c r="E39" s="136"/>
      <c r="F39" s="136"/>
      <c r="G39" s="137"/>
      <c r="H39" s="10" t="s">
        <v>14</v>
      </c>
      <c r="I39" s="10" t="s">
        <v>15</v>
      </c>
    </row>
    <row r="40" spans="1:10" ht="15" customHeight="1" x14ac:dyDescent="0.25">
      <c r="A40" s="11">
        <v>1</v>
      </c>
      <c r="B40" s="101" t="s">
        <v>21</v>
      </c>
      <c r="C40" s="102"/>
      <c r="D40" s="102"/>
      <c r="E40" s="102"/>
      <c r="F40" s="102"/>
      <c r="G40" s="103"/>
      <c r="H40" s="12">
        <v>0.2</v>
      </c>
      <c r="I40" s="13">
        <f>$I$37*H40</f>
        <v>402.66200000000003</v>
      </c>
    </row>
    <row r="41" spans="1:10" ht="15" customHeight="1" x14ac:dyDescent="0.25">
      <c r="A41" s="11">
        <v>2</v>
      </c>
      <c r="B41" s="101" t="s">
        <v>22</v>
      </c>
      <c r="C41" s="102"/>
      <c r="D41" s="102"/>
      <c r="E41" s="102"/>
      <c r="F41" s="102"/>
      <c r="G41" s="103"/>
      <c r="H41" s="12">
        <v>1.4999999999999999E-2</v>
      </c>
      <c r="I41" s="13">
        <f t="shared" ref="I41:I47" si="2">$I$37*H41</f>
        <v>30.199649999999998</v>
      </c>
    </row>
    <row r="42" spans="1:10" ht="15" customHeight="1" x14ac:dyDescent="0.25">
      <c r="A42" s="11">
        <v>3</v>
      </c>
      <c r="B42" s="101" t="s">
        <v>23</v>
      </c>
      <c r="C42" s="102"/>
      <c r="D42" s="102"/>
      <c r="E42" s="102"/>
      <c r="F42" s="102"/>
      <c r="G42" s="103"/>
      <c r="H42" s="12">
        <v>0.01</v>
      </c>
      <c r="I42" s="13">
        <f t="shared" si="2"/>
        <v>20.133099999999999</v>
      </c>
    </row>
    <row r="43" spans="1:10" ht="15" customHeight="1" x14ac:dyDescent="0.25">
      <c r="A43" s="11">
        <v>4</v>
      </c>
      <c r="B43" s="101" t="s">
        <v>24</v>
      </c>
      <c r="C43" s="102"/>
      <c r="D43" s="102"/>
      <c r="E43" s="102"/>
      <c r="F43" s="102"/>
      <c r="G43" s="103"/>
      <c r="H43" s="12">
        <v>2E-3</v>
      </c>
      <c r="I43" s="13">
        <f>$I$37*H43</f>
        <v>4.0266200000000003</v>
      </c>
    </row>
    <row r="44" spans="1:10" ht="15" customHeight="1" x14ac:dyDescent="0.25">
      <c r="A44" s="11">
        <v>5</v>
      </c>
      <c r="B44" s="101" t="s">
        <v>25</v>
      </c>
      <c r="C44" s="102"/>
      <c r="D44" s="102"/>
      <c r="E44" s="102"/>
      <c r="F44" s="102"/>
      <c r="G44" s="103"/>
      <c r="H44" s="12">
        <v>2.5000000000000001E-2</v>
      </c>
      <c r="I44" s="13">
        <f t="shared" si="2"/>
        <v>50.332750000000004</v>
      </c>
    </row>
    <row r="45" spans="1:10" ht="15" customHeight="1" x14ac:dyDescent="0.25">
      <c r="A45" s="11">
        <v>6</v>
      </c>
      <c r="B45" s="101" t="s">
        <v>26</v>
      </c>
      <c r="C45" s="102"/>
      <c r="D45" s="102"/>
      <c r="E45" s="102"/>
      <c r="F45" s="102"/>
      <c r="G45" s="103"/>
      <c r="H45" s="12">
        <v>0.08</v>
      </c>
      <c r="I45" s="13">
        <f>$I$37*H45</f>
        <v>161.06479999999999</v>
      </c>
    </row>
    <row r="46" spans="1:10" ht="15" customHeight="1" x14ac:dyDescent="0.25">
      <c r="A46" s="11">
        <v>7</v>
      </c>
      <c r="B46" s="101" t="s">
        <v>130</v>
      </c>
      <c r="C46" s="102"/>
      <c r="D46" s="102"/>
      <c r="E46" s="102"/>
      <c r="F46" s="102"/>
      <c r="G46" s="103"/>
      <c r="H46" s="12">
        <v>0.03</v>
      </c>
      <c r="I46" s="13">
        <f t="shared" si="2"/>
        <v>60.399299999999997</v>
      </c>
    </row>
    <row r="47" spans="1:10" ht="15" customHeight="1" x14ac:dyDescent="0.25">
      <c r="A47" s="11">
        <v>8</v>
      </c>
      <c r="B47" s="101" t="s">
        <v>27</v>
      </c>
      <c r="C47" s="102"/>
      <c r="D47" s="102"/>
      <c r="E47" s="102"/>
      <c r="F47" s="102"/>
      <c r="G47" s="103"/>
      <c r="H47" s="12">
        <v>6.0000000000000001E-3</v>
      </c>
      <c r="I47" s="13">
        <f t="shared" si="2"/>
        <v>12.07986</v>
      </c>
    </row>
    <row r="48" spans="1:10" s="17" customFormat="1" ht="15" customHeight="1" x14ac:dyDescent="0.25">
      <c r="A48" s="126" t="s">
        <v>28</v>
      </c>
      <c r="B48" s="127"/>
      <c r="C48" s="127"/>
      <c r="D48" s="127"/>
      <c r="E48" s="127"/>
      <c r="F48" s="127"/>
      <c r="G48" s="128"/>
      <c r="H48" s="15">
        <f>SUM(H40:H47)</f>
        <v>0.3680000000000001</v>
      </c>
      <c r="I48" s="50">
        <f>SUM(I40:I47)</f>
        <v>740.89808000000016</v>
      </c>
      <c r="J48" s="16"/>
    </row>
    <row r="49" spans="1:16" ht="15" customHeight="1" x14ac:dyDescent="0.25">
      <c r="A49" s="153" t="s">
        <v>29</v>
      </c>
      <c r="B49" s="153"/>
      <c r="C49" s="153"/>
      <c r="D49" s="153"/>
      <c r="E49" s="153"/>
      <c r="F49" s="153"/>
      <c r="G49" s="153"/>
      <c r="H49" s="153"/>
      <c r="I49" s="153"/>
    </row>
    <row r="50" spans="1:16" ht="30.75" customHeight="1" x14ac:dyDescent="0.25">
      <c r="A50" s="158" t="s">
        <v>30</v>
      </c>
      <c r="B50" s="158"/>
      <c r="C50" s="158"/>
      <c r="D50" s="158"/>
      <c r="E50" s="158"/>
      <c r="F50" s="158"/>
      <c r="G50" s="158"/>
      <c r="H50" s="158"/>
      <c r="I50" s="158"/>
      <c r="J50"/>
      <c r="K50"/>
      <c r="L50"/>
      <c r="M50"/>
      <c r="N50"/>
      <c r="O50"/>
      <c r="P50"/>
    </row>
    <row r="51" spans="1:16" ht="33.75" customHeight="1" x14ac:dyDescent="0.25">
      <c r="A51" s="10" t="s">
        <v>31</v>
      </c>
      <c r="B51" s="135" t="s">
        <v>32</v>
      </c>
      <c r="C51" s="136"/>
      <c r="D51" s="136"/>
      <c r="E51" s="136"/>
      <c r="F51" s="136"/>
      <c r="G51" s="137"/>
      <c r="H51" s="10" t="s">
        <v>14</v>
      </c>
      <c r="I51" s="10" t="s">
        <v>15</v>
      </c>
    </row>
    <row r="52" spans="1:16" ht="15" customHeight="1" x14ac:dyDescent="0.25">
      <c r="A52" s="11">
        <v>1</v>
      </c>
      <c r="B52" s="101" t="s">
        <v>33</v>
      </c>
      <c r="C52" s="102"/>
      <c r="D52" s="102"/>
      <c r="E52" s="102"/>
      <c r="F52" s="102"/>
      <c r="G52" s="103"/>
      <c r="H52" s="67">
        <v>0.119314</v>
      </c>
      <c r="I52" s="13">
        <f>$I$37*H52</f>
        <v>240.21606933999999</v>
      </c>
    </row>
    <row r="53" spans="1:16" ht="15" customHeight="1" x14ac:dyDescent="0.25">
      <c r="A53" s="11">
        <v>2</v>
      </c>
      <c r="B53" s="101" t="s">
        <v>34</v>
      </c>
      <c r="C53" s="102"/>
      <c r="D53" s="102"/>
      <c r="E53" s="102"/>
      <c r="F53" s="102"/>
      <c r="G53" s="103"/>
      <c r="H53" s="67">
        <v>2.0479000000000001E-2</v>
      </c>
      <c r="I53" s="13">
        <f t="shared" ref="I53:I58" si="3">$I$37*H53</f>
        <v>41.23057549</v>
      </c>
    </row>
    <row r="54" spans="1:16" ht="15" customHeight="1" x14ac:dyDescent="0.25">
      <c r="A54" s="11">
        <v>3</v>
      </c>
      <c r="B54" s="101" t="s">
        <v>35</v>
      </c>
      <c r="C54" s="102"/>
      <c r="D54" s="102"/>
      <c r="E54" s="102"/>
      <c r="F54" s="102"/>
      <c r="G54" s="103"/>
      <c r="H54" s="12">
        <v>1.2123E-2</v>
      </c>
      <c r="I54" s="13">
        <f t="shared" si="3"/>
        <v>24.407357130000001</v>
      </c>
    </row>
    <row r="55" spans="1:16" ht="15" customHeight="1" x14ac:dyDescent="0.25">
      <c r="A55" s="11">
        <v>4</v>
      </c>
      <c r="B55" s="101" t="s">
        <v>36</v>
      </c>
      <c r="C55" s="102"/>
      <c r="D55" s="102"/>
      <c r="E55" s="102"/>
      <c r="F55" s="102"/>
      <c r="G55" s="103"/>
      <c r="H55" s="12">
        <v>1.1436E-2</v>
      </c>
      <c r="I55" s="13">
        <f>$I$37*H55</f>
        <v>23.024213159999999</v>
      </c>
    </row>
    <row r="56" spans="1:16" ht="15" customHeight="1" x14ac:dyDescent="0.25">
      <c r="A56" s="11">
        <v>5</v>
      </c>
      <c r="B56" s="101" t="s">
        <v>37</v>
      </c>
      <c r="C56" s="102"/>
      <c r="D56" s="102"/>
      <c r="E56" s="102"/>
      <c r="F56" s="102"/>
      <c r="G56" s="103"/>
      <c r="H56" s="12">
        <v>1.74E-4</v>
      </c>
      <c r="I56" s="13">
        <f t="shared" si="3"/>
        <v>0.35031593999999999</v>
      </c>
    </row>
    <row r="57" spans="1:16" ht="15" customHeight="1" x14ac:dyDescent="0.25">
      <c r="A57" s="11">
        <v>6</v>
      </c>
      <c r="B57" s="101" t="s">
        <v>38</v>
      </c>
      <c r="C57" s="102"/>
      <c r="D57" s="102"/>
      <c r="E57" s="102"/>
      <c r="F57" s="102"/>
      <c r="G57" s="103"/>
      <c r="H57" s="12">
        <v>4.4200000000000001E-4</v>
      </c>
      <c r="I57" s="13">
        <f t="shared" si="3"/>
        <v>0.88988301999999997</v>
      </c>
    </row>
    <row r="58" spans="1:16" ht="15" customHeight="1" x14ac:dyDescent="0.25">
      <c r="A58" s="11">
        <v>7</v>
      </c>
      <c r="B58" s="101" t="s">
        <v>39</v>
      </c>
      <c r="C58" s="102"/>
      <c r="D58" s="102"/>
      <c r="E58" s="102"/>
      <c r="F58" s="102"/>
      <c r="G58" s="103"/>
      <c r="H58" s="12">
        <v>1.85E-4</v>
      </c>
      <c r="I58" s="13">
        <f t="shared" si="3"/>
        <v>0.37246235</v>
      </c>
    </row>
    <row r="59" spans="1:16" ht="15" customHeight="1" x14ac:dyDescent="0.25">
      <c r="A59" s="11">
        <v>8</v>
      </c>
      <c r="B59" s="101" t="s">
        <v>40</v>
      </c>
      <c r="C59" s="102"/>
      <c r="D59" s="102"/>
      <c r="E59" s="102"/>
      <c r="F59" s="102"/>
      <c r="G59" s="103"/>
      <c r="H59" s="12">
        <v>9.0789999999999996E-2</v>
      </c>
      <c r="I59" s="13">
        <f>$I$37*H59</f>
        <v>182.78841489999999</v>
      </c>
    </row>
    <row r="60" spans="1:16" s="17" customFormat="1" ht="15" customHeight="1" x14ac:dyDescent="0.25">
      <c r="A60" s="126" t="s">
        <v>41</v>
      </c>
      <c r="B60" s="127"/>
      <c r="C60" s="127"/>
      <c r="D60" s="127"/>
      <c r="E60" s="127"/>
      <c r="F60" s="127"/>
      <c r="G60" s="128"/>
      <c r="H60" s="15">
        <f>SUM(H52:H59)</f>
        <v>0.25494299999999998</v>
      </c>
      <c r="I60" s="50">
        <f>SUM(I52:I59)</f>
        <v>513.27929132999986</v>
      </c>
      <c r="J60" s="16"/>
    </row>
    <row r="61" spans="1:16" ht="11.25" customHeight="1" x14ac:dyDescent="0.25">
      <c r="A61" s="18" t="s">
        <v>42</v>
      </c>
      <c r="B61" s="129" t="s">
        <v>43</v>
      </c>
      <c r="C61" s="129"/>
      <c r="D61" s="129"/>
      <c r="E61" s="129"/>
      <c r="F61" s="129"/>
      <c r="G61" s="129"/>
      <c r="H61" s="129"/>
      <c r="I61" s="129"/>
    </row>
    <row r="62" spans="1:16" ht="15" customHeight="1" x14ac:dyDescent="0.25">
      <c r="A62" s="18" t="s">
        <v>44</v>
      </c>
      <c r="B62" s="157" t="s">
        <v>45</v>
      </c>
      <c r="C62" s="157"/>
      <c r="D62" s="157"/>
      <c r="E62" s="157"/>
      <c r="F62" s="157"/>
      <c r="G62" s="157"/>
      <c r="H62" s="157"/>
      <c r="I62" s="157"/>
    </row>
    <row r="63" spans="1:16" ht="33.75" customHeight="1" x14ac:dyDescent="0.25">
      <c r="A63" s="10" t="s">
        <v>46</v>
      </c>
      <c r="B63" s="135" t="s">
        <v>47</v>
      </c>
      <c r="C63" s="136"/>
      <c r="D63" s="136"/>
      <c r="E63" s="136"/>
      <c r="F63" s="136"/>
      <c r="G63" s="137"/>
      <c r="H63" s="10" t="s">
        <v>14</v>
      </c>
      <c r="I63" s="10" t="s">
        <v>15</v>
      </c>
    </row>
    <row r="64" spans="1:16" ht="15" customHeight="1" x14ac:dyDescent="0.25">
      <c r="A64" s="11">
        <v>1</v>
      </c>
      <c r="B64" s="101" t="s">
        <v>48</v>
      </c>
      <c r="C64" s="102"/>
      <c r="D64" s="102"/>
      <c r="E64" s="102"/>
      <c r="F64" s="102"/>
      <c r="G64" s="103"/>
      <c r="H64" s="12">
        <v>2.3626999999999999E-2</v>
      </c>
      <c r="I64" s="13">
        <f>$I$37*H64</f>
        <v>47.568475369999994</v>
      </c>
    </row>
    <row r="65" spans="1:11" ht="15" customHeight="1" x14ac:dyDescent="0.25">
      <c r="A65" s="11">
        <v>2</v>
      </c>
      <c r="B65" s="101" t="s">
        <v>49</v>
      </c>
      <c r="C65" s="102"/>
      <c r="D65" s="102"/>
      <c r="E65" s="102"/>
      <c r="F65" s="102"/>
      <c r="G65" s="103"/>
      <c r="H65" s="12">
        <v>1.717E-3</v>
      </c>
      <c r="I65" s="13">
        <f t="shared" ref="I65:I66" si="4">$I$37*H65</f>
        <v>3.4568532699999999</v>
      </c>
    </row>
    <row r="66" spans="1:11" ht="15" customHeight="1" x14ac:dyDescent="0.25">
      <c r="A66" s="11">
        <v>3</v>
      </c>
      <c r="B66" s="101" t="s">
        <v>50</v>
      </c>
      <c r="C66" s="102"/>
      <c r="D66" s="102"/>
      <c r="E66" s="102"/>
      <c r="F66" s="102"/>
      <c r="G66" s="103"/>
      <c r="H66" s="12">
        <v>9.4509999999999993E-3</v>
      </c>
      <c r="I66" s="13">
        <f t="shared" si="4"/>
        <v>19.027792809999998</v>
      </c>
    </row>
    <row r="67" spans="1:11" s="17" customFormat="1" ht="15" customHeight="1" x14ac:dyDescent="0.25">
      <c r="A67" s="126" t="s">
        <v>51</v>
      </c>
      <c r="B67" s="127"/>
      <c r="C67" s="127"/>
      <c r="D67" s="127"/>
      <c r="E67" s="127"/>
      <c r="F67" s="127"/>
      <c r="G67" s="128"/>
      <c r="H67" s="15">
        <f>SUM(H64:H66)</f>
        <v>3.4795E-2</v>
      </c>
      <c r="I67" s="50">
        <f>SUM(I64:I66)</f>
        <v>70.053121449999992</v>
      </c>
      <c r="J67" s="16"/>
    </row>
    <row r="68" spans="1:11" ht="5.0999999999999996" customHeight="1" x14ac:dyDescent="0.25"/>
    <row r="69" spans="1:11" ht="33.75" x14ac:dyDescent="0.25">
      <c r="A69" s="10" t="s">
        <v>52</v>
      </c>
      <c r="B69" s="135" t="s">
        <v>53</v>
      </c>
      <c r="C69" s="136"/>
      <c r="D69" s="136"/>
      <c r="E69" s="136"/>
      <c r="F69" s="136"/>
      <c r="G69" s="137"/>
      <c r="H69" s="10" t="s">
        <v>14</v>
      </c>
      <c r="I69" s="10" t="s">
        <v>15</v>
      </c>
    </row>
    <row r="70" spans="1:11" ht="15" customHeight="1" x14ac:dyDescent="0.25">
      <c r="A70" s="11">
        <v>1</v>
      </c>
      <c r="B70" s="101" t="s">
        <v>54</v>
      </c>
      <c r="C70" s="102"/>
      <c r="D70" s="102"/>
      <c r="E70" s="102"/>
      <c r="F70" s="102"/>
      <c r="G70" s="103"/>
      <c r="H70" s="12">
        <f>(H48*H60)</f>
        <v>9.3819024000000015E-2</v>
      </c>
      <c r="I70" s="13">
        <f>$I$37*H70</f>
        <v>188.88677920944002</v>
      </c>
    </row>
    <row r="71" spans="1:11" s="17" customFormat="1" ht="15" customHeight="1" x14ac:dyDescent="0.25">
      <c r="A71" s="126" t="s">
        <v>55</v>
      </c>
      <c r="B71" s="127"/>
      <c r="C71" s="127"/>
      <c r="D71" s="127"/>
      <c r="E71" s="127"/>
      <c r="F71" s="127"/>
      <c r="G71" s="128"/>
      <c r="H71" s="15">
        <f>SUM(H70:H70)</f>
        <v>9.3819024000000015E-2</v>
      </c>
      <c r="I71" s="50">
        <f>I70</f>
        <v>188.88677920944002</v>
      </c>
      <c r="J71" s="16"/>
      <c r="K71" s="19"/>
    </row>
    <row r="72" spans="1:11" ht="5.0999999999999996" customHeight="1" x14ac:dyDescent="0.25">
      <c r="J72" s="20"/>
    </row>
    <row r="73" spans="1:11" s="17" customFormat="1" ht="12" x14ac:dyDescent="0.25">
      <c r="A73" s="156" t="s">
        <v>56</v>
      </c>
      <c r="B73" s="156"/>
      <c r="C73" s="156"/>
      <c r="D73" s="156"/>
      <c r="E73" s="156"/>
      <c r="F73" s="156"/>
      <c r="G73" s="156"/>
      <c r="H73" s="21">
        <f>H48+H60+H67+H71</f>
        <v>0.75155702400000002</v>
      </c>
      <c r="I73" s="22">
        <f>I48+I60+I67+I71</f>
        <v>1513.1172719894398</v>
      </c>
      <c r="J73" s="16"/>
    </row>
    <row r="74" spans="1:11" ht="5.0999999999999996" customHeight="1" x14ac:dyDescent="0.25"/>
    <row r="75" spans="1:11" ht="33.75" x14ac:dyDescent="0.25">
      <c r="A75" s="10" t="s">
        <v>57</v>
      </c>
      <c r="B75" s="135" t="s">
        <v>151</v>
      </c>
      <c r="C75" s="136"/>
      <c r="D75" s="136"/>
      <c r="E75" s="136"/>
      <c r="F75" s="136"/>
      <c r="G75" s="137"/>
      <c r="H75" s="10" t="s">
        <v>14</v>
      </c>
      <c r="I75" s="10" t="s">
        <v>15</v>
      </c>
    </row>
    <row r="76" spans="1:11" ht="15" customHeight="1" x14ac:dyDescent="0.25">
      <c r="A76" s="11">
        <v>1</v>
      </c>
      <c r="B76" s="101" t="s">
        <v>156</v>
      </c>
      <c r="C76" s="102"/>
      <c r="D76" s="102"/>
      <c r="E76" s="102"/>
      <c r="F76" s="102"/>
      <c r="G76" s="103"/>
      <c r="H76" s="12">
        <f>I76/$I$37</f>
        <v>0.2477019435655711</v>
      </c>
      <c r="I76" s="13">
        <f>I93</f>
        <v>498.70079999999996</v>
      </c>
    </row>
    <row r="77" spans="1:11" ht="15" customHeight="1" x14ac:dyDescent="0.25">
      <c r="A77" s="11">
        <v>2</v>
      </c>
      <c r="B77" s="101" t="s">
        <v>157</v>
      </c>
      <c r="C77" s="102"/>
      <c r="D77" s="102"/>
      <c r="E77" s="102"/>
      <c r="F77" s="102"/>
      <c r="G77" s="103"/>
      <c r="H77" s="12">
        <f>I77/$I$37</f>
        <v>0</v>
      </c>
      <c r="I77" s="13">
        <f>I89</f>
        <v>0</v>
      </c>
    </row>
    <row r="78" spans="1:11" ht="15" customHeight="1" x14ac:dyDescent="0.25">
      <c r="A78" s="11">
        <v>3</v>
      </c>
      <c r="B78" s="101" t="s">
        <v>164</v>
      </c>
      <c r="C78" s="102"/>
      <c r="D78" s="102"/>
      <c r="E78" s="102"/>
      <c r="F78" s="102"/>
      <c r="G78" s="103"/>
      <c r="H78" s="12">
        <f>I78/$I$37</f>
        <v>6.3974946729515078E-2</v>
      </c>
      <c r="I78" s="13">
        <f>I85</f>
        <v>128.8014</v>
      </c>
    </row>
    <row r="79" spans="1:11" ht="15" customHeight="1" x14ac:dyDescent="0.25">
      <c r="A79" s="11">
        <v>4</v>
      </c>
      <c r="B79" s="101" t="s">
        <v>149</v>
      </c>
      <c r="C79" s="102"/>
      <c r="D79" s="102"/>
      <c r="E79" s="102"/>
      <c r="F79" s="102"/>
      <c r="G79" s="103"/>
      <c r="H79" s="12">
        <f>I79/$I$37</f>
        <v>0</v>
      </c>
      <c r="I79" s="13">
        <f>IF(I24="Não aplicável",0,((I10/H10)*1.5*I24))</f>
        <v>0</v>
      </c>
    </row>
    <row r="80" spans="1:11" ht="15" customHeight="1" x14ac:dyDescent="0.25">
      <c r="A80" s="11">
        <v>5</v>
      </c>
      <c r="B80" s="101" t="s">
        <v>134</v>
      </c>
      <c r="C80" s="102"/>
      <c r="D80" s="102"/>
      <c r="E80" s="102"/>
      <c r="F80" s="102"/>
      <c r="G80" s="103"/>
      <c r="H80" s="12">
        <f>I80/$I$37</f>
        <v>9.645807153394163E-3</v>
      </c>
      <c r="I80" s="13">
        <f>IF(I21="Não aplicável",0,I21)</f>
        <v>19.420000000000002</v>
      </c>
    </row>
    <row r="81" spans="1:12" ht="15" customHeight="1" x14ac:dyDescent="0.25">
      <c r="A81" s="126" t="s">
        <v>58</v>
      </c>
      <c r="B81" s="127"/>
      <c r="C81" s="127"/>
      <c r="D81" s="127"/>
      <c r="E81" s="127"/>
      <c r="F81" s="127"/>
      <c r="G81" s="128"/>
      <c r="H81" s="15">
        <f>SUM(H76:H80)</f>
        <v>0.3213226974484803</v>
      </c>
      <c r="I81" s="50">
        <f>SUM(I76:I80)</f>
        <v>646.92219999999986</v>
      </c>
      <c r="J81" s="14"/>
    </row>
    <row r="82" spans="1:12" ht="18" customHeight="1" x14ac:dyDescent="0.25">
      <c r="A82" s="18" t="s">
        <v>166</v>
      </c>
      <c r="B82" s="153" t="s">
        <v>165</v>
      </c>
      <c r="C82" s="154"/>
      <c r="D82" s="154"/>
      <c r="E82" s="154"/>
      <c r="F82" s="154"/>
      <c r="G82" s="154"/>
      <c r="H82" s="24"/>
      <c r="I82" s="25"/>
    </row>
    <row r="83" spans="1:12" ht="15" customHeight="1" x14ac:dyDescent="0.25">
      <c r="A83" s="152" t="s">
        <v>59</v>
      </c>
      <c r="B83" s="152"/>
      <c r="C83" s="152"/>
      <c r="D83" s="152"/>
      <c r="E83" s="152"/>
      <c r="F83" s="152"/>
      <c r="G83" s="152"/>
      <c r="H83" s="152"/>
      <c r="I83" s="152"/>
    </row>
    <row r="84" spans="1:12" ht="24" customHeight="1" x14ac:dyDescent="0.25">
      <c r="A84" s="133" t="s">
        <v>60</v>
      </c>
      <c r="B84" s="133"/>
      <c r="C84" s="11" t="s">
        <v>61</v>
      </c>
      <c r="D84" s="11" t="s">
        <v>62</v>
      </c>
      <c r="E84" s="11" t="s">
        <v>63</v>
      </c>
      <c r="F84" s="11" t="s">
        <v>64</v>
      </c>
      <c r="G84" s="11" t="s">
        <v>65</v>
      </c>
      <c r="H84" s="12" t="s">
        <v>66</v>
      </c>
      <c r="I84" s="13" t="s">
        <v>67</v>
      </c>
    </row>
    <row r="85" spans="1:12" ht="15" customHeight="1" x14ac:dyDescent="0.25">
      <c r="A85" s="155">
        <f>I12</f>
        <v>4.8</v>
      </c>
      <c r="B85" s="133"/>
      <c r="C85" s="11">
        <f>I13</f>
        <v>26</v>
      </c>
      <c r="D85" s="11">
        <v>2</v>
      </c>
      <c r="E85" s="30">
        <f>A85*C85*D85</f>
        <v>249.6</v>
      </c>
      <c r="F85" s="30">
        <f>I29</f>
        <v>2013.31</v>
      </c>
      <c r="G85" s="26">
        <f>I14</f>
        <v>0.06</v>
      </c>
      <c r="H85" s="30">
        <f>F85*G85</f>
        <v>120.79859999999999</v>
      </c>
      <c r="I85" s="68">
        <f>IF((E85-H85)&gt;0,E85-H85,0)</f>
        <v>128.8014</v>
      </c>
    </row>
    <row r="86" spans="1:12" ht="3.75" customHeight="1" x14ac:dyDescent="0.25">
      <c r="A86" s="79"/>
      <c r="E86" s="14"/>
      <c r="F86" s="14"/>
      <c r="G86" s="80"/>
      <c r="H86" s="14"/>
      <c r="I86" s="81"/>
    </row>
    <row r="87" spans="1:12" ht="15" customHeight="1" x14ac:dyDescent="0.25">
      <c r="A87" s="152" t="s">
        <v>158</v>
      </c>
      <c r="B87" s="152"/>
      <c r="C87" s="152"/>
      <c r="D87" s="152"/>
      <c r="E87" s="152"/>
      <c r="F87" s="152"/>
      <c r="G87" s="152"/>
      <c r="H87" s="152"/>
      <c r="I87" s="152"/>
    </row>
    <row r="88" spans="1:12" ht="23.25" customHeight="1" x14ac:dyDescent="0.25">
      <c r="A88" s="133" t="s">
        <v>60</v>
      </c>
      <c r="B88" s="133"/>
      <c r="C88" s="11" t="s">
        <v>68</v>
      </c>
      <c r="D88" s="11" t="s">
        <v>62</v>
      </c>
      <c r="E88" s="11" t="s">
        <v>63</v>
      </c>
      <c r="F88" s="11" t="s">
        <v>64</v>
      </c>
      <c r="G88" s="11" t="s">
        <v>65</v>
      </c>
      <c r="H88" s="12" t="s">
        <v>66</v>
      </c>
      <c r="I88" s="13" t="s">
        <v>67</v>
      </c>
    </row>
    <row r="89" spans="1:12" ht="15" customHeight="1" x14ac:dyDescent="0.25">
      <c r="A89" s="151">
        <f>I18</f>
        <v>0</v>
      </c>
      <c r="B89" s="151"/>
      <c r="C89" s="31">
        <f>I19</f>
        <v>0</v>
      </c>
      <c r="D89" s="11">
        <v>1</v>
      </c>
      <c r="E89" s="30">
        <f>A89*C89*D89</f>
        <v>0</v>
      </c>
      <c r="F89" s="30">
        <f>E89</f>
        <v>0</v>
      </c>
      <c r="G89" s="52">
        <f>I20</f>
        <v>0</v>
      </c>
      <c r="H89" s="30">
        <f>F89*G89</f>
        <v>0</v>
      </c>
      <c r="I89" s="13">
        <f>E89-H89</f>
        <v>0</v>
      </c>
    </row>
    <row r="90" spans="1:12" ht="5.0999999999999996" customHeight="1" x14ac:dyDescent="0.25">
      <c r="A90" s="27"/>
      <c r="B90" s="27"/>
      <c r="C90" s="27"/>
      <c r="D90" s="27"/>
      <c r="E90" s="16"/>
      <c r="F90" s="16"/>
      <c r="G90" s="28"/>
      <c r="H90" s="16"/>
      <c r="I90" s="29"/>
    </row>
    <row r="91" spans="1:12" ht="15" customHeight="1" x14ac:dyDescent="0.25">
      <c r="A91" s="152" t="s">
        <v>139</v>
      </c>
      <c r="B91" s="152"/>
      <c r="C91" s="152"/>
      <c r="D91" s="152"/>
      <c r="E91" s="152"/>
      <c r="F91" s="152"/>
      <c r="G91" s="152"/>
      <c r="H91" s="152"/>
      <c r="I91" s="152"/>
    </row>
    <row r="92" spans="1:12" ht="23.25" customHeight="1" x14ac:dyDescent="0.25">
      <c r="A92" s="133" t="s">
        <v>60</v>
      </c>
      <c r="B92" s="133"/>
      <c r="C92" s="11" t="s">
        <v>68</v>
      </c>
      <c r="D92" s="11" t="s">
        <v>62</v>
      </c>
      <c r="E92" s="11" t="s">
        <v>63</v>
      </c>
      <c r="F92" s="11" t="s">
        <v>64</v>
      </c>
      <c r="G92" s="11" t="s">
        <v>65</v>
      </c>
      <c r="H92" s="12" t="str">
        <f>H84</f>
        <v>Valor desconto</v>
      </c>
      <c r="I92" s="13" t="s">
        <v>67</v>
      </c>
    </row>
    <row r="93" spans="1:12" ht="15" customHeight="1" x14ac:dyDescent="0.25">
      <c r="A93" s="151">
        <f>I15</f>
        <v>23.68</v>
      </c>
      <c r="B93" s="151"/>
      <c r="C93" s="31">
        <f>I16</f>
        <v>26</v>
      </c>
      <c r="D93" s="11">
        <v>1</v>
      </c>
      <c r="E93" s="30">
        <f>A93*C93*D93</f>
        <v>615.67999999999995</v>
      </c>
      <c r="F93" s="30">
        <f>E93</f>
        <v>615.67999999999995</v>
      </c>
      <c r="G93" s="52">
        <f>I17</f>
        <v>0.19</v>
      </c>
      <c r="H93" s="30">
        <f>F93*G93</f>
        <v>116.97919999999999</v>
      </c>
      <c r="I93" s="13">
        <f>E93-H93</f>
        <v>498.70079999999996</v>
      </c>
    </row>
    <row r="94" spans="1:12" ht="5.0999999999999996" customHeight="1" x14ac:dyDescent="0.25"/>
    <row r="95" spans="1:12" ht="12" customHeight="1" x14ac:dyDescent="0.25">
      <c r="A95" s="120" t="s">
        <v>69</v>
      </c>
      <c r="B95" s="120"/>
      <c r="C95" s="120"/>
      <c r="D95" s="120"/>
      <c r="E95" s="120"/>
      <c r="F95" s="120"/>
      <c r="G95" s="120"/>
      <c r="H95" s="32">
        <f>H37+H73+H81</f>
        <v>2.0728797214484804</v>
      </c>
      <c r="I95" s="33">
        <f>I37+I73+I81</f>
        <v>4173.3494719894397</v>
      </c>
      <c r="J95" s="14"/>
      <c r="L95" s="14"/>
    </row>
    <row r="96" spans="1:12" s="38" customFormat="1" ht="5.0999999999999996" customHeight="1" x14ac:dyDescent="0.25">
      <c r="A96" s="34"/>
      <c r="B96" s="34"/>
      <c r="C96" s="34"/>
      <c r="D96" s="34"/>
      <c r="E96" s="34"/>
      <c r="F96" s="34"/>
      <c r="G96" s="34"/>
      <c r="H96" s="35"/>
      <c r="I96" s="36"/>
      <c r="J96" s="37"/>
      <c r="L96" s="37"/>
    </row>
    <row r="97" spans="1:19" x14ac:dyDescent="0.25">
      <c r="A97" s="112" t="s">
        <v>70</v>
      </c>
      <c r="B97" s="112"/>
      <c r="C97" s="112"/>
      <c r="D97" s="112"/>
      <c r="E97" s="112"/>
      <c r="F97" s="112"/>
      <c r="G97" s="112"/>
      <c r="H97" s="112"/>
      <c r="I97" s="112"/>
    </row>
    <row r="98" spans="1:19" ht="33.75" x14ac:dyDescent="0.25">
      <c r="A98" s="10" t="s">
        <v>12</v>
      </c>
      <c r="B98" s="135" t="s">
        <v>71</v>
      </c>
      <c r="C98" s="136"/>
      <c r="D98" s="136"/>
      <c r="E98" s="136"/>
      <c r="F98" s="136"/>
      <c r="G98" s="137"/>
      <c r="H98" s="10" t="s">
        <v>14</v>
      </c>
      <c r="I98" s="10" t="s">
        <v>15</v>
      </c>
    </row>
    <row r="99" spans="1:19" ht="15" customHeight="1" x14ac:dyDescent="0.25">
      <c r="A99" s="11">
        <v>1</v>
      </c>
      <c r="B99" s="101" t="s">
        <v>167</v>
      </c>
      <c r="C99" s="102"/>
      <c r="D99" s="102"/>
      <c r="E99" s="102"/>
      <c r="F99" s="102"/>
      <c r="G99" s="103"/>
      <c r="H99" s="12">
        <f>I99/$I$110</f>
        <v>0</v>
      </c>
      <c r="I99" s="13">
        <v>0</v>
      </c>
      <c r="K99"/>
      <c r="L99"/>
      <c r="M99"/>
      <c r="N99"/>
      <c r="O99"/>
      <c r="P99"/>
      <c r="Q99"/>
      <c r="R99"/>
      <c r="S99"/>
    </row>
    <row r="100" spans="1:19" ht="15" customHeight="1" x14ac:dyDescent="0.25">
      <c r="A100" s="11">
        <v>2</v>
      </c>
      <c r="B100" s="145" t="s">
        <v>171</v>
      </c>
      <c r="C100" s="146"/>
      <c r="D100" s="146"/>
      <c r="E100" s="146"/>
      <c r="F100" s="146"/>
      <c r="G100" s="147"/>
      <c r="H100" s="12">
        <f t="shared" ref="H100:H104" si="5">I100/$I$110</f>
        <v>0</v>
      </c>
      <c r="I100" s="13">
        <v>0</v>
      </c>
      <c r="K100"/>
      <c r="L100"/>
      <c r="M100"/>
      <c r="N100"/>
      <c r="O100"/>
      <c r="P100"/>
      <c r="Q100"/>
      <c r="R100"/>
      <c r="S100"/>
    </row>
    <row r="101" spans="1:19" ht="15" customHeight="1" x14ac:dyDescent="0.25">
      <c r="A101" s="11">
        <v>3</v>
      </c>
      <c r="B101" s="101" t="s">
        <v>72</v>
      </c>
      <c r="C101" s="102"/>
      <c r="D101" s="102"/>
      <c r="E101" s="102"/>
      <c r="F101" s="102"/>
      <c r="G101" s="103"/>
      <c r="H101" s="12">
        <f t="shared" si="5"/>
        <v>0</v>
      </c>
      <c r="I101" s="13">
        <v>0</v>
      </c>
      <c r="K101"/>
      <c r="L101"/>
      <c r="M101"/>
      <c r="N101"/>
      <c r="O101"/>
      <c r="P101"/>
      <c r="Q101"/>
      <c r="R101"/>
      <c r="S101"/>
    </row>
    <row r="102" spans="1:19" ht="15" customHeight="1" x14ac:dyDescent="0.25">
      <c r="A102" s="11">
        <v>4</v>
      </c>
      <c r="B102" s="148" t="s">
        <v>73</v>
      </c>
      <c r="C102" s="149"/>
      <c r="D102" s="149"/>
      <c r="E102" s="149"/>
      <c r="F102" s="149"/>
      <c r="G102" s="150"/>
      <c r="H102" s="12">
        <f t="shared" si="5"/>
        <v>0</v>
      </c>
      <c r="I102" s="13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1">
        <v>5</v>
      </c>
      <c r="B103" s="101" t="s">
        <v>172</v>
      </c>
      <c r="C103" s="102"/>
      <c r="D103" s="102"/>
      <c r="E103" s="102"/>
      <c r="F103" s="102"/>
      <c r="G103" s="103"/>
      <c r="H103" s="12">
        <f t="shared" si="5"/>
        <v>0</v>
      </c>
      <c r="I103" s="13"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1">
        <v>6</v>
      </c>
      <c r="B104" s="101" t="s">
        <v>74</v>
      </c>
      <c r="C104" s="102"/>
      <c r="D104" s="102"/>
      <c r="E104" s="102"/>
      <c r="F104" s="102"/>
      <c r="G104" s="103"/>
      <c r="H104" s="12">
        <f t="shared" si="5"/>
        <v>0</v>
      </c>
      <c r="I104" s="13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26" t="s">
        <v>75</v>
      </c>
      <c r="B105" s="127"/>
      <c r="C105" s="127"/>
      <c r="D105" s="127"/>
      <c r="E105" s="127"/>
      <c r="F105" s="127"/>
      <c r="G105" s="128"/>
      <c r="H105" s="15">
        <f>H99+H100+H101+H102+H103+H104</f>
        <v>0</v>
      </c>
      <c r="I105" s="39">
        <f>SUM(I99:I104)</f>
        <v>0</v>
      </c>
      <c r="J105" s="14"/>
      <c r="K105"/>
      <c r="L105"/>
      <c r="M105"/>
      <c r="N105"/>
      <c r="O105"/>
      <c r="P105"/>
      <c r="Q105"/>
      <c r="R105"/>
      <c r="S105"/>
    </row>
    <row r="106" spans="1:19" ht="30" customHeight="1" x14ac:dyDescent="0.25">
      <c r="A106"/>
      <c r="B106" s="129" t="s">
        <v>168</v>
      </c>
      <c r="C106" s="129"/>
      <c r="D106" s="129"/>
      <c r="E106" s="129"/>
      <c r="F106" s="129"/>
      <c r="G106" s="129"/>
      <c r="H106" s="129"/>
      <c r="I106" s="129"/>
      <c r="K106"/>
      <c r="L106"/>
      <c r="M106"/>
      <c r="N106"/>
      <c r="O106"/>
      <c r="P106"/>
      <c r="Q106"/>
      <c r="R106"/>
      <c r="S106"/>
    </row>
    <row r="107" spans="1:19" ht="5.25" customHeight="1" x14ac:dyDescent="0.25">
      <c r="A107"/>
      <c r="B107"/>
      <c r="C107"/>
      <c r="D107"/>
      <c r="E107"/>
      <c r="F107"/>
      <c r="G107"/>
      <c r="H107"/>
      <c r="I107"/>
    </row>
    <row r="108" spans="1:19" ht="48.75" customHeight="1" x14ac:dyDescent="0.25">
      <c r="A108" s="142" t="s">
        <v>150</v>
      </c>
      <c r="B108" s="143"/>
      <c r="C108" s="143"/>
      <c r="D108" s="143"/>
      <c r="E108" s="144"/>
      <c r="F108" s="40">
        <f>I25</f>
        <v>0.2</v>
      </c>
      <c r="G108" s="41">
        <f>I110*F108</f>
        <v>808.90961439788816</v>
      </c>
      <c r="H108" s="42" t="s">
        <v>76</v>
      </c>
      <c r="I108" s="43">
        <f>I78</f>
        <v>128.8014</v>
      </c>
      <c r="K108"/>
      <c r="L108"/>
      <c r="M108"/>
      <c r="N108"/>
      <c r="O108"/>
      <c r="P108"/>
      <c r="Q108"/>
      <c r="R108"/>
      <c r="S108"/>
    </row>
    <row r="109" spans="1:19" s="47" customFormat="1" ht="16.5" customHeight="1" x14ac:dyDescent="0.25">
      <c r="A109" s="139" t="s">
        <v>77</v>
      </c>
      <c r="B109" s="139"/>
      <c r="C109" s="44" t="s">
        <v>78</v>
      </c>
      <c r="D109" s="44" t="s">
        <v>79</v>
      </c>
      <c r="E109" s="44" t="s">
        <v>80</v>
      </c>
      <c r="F109" s="44" t="s">
        <v>81</v>
      </c>
      <c r="G109" s="44" t="s">
        <v>82</v>
      </c>
      <c r="H109" s="42" t="s">
        <v>83</v>
      </c>
      <c r="I109" s="45" t="s">
        <v>84</v>
      </c>
      <c r="J109" s="46"/>
      <c r="K109"/>
      <c r="L109"/>
      <c r="M109"/>
      <c r="N109"/>
      <c r="O109"/>
      <c r="P109"/>
      <c r="Q109"/>
      <c r="R109"/>
      <c r="S109"/>
    </row>
    <row r="110" spans="1:19" ht="16.5" customHeight="1" x14ac:dyDescent="0.25">
      <c r="A110" s="140">
        <f>I37</f>
        <v>2013.31</v>
      </c>
      <c r="B110" s="140"/>
      <c r="C110" s="48">
        <f>I48</f>
        <v>740.89808000000016</v>
      </c>
      <c r="D110" s="48">
        <f>I60</f>
        <v>513.27929132999986</v>
      </c>
      <c r="E110" s="48">
        <f>I67</f>
        <v>70.053121449999992</v>
      </c>
      <c r="F110" s="48">
        <f>I71</f>
        <v>188.88677920944002</v>
      </c>
      <c r="G110" s="48">
        <f>I81</f>
        <v>646.92219999999986</v>
      </c>
      <c r="H110" s="48">
        <f>A110+C110+D110+E110+F110+G110</f>
        <v>4173.3494719894406</v>
      </c>
      <c r="I110" s="48">
        <f>H110-I108</f>
        <v>4044.5480719894408</v>
      </c>
      <c r="J110" s="14"/>
      <c r="K110"/>
      <c r="L110"/>
      <c r="M110"/>
      <c r="N110"/>
      <c r="O110"/>
      <c r="P110"/>
      <c r="Q110"/>
      <c r="R110"/>
      <c r="S110"/>
    </row>
    <row r="111" spans="1:19" ht="5.0999999999999996" customHeight="1" x14ac:dyDescent="0.25">
      <c r="A111" s="18"/>
      <c r="B111" s="141"/>
      <c r="C111" s="141"/>
      <c r="D111" s="141"/>
      <c r="E111" s="141"/>
      <c r="F111" s="141"/>
      <c r="G111" s="141"/>
      <c r="H111" s="141"/>
      <c r="I111" s="141"/>
    </row>
    <row r="112" spans="1:19" ht="33.75" x14ac:dyDescent="0.25">
      <c r="A112" s="10" t="s">
        <v>19</v>
      </c>
      <c r="B112" s="135" t="s">
        <v>85</v>
      </c>
      <c r="C112" s="136"/>
      <c r="D112" s="136"/>
      <c r="E112" s="136"/>
      <c r="F112" s="136"/>
      <c r="G112" s="137"/>
      <c r="H112" s="10" t="s">
        <v>14</v>
      </c>
      <c r="I112" s="10" t="s">
        <v>15</v>
      </c>
    </row>
    <row r="113" spans="1:15" ht="15" customHeight="1" x14ac:dyDescent="0.25">
      <c r="A113" s="11">
        <v>1</v>
      </c>
      <c r="B113" s="101" t="s">
        <v>86</v>
      </c>
      <c r="C113" s="102"/>
      <c r="D113" s="102"/>
      <c r="E113" s="102"/>
      <c r="F113" s="102"/>
      <c r="G113" s="103"/>
      <c r="H113" s="12">
        <f>I113/$I$123</f>
        <v>0</v>
      </c>
      <c r="I113" s="13">
        <v>0</v>
      </c>
    </row>
    <row r="114" spans="1:15" ht="15" customHeight="1" x14ac:dyDescent="0.25">
      <c r="A114" s="11">
        <v>2</v>
      </c>
      <c r="B114" s="101" t="s">
        <v>87</v>
      </c>
      <c r="C114" s="102"/>
      <c r="D114" s="102"/>
      <c r="E114" s="102"/>
      <c r="F114" s="102"/>
      <c r="G114" s="103"/>
      <c r="H114" s="12">
        <f>I114/$I$123</f>
        <v>0</v>
      </c>
      <c r="I114" s="13">
        <v>0</v>
      </c>
    </row>
    <row r="115" spans="1:15" ht="15" customHeight="1" x14ac:dyDescent="0.25">
      <c r="A115" s="126" t="s">
        <v>88</v>
      </c>
      <c r="B115" s="127"/>
      <c r="C115" s="127"/>
      <c r="D115" s="127"/>
      <c r="E115" s="127"/>
      <c r="F115" s="127"/>
      <c r="G115" s="128"/>
      <c r="H115" s="15">
        <f>H113+H114</f>
        <v>0</v>
      </c>
      <c r="I115" s="50">
        <f>SUM(I113:I114)</f>
        <v>0</v>
      </c>
    </row>
    <row r="116" spans="1:15" ht="5.0999999999999996" customHeight="1" x14ac:dyDescent="0.25"/>
    <row r="117" spans="1:15" ht="33.75" x14ac:dyDescent="0.25">
      <c r="A117" s="10" t="s">
        <v>31</v>
      </c>
      <c r="B117" s="135" t="s">
        <v>89</v>
      </c>
      <c r="C117" s="136"/>
      <c r="D117" s="136"/>
      <c r="E117" s="136"/>
      <c r="F117" s="136"/>
      <c r="G117" s="137"/>
      <c r="H117" s="10" t="s">
        <v>14</v>
      </c>
      <c r="I117" s="10" t="s">
        <v>15</v>
      </c>
    </row>
    <row r="118" spans="1:15" ht="15" customHeight="1" x14ac:dyDescent="0.25">
      <c r="A118" s="11">
        <v>1</v>
      </c>
      <c r="B118" s="101" t="s">
        <v>89</v>
      </c>
      <c r="C118" s="102"/>
      <c r="D118" s="102"/>
      <c r="E118" s="102"/>
      <c r="F118" s="102"/>
      <c r="G118" s="103"/>
      <c r="H118" s="12">
        <f>I118/I123</f>
        <v>0</v>
      </c>
      <c r="I118" s="13">
        <v>0</v>
      </c>
    </row>
    <row r="119" spans="1:15" ht="15" customHeight="1" x14ac:dyDescent="0.25">
      <c r="A119" s="126" t="s">
        <v>90</v>
      </c>
      <c r="B119" s="127"/>
      <c r="C119" s="127"/>
      <c r="D119" s="127"/>
      <c r="E119" s="127"/>
      <c r="F119" s="127"/>
      <c r="G119" s="128"/>
      <c r="H119" s="15">
        <f>H118</f>
        <v>0</v>
      </c>
      <c r="I119" s="50">
        <f>I118</f>
        <v>0</v>
      </c>
      <c r="J119" s="14"/>
      <c r="K119" s="14"/>
      <c r="L119" s="1"/>
    </row>
    <row r="120" spans="1:15" ht="5.0999999999999996" customHeight="1" x14ac:dyDescent="0.25">
      <c r="A120" s="17"/>
      <c r="B120" s="17"/>
      <c r="C120" s="17"/>
      <c r="D120" s="17"/>
      <c r="E120" s="17"/>
      <c r="F120" s="17"/>
      <c r="G120" s="17"/>
      <c r="H120" s="24"/>
      <c r="I120" s="25"/>
    </row>
    <row r="121" spans="1:15" ht="39" customHeight="1" x14ac:dyDescent="0.25">
      <c r="A121" s="138" t="s">
        <v>91</v>
      </c>
      <c r="B121" s="138"/>
      <c r="C121" s="138"/>
      <c r="D121" s="138"/>
      <c r="E121" s="138"/>
      <c r="F121" s="40">
        <v>0.18</v>
      </c>
      <c r="G121" s="41">
        <f>I123*F121</f>
        <v>728.01865295809932</v>
      </c>
      <c r="H121" s="42" t="s">
        <v>76</v>
      </c>
      <c r="I121" s="43">
        <f>I78</f>
        <v>128.8014</v>
      </c>
      <c r="L121" s="1"/>
    </row>
    <row r="122" spans="1:15" s="47" customFormat="1" ht="16.5" customHeight="1" x14ac:dyDescent="0.25">
      <c r="A122" s="139" t="s">
        <v>77</v>
      </c>
      <c r="B122" s="139"/>
      <c r="C122" s="44" t="s">
        <v>78</v>
      </c>
      <c r="D122" s="44" t="s">
        <v>79</v>
      </c>
      <c r="E122" s="44" t="s">
        <v>80</v>
      </c>
      <c r="F122" s="44" t="s">
        <v>81</v>
      </c>
      <c r="G122" s="44" t="s">
        <v>82</v>
      </c>
      <c r="H122" s="42" t="s">
        <v>83</v>
      </c>
      <c r="I122" s="45" t="s">
        <v>84</v>
      </c>
      <c r="J122" s="46"/>
      <c r="L122" s="46"/>
    </row>
    <row r="123" spans="1:15" ht="16.5" customHeight="1" x14ac:dyDescent="0.25">
      <c r="A123" s="140">
        <f>I37</f>
        <v>2013.31</v>
      </c>
      <c r="B123" s="140"/>
      <c r="C123" s="48">
        <f>I48</f>
        <v>740.89808000000016</v>
      </c>
      <c r="D123" s="48">
        <f>I60</f>
        <v>513.27929132999986</v>
      </c>
      <c r="E123" s="48">
        <f>I67</f>
        <v>70.053121449999992</v>
      </c>
      <c r="F123" s="48">
        <f>I71</f>
        <v>188.88677920944002</v>
      </c>
      <c r="G123" s="48">
        <f>I81</f>
        <v>646.92219999999986</v>
      </c>
      <c r="H123" s="48">
        <f>A123+C123+D123+E123+F123+G123</f>
        <v>4173.3494719894406</v>
      </c>
      <c r="I123" s="48">
        <f>H123-I121</f>
        <v>4044.5480719894408</v>
      </c>
      <c r="J123" s="14"/>
      <c r="L123" s="1"/>
    </row>
    <row r="124" spans="1:15" ht="5.0999999999999996" customHeight="1" x14ac:dyDescent="0.25"/>
    <row r="125" spans="1:15" ht="12" x14ac:dyDescent="0.25">
      <c r="A125" s="120" t="s">
        <v>92</v>
      </c>
      <c r="B125" s="120"/>
      <c r="C125" s="120"/>
      <c r="D125" s="120"/>
      <c r="E125" s="120"/>
      <c r="F125" s="120"/>
      <c r="G125" s="120"/>
      <c r="H125" s="32">
        <f>H105+H115+H119</f>
        <v>0</v>
      </c>
      <c r="I125" s="33">
        <f>I105+I115+I119</f>
        <v>0</v>
      </c>
    </row>
    <row r="126" spans="1:15" ht="5.0999999999999996" customHeight="1" x14ac:dyDescent="0.25"/>
    <row r="127" spans="1:15" x14ac:dyDescent="0.25">
      <c r="A127" s="112" t="s">
        <v>93</v>
      </c>
      <c r="B127" s="112"/>
      <c r="C127" s="112"/>
      <c r="D127" s="112"/>
      <c r="E127" s="112"/>
      <c r="F127" s="112"/>
      <c r="G127" s="112"/>
      <c r="H127" s="112"/>
      <c r="I127" s="112"/>
    </row>
    <row r="128" spans="1:15" ht="33.75" x14ac:dyDescent="0.25">
      <c r="A128" s="10" t="s">
        <v>12</v>
      </c>
      <c r="B128" s="135" t="s">
        <v>169</v>
      </c>
      <c r="C128" s="136"/>
      <c r="D128" s="136"/>
      <c r="E128" s="136"/>
      <c r="F128" s="136"/>
      <c r="G128" s="137"/>
      <c r="H128" s="10" t="s">
        <v>14</v>
      </c>
      <c r="I128" s="10" t="s">
        <v>15</v>
      </c>
      <c r="K128"/>
      <c r="L128"/>
      <c r="M128"/>
      <c r="N128"/>
      <c r="O128"/>
    </row>
    <row r="129" spans="1:19" ht="15" customHeight="1" x14ac:dyDescent="0.25">
      <c r="A129" s="11">
        <v>1</v>
      </c>
      <c r="B129" s="101" t="s">
        <v>94</v>
      </c>
      <c r="C129" s="102"/>
      <c r="D129" s="102"/>
      <c r="E129" s="102"/>
      <c r="F129" s="102"/>
      <c r="G129" s="103"/>
      <c r="H129" s="12">
        <f>I129/$I$95</f>
        <v>1.9241982507288632E-2</v>
      </c>
      <c r="I129" s="13">
        <f>($D$139/$E$140)*G139</f>
        <v>80.303517536823051</v>
      </c>
    </row>
    <row r="130" spans="1:19" ht="15" customHeight="1" x14ac:dyDescent="0.25">
      <c r="A130" s="11">
        <v>2</v>
      </c>
      <c r="B130" s="101" t="s">
        <v>95</v>
      </c>
      <c r="C130" s="102"/>
      <c r="D130" s="102"/>
      <c r="E130" s="102"/>
      <c r="F130" s="102"/>
      <c r="G130" s="103"/>
      <c r="H130" s="12">
        <f t="shared" ref="H130:H133" si="6">I130/$I$95</f>
        <v>8.8629737609329462E-2</v>
      </c>
      <c r="I130" s="13">
        <f>($D$139/$E$140)*G140</f>
        <v>369.8828686544577</v>
      </c>
    </row>
    <row r="131" spans="1:19" ht="15" customHeight="1" x14ac:dyDescent="0.25">
      <c r="A131" s="11">
        <v>3</v>
      </c>
      <c r="B131" s="101" t="s">
        <v>159</v>
      </c>
      <c r="C131" s="102"/>
      <c r="D131" s="102"/>
      <c r="E131" s="102"/>
      <c r="F131" s="102"/>
      <c r="G131" s="103"/>
      <c r="H131" s="12">
        <f t="shared" si="6"/>
        <v>5.8309037900874647E-2</v>
      </c>
      <c r="I131" s="13">
        <f>($D$139/$E$140)*G141</f>
        <v>243.34399253582743</v>
      </c>
    </row>
    <row r="132" spans="1:19" ht="15" customHeight="1" x14ac:dyDescent="0.25">
      <c r="A132" s="11">
        <v>4</v>
      </c>
      <c r="B132" s="101" t="s">
        <v>173</v>
      </c>
      <c r="C132" s="102"/>
      <c r="D132" s="102"/>
      <c r="E132" s="102"/>
      <c r="F132" s="102"/>
      <c r="G132" s="103"/>
      <c r="H132" s="12">
        <f t="shared" si="6"/>
        <v>0</v>
      </c>
      <c r="I132" s="13">
        <f t="shared" ref="I132" si="7">($D$139/$E$140)*G142</f>
        <v>0</v>
      </c>
    </row>
    <row r="133" spans="1:19" ht="15" customHeight="1" x14ac:dyDescent="0.25">
      <c r="A133" s="11">
        <v>5</v>
      </c>
      <c r="B133" s="101" t="s">
        <v>74</v>
      </c>
      <c r="C133" s="102"/>
      <c r="D133" s="102"/>
      <c r="E133" s="102"/>
      <c r="F133" s="102"/>
      <c r="G133" s="103"/>
      <c r="H133" s="12">
        <f t="shared" si="6"/>
        <v>0</v>
      </c>
      <c r="I133" s="13">
        <v>0</v>
      </c>
    </row>
    <row r="134" spans="1:19" ht="15" customHeight="1" x14ac:dyDescent="0.25">
      <c r="A134" s="126" t="s">
        <v>96</v>
      </c>
      <c r="B134" s="127"/>
      <c r="C134" s="127"/>
      <c r="D134" s="127"/>
      <c r="E134" s="127"/>
      <c r="F134" s="127"/>
      <c r="G134" s="128"/>
      <c r="H134" s="15">
        <f>H129+H130+H131+H132+H133</f>
        <v>0.16618075801749274</v>
      </c>
      <c r="I134" s="50">
        <f>SUM(I129:I133)</f>
        <v>693.5303787271082</v>
      </c>
    </row>
    <row r="135" spans="1:19" ht="11.25" customHeight="1" x14ac:dyDescent="0.25">
      <c r="A135" s="18" t="s">
        <v>98</v>
      </c>
      <c r="B135" s="129" t="s">
        <v>97</v>
      </c>
      <c r="C135" s="129"/>
      <c r="D135" s="129"/>
      <c r="E135" s="129"/>
      <c r="F135" s="129"/>
      <c r="G135" s="129"/>
      <c r="H135" s="129"/>
      <c r="I135" s="129"/>
      <c r="K135"/>
      <c r="L135"/>
      <c r="M135"/>
      <c r="N135"/>
      <c r="O135"/>
      <c r="P135"/>
      <c r="Q135"/>
      <c r="R135"/>
      <c r="S135"/>
    </row>
    <row r="136" spans="1:19" ht="20.25" customHeight="1" x14ac:dyDescent="0.25">
      <c r="A136" s="18" t="s">
        <v>170</v>
      </c>
      <c r="B136" s="130" t="s">
        <v>99</v>
      </c>
      <c r="C136" s="130"/>
      <c r="D136" s="130"/>
      <c r="E136" s="130"/>
      <c r="F136" s="130"/>
      <c r="G136" s="130"/>
      <c r="H136" s="130"/>
      <c r="I136" s="130"/>
      <c r="K136"/>
      <c r="L136"/>
      <c r="M136"/>
      <c r="N136"/>
      <c r="O136"/>
      <c r="P136"/>
      <c r="Q136"/>
      <c r="R136"/>
      <c r="S136"/>
    </row>
    <row r="137" spans="1:19" ht="13.5" customHeight="1" x14ac:dyDescent="0.25">
      <c r="A137" s="131" t="s">
        <v>100</v>
      </c>
      <c r="B137" s="131"/>
      <c r="C137" s="131"/>
      <c r="D137" s="131"/>
      <c r="E137" s="131"/>
      <c r="F137" s="131"/>
      <c r="G137" s="131"/>
      <c r="H137" s="131"/>
      <c r="I137" s="131"/>
    </row>
    <row r="138" spans="1:19" ht="13.5" customHeight="1" x14ac:dyDescent="0.25">
      <c r="A138" s="132" t="s">
        <v>101</v>
      </c>
      <c r="B138" s="132"/>
      <c r="C138" s="11" t="s">
        <v>102</v>
      </c>
      <c r="D138" s="133" t="s">
        <v>143</v>
      </c>
      <c r="E138" s="134"/>
      <c r="F138" s="11" t="s">
        <v>103</v>
      </c>
      <c r="G138" s="49" t="s">
        <v>104</v>
      </c>
      <c r="H138" s="133" t="s">
        <v>105</v>
      </c>
      <c r="I138" s="133"/>
    </row>
    <row r="139" spans="1:19" ht="13.5" customHeight="1" x14ac:dyDescent="0.25">
      <c r="A139" s="121">
        <f>I95</f>
        <v>4173.3494719894397</v>
      </c>
      <c r="B139" s="122"/>
      <c r="C139" s="13">
        <f>I125</f>
        <v>0</v>
      </c>
      <c r="D139" s="123">
        <f>A139+C139</f>
        <v>4173.3494719894397</v>
      </c>
      <c r="E139" s="124"/>
      <c r="F139" s="11" t="s">
        <v>94</v>
      </c>
      <c r="G139" s="51">
        <v>1.6500000000000001E-2</v>
      </c>
      <c r="H139" s="116">
        <v>6.4999999999999997E-3</v>
      </c>
      <c r="I139" s="116"/>
      <c r="J139" s="14"/>
    </row>
    <row r="140" spans="1:19" ht="13.5" customHeight="1" x14ac:dyDescent="0.25">
      <c r="A140" s="125" t="s">
        <v>106</v>
      </c>
      <c r="B140" s="125"/>
      <c r="C140" s="49">
        <v>1</v>
      </c>
      <c r="D140" s="53">
        <f>G143/1</f>
        <v>0.14250000000000002</v>
      </c>
      <c r="E140" s="54">
        <f>C140-D140</f>
        <v>0.85749999999999993</v>
      </c>
      <c r="F140" s="11" t="s">
        <v>95</v>
      </c>
      <c r="G140" s="51">
        <v>7.5999999999999998E-2</v>
      </c>
      <c r="H140" s="116">
        <v>0.03</v>
      </c>
      <c r="I140" s="116"/>
    </row>
    <row r="141" spans="1:19" ht="13.5" customHeight="1" x14ac:dyDescent="0.25">
      <c r="A141" s="115" t="s">
        <v>107</v>
      </c>
      <c r="B141" s="115"/>
      <c r="C141" s="11">
        <v>1</v>
      </c>
      <c r="D141" s="55">
        <f>H143</f>
        <v>8.6499999999999994E-2</v>
      </c>
      <c r="E141" s="56">
        <f>C141-D141</f>
        <v>0.91349999999999998</v>
      </c>
      <c r="F141" s="11" t="s">
        <v>159</v>
      </c>
      <c r="G141" s="51">
        <f>I11</f>
        <v>0.05</v>
      </c>
      <c r="H141" s="116">
        <f>I11</f>
        <v>0.05</v>
      </c>
      <c r="I141" s="116"/>
    </row>
    <row r="142" spans="1:19" ht="13.5" customHeight="1" x14ac:dyDescent="0.25">
      <c r="A142" s="115" t="s">
        <v>108</v>
      </c>
      <c r="B142" s="115"/>
      <c r="C142" s="11">
        <v>1</v>
      </c>
      <c r="D142" s="57">
        <v>0.09</v>
      </c>
      <c r="E142" s="58">
        <f>C142-D142</f>
        <v>0.91</v>
      </c>
      <c r="F142" s="11" t="s">
        <v>109</v>
      </c>
      <c r="G142" s="51">
        <v>0</v>
      </c>
      <c r="H142" s="116">
        <v>0</v>
      </c>
      <c r="I142" s="116"/>
    </row>
    <row r="143" spans="1:19" ht="18" customHeight="1" x14ac:dyDescent="0.25">
      <c r="A143" s="59" t="s">
        <v>110</v>
      </c>
      <c r="B143" s="117" t="s">
        <v>111</v>
      </c>
      <c r="C143" s="117"/>
      <c r="D143" s="117"/>
      <c r="E143" s="117"/>
      <c r="F143" s="23" t="s">
        <v>112</v>
      </c>
      <c r="G143" s="60">
        <f>SUM(G139:G142)</f>
        <v>0.14250000000000002</v>
      </c>
      <c r="H143" s="118">
        <f>SUM(H139:I142)</f>
        <v>8.6499999999999994E-2</v>
      </c>
      <c r="I143" s="118"/>
    </row>
    <row r="144" spans="1:19" ht="5.0999999999999996" customHeight="1" x14ac:dyDescent="0.25">
      <c r="A144" s="61"/>
      <c r="B144" s="119"/>
      <c r="C144" s="119"/>
      <c r="D144" s="119"/>
      <c r="E144" s="119"/>
      <c r="F144" s="119"/>
      <c r="G144" s="119"/>
      <c r="H144" s="119"/>
      <c r="I144" s="119"/>
    </row>
    <row r="145" spans="1:10" ht="12" x14ac:dyDescent="0.25">
      <c r="A145" s="120" t="s">
        <v>113</v>
      </c>
      <c r="B145" s="120"/>
      <c r="C145" s="120"/>
      <c r="D145" s="120"/>
      <c r="E145" s="120"/>
      <c r="F145" s="120"/>
      <c r="G145" s="120"/>
      <c r="H145" s="32">
        <f>H134</f>
        <v>0.16618075801749274</v>
      </c>
      <c r="I145" s="33">
        <f>I134</f>
        <v>693.5303787271082</v>
      </c>
    </row>
    <row r="146" spans="1:10" ht="5.0999999999999996" customHeight="1" x14ac:dyDescent="0.25"/>
    <row r="147" spans="1:10" x14ac:dyDescent="0.25">
      <c r="A147" s="113" t="s">
        <v>114</v>
      </c>
      <c r="B147" s="113"/>
      <c r="C147" s="113"/>
      <c r="D147" s="113"/>
      <c r="E147" s="113"/>
      <c r="F147" s="113"/>
      <c r="G147" s="113"/>
      <c r="H147" s="113"/>
      <c r="I147" s="113"/>
    </row>
    <row r="148" spans="1:10" x14ac:dyDescent="0.25">
      <c r="A148" s="112" t="s">
        <v>11</v>
      </c>
      <c r="B148" s="112"/>
      <c r="C148" s="112"/>
      <c r="D148" s="112"/>
      <c r="E148" s="112"/>
      <c r="F148" s="112"/>
      <c r="G148" s="112"/>
      <c r="H148" s="112"/>
      <c r="I148" s="112"/>
    </row>
    <row r="149" spans="1:10" ht="15" customHeight="1" x14ac:dyDescent="0.25">
      <c r="A149" s="11">
        <v>1</v>
      </c>
      <c r="B149" s="101" t="s">
        <v>115</v>
      </c>
      <c r="C149" s="102"/>
      <c r="D149" s="102"/>
      <c r="E149" s="102"/>
      <c r="F149" s="102"/>
      <c r="G149" s="103"/>
      <c r="H149" s="12">
        <f>I149/$G$166</f>
        <v>0.41367571457585528</v>
      </c>
      <c r="I149" s="62">
        <f>I37</f>
        <v>2013.31</v>
      </c>
    </row>
    <row r="150" spans="1:10" ht="15" customHeight="1" x14ac:dyDescent="0.25">
      <c r="A150" s="11">
        <v>2</v>
      </c>
      <c r="B150" s="101" t="s">
        <v>116</v>
      </c>
      <c r="C150" s="102"/>
      <c r="D150" s="102"/>
      <c r="E150" s="102"/>
      <c r="F150" s="102"/>
      <c r="G150" s="103"/>
      <c r="H150" s="12">
        <f t="shared" ref="H150:H151" si="8">I150/$G$166</f>
        <v>0.31090088894770318</v>
      </c>
      <c r="I150" s="62">
        <f>I48+I60+I67+I71</f>
        <v>1513.1172719894398</v>
      </c>
    </row>
    <row r="151" spans="1:10" ht="15" customHeight="1" x14ac:dyDescent="0.25">
      <c r="A151" s="11">
        <v>3</v>
      </c>
      <c r="B151" s="114" t="s">
        <v>117</v>
      </c>
      <c r="C151" s="114"/>
      <c r="D151" s="114"/>
      <c r="E151" s="114"/>
      <c r="F151" s="114"/>
      <c r="G151" s="114"/>
      <c r="H151" s="12">
        <f t="shared" si="8"/>
        <v>0.13292339647644144</v>
      </c>
      <c r="I151" s="62">
        <f>I81</f>
        <v>646.92219999999986</v>
      </c>
    </row>
    <row r="152" spans="1:10" s="17" customFormat="1" ht="15" customHeight="1" x14ac:dyDescent="0.25">
      <c r="A152" s="104" t="s">
        <v>118</v>
      </c>
      <c r="B152" s="105"/>
      <c r="C152" s="105"/>
      <c r="D152" s="105"/>
      <c r="E152" s="105"/>
      <c r="F152" s="105"/>
      <c r="G152" s="106"/>
      <c r="H152" s="32">
        <f>H149+H150+H151</f>
        <v>0.85749999999999993</v>
      </c>
      <c r="I152" s="33">
        <f>SUM(I149:I151)</f>
        <v>4173.3494719894397</v>
      </c>
      <c r="J152" s="24"/>
    </row>
    <row r="153" spans="1:10" ht="5.0999999999999996" customHeight="1" x14ac:dyDescent="0.25"/>
    <row r="154" spans="1:10" x14ac:dyDescent="0.25">
      <c r="A154" s="112" t="s">
        <v>70</v>
      </c>
      <c r="B154" s="112"/>
      <c r="C154" s="112"/>
      <c r="D154" s="112"/>
      <c r="E154" s="112"/>
      <c r="F154" s="112"/>
      <c r="G154" s="112"/>
      <c r="H154" s="112"/>
      <c r="I154" s="112"/>
    </row>
    <row r="155" spans="1:10" ht="15" customHeight="1" x14ac:dyDescent="0.25">
      <c r="A155" s="11">
        <v>1</v>
      </c>
      <c r="B155" s="101" t="s">
        <v>119</v>
      </c>
      <c r="C155" s="102"/>
      <c r="D155" s="102"/>
      <c r="E155" s="102"/>
      <c r="F155" s="102"/>
      <c r="G155" s="103"/>
      <c r="H155" s="12">
        <f>I155/$G$166</f>
        <v>0</v>
      </c>
      <c r="I155" s="13">
        <f>I105</f>
        <v>0</v>
      </c>
    </row>
    <row r="156" spans="1:10" ht="15" customHeight="1" x14ac:dyDescent="0.25">
      <c r="A156" s="11">
        <v>2</v>
      </c>
      <c r="B156" s="101" t="s">
        <v>120</v>
      </c>
      <c r="C156" s="102"/>
      <c r="D156" s="102"/>
      <c r="E156" s="102"/>
      <c r="F156" s="102"/>
      <c r="G156" s="103"/>
      <c r="H156" s="12">
        <f t="shared" ref="H156:H157" si="9">I156/$G$166</f>
        <v>0</v>
      </c>
      <c r="I156" s="13">
        <f>I115</f>
        <v>0</v>
      </c>
    </row>
    <row r="157" spans="1:10" ht="15" customHeight="1" x14ac:dyDescent="0.25">
      <c r="A157" s="11">
        <v>3</v>
      </c>
      <c r="B157" s="101" t="s">
        <v>121</v>
      </c>
      <c r="C157" s="102"/>
      <c r="D157" s="102"/>
      <c r="E157" s="102"/>
      <c r="F157" s="102"/>
      <c r="G157" s="103"/>
      <c r="H157" s="12">
        <f t="shared" si="9"/>
        <v>0</v>
      </c>
      <c r="I157" s="13">
        <f>I119</f>
        <v>0</v>
      </c>
    </row>
    <row r="158" spans="1:10" ht="15" customHeight="1" x14ac:dyDescent="0.25">
      <c r="A158" s="104" t="s">
        <v>122</v>
      </c>
      <c r="B158" s="105"/>
      <c r="C158" s="105"/>
      <c r="D158" s="105"/>
      <c r="E158" s="105"/>
      <c r="F158" s="105"/>
      <c r="G158" s="106"/>
      <c r="H158" s="32">
        <f>H155+H156+H157</f>
        <v>0</v>
      </c>
      <c r="I158" s="33">
        <f>I155+I156+I157</f>
        <v>0</v>
      </c>
    </row>
    <row r="159" spans="1:10" ht="5.0999999999999996" customHeight="1" x14ac:dyDescent="0.25"/>
    <row r="160" spans="1:10" x14ac:dyDescent="0.25">
      <c r="A160" s="112" t="s">
        <v>93</v>
      </c>
      <c r="B160" s="112"/>
      <c r="C160" s="112"/>
      <c r="D160" s="112"/>
      <c r="E160" s="112"/>
      <c r="F160" s="112"/>
      <c r="G160" s="112"/>
      <c r="H160" s="112"/>
      <c r="I160" s="112"/>
    </row>
    <row r="161" spans="1:11" ht="15" customHeight="1" x14ac:dyDescent="0.25">
      <c r="A161" s="11">
        <v>1</v>
      </c>
      <c r="B161" s="101" t="s">
        <v>123</v>
      </c>
      <c r="C161" s="102"/>
      <c r="D161" s="102"/>
      <c r="E161" s="102"/>
      <c r="F161" s="102"/>
      <c r="G161" s="103"/>
      <c r="H161" s="12">
        <f>I161/$G$166</f>
        <v>0.14250000000000002</v>
      </c>
      <c r="I161" s="13">
        <f>I134</f>
        <v>693.5303787271082</v>
      </c>
    </row>
    <row r="162" spans="1:11" ht="15" customHeight="1" x14ac:dyDescent="0.25">
      <c r="A162" s="104" t="s">
        <v>124</v>
      </c>
      <c r="B162" s="105"/>
      <c r="C162" s="105"/>
      <c r="D162" s="105"/>
      <c r="E162" s="105"/>
      <c r="F162" s="105"/>
      <c r="G162" s="106"/>
      <c r="H162" s="32">
        <f>H161</f>
        <v>0.14250000000000002</v>
      </c>
      <c r="I162" s="33">
        <f>I134</f>
        <v>693.5303787271082</v>
      </c>
      <c r="K162" s="63"/>
    </row>
    <row r="163" spans="1:11" ht="5.0999999999999996" customHeight="1" x14ac:dyDescent="0.25"/>
    <row r="164" spans="1:11" x14ac:dyDescent="0.25">
      <c r="A164" s="107" t="s">
        <v>114</v>
      </c>
      <c r="B164" s="107"/>
      <c r="C164" s="107"/>
      <c r="D164" s="107"/>
      <c r="E164" s="107"/>
      <c r="F164" s="107"/>
      <c r="G164" s="107"/>
      <c r="H164" s="107"/>
      <c r="I164" s="107"/>
    </row>
    <row r="165" spans="1:11" ht="45" x14ac:dyDescent="0.25">
      <c r="A165" s="108" t="s">
        <v>125</v>
      </c>
      <c r="B165" s="108"/>
      <c r="C165" s="108"/>
      <c r="D165" s="108"/>
      <c r="E165" s="108"/>
      <c r="F165" s="108"/>
      <c r="G165" s="64" t="s">
        <v>126</v>
      </c>
      <c r="H165" s="64" t="s">
        <v>127</v>
      </c>
      <c r="I165" s="64" t="s">
        <v>128</v>
      </c>
    </row>
    <row r="166" spans="1:11" ht="11.25" customHeight="1" x14ac:dyDescent="0.25">
      <c r="A166" s="109" t="str">
        <f>D5</f>
        <v>Auxiliar Administrativo - seg-sáb</v>
      </c>
      <c r="B166" s="110"/>
      <c r="C166" s="110"/>
      <c r="D166" s="110"/>
      <c r="E166" s="110"/>
      <c r="F166" s="111"/>
      <c r="G166" s="65">
        <f>I152+I158+I162</f>
        <v>4866.8798507165484</v>
      </c>
      <c r="H166" s="64">
        <f>IF(D6="12x36",2,1)</f>
        <v>1</v>
      </c>
      <c r="I166" s="65">
        <f>G166*H166</f>
        <v>4866.8798507165484</v>
      </c>
    </row>
    <row r="167" spans="1:11" x14ac:dyDescent="0.25">
      <c r="A167" s="109"/>
      <c r="B167" s="110"/>
      <c r="C167" s="110"/>
      <c r="D167" s="110"/>
      <c r="E167" s="110"/>
      <c r="F167" s="111"/>
      <c r="G167" s="64"/>
      <c r="H167" s="64"/>
      <c r="I167" s="65"/>
    </row>
    <row r="168" spans="1:11" s="17" customFormat="1" ht="12" x14ac:dyDescent="0.25">
      <c r="A168" s="98" t="s">
        <v>129</v>
      </c>
      <c r="B168" s="99"/>
      <c r="C168" s="99"/>
      <c r="D168" s="99"/>
      <c r="E168" s="99"/>
      <c r="F168" s="99"/>
      <c r="G168" s="99"/>
      <c r="H168" s="100"/>
      <c r="I168" s="66">
        <f>I166+I167</f>
        <v>4866.8798507165484</v>
      </c>
      <c r="J168" s="24"/>
    </row>
  </sheetData>
  <mergeCells count="166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B30:G30"/>
    <mergeCell ref="B31:G31"/>
    <mergeCell ref="B32:G32"/>
    <mergeCell ref="B33:G33"/>
    <mergeCell ref="B34:G34"/>
    <mergeCell ref="B35:G35"/>
    <mergeCell ref="A23:F23"/>
    <mergeCell ref="A24:F24"/>
    <mergeCell ref="A25:F25"/>
    <mergeCell ref="A27:I27"/>
    <mergeCell ref="B28:G28"/>
    <mergeCell ref="B29:G29"/>
    <mergeCell ref="B43:G43"/>
    <mergeCell ref="B44:G44"/>
    <mergeCell ref="B45:G45"/>
    <mergeCell ref="B46:G46"/>
    <mergeCell ref="B47:G47"/>
    <mergeCell ref="A48:G48"/>
    <mergeCell ref="B36:G36"/>
    <mergeCell ref="A37:G37"/>
    <mergeCell ref="B39:G39"/>
    <mergeCell ref="B40:G40"/>
    <mergeCell ref="B41:G41"/>
    <mergeCell ref="B42:G42"/>
    <mergeCell ref="B55:G55"/>
    <mergeCell ref="B56:G56"/>
    <mergeCell ref="B57:G57"/>
    <mergeCell ref="B58:G58"/>
    <mergeCell ref="B59:G59"/>
    <mergeCell ref="A60:G60"/>
    <mergeCell ref="A49:I49"/>
    <mergeCell ref="A50:I50"/>
    <mergeCell ref="B51:G51"/>
    <mergeCell ref="B52:G52"/>
    <mergeCell ref="B53:G53"/>
    <mergeCell ref="B54:G54"/>
    <mergeCell ref="A67:G67"/>
    <mergeCell ref="B69:G69"/>
    <mergeCell ref="B70:G70"/>
    <mergeCell ref="A71:G71"/>
    <mergeCell ref="A73:G73"/>
    <mergeCell ref="B75:G75"/>
    <mergeCell ref="B61:I61"/>
    <mergeCell ref="B62:I62"/>
    <mergeCell ref="B63:G63"/>
    <mergeCell ref="B64:G64"/>
    <mergeCell ref="B65:G65"/>
    <mergeCell ref="B66:G66"/>
    <mergeCell ref="B82:G82"/>
    <mergeCell ref="A83:I83"/>
    <mergeCell ref="A84:B84"/>
    <mergeCell ref="A85:B85"/>
    <mergeCell ref="A87:I87"/>
    <mergeCell ref="A88:B88"/>
    <mergeCell ref="B76:G76"/>
    <mergeCell ref="B77:G77"/>
    <mergeCell ref="B78:G78"/>
    <mergeCell ref="B79:G79"/>
    <mergeCell ref="B80:G80"/>
    <mergeCell ref="A81:G81"/>
    <mergeCell ref="B98:G98"/>
    <mergeCell ref="B99:G99"/>
    <mergeCell ref="B100:G100"/>
    <mergeCell ref="B101:G101"/>
    <mergeCell ref="B102:G102"/>
    <mergeCell ref="B103:G103"/>
    <mergeCell ref="A89:B89"/>
    <mergeCell ref="A91:I91"/>
    <mergeCell ref="A92:B92"/>
    <mergeCell ref="A93:B93"/>
    <mergeCell ref="A95:G95"/>
    <mergeCell ref="A97:I97"/>
    <mergeCell ref="B111:I111"/>
    <mergeCell ref="B112:G112"/>
    <mergeCell ref="B113:G113"/>
    <mergeCell ref="B114:G114"/>
    <mergeCell ref="A115:G115"/>
    <mergeCell ref="B117:G117"/>
    <mergeCell ref="B104:G104"/>
    <mergeCell ref="A105:G105"/>
    <mergeCell ref="B106:I106"/>
    <mergeCell ref="A108:E108"/>
    <mergeCell ref="A109:B109"/>
    <mergeCell ref="A110:B110"/>
    <mergeCell ref="A127:I127"/>
    <mergeCell ref="B128:G128"/>
    <mergeCell ref="B129:G129"/>
    <mergeCell ref="B130:G130"/>
    <mergeCell ref="B131:G131"/>
    <mergeCell ref="B132:G132"/>
    <mergeCell ref="B118:G118"/>
    <mergeCell ref="A119:G119"/>
    <mergeCell ref="A121:E121"/>
    <mergeCell ref="A122:B122"/>
    <mergeCell ref="A123:B123"/>
    <mergeCell ref="A125:G125"/>
    <mergeCell ref="A139:B139"/>
    <mergeCell ref="D139:E139"/>
    <mergeCell ref="H139:I139"/>
    <mergeCell ref="A140:B140"/>
    <mergeCell ref="H140:I140"/>
    <mergeCell ref="A141:B141"/>
    <mergeCell ref="H141:I141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47:I147"/>
    <mergeCell ref="A148:I148"/>
    <mergeCell ref="B149:G149"/>
    <mergeCell ref="B150:G150"/>
    <mergeCell ref="B151:G151"/>
    <mergeCell ref="A152:G152"/>
    <mergeCell ref="A142:B142"/>
    <mergeCell ref="H142:I142"/>
    <mergeCell ref="B143:E143"/>
    <mergeCell ref="H143:I143"/>
    <mergeCell ref="B144:I144"/>
    <mergeCell ref="A145:G145"/>
    <mergeCell ref="A168:H168"/>
    <mergeCell ref="B161:G161"/>
    <mergeCell ref="A162:G162"/>
    <mergeCell ref="A164:I164"/>
    <mergeCell ref="A165:F165"/>
    <mergeCell ref="A166:F166"/>
    <mergeCell ref="A167:F167"/>
    <mergeCell ref="A154:I154"/>
    <mergeCell ref="B155:G155"/>
    <mergeCell ref="B156:G156"/>
    <mergeCell ref="B157:G157"/>
    <mergeCell ref="A158:G158"/>
    <mergeCell ref="A160:I160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2" max="8" man="1"/>
    <brk id="120" max="8" man="1"/>
  </rowBreaks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68"/>
  <sheetViews>
    <sheetView view="pageBreakPreview" topLeftCell="A139" zoomScale="130" zoomScaleNormal="130" zoomScaleSheetLayoutView="130" workbookViewId="0">
      <selection activeCell="I122" sqref="I122"/>
    </sheetView>
  </sheetViews>
  <sheetFormatPr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K1" s="2"/>
    </row>
    <row r="2" spans="1:11" ht="22.5" customHeight="1" x14ac:dyDescent="0.25">
      <c r="A2" s="179" t="s">
        <v>1</v>
      </c>
      <c r="B2" s="179"/>
      <c r="C2" s="180" t="s">
        <v>198</v>
      </c>
      <c r="D2" s="180"/>
      <c r="E2" s="181" t="s">
        <v>2</v>
      </c>
      <c r="F2" s="181"/>
      <c r="G2" s="181"/>
      <c r="H2" s="181"/>
      <c r="I2" s="181"/>
    </row>
    <row r="3" spans="1:11" ht="11.25" customHeight="1" x14ac:dyDescent="0.25">
      <c r="A3" s="179" t="s">
        <v>3</v>
      </c>
      <c r="B3" s="179"/>
      <c r="C3" s="4"/>
      <c r="D3" s="5"/>
      <c r="E3" s="6" t="s">
        <v>4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148" t="s">
        <v>153</v>
      </c>
      <c r="B5" s="149"/>
      <c r="C5" s="150"/>
      <c r="D5" s="182" t="s">
        <v>204</v>
      </c>
      <c r="E5" s="183"/>
      <c r="F5" s="184"/>
      <c r="G5" s="185" t="str">
        <f>IF(D6="12x36","Regime de trabalho:","Quantidade de HORAS/MÊS")</f>
        <v>Quantidade de HORAS/MÊS</v>
      </c>
      <c r="H5" s="186"/>
      <c r="I5" s="189">
        <f>IF(D6="12x36",D6,5*D6)</f>
        <v>220</v>
      </c>
    </row>
    <row r="6" spans="1:11" ht="18.75" customHeight="1" x14ac:dyDescent="0.25">
      <c r="A6" s="148" t="str">
        <f>IF(D6="12x36","Regime de trabalho:","Regime de trabalho (horas semanais):")</f>
        <v>Regime de trabalho (horas semanais):</v>
      </c>
      <c r="B6" s="149"/>
      <c r="C6" s="150"/>
      <c r="D6" s="148">
        <v>44</v>
      </c>
      <c r="E6" s="149"/>
      <c r="F6" s="150"/>
      <c r="G6" s="187"/>
      <c r="H6" s="188"/>
      <c r="I6" s="190"/>
    </row>
    <row r="7" spans="1:11" ht="22.5" customHeight="1" x14ac:dyDescent="0.25">
      <c r="A7" s="148" t="s">
        <v>160</v>
      </c>
      <c r="B7" s="149"/>
      <c r="C7" s="150"/>
      <c r="D7" s="101" t="s">
        <v>180</v>
      </c>
      <c r="E7" s="102"/>
      <c r="F7" s="103"/>
      <c r="G7" s="173" t="s">
        <v>154</v>
      </c>
      <c r="H7" s="174"/>
      <c r="I7" s="177" t="s">
        <v>145</v>
      </c>
    </row>
    <row r="8" spans="1:11" ht="22.5" customHeight="1" x14ac:dyDescent="0.25">
      <c r="A8" s="148" t="s">
        <v>161</v>
      </c>
      <c r="B8" s="149"/>
      <c r="C8" s="150"/>
      <c r="D8" s="101" t="s">
        <v>6</v>
      </c>
      <c r="E8" s="102"/>
      <c r="F8" s="103"/>
      <c r="G8" s="175"/>
      <c r="H8" s="176"/>
      <c r="I8" s="178"/>
    </row>
    <row r="9" spans="1:11" ht="24.75" customHeight="1" x14ac:dyDescent="0.25">
      <c r="A9" s="148" t="s">
        <v>135</v>
      </c>
      <c r="B9" s="149"/>
      <c r="C9" s="150"/>
      <c r="D9" s="148" t="s">
        <v>212</v>
      </c>
      <c r="E9" s="149"/>
      <c r="F9" s="150"/>
      <c r="G9" s="167" t="s">
        <v>155</v>
      </c>
      <c r="H9" s="167"/>
      <c r="I9" s="8" t="s">
        <v>145</v>
      </c>
    </row>
    <row r="10" spans="1:11" ht="32.25" customHeight="1" x14ac:dyDescent="0.25">
      <c r="A10" s="168" t="s">
        <v>132</v>
      </c>
      <c r="B10" s="169"/>
      <c r="C10" s="169"/>
      <c r="D10" s="169"/>
      <c r="E10" s="169"/>
      <c r="F10" s="169"/>
      <c r="G10" s="71" t="s">
        <v>162</v>
      </c>
      <c r="H10" s="7">
        <v>220</v>
      </c>
      <c r="I10" s="73">
        <v>2013.31</v>
      </c>
    </row>
    <row r="11" spans="1:11" ht="29.25" customHeight="1" x14ac:dyDescent="0.25">
      <c r="A11" s="134" t="s">
        <v>159</v>
      </c>
      <c r="B11" s="162"/>
      <c r="C11" s="162"/>
      <c r="D11" s="162"/>
      <c r="E11" s="162"/>
      <c r="F11" s="162"/>
      <c r="G11" s="7" t="str">
        <f>D9</f>
        <v>Porto Alegre Zona Norte</v>
      </c>
      <c r="H11" s="7" t="s">
        <v>5</v>
      </c>
      <c r="I11" s="9">
        <v>0.05</v>
      </c>
    </row>
    <row r="12" spans="1:11" ht="15" customHeight="1" x14ac:dyDescent="0.25">
      <c r="A12" s="166" t="s">
        <v>133</v>
      </c>
      <c r="B12" s="170"/>
      <c r="C12" s="170"/>
      <c r="D12" s="170"/>
      <c r="E12" s="170"/>
      <c r="F12" s="170"/>
      <c r="G12" s="164" t="s">
        <v>6</v>
      </c>
      <c r="H12" s="7" t="s">
        <v>7</v>
      </c>
      <c r="I12" s="73">
        <v>4.8</v>
      </c>
    </row>
    <row r="13" spans="1:11" x14ac:dyDescent="0.25">
      <c r="A13" s="171"/>
      <c r="B13" s="172"/>
      <c r="C13" s="172"/>
      <c r="D13" s="172"/>
      <c r="E13" s="172"/>
      <c r="F13" s="172"/>
      <c r="G13" s="164"/>
      <c r="H13" s="7" t="s">
        <v>8</v>
      </c>
      <c r="I13" s="74">
        <v>26</v>
      </c>
    </row>
    <row r="14" spans="1:11" x14ac:dyDescent="0.25">
      <c r="A14" s="168"/>
      <c r="B14" s="169"/>
      <c r="C14" s="169"/>
      <c r="D14" s="169"/>
      <c r="E14" s="169"/>
      <c r="F14" s="169"/>
      <c r="G14" s="164"/>
      <c r="H14" s="7" t="s">
        <v>9</v>
      </c>
      <c r="I14" s="8">
        <v>0.06</v>
      </c>
    </row>
    <row r="15" spans="1:11" ht="11.25" customHeight="1" x14ac:dyDescent="0.25">
      <c r="A15" s="133" t="s">
        <v>156</v>
      </c>
      <c r="B15" s="133"/>
      <c r="C15" s="133"/>
      <c r="D15" s="133"/>
      <c r="E15" s="133"/>
      <c r="F15" s="134"/>
      <c r="G15" s="164" t="s">
        <v>6</v>
      </c>
      <c r="H15" s="7" t="s">
        <v>7</v>
      </c>
      <c r="I15" s="73">
        <v>23.68</v>
      </c>
    </row>
    <row r="16" spans="1:11" ht="11.25" customHeight="1" x14ac:dyDescent="0.25">
      <c r="A16" s="133"/>
      <c r="B16" s="133"/>
      <c r="C16" s="133"/>
      <c r="D16" s="133"/>
      <c r="E16" s="133"/>
      <c r="F16" s="134"/>
      <c r="G16" s="164"/>
      <c r="H16" s="7" t="s">
        <v>8</v>
      </c>
      <c r="I16" s="74">
        <v>26</v>
      </c>
    </row>
    <row r="17" spans="1:9" x14ac:dyDescent="0.25">
      <c r="A17" s="133"/>
      <c r="B17" s="133"/>
      <c r="C17" s="133"/>
      <c r="D17" s="133"/>
      <c r="E17" s="133"/>
      <c r="F17" s="134"/>
      <c r="G17" s="164"/>
      <c r="H17" s="7" t="s">
        <v>9</v>
      </c>
      <c r="I17" s="8">
        <v>0.19</v>
      </c>
    </row>
    <row r="18" spans="1:9" x14ac:dyDescent="0.25">
      <c r="A18" s="133" t="s">
        <v>157</v>
      </c>
      <c r="B18" s="133"/>
      <c r="C18" s="133"/>
      <c r="D18" s="133"/>
      <c r="E18" s="133"/>
      <c r="F18" s="134"/>
      <c r="G18" s="164" t="s">
        <v>6</v>
      </c>
      <c r="H18" s="7" t="s">
        <v>7</v>
      </c>
      <c r="I18" s="73">
        <v>0</v>
      </c>
    </row>
    <row r="19" spans="1:9" x14ac:dyDescent="0.25">
      <c r="A19" s="133"/>
      <c r="B19" s="133"/>
      <c r="C19" s="133"/>
      <c r="D19" s="133"/>
      <c r="E19" s="133"/>
      <c r="F19" s="134"/>
      <c r="G19" s="164"/>
      <c r="H19" s="7" t="s">
        <v>8</v>
      </c>
      <c r="I19" s="74">
        <v>0</v>
      </c>
    </row>
    <row r="20" spans="1:9" x14ac:dyDescent="0.25">
      <c r="A20" s="133"/>
      <c r="B20" s="133"/>
      <c r="C20" s="133"/>
      <c r="D20" s="133"/>
      <c r="E20" s="133"/>
      <c r="F20" s="134"/>
      <c r="G20" s="164"/>
      <c r="H20" s="7" t="s">
        <v>9</v>
      </c>
      <c r="I20" s="8">
        <v>0</v>
      </c>
    </row>
    <row r="21" spans="1:9" ht="36" customHeight="1" x14ac:dyDescent="0.25">
      <c r="A21" s="165" t="s">
        <v>174</v>
      </c>
      <c r="B21" s="165"/>
      <c r="C21" s="165"/>
      <c r="D21" s="165"/>
      <c r="E21" s="165"/>
      <c r="F21" s="166"/>
      <c r="G21" s="72" t="s">
        <v>6</v>
      </c>
      <c r="H21" s="72" t="s">
        <v>146</v>
      </c>
      <c r="I21" s="76">
        <v>19.420000000000002</v>
      </c>
    </row>
    <row r="22" spans="1:9" ht="22.5" x14ac:dyDescent="0.25">
      <c r="A22" s="134" t="s">
        <v>144</v>
      </c>
      <c r="B22" s="162"/>
      <c r="C22" s="162"/>
      <c r="D22" s="162"/>
      <c r="E22" s="162"/>
      <c r="F22" s="163"/>
      <c r="G22" s="72"/>
      <c r="H22" s="72" t="s">
        <v>136</v>
      </c>
      <c r="I22" s="75">
        <v>0.37</v>
      </c>
    </row>
    <row r="23" spans="1:9" ht="34.5" customHeight="1" x14ac:dyDescent="0.25">
      <c r="A23" s="133" t="s">
        <v>175</v>
      </c>
      <c r="B23" s="133"/>
      <c r="C23" s="133"/>
      <c r="D23" s="133"/>
      <c r="E23" s="133"/>
      <c r="F23" s="133"/>
      <c r="G23" s="7"/>
      <c r="H23" s="7" t="s">
        <v>141</v>
      </c>
      <c r="I23" s="73" t="s">
        <v>145</v>
      </c>
    </row>
    <row r="24" spans="1:9" ht="26.25" customHeight="1" x14ac:dyDescent="0.25">
      <c r="A24" s="134" t="s">
        <v>147</v>
      </c>
      <c r="B24" s="162"/>
      <c r="C24" s="162"/>
      <c r="D24" s="162"/>
      <c r="E24" s="162"/>
      <c r="F24" s="163"/>
      <c r="G24" s="72"/>
      <c r="H24" s="77" t="s">
        <v>148</v>
      </c>
      <c r="I24" s="78" t="s">
        <v>145</v>
      </c>
    </row>
    <row r="25" spans="1:9" ht="35.25" customHeight="1" x14ac:dyDescent="0.25">
      <c r="A25" s="133" t="s">
        <v>152</v>
      </c>
      <c r="B25" s="133"/>
      <c r="C25" s="133"/>
      <c r="D25" s="133"/>
      <c r="E25" s="133"/>
      <c r="F25" s="133"/>
      <c r="G25" s="7"/>
      <c r="H25" s="71" t="s">
        <v>136</v>
      </c>
      <c r="I25" s="8">
        <v>0.2</v>
      </c>
    </row>
    <row r="26" spans="1:9" ht="5.0999999999999996" customHeight="1" x14ac:dyDescent="0.25"/>
    <row r="27" spans="1:9" ht="17.25" customHeight="1" x14ac:dyDescent="0.25">
      <c r="A27" s="112" t="s">
        <v>11</v>
      </c>
      <c r="B27" s="112"/>
      <c r="C27" s="112"/>
      <c r="D27" s="112"/>
      <c r="E27" s="112"/>
      <c r="F27" s="112"/>
      <c r="G27" s="112"/>
      <c r="H27" s="112"/>
      <c r="I27" s="112"/>
    </row>
    <row r="28" spans="1:9" ht="33.75" x14ac:dyDescent="0.25">
      <c r="A28" s="10" t="s">
        <v>12</v>
      </c>
      <c r="B28" s="135" t="s">
        <v>13</v>
      </c>
      <c r="C28" s="136"/>
      <c r="D28" s="136"/>
      <c r="E28" s="136"/>
      <c r="F28" s="136"/>
      <c r="G28" s="137"/>
      <c r="H28" s="10" t="s">
        <v>14</v>
      </c>
      <c r="I28" s="10" t="s">
        <v>15</v>
      </c>
    </row>
    <row r="29" spans="1:9" ht="15" customHeight="1" x14ac:dyDescent="0.25">
      <c r="A29" s="11">
        <v>1</v>
      </c>
      <c r="B29" s="101" t="s">
        <v>16</v>
      </c>
      <c r="C29" s="102"/>
      <c r="D29" s="102"/>
      <c r="E29" s="102"/>
      <c r="F29" s="102"/>
      <c r="G29" s="103"/>
      <c r="H29" s="12">
        <f t="shared" ref="H29:H36" si="0">I29/$I$37</f>
        <v>0.72992700729927007</v>
      </c>
      <c r="I29" s="13">
        <f>IF(D6="12x36",I10,I10/H10*I5)</f>
        <v>2013.31</v>
      </c>
    </row>
    <row r="30" spans="1:9" ht="15" customHeight="1" x14ac:dyDescent="0.25">
      <c r="A30" s="11">
        <f>A29+1</f>
        <v>2</v>
      </c>
      <c r="B30" s="101" t="s">
        <v>17</v>
      </c>
      <c r="C30" s="102"/>
      <c r="D30" s="102"/>
      <c r="E30" s="102"/>
      <c r="F30" s="102"/>
      <c r="G30" s="103"/>
      <c r="H30" s="12">
        <f t="shared" si="0"/>
        <v>0</v>
      </c>
      <c r="I30" s="13">
        <f>IF(I9=30%,I29*I9,0)</f>
        <v>0</v>
      </c>
    </row>
    <row r="31" spans="1:9" ht="15" customHeight="1" x14ac:dyDescent="0.25">
      <c r="A31" s="11">
        <f t="shared" ref="A31:A36" si="1">A30+1</f>
        <v>3</v>
      </c>
      <c r="B31" s="114" t="s">
        <v>142</v>
      </c>
      <c r="C31" s="114"/>
      <c r="D31" s="114"/>
      <c r="E31" s="114"/>
      <c r="F31" s="114"/>
      <c r="G31" s="114"/>
      <c r="H31" s="12">
        <f t="shared" si="0"/>
        <v>0</v>
      </c>
      <c r="I31" s="13">
        <f>IF(I7=10%,I23*I7,0)</f>
        <v>0</v>
      </c>
    </row>
    <row r="32" spans="1:9" ht="15" customHeight="1" x14ac:dyDescent="0.25">
      <c r="A32" s="11">
        <f t="shared" si="1"/>
        <v>4</v>
      </c>
      <c r="B32" s="114" t="s">
        <v>137</v>
      </c>
      <c r="C32" s="114"/>
      <c r="D32" s="114"/>
      <c r="E32" s="114"/>
      <c r="F32" s="114"/>
      <c r="G32" s="114"/>
      <c r="H32" s="12">
        <f t="shared" si="0"/>
        <v>0</v>
      </c>
      <c r="I32" s="13">
        <f>IF(I7=20%,I23*I7,0)</f>
        <v>0</v>
      </c>
    </row>
    <row r="33" spans="1:10" ht="15" customHeight="1" x14ac:dyDescent="0.25">
      <c r="A33" s="11">
        <f t="shared" si="1"/>
        <v>5</v>
      </c>
      <c r="B33" s="114" t="s">
        <v>138</v>
      </c>
      <c r="C33" s="114"/>
      <c r="D33" s="114"/>
      <c r="E33" s="114"/>
      <c r="F33" s="114"/>
      <c r="G33" s="114"/>
      <c r="H33" s="12">
        <f t="shared" si="0"/>
        <v>0</v>
      </c>
      <c r="I33" s="13">
        <f>IF(I7=40%,I23*I7,0)</f>
        <v>0</v>
      </c>
    </row>
    <row r="34" spans="1:10" ht="15" customHeight="1" x14ac:dyDescent="0.25">
      <c r="A34" s="11">
        <f t="shared" si="1"/>
        <v>6</v>
      </c>
      <c r="B34" s="101" t="s">
        <v>163</v>
      </c>
      <c r="C34" s="102"/>
      <c r="D34" s="102"/>
      <c r="E34" s="102"/>
      <c r="F34" s="102"/>
      <c r="G34" s="103"/>
      <c r="H34" s="12">
        <f t="shared" si="0"/>
        <v>0.27007299270072987</v>
      </c>
      <c r="I34" s="13">
        <f>IF(I22="Não aplicável",0,I29*I22)</f>
        <v>744.92469999999992</v>
      </c>
    </row>
    <row r="35" spans="1:10" ht="15" customHeight="1" x14ac:dyDescent="0.25">
      <c r="A35" s="11">
        <f t="shared" si="1"/>
        <v>7</v>
      </c>
      <c r="B35" s="101" t="s">
        <v>10</v>
      </c>
      <c r="C35" s="102"/>
      <c r="D35" s="102"/>
      <c r="E35" s="102"/>
      <c r="F35" s="102"/>
      <c r="G35" s="103"/>
      <c r="H35" s="12">
        <f t="shared" si="0"/>
        <v>0</v>
      </c>
      <c r="I35" s="13">
        <v>0</v>
      </c>
    </row>
    <row r="36" spans="1:10" ht="15" customHeight="1" x14ac:dyDescent="0.25">
      <c r="A36" s="11">
        <f t="shared" si="1"/>
        <v>8</v>
      </c>
      <c r="B36" s="159" t="str">
        <f>IF(D6="12x36","Para postos 12x36 os feriados são considerados compensados, conforme parágrafo único, Art. 59-A da CLT","Outros")</f>
        <v>Outros</v>
      </c>
      <c r="C36" s="160"/>
      <c r="D36" s="160"/>
      <c r="E36" s="160"/>
      <c r="F36" s="160"/>
      <c r="G36" s="161"/>
      <c r="H36" s="12">
        <f t="shared" si="0"/>
        <v>0</v>
      </c>
      <c r="I36" s="68">
        <v>0</v>
      </c>
    </row>
    <row r="37" spans="1:10" s="17" customFormat="1" ht="15" customHeight="1" x14ac:dyDescent="0.25">
      <c r="A37" s="126" t="s">
        <v>18</v>
      </c>
      <c r="B37" s="127"/>
      <c r="C37" s="127"/>
      <c r="D37" s="127"/>
      <c r="E37" s="127"/>
      <c r="F37" s="127"/>
      <c r="G37" s="128"/>
      <c r="H37" s="15">
        <f>SUM(H29:H36)</f>
        <v>1</v>
      </c>
      <c r="I37" s="50">
        <f>SUM(I29:I36)</f>
        <v>2758.2347</v>
      </c>
      <c r="J37" s="16"/>
    </row>
    <row r="38" spans="1:10" ht="5.0999999999999996" customHeight="1" x14ac:dyDescent="0.25"/>
    <row r="39" spans="1:10" ht="33.75" customHeight="1" x14ac:dyDescent="0.25">
      <c r="A39" s="10" t="s">
        <v>19</v>
      </c>
      <c r="B39" s="135" t="s">
        <v>20</v>
      </c>
      <c r="C39" s="136"/>
      <c r="D39" s="136"/>
      <c r="E39" s="136"/>
      <c r="F39" s="136"/>
      <c r="G39" s="137"/>
      <c r="H39" s="10" t="s">
        <v>14</v>
      </c>
      <c r="I39" s="10" t="s">
        <v>15</v>
      </c>
    </row>
    <row r="40" spans="1:10" ht="15" customHeight="1" x14ac:dyDescent="0.25">
      <c r="A40" s="11">
        <v>1</v>
      </c>
      <c r="B40" s="101" t="s">
        <v>21</v>
      </c>
      <c r="C40" s="102"/>
      <c r="D40" s="102"/>
      <c r="E40" s="102"/>
      <c r="F40" s="102"/>
      <c r="G40" s="103"/>
      <c r="H40" s="12">
        <v>0.2</v>
      </c>
      <c r="I40" s="13">
        <f>$I$37*H40</f>
        <v>551.64693999999997</v>
      </c>
    </row>
    <row r="41" spans="1:10" ht="15" customHeight="1" x14ac:dyDescent="0.25">
      <c r="A41" s="11">
        <v>2</v>
      </c>
      <c r="B41" s="101" t="s">
        <v>22</v>
      </c>
      <c r="C41" s="102"/>
      <c r="D41" s="102"/>
      <c r="E41" s="102"/>
      <c r="F41" s="102"/>
      <c r="G41" s="103"/>
      <c r="H41" s="12">
        <v>1.4999999999999999E-2</v>
      </c>
      <c r="I41" s="13">
        <f t="shared" ref="I41:I47" si="2">$I$37*H41</f>
        <v>41.373520499999998</v>
      </c>
    </row>
    <row r="42" spans="1:10" ht="15" customHeight="1" x14ac:dyDescent="0.25">
      <c r="A42" s="11">
        <v>3</v>
      </c>
      <c r="B42" s="101" t="s">
        <v>23</v>
      </c>
      <c r="C42" s="102"/>
      <c r="D42" s="102"/>
      <c r="E42" s="102"/>
      <c r="F42" s="102"/>
      <c r="G42" s="103"/>
      <c r="H42" s="12">
        <v>0.01</v>
      </c>
      <c r="I42" s="13">
        <f t="shared" si="2"/>
        <v>27.582346999999999</v>
      </c>
    </row>
    <row r="43" spans="1:10" ht="15" customHeight="1" x14ac:dyDescent="0.25">
      <c r="A43" s="11">
        <v>4</v>
      </c>
      <c r="B43" s="101" t="s">
        <v>24</v>
      </c>
      <c r="C43" s="102"/>
      <c r="D43" s="102"/>
      <c r="E43" s="102"/>
      <c r="F43" s="102"/>
      <c r="G43" s="103"/>
      <c r="H43" s="12">
        <v>2E-3</v>
      </c>
      <c r="I43" s="13">
        <f>$I$37*H43</f>
        <v>5.5164694000000001</v>
      </c>
    </row>
    <row r="44" spans="1:10" ht="15" customHeight="1" x14ac:dyDescent="0.25">
      <c r="A44" s="11">
        <v>5</v>
      </c>
      <c r="B44" s="101" t="s">
        <v>25</v>
      </c>
      <c r="C44" s="102"/>
      <c r="D44" s="102"/>
      <c r="E44" s="102"/>
      <c r="F44" s="102"/>
      <c r="G44" s="103"/>
      <c r="H44" s="12">
        <v>2.5000000000000001E-2</v>
      </c>
      <c r="I44" s="13">
        <f t="shared" si="2"/>
        <v>68.955867499999997</v>
      </c>
    </row>
    <row r="45" spans="1:10" ht="15" customHeight="1" x14ac:dyDescent="0.25">
      <c r="A45" s="11">
        <v>6</v>
      </c>
      <c r="B45" s="101" t="s">
        <v>26</v>
      </c>
      <c r="C45" s="102"/>
      <c r="D45" s="102"/>
      <c r="E45" s="102"/>
      <c r="F45" s="102"/>
      <c r="G45" s="103"/>
      <c r="H45" s="12">
        <v>0.08</v>
      </c>
      <c r="I45" s="13">
        <f>$I$37*H45</f>
        <v>220.65877599999999</v>
      </c>
    </row>
    <row r="46" spans="1:10" ht="15" customHeight="1" x14ac:dyDescent="0.25">
      <c r="A46" s="11">
        <v>7</v>
      </c>
      <c r="B46" s="101" t="s">
        <v>130</v>
      </c>
      <c r="C46" s="102"/>
      <c r="D46" s="102"/>
      <c r="E46" s="102"/>
      <c r="F46" s="102"/>
      <c r="G46" s="103"/>
      <c r="H46" s="12">
        <v>0.03</v>
      </c>
      <c r="I46" s="13">
        <f t="shared" si="2"/>
        <v>82.747040999999996</v>
      </c>
    </row>
    <row r="47" spans="1:10" ht="15" customHeight="1" x14ac:dyDescent="0.25">
      <c r="A47" s="11">
        <v>8</v>
      </c>
      <c r="B47" s="101" t="s">
        <v>27</v>
      </c>
      <c r="C47" s="102"/>
      <c r="D47" s="102"/>
      <c r="E47" s="102"/>
      <c r="F47" s="102"/>
      <c r="G47" s="103"/>
      <c r="H47" s="12">
        <v>6.0000000000000001E-3</v>
      </c>
      <c r="I47" s="13">
        <f t="shared" si="2"/>
        <v>16.549408199999998</v>
      </c>
    </row>
    <row r="48" spans="1:10" s="17" customFormat="1" ht="15" customHeight="1" x14ac:dyDescent="0.25">
      <c r="A48" s="126" t="s">
        <v>28</v>
      </c>
      <c r="B48" s="127"/>
      <c r="C48" s="127"/>
      <c r="D48" s="127"/>
      <c r="E48" s="127"/>
      <c r="F48" s="127"/>
      <c r="G48" s="128"/>
      <c r="H48" s="15">
        <f>SUM(H40:H47)</f>
        <v>0.3680000000000001</v>
      </c>
      <c r="I48" s="50">
        <f>SUM(I40:I47)</f>
        <v>1015.0303696</v>
      </c>
      <c r="J48" s="16"/>
    </row>
    <row r="49" spans="1:16" ht="15" customHeight="1" x14ac:dyDescent="0.25">
      <c r="A49" s="153" t="s">
        <v>29</v>
      </c>
      <c r="B49" s="153"/>
      <c r="C49" s="153"/>
      <c r="D49" s="153"/>
      <c r="E49" s="153"/>
      <c r="F49" s="153"/>
      <c r="G49" s="153"/>
      <c r="H49" s="153"/>
      <c r="I49" s="153"/>
    </row>
    <row r="50" spans="1:16" ht="30.75" customHeight="1" x14ac:dyDescent="0.25">
      <c r="A50" s="158" t="s">
        <v>30</v>
      </c>
      <c r="B50" s="158"/>
      <c r="C50" s="158"/>
      <c r="D50" s="158"/>
      <c r="E50" s="158"/>
      <c r="F50" s="158"/>
      <c r="G50" s="158"/>
      <c r="H50" s="158"/>
      <c r="I50" s="158"/>
      <c r="J50"/>
      <c r="K50"/>
      <c r="L50"/>
      <c r="M50"/>
      <c r="N50"/>
      <c r="O50"/>
      <c r="P50"/>
    </row>
    <row r="51" spans="1:16" ht="33.75" customHeight="1" x14ac:dyDescent="0.25">
      <c r="A51" s="10" t="s">
        <v>31</v>
      </c>
      <c r="B51" s="135" t="s">
        <v>32</v>
      </c>
      <c r="C51" s="136"/>
      <c r="D51" s="136"/>
      <c r="E51" s="136"/>
      <c r="F51" s="136"/>
      <c r="G51" s="137"/>
      <c r="H51" s="10" t="s">
        <v>14</v>
      </c>
      <c r="I51" s="10" t="s">
        <v>15</v>
      </c>
    </row>
    <row r="52" spans="1:16" ht="15" customHeight="1" x14ac:dyDescent="0.25">
      <c r="A52" s="11">
        <v>1</v>
      </c>
      <c r="B52" s="101" t="s">
        <v>33</v>
      </c>
      <c r="C52" s="102"/>
      <c r="D52" s="102"/>
      <c r="E52" s="102"/>
      <c r="F52" s="102"/>
      <c r="G52" s="103"/>
      <c r="H52" s="67">
        <v>0.119314</v>
      </c>
      <c r="I52" s="13">
        <f>$I$37*H52</f>
        <v>329.09601499580003</v>
      </c>
    </row>
    <row r="53" spans="1:16" ht="15" customHeight="1" x14ac:dyDescent="0.25">
      <c r="A53" s="11">
        <v>2</v>
      </c>
      <c r="B53" s="101" t="s">
        <v>34</v>
      </c>
      <c r="C53" s="102"/>
      <c r="D53" s="102"/>
      <c r="E53" s="102"/>
      <c r="F53" s="102"/>
      <c r="G53" s="103"/>
      <c r="H53" s="67">
        <v>2.0479000000000001E-2</v>
      </c>
      <c r="I53" s="13">
        <f t="shared" ref="I53:I58" si="3">$I$37*H53</f>
        <v>56.485888421300004</v>
      </c>
    </row>
    <row r="54" spans="1:16" ht="15" customHeight="1" x14ac:dyDescent="0.25">
      <c r="A54" s="11">
        <v>3</v>
      </c>
      <c r="B54" s="101" t="s">
        <v>35</v>
      </c>
      <c r="C54" s="102"/>
      <c r="D54" s="102"/>
      <c r="E54" s="102"/>
      <c r="F54" s="102"/>
      <c r="G54" s="103"/>
      <c r="H54" s="12">
        <v>1.2123E-2</v>
      </c>
      <c r="I54" s="13">
        <f t="shared" si="3"/>
        <v>33.438079268099997</v>
      </c>
    </row>
    <row r="55" spans="1:16" ht="15" customHeight="1" x14ac:dyDescent="0.25">
      <c r="A55" s="11">
        <v>4</v>
      </c>
      <c r="B55" s="101" t="s">
        <v>36</v>
      </c>
      <c r="C55" s="102"/>
      <c r="D55" s="102"/>
      <c r="E55" s="102"/>
      <c r="F55" s="102"/>
      <c r="G55" s="103"/>
      <c r="H55" s="12">
        <v>1.1436E-2</v>
      </c>
      <c r="I55" s="13">
        <f>$I$37*H55</f>
        <v>31.543172029200001</v>
      </c>
    </row>
    <row r="56" spans="1:16" ht="15" customHeight="1" x14ac:dyDescent="0.25">
      <c r="A56" s="11">
        <v>5</v>
      </c>
      <c r="B56" s="101" t="s">
        <v>37</v>
      </c>
      <c r="C56" s="102"/>
      <c r="D56" s="102"/>
      <c r="E56" s="102"/>
      <c r="F56" s="102"/>
      <c r="G56" s="103"/>
      <c r="H56" s="12">
        <v>1.74E-4</v>
      </c>
      <c r="I56" s="13">
        <f t="shared" si="3"/>
        <v>0.47993283780000001</v>
      </c>
    </row>
    <row r="57" spans="1:16" ht="15" customHeight="1" x14ac:dyDescent="0.25">
      <c r="A57" s="11">
        <v>6</v>
      </c>
      <c r="B57" s="101" t="s">
        <v>38</v>
      </c>
      <c r="C57" s="102"/>
      <c r="D57" s="102"/>
      <c r="E57" s="102"/>
      <c r="F57" s="102"/>
      <c r="G57" s="103"/>
      <c r="H57" s="12">
        <v>4.4200000000000001E-4</v>
      </c>
      <c r="I57" s="13">
        <f t="shared" si="3"/>
        <v>1.2191397373999999</v>
      </c>
    </row>
    <row r="58" spans="1:16" ht="15" customHeight="1" x14ac:dyDescent="0.25">
      <c r="A58" s="11">
        <v>7</v>
      </c>
      <c r="B58" s="101" t="s">
        <v>39</v>
      </c>
      <c r="C58" s="102"/>
      <c r="D58" s="102"/>
      <c r="E58" s="102"/>
      <c r="F58" s="102"/>
      <c r="G58" s="103"/>
      <c r="H58" s="12">
        <v>1.85E-4</v>
      </c>
      <c r="I58" s="13">
        <f t="shared" si="3"/>
        <v>0.51027341949999994</v>
      </c>
    </row>
    <row r="59" spans="1:16" ht="15" customHeight="1" x14ac:dyDescent="0.25">
      <c r="A59" s="11">
        <v>8</v>
      </c>
      <c r="B59" s="101" t="s">
        <v>40</v>
      </c>
      <c r="C59" s="102"/>
      <c r="D59" s="102"/>
      <c r="E59" s="102"/>
      <c r="F59" s="102"/>
      <c r="G59" s="103"/>
      <c r="H59" s="12">
        <v>9.0789999999999996E-2</v>
      </c>
      <c r="I59" s="13">
        <f>$I$37*H59</f>
        <v>250.42012841299999</v>
      </c>
    </row>
    <row r="60" spans="1:16" s="17" customFormat="1" ht="15" customHeight="1" x14ac:dyDescent="0.25">
      <c r="A60" s="126" t="s">
        <v>41</v>
      </c>
      <c r="B60" s="127"/>
      <c r="C60" s="127"/>
      <c r="D60" s="127"/>
      <c r="E60" s="127"/>
      <c r="F60" s="127"/>
      <c r="G60" s="128"/>
      <c r="H60" s="15">
        <f>SUM(H52:H59)</f>
        <v>0.25494299999999998</v>
      </c>
      <c r="I60" s="50">
        <f>SUM(I52:I59)</f>
        <v>703.19262912210002</v>
      </c>
      <c r="J60" s="16"/>
    </row>
    <row r="61" spans="1:16" ht="11.25" customHeight="1" x14ac:dyDescent="0.25">
      <c r="A61" s="18" t="s">
        <v>42</v>
      </c>
      <c r="B61" s="129" t="s">
        <v>43</v>
      </c>
      <c r="C61" s="129"/>
      <c r="D61" s="129"/>
      <c r="E61" s="129"/>
      <c r="F61" s="129"/>
      <c r="G61" s="129"/>
      <c r="H61" s="129"/>
      <c r="I61" s="129"/>
    </row>
    <row r="62" spans="1:16" ht="15" customHeight="1" x14ac:dyDescent="0.25">
      <c r="A62" s="18" t="s">
        <v>44</v>
      </c>
      <c r="B62" s="157" t="s">
        <v>45</v>
      </c>
      <c r="C62" s="157"/>
      <c r="D62" s="157"/>
      <c r="E62" s="157"/>
      <c r="F62" s="157"/>
      <c r="G62" s="157"/>
      <c r="H62" s="157"/>
      <c r="I62" s="157"/>
    </row>
    <row r="63" spans="1:16" ht="33.75" customHeight="1" x14ac:dyDescent="0.25">
      <c r="A63" s="10" t="s">
        <v>46</v>
      </c>
      <c r="B63" s="135" t="s">
        <v>47</v>
      </c>
      <c r="C63" s="136"/>
      <c r="D63" s="136"/>
      <c r="E63" s="136"/>
      <c r="F63" s="136"/>
      <c r="G63" s="137"/>
      <c r="H63" s="10" t="s">
        <v>14</v>
      </c>
      <c r="I63" s="10" t="s">
        <v>15</v>
      </c>
    </row>
    <row r="64" spans="1:16" ht="15" customHeight="1" x14ac:dyDescent="0.25">
      <c r="A64" s="11">
        <v>1</v>
      </c>
      <c r="B64" s="101" t="s">
        <v>48</v>
      </c>
      <c r="C64" s="102"/>
      <c r="D64" s="102"/>
      <c r="E64" s="102"/>
      <c r="F64" s="102"/>
      <c r="G64" s="103"/>
      <c r="H64" s="12">
        <v>2.3626999999999999E-2</v>
      </c>
      <c r="I64" s="13">
        <f>$I$37*H64</f>
        <v>65.1688112569</v>
      </c>
    </row>
    <row r="65" spans="1:11" ht="15" customHeight="1" x14ac:dyDescent="0.25">
      <c r="A65" s="11">
        <v>2</v>
      </c>
      <c r="B65" s="101" t="s">
        <v>49</v>
      </c>
      <c r="C65" s="102"/>
      <c r="D65" s="102"/>
      <c r="E65" s="102"/>
      <c r="F65" s="102"/>
      <c r="G65" s="103"/>
      <c r="H65" s="12">
        <v>1.717E-3</v>
      </c>
      <c r="I65" s="13">
        <f t="shared" ref="I65:I66" si="4">$I$37*H65</f>
        <v>4.7358889799000004</v>
      </c>
    </row>
    <row r="66" spans="1:11" ht="15" customHeight="1" x14ac:dyDescent="0.25">
      <c r="A66" s="11">
        <v>3</v>
      </c>
      <c r="B66" s="101" t="s">
        <v>50</v>
      </c>
      <c r="C66" s="102"/>
      <c r="D66" s="102"/>
      <c r="E66" s="102"/>
      <c r="F66" s="102"/>
      <c r="G66" s="103"/>
      <c r="H66" s="12">
        <v>9.4509999999999993E-3</v>
      </c>
      <c r="I66" s="13">
        <f t="shared" si="4"/>
        <v>26.068076149699998</v>
      </c>
    </row>
    <row r="67" spans="1:11" s="17" customFormat="1" ht="15" customHeight="1" x14ac:dyDescent="0.25">
      <c r="A67" s="126" t="s">
        <v>51</v>
      </c>
      <c r="B67" s="127"/>
      <c r="C67" s="127"/>
      <c r="D67" s="127"/>
      <c r="E67" s="127"/>
      <c r="F67" s="127"/>
      <c r="G67" s="128"/>
      <c r="H67" s="15">
        <f>SUM(H64:H66)</f>
        <v>3.4795E-2</v>
      </c>
      <c r="I67" s="50">
        <f>SUM(I64:I66)</f>
        <v>95.972776386499987</v>
      </c>
      <c r="J67" s="16"/>
    </row>
    <row r="68" spans="1:11" ht="5.0999999999999996" customHeight="1" x14ac:dyDescent="0.25"/>
    <row r="69" spans="1:11" ht="33.75" x14ac:dyDescent="0.25">
      <c r="A69" s="10" t="s">
        <v>52</v>
      </c>
      <c r="B69" s="135" t="s">
        <v>53</v>
      </c>
      <c r="C69" s="136"/>
      <c r="D69" s="136"/>
      <c r="E69" s="136"/>
      <c r="F69" s="136"/>
      <c r="G69" s="137"/>
      <c r="H69" s="10" t="s">
        <v>14</v>
      </c>
      <c r="I69" s="10" t="s">
        <v>15</v>
      </c>
    </row>
    <row r="70" spans="1:11" ht="15" customHeight="1" x14ac:dyDescent="0.25">
      <c r="A70" s="11">
        <v>1</v>
      </c>
      <c r="B70" s="101" t="s">
        <v>54</v>
      </c>
      <c r="C70" s="102"/>
      <c r="D70" s="102"/>
      <c r="E70" s="102"/>
      <c r="F70" s="102"/>
      <c r="G70" s="103"/>
      <c r="H70" s="12">
        <f>(H48*H60)</f>
        <v>9.3819024000000015E-2</v>
      </c>
      <c r="I70" s="13">
        <f>$I$37*H70</f>
        <v>258.77488751693284</v>
      </c>
    </row>
    <row r="71" spans="1:11" s="17" customFormat="1" ht="15" customHeight="1" x14ac:dyDescent="0.25">
      <c r="A71" s="126" t="s">
        <v>55</v>
      </c>
      <c r="B71" s="127"/>
      <c r="C71" s="127"/>
      <c r="D71" s="127"/>
      <c r="E71" s="127"/>
      <c r="F71" s="127"/>
      <c r="G71" s="128"/>
      <c r="H71" s="15">
        <f>SUM(H70:H70)</f>
        <v>9.3819024000000015E-2</v>
      </c>
      <c r="I71" s="50">
        <f>I70</f>
        <v>258.77488751693284</v>
      </c>
      <c r="J71" s="16"/>
      <c r="K71" s="19"/>
    </row>
    <row r="72" spans="1:11" ht="5.0999999999999996" customHeight="1" x14ac:dyDescent="0.25">
      <c r="J72" s="20"/>
    </row>
    <row r="73" spans="1:11" s="17" customFormat="1" ht="12" x14ac:dyDescent="0.25">
      <c r="A73" s="156" t="s">
        <v>56</v>
      </c>
      <c r="B73" s="156"/>
      <c r="C73" s="156"/>
      <c r="D73" s="156"/>
      <c r="E73" s="156"/>
      <c r="F73" s="156"/>
      <c r="G73" s="156"/>
      <c r="H73" s="21">
        <f>H48+H60+H67+H71</f>
        <v>0.75155702400000002</v>
      </c>
      <c r="I73" s="22">
        <f>I48+I60+I67+I71</f>
        <v>2072.9706626255329</v>
      </c>
      <c r="J73" s="16"/>
    </row>
    <row r="74" spans="1:11" ht="5.0999999999999996" customHeight="1" x14ac:dyDescent="0.25"/>
    <row r="75" spans="1:11" ht="33.75" x14ac:dyDescent="0.25">
      <c r="A75" s="10" t="s">
        <v>57</v>
      </c>
      <c r="B75" s="135" t="s">
        <v>151</v>
      </c>
      <c r="C75" s="136"/>
      <c r="D75" s="136"/>
      <c r="E75" s="136"/>
      <c r="F75" s="136"/>
      <c r="G75" s="137"/>
      <c r="H75" s="10" t="s">
        <v>14</v>
      </c>
      <c r="I75" s="10" t="s">
        <v>15</v>
      </c>
    </row>
    <row r="76" spans="1:11" ht="15" customHeight="1" x14ac:dyDescent="0.25">
      <c r="A76" s="11">
        <v>1</v>
      </c>
      <c r="B76" s="101" t="s">
        <v>156</v>
      </c>
      <c r="C76" s="102"/>
      <c r="D76" s="102"/>
      <c r="E76" s="102"/>
      <c r="F76" s="102"/>
      <c r="G76" s="103"/>
      <c r="H76" s="12">
        <f>I76/$I$37</f>
        <v>0.18080433836903001</v>
      </c>
      <c r="I76" s="13">
        <f>I93</f>
        <v>498.70079999999996</v>
      </c>
    </row>
    <row r="77" spans="1:11" ht="15" customHeight="1" x14ac:dyDescent="0.25">
      <c r="A77" s="11">
        <v>2</v>
      </c>
      <c r="B77" s="101" t="s">
        <v>157</v>
      </c>
      <c r="C77" s="102"/>
      <c r="D77" s="102"/>
      <c r="E77" s="102"/>
      <c r="F77" s="102"/>
      <c r="G77" s="103"/>
      <c r="H77" s="12">
        <f>I77/$I$37</f>
        <v>0</v>
      </c>
      <c r="I77" s="13">
        <f>I89</f>
        <v>0</v>
      </c>
    </row>
    <row r="78" spans="1:11" ht="15" customHeight="1" x14ac:dyDescent="0.25">
      <c r="A78" s="11">
        <v>3</v>
      </c>
      <c r="B78" s="101" t="s">
        <v>164</v>
      </c>
      <c r="C78" s="102"/>
      <c r="D78" s="102"/>
      <c r="E78" s="102"/>
      <c r="F78" s="102"/>
      <c r="G78" s="103"/>
      <c r="H78" s="12">
        <f>I78/$I$37</f>
        <v>4.6697041408405165E-2</v>
      </c>
      <c r="I78" s="13">
        <f>I85</f>
        <v>128.8014</v>
      </c>
    </row>
    <row r="79" spans="1:11" ht="15" customHeight="1" x14ac:dyDescent="0.25">
      <c r="A79" s="11">
        <v>4</v>
      </c>
      <c r="B79" s="101" t="s">
        <v>149</v>
      </c>
      <c r="C79" s="102"/>
      <c r="D79" s="102"/>
      <c r="E79" s="102"/>
      <c r="F79" s="102"/>
      <c r="G79" s="103"/>
      <c r="H79" s="12">
        <f>I79/$I$37</f>
        <v>0</v>
      </c>
      <c r="I79" s="13">
        <f>IF(I24="Não aplicável",0,((I10/H10)*1.5*I24))</f>
        <v>0</v>
      </c>
    </row>
    <row r="80" spans="1:11" ht="15" customHeight="1" x14ac:dyDescent="0.25">
      <c r="A80" s="11">
        <v>5</v>
      </c>
      <c r="B80" s="101" t="s">
        <v>134</v>
      </c>
      <c r="C80" s="102"/>
      <c r="D80" s="102"/>
      <c r="E80" s="102"/>
      <c r="F80" s="102"/>
      <c r="G80" s="103"/>
      <c r="H80" s="12">
        <f>I80/$I$37</f>
        <v>7.0407351484628924E-3</v>
      </c>
      <c r="I80" s="13">
        <f>IF(I21="Não aplicável",0,I21)</f>
        <v>19.420000000000002</v>
      </c>
    </row>
    <row r="81" spans="1:12" ht="15" customHeight="1" x14ac:dyDescent="0.25">
      <c r="A81" s="126" t="s">
        <v>58</v>
      </c>
      <c r="B81" s="127"/>
      <c r="C81" s="127"/>
      <c r="D81" s="127"/>
      <c r="E81" s="127"/>
      <c r="F81" s="127"/>
      <c r="G81" s="128"/>
      <c r="H81" s="15">
        <f>SUM(H76:H80)</f>
        <v>0.23454211492589808</v>
      </c>
      <c r="I81" s="50">
        <f>SUM(I76:I80)</f>
        <v>646.92219999999986</v>
      </c>
      <c r="J81" s="14"/>
    </row>
    <row r="82" spans="1:12" ht="18" customHeight="1" x14ac:dyDescent="0.25">
      <c r="A82" s="18" t="s">
        <v>166</v>
      </c>
      <c r="B82" s="153" t="s">
        <v>165</v>
      </c>
      <c r="C82" s="154"/>
      <c r="D82" s="154"/>
      <c r="E82" s="154"/>
      <c r="F82" s="154"/>
      <c r="G82" s="154"/>
      <c r="H82" s="24"/>
      <c r="I82" s="25"/>
    </row>
    <row r="83" spans="1:12" ht="15" customHeight="1" x14ac:dyDescent="0.25">
      <c r="A83" s="152" t="s">
        <v>59</v>
      </c>
      <c r="B83" s="152"/>
      <c r="C83" s="152"/>
      <c r="D83" s="152"/>
      <c r="E83" s="152"/>
      <c r="F83" s="152"/>
      <c r="G83" s="152"/>
      <c r="H83" s="152"/>
      <c r="I83" s="152"/>
    </row>
    <row r="84" spans="1:12" ht="24" customHeight="1" x14ac:dyDescent="0.25">
      <c r="A84" s="133" t="s">
        <v>60</v>
      </c>
      <c r="B84" s="133"/>
      <c r="C84" s="11" t="s">
        <v>61</v>
      </c>
      <c r="D84" s="11" t="s">
        <v>62</v>
      </c>
      <c r="E84" s="11" t="s">
        <v>63</v>
      </c>
      <c r="F84" s="11" t="s">
        <v>64</v>
      </c>
      <c r="G84" s="11" t="s">
        <v>65</v>
      </c>
      <c r="H84" s="12" t="s">
        <v>66</v>
      </c>
      <c r="I84" s="13" t="s">
        <v>67</v>
      </c>
    </row>
    <row r="85" spans="1:12" ht="15" customHeight="1" x14ac:dyDescent="0.25">
      <c r="A85" s="155">
        <f>I12</f>
        <v>4.8</v>
      </c>
      <c r="B85" s="133"/>
      <c r="C85" s="11">
        <f>I13</f>
        <v>26</v>
      </c>
      <c r="D85" s="11">
        <v>2</v>
      </c>
      <c r="E85" s="30">
        <f>A85*C85*D85</f>
        <v>249.6</v>
      </c>
      <c r="F85" s="30">
        <f>I29</f>
        <v>2013.31</v>
      </c>
      <c r="G85" s="26">
        <f>I14</f>
        <v>0.06</v>
      </c>
      <c r="H85" s="30">
        <f>F85*G85</f>
        <v>120.79859999999999</v>
      </c>
      <c r="I85" s="68">
        <f>IF((E85-H85)&gt;0,E85-H85,0)</f>
        <v>128.8014</v>
      </c>
    </row>
    <row r="86" spans="1:12" ht="3.75" customHeight="1" x14ac:dyDescent="0.25">
      <c r="A86" s="79"/>
      <c r="E86" s="14"/>
      <c r="F86" s="14"/>
      <c r="G86" s="80"/>
      <c r="H86" s="14"/>
      <c r="I86" s="81"/>
    </row>
    <row r="87" spans="1:12" ht="15" customHeight="1" x14ac:dyDescent="0.25">
      <c r="A87" s="152" t="s">
        <v>158</v>
      </c>
      <c r="B87" s="152"/>
      <c r="C87" s="152"/>
      <c r="D87" s="152"/>
      <c r="E87" s="152"/>
      <c r="F87" s="152"/>
      <c r="G87" s="152"/>
      <c r="H87" s="152"/>
      <c r="I87" s="152"/>
    </row>
    <row r="88" spans="1:12" ht="23.25" customHeight="1" x14ac:dyDescent="0.25">
      <c r="A88" s="133" t="s">
        <v>60</v>
      </c>
      <c r="B88" s="133"/>
      <c r="C88" s="11" t="s">
        <v>68</v>
      </c>
      <c r="D88" s="11" t="s">
        <v>62</v>
      </c>
      <c r="E88" s="11" t="s">
        <v>63</v>
      </c>
      <c r="F88" s="11" t="s">
        <v>64</v>
      </c>
      <c r="G88" s="11" t="s">
        <v>65</v>
      </c>
      <c r="H88" s="12" t="s">
        <v>66</v>
      </c>
      <c r="I88" s="13" t="s">
        <v>67</v>
      </c>
    </row>
    <row r="89" spans="1:12" ht="15" customHeight="1" x14ac:dyDescent="0.25">
      <c r="A89" s="151">
        <f>I18</f>
        <v>0</v>
      </c>
      <c r="B89" s="151"/>
      <c r="C89" s="31">
        <f>I19</f>
        <v>0</v>
      </c>
      <c r="D89" s="11">
        <v>1</v>
      </c>
      <c r="E89" s="30">
        <f>A89*C89*D89</f>
        <v>0</v>
      </c>
      <c r="F89" s="30">
        <f>E89</f>
        <v>0</v>
      </c>
      <c r="G89" s="52">
        <f>I20</f>
        <v>0</v>
      </c>
      <c r="H89" s="30">
        <f>F89*G89</f>
        <v>0</v>
      </c>
      <c r="I89" s="13">
        <f>E89-H89</f>
        <v>0</v>
      </c>
    </row>
    <row r="90" spans="1:12" ht="5.0999999999999996" customHeight="1" x14ac:dyDescent="0.25">
      <c r="A90" s="27"/>
      <c r="B90" s="27"/>
      <c r="C90" s="27"/>
      <c r="D90" s="27"/>
      <c r="E90" s="16"/>
      <c r="F90" s="16"/>
      <c r="G90" s="28"/>
      <c r="H90" s="16"/>
      <c r="I90" s="29"/>
    </row>
    <row r="91" spans="1:12" ht="15" customHeight="1" x14ac:dyDescent="0.25">
      <c r="A91" s="152" t="s">
        <v>139</v>
      </c>
      <c r="B91" s="152"/>
      <c r="C91" s="152"/>
      <c r="D91" s="152"/>
      <c r="E91" s="152"/>
      <c r="F91" s="152"/>
      <c r="G91" s="152"/>
      <c r="H91" s="152"/>
      <c r="I91" s="152"/>
    </row>
    <row r="92" spans="1:12" ht="23.25" customHeight="1" x14ac:dyDescent="0.25">
      <c r="A92" s="133" t="s">
        <v>60</v>
      </c>
      <c r="B92" s="133"/>
      <c r="C92" s="11" t="s">
        <v>68</v>
      </c>
      <c r="D92" s="11" t="s">
        <v>62</v>
      </c>
      <c r="E92" s="11" t="s">
        <v>63</v>
      </c>
      <c r="F92" s="11" t="s">
        <v>64</v>
      </c>
      <c r="G92" s="11" t="s">
        <v>65</v>
      </c>
      <c r="H92" s="12" t="str">
        <f>H84</f>
        <v>Valor desconto</v>
      </c>
      <c r="I92" s="13" t="s">
        <v>67</v>
      </c>
    </row>
    <row r="93" spans="1:12" ht="15" customHeight="1" x14ac:dyDescent="0.25">
      <c r="A93" s="151">
        <f>I15</f>
        <v>23.68</v>
      </c>
      <c r="B93" s="151"/>
      <c r="C93" s="31">
        <f>I16</f>
        <v>26</v>
      </c>
      <c r="D93" s="11">
        <v>1</v>
      </c>
      <c r="E93" s="30">
        <f>A93*C93*D93</f>
        <v>615.67999999999995</v>
      </c>
      <c r="F93" s="30">
        <f>E93</f>
        <v>615.67999999999995</v>
      </c>
      <c r="G93" s="52">
        <f>I17</f>
        <v>0.19</v>
      </c>
      <c r="H93" s="30">
        <f>F93*G93</f>
        <v>116.97919999999999</v>
      </c>
      <c r="I93" s="13">
        <f>E93-H93</f>
        <v>498.70079999999996</v>
      </c>
    </row>
    <row r="94" spans="1:12" ht="5.0999999999999996" customHeight="1" x14ac:dyDescent="0.25"/>
    <row r="95" spans="1:12" ht="12" customHeight="1" x14ac:dyDescent="0.25">
      <c r="A95" s="120" t="s">
        <v>69</v>
      </c>
      <c r="B95" s="120"/>
      <c r="C95" s="120"/>
      <c r="D95" s="120"/>
      <c r="E95" s="120"/>
      <c r="F95" s="120"/>
      <c r="G95" s="120"/>
      <c r="H95" s="32">
        <f>H37+H73+H81</f>
        <v>1.9860991389258982</v>
      </c>
      <c r="I95" s="33">
        <f>I37+I73+I81</f>
        <v>5478.1275626255328</v>
      </c>
      <c r="J95" s="14"/>
      <c r="L95" s="14"/>
    </row>
    <row r="96" spans="1:12" s="38" customFormat="1" ht="5.0999999999999996" customHeight="1" x14ac:dyDescent="0.25">
      <c r="A96" s="34"/>
      <c r="B96" s="34"/>
      <c r="C96" s="34"/>
      <c r="D96" s="34"/>
      <c r="E96" s="34"/>
      <c r="F96" s="34"/>
      <c r="G96" s="34"/>
      <c r="H96" s="35"/>
      <c r="I96" s="36"/>
      <c r="J96" s="37"/>
      <c r="L96" s="37"/>
    </row>
    <row r="97" spans="1:19" x14ac:dyDescent="0.25">
      <c r="A97" s="112" t="s">
        <v>70</v>
      </c>
      <c r="B97" s="112"/>
      <c r="C97" s="112"/>
      <c r="D97" s="112"/>
      <c r="E97" s="112"/>
      <c r="F97" s="112"/>
      <c r="G97" s="112"/>
      <c r="H97" s="112"/>
      <c r="I97" s="112"/>
    </row>
    <row r="98" spans="1:19" ht="33.75" x14ac:dyDescent="0.25">
      <c r="A98" s="10" t="s">
        <v>12</v>
      </c>
      <c r="B98" s="135" t="s">
        <v>71</v>
      </c>
      <c r="C98" s="136"/>
      <c r="D98" s="136"/>
      <c r="E98" s="136"/>
      <c r="F98" s="136"/>
      <c r="G98" s="137"/>
      <c r="H98" s="10" t="s">
        <v>14</v>
      </c>
      <c r="I98" s="10" t="s">
        <v>15</v>
      </c>
    </row>
    <row r="99" spans="1:19" ht="15" customHeight="1" x14ac:dyDescent="0.25">
      <c r="A99" s="11">
        <v>1</v>
      </c>
      <c r="B99" s="101" t="s">
        <v>167</v>
      </c>
      <c r="C99" s="102"/>
      <c r="D99" s="102"/>
      <c r="E99" s="102"/>
      <c r="F99" s="102"/>
      <c r="G99" s="103"/>
      <c r="H99" s="12">
        <f>I99/$I$110</f>
        <v>0</v>
      </c>
      <c r="I99" s="13">
        <v>0</v>
      </c>
      <c r="K99"/>
      <c r="L99"/>
      <c r="M99"/>
      <c r="N99"/>
      <c r="O99"/>
      <c r="P99"/>
      <c r="Q99"/>
      <c r="R99"/>
      <c r="S99"/>
    </row>
    <row r="100" spans="1:19" ht="15" customHeight="1" x14ac:dyDescent="0.25">
      <c r="A100" s="11">
        <v>2</v>
      </c>
      <c r="B100" s="145" t="s">
        <v>171</v>
      </c>
      <c r="C100" s="146"/>
      <c r="D100" s="146"/>
      <c r="E100" s="146"/>
      <c r="F100" s="146"/>
      <c r="G100" s="147"/>
      <c r="H100" s="12">
        <f t="shared" ref="H100:H104" si="5">I100/$I$110</f>
        <v>0</v>
      </c>
      <c r="I100" s="13">
        <v>0</v>
      </c>
      <c r="K100"/>
      <c r="L100"/>
      <c r="M100"/>
      <c r="N100"/>
      <c r="O100"/>
      <c r="P100"/>
      <c r="Q100"/>
      <c r="R100"/>
      <c r="S100"/>
    </row>
    <row r="101" spans="1:19" ht="15" customHeight="1" x14ac:dyDescent="0.25">
      <c r="A101" s="11">
        <v>3</v>
      </c>
      <c r="B101" s="101" t="s">
        <v>72</v>
      </c>
      <c r="C101" s="102"/>
      <c r="D101" s="102"/>
      <c r="E101" s="102"/>
      <c r="F101" s="102"/>
      <c r="G101" s="103"/>
      <c r="H101" s="12">
        <f t="shared" si="5"/>
        <v>0</v>
      </c>
      <c r="I101" s="13">
        <v>0</v>
      </c>
      <c r="K101"/>
      <c r="L101"/>
      <c r="M101"/>
      <c r="N101"/>
      <c r="O101"/>
      <c r="P101"/>
      <c r="Q101"/>
      <c r="R101"/>
      <c r="S101"/>
    </row>
    <row r="102" spans="1:19" ht="15" customHeight="1" x14ac:dyDescent="0.25">
      <c r="A102" s="11">
        <v>4</v>
      </c>
      <c r="B102" s="148" t="s">
        <v>73</v>
      </c>
      <c r="C102" s="149"/>
      <c r="D102" s="149"/>
      <c r="E102" s="149"/>
      <c r="F102" s="149"/>
      <c r="G102" s="150"/>
      <c r="H102" s="12">
        <f t="shared" si="5"/>
        <v>0</v>
      </c>
      <c r="I102" s="13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1">
        <v>5</v>
      </c>
      <c r="B103" s="101" t="s">
        <v>172</v>
      </c>
      <c r="C103" s="102"/>
      <c r="D103" s="102"/>
      <c r="E103" s="102"/>
      <c r="F103" s="102"/>
      <c r="G103" s="103"/>
      <c r="H103" s="12">
        <f t="shared" si="5"/>
        <v>0</v>
      </c>
      <c r="I103" s="13"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1">
        <v>6</v>
      </c>
      <c r="B104" s="101" t="s">
        <v>74</v>
      </c>
      <c r="C104" s="102"/>
      <c r="D104" s="102"/>
      <c r="E104" s="102"/>
      <c r="F104" s="102"/>
      <c r="G104" s="103"/>
      <c r="H104" s="12">
        <f t="shared" si="5"/>
        <v>0</v>
      </c>
      <c r="I104" s="13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26" t="s">
        <v>75</v>
      </c>
      <c r="B105" s="127"/>
      <c r="C105" s="127"/>
      <c r="D105" s="127"/>
      <c r="E105" s="127"/>
      <c r="F105" s="127"/>
      <c r="G105" s="128"/>
      <c r="H105" s="15">
        <f>H99+H100+H101+H102+H103+H104</f>
        <v>0</v>
      </c>
      <c r="I105" s="39">
        <f>SUM(I99:I104)</f>
        <v>0</v>
      </c>
      <c r="J105" s="14"/>
      <c r="K105"/>
      <c r="L105"/>
      <c r="M105"/>
      <c r="N105"/>
      <c r="O105"/>
      <c r="P105"/>
      <c r="Q105"/>
      <c r="R105"/>
      <c r="S105"/>
    </row>
    <row r="106" spans="1:19" ht="30" customHeight="1" x14ac:dyDescent="0.25">
      <c r="A106"/>
      <c r="B106" s="129" t="s">
        <v>168</v>
      </c>
      <c r="C106" s="129"/>
      <c r="D106" s="129"/>
      <c r="E106" s="129"/>
      <c r="F106" s="129"/>
      <c r="G106" s="129"/>
      <c r="H106" s="129"/>
      <c r="I106" s="129"/>
      <c r="K106"/>
      <c r="L106"/>
      <c r="M106"/>
      <c r="N106"/>
      <c r="O106"/>
      <c r="P106"/>
      <c r="Q106"/>
      <c r="R106"/>
      <c r="S106"/>
    </row>
    <row r="107" spans="1:19" ht="5.25" customHeight="1" x14ac:dyDescent="0.25">
      <c r="A107"/>
      <c r="B107"/>
      <c r="C107"/>
      <c r="D107"/>
      <c r="E107"/>
      <c r="F107"/>
      <c r="G107"/>
      <c r="H107"/>
      <c r="I107"/>
    </row>
    <row r="108" spans="1:19" ht="48.75" customHeight="1" x14ac:dyDescent="0.25">
      <c r="A108" s="142" t="s">
        <v>150</v>
      </c>
      <c r="B108" s="143"/>
      <c r="C108" s="143"/>
      <c r="D108" s="143"/>
      <c r="E108" s="144"/>
      <c r="F108" s="40">
        <f>I25</f>
        <v>0.2</v>
      </c>
      <c r="G108" s="41">
        <f>I110*F108</f>
        <v>1069.8652325251066</v>
      </c>
      <c r="H108" s="42" t="s">
        <v>76</v>
      </c>
      <c r="I108" s="43">
        <f>I78</f>
        <v>128.8014</v>
      </c>
      <c r="K108"/>
      <c r="L108"/>
      <c r="M108"/>
      <c r="N108"/>
      <c r="O108"/>
      <c r="P108"/>
      <c r="Q108"/>
      <c r="R108"/>
      <c r="S108"/>
    </row>
    <row r="109" spans="1:19" s="47" customFormat="1" ht="16.5" customHeight="1" x14ac:dyDescent="0.25">
      <c r="A109" s="139" t="s">
        <v>77</v>
      </c>
      <c r="B109" s="139"/>
      <c r="C109" s="44" t="s">
        <v>78</v>
      </c>
      <c r="D109" s="44" t="s">
        <v>79</v>
      </c>
      <c r="E109" s="44" t="s">
        <v>80</v>
      </c>
      <c r="F109" s="44" t="s">
        <v>81</v>
      </c>
      <c r="G109" s="44" t="s">
        <v>82</v>
      </c>
      <c r="H109" s="42" t="s">
        <v>83</v>
      </c>
      <c r="I109" s="45" t="s">
        <v>84</v>
      </c>
      <c r="J109" s="46"/>
      <c r="K109"/>
      <c r="L109"/>
      <c r="M109"/>
      <c r="N109"/>
      <c r="O109"/>
      <c r="P109"/>
      <c r="Q109"/>
      <c r="R109"/>
      <c r="S109"/>
    </row>
    <row r="110" spans="1:19" ht="16.5" customHeight="1" x14ac:dyDescent="0.25">
      <c r="A110" s="140">
        <f>I37</f>
        <v>2758.2347</v>
      </c>
      <c r="B110" s="140"/>
      <c r="C110" s="48">
        <f>I48</f>
        <v>1015.0303696</v>
      </c>
      <c r="D110" s="48">
        <f>I60</f>
        <v>703.19262912210002</v>
      </c>
      <c r="E110" s="48">
        <f>I67</f>
        <v>95.972776386499987</v>
      </c>
      <c r="F110" s="48">
        <f>I71</f>
        <v>258.77488751693284</v>
      </c>
      <c r="G110" s="48">
        <f>I81</f>
        <v>646.92219999999986</v>
      </c>
      <c r="H110" s="48">
        <f>A110+C110+D110+E110+F110+G110</f>
        <v>5478.1275626255328</v>
      </c>
      <c r="I110" s="48">
        <f>H110-I108</f>
        <v>5349.3261626255326</v>
      </c>
      <c r="J110" s="14"/>
      <c r="K110"/>
      <c r="L110"/>
      <c r="M110"/>
      <c r="N110"/>
      <c r="O110"/>
      <c r="P110"/>
      <c r="Q110"/>
      <c r="R110"/>
      <c r="S110"/>
    </row>
    <row r="111" spans="1:19" ht="5.0999999999999996" customHeight="1" x14ac:dyDescent="0.25">
      <c r="A111" s="18"/>
      <c r="B111" s="141"/>
      <c r="C111" s="141"/>
      <c r="D111" s="141"/>
      <c r="E111" s="141"/>
      <c r="F111" s="141"/>
      <c r="G111" s="141"/>
      <c r="H111" s="141"/>
      <c r="I111" s="141"/>
    </row>
    <row r="112" spans="1:19" ht="33.75" x14ac:dyDescent="0.25">
      <c r="A112" s="10" t="s">
        <v>19</v>
      </c>
      <c r="B112" s="135" t="s">
        <v>85</v>
      </c>
      <c r="C112" s="136"/>
      <c r="D112" s="136"/>
      <c r="E112" s="136"/>
      <c r="F112" s="136"/>
      <c r="G112" s="137"/>
      <c r="H112" s="10" t="s">
        <v>14</v>
      </c>
      <c r="I112" s="10" t="s">
        <v>15</v>
      </c>
    </row>
    <row r="113" spans="1:15" ht="15" customHeight="1" x14ac:dyDescent="0.25">
      <c r="A113" s="11">
        <v>1</v>
      </c>
      <c r="B113" s="101" t="s">
        <v>86</v>
      </c>
      <c r="C113" s="102"/>
      <c r="D113" s="102"/>
      <c r="E113" s="102"/>
      <c r="F113" s="102"/>
      <c r="G113" s="103"/>
      <c r="H113" s="12">
        <f>I113/$I$123</f>
        <v>0</v>
      </c>
      <c r="I113" s="13">
        <v>0</v>
      </c>
    </row>
    <row r="114" spans="1:15" ht="15" customHeight="1" x14ac:dyDescent="0.25">
      <c r="A114" s="11">
        <v>2</v>
      </c>
      <c r="B114" s="101" t="s">
        <v>87</v>
      </c>
      <c r="C114" s="102"/>
      <c r="D114" s="102"/>
      <c r="E114" s="102"/>
      <c r="F114" s="102"/>
      <c r="G114" s="103"/>
      <c r="H114" s="12">
        <f>I114/$I$123</f>
        <v>0</v>
      </c>
      <c r="I114" s="13">
        <v>0</v>
      </c>
    </row>
    <row r="115" spans="1:15" ht="15" customHeight="1" x14ac:dyDescent="0.25">
      <c r="A115" s="126" t="s">
        <v>88</v>
      </c>
      <c r="B115" s="127"/>
      <c r="C115" s="127"/>
      <c r="D115" s="127"/>
      <c r="E115" s="127"/>
      <c r="F115" s="127"/>
      <c r="G115" s="128"/>
      <c r="H115" s="15">
        <f>H113+H114</f>
        <v>0</v>
      </c>
      <c r="I115" s="50">
        <f>SUM(I113:I114)</f>
        <v>0</v>
      </c>
    </row>
    <row r="116" spans="1:15" ht="5.0999999999999996" customHeight="1" x14ac:dyDescent="0.25"/>
    <row r="117" spans="1:15" ht="33.75" x14ac:dyDescent="0.25">
      <c r="A117" s="10" t="s">
        <v>31</v>
      </c>
      <c r="B117" s="135" t="s">
        <v>89</v>
      </c>
      <c r="C117" s="136"/>
      <c r="D117" s="136"/>
      <c r="E117" s="136"/>
      <c r="F117" s="136"/>
      <c r="G117" s="137"/>
      <c r="H117" s="10" t="s">
        <v>14</v>
      </c>
      <c r="I117" s="10" t="s">
        <v>15</v>
      </c>
    </row>
    <row r="118" spans="1:15" ht="15" customHeight="1" x14ac:dyDescent="0.25">
      <c r="A118" s="11">
        <v>1</v>
      </c>
      <c r="B118" s="101" t="s">
        <v>89</v>
      </c>
      <c r="C118" s="102"/>
      <c r="D118" s="102"/>
      <c r="E118" s="102"/>
      <c r="F118" s="102"/>
      <c r="G118" s="103"/>
      <c r="H118" s="12">
        <f>I118/I123</f>
        <v>0</v>
      </c>
      <c r="I118" s="13">
        <v>0</v>
      </c>
    </row>
    <row r="119" spans="1:15" ht="15" customHeight="1" x14ac:dyDescent="0.25">
      <c r="A119" s="126" t="s">
        <v>90</v>
      </c>
      <c r="B119" s="127"/>
      <c r="C119" s="127"/>
      <c r="D119" s="127"/>
      <c r="E119" s="127"/>
      <c r="F119" s="127"/>
      <c r="G119" s="128"/>
      <c r="H119" s="15">
        <f>H118</f>
        <v>0</v>
      </c>
      <c r="I119" s="50">
        <f>I118</f>
        <v>0</v>
      </c>
      <c r="J119" s="14"/>
      <c r="K119" s="14"/>
      <c r="L119" s="1"/>
    </row>
    <row r="120" spans="1:15" ht="5.0999999999999996" customHeight="1" x14ac:dyDescent="0.25">
      <c r="A120" s="17"/>
      <c r="B120" s="17"/>
      <c r="C120" s="17"/>
      <c r="D120" s="17"/>
      <c r="E120" s="17"/>
      <c r="F120" s="17"/>
      <c r="G120" s="17"/>
      <c r="H120" s="24"/>
      <c r="I120" s="25"/>
    </row>
    <row r="121" spans="1:15" ht="39" customHeight="1" x14ac:dyDescent="0.25">
      <c r="A121" s="138" t="s">
        <v>91</v>
      </c>
      <c r="B121" s="138"/>
      <c r="C121" s="138"/>
      <c r="D121" s="138"/>
      <c r="E121" s="138"/>
      <c r="F121" s="40">
        <v>0.18</v>
      </c>
      <c r="G121" s="41">
        <f>I123*F121</f>
        <v>962.87870927259587</v>
      </c>
      <c r="H121" s="42" t="s">
        <v>76</v>
      </c>
      <c r="I121" s="43">
        <f>I78</f>
        <v>128.8014</v>
      </c>
      <c r="L121" s="1"/>
    </row>
    <row r="122" spans="1:15" s="47" customFormat="1" ht="16.5" customHeight="1" x14ac:dyDescent="0.25">
      <c r="A122" s="139" t="s">
        <v>77</v>
      </c>
      <c r="B122" s="139"/>
      <c r="C122" s="44" t="s">
        <v>78</v>
      </c>
      <c r="D122" s="44" t="s">
        <v>79</v>
      </c>
      <c r="E122" s="44" t="s">
        <v>80</v>
      </c>
      <c r="F122" s="44" t="s">
        <v>81</v>
      </c>
      <c r="G122" s="44" t="s">
        <v>82</v>
      </c>
      <c r="H122" s="42" t="s">
        <v>83</v>
      </c>
      <c r="I122" s="45" t="s">
        <v>84</v>
      </c>
      <c r="J122" s="46"/>
      <c r="L122" s="46"/>
    </row>
    <row r="123" spans="1:15" ht="16.5" customHeight="1" x14ac:dyDescent="0.25">
      <c r="A123" s="140">
        <f>I37</f>
        <v>2758.2347</v>
      </c>
      <c r="B123" s="140"/>
      <c r="C123" s="48">
        <f>I48</f>
        <v>1015.0303696</v>
      </c>
      <c r="D123" s="48">
        <f>I60</f>
        <v>703.19262912210002</v>
      </c>
      <c r="E123" s="48">
        <f>I67</f>
        <v>95.972776386499987</v>
      </c>
      <c r="F123" s="48">
        <f>I71</f>
        <v>258.77488751693284</v>
      </c>
      <c r="G123" s="48">
        <f>I81</f>
        <v>646.92219999999986</v>
      </c>
      <c r="H123" s="48">
        <f>A123+C123+D123+E123+F123+G123</f>
        <v>5478.1275626255328</v>
      </c>
      <c r="I123" s="48">
        <f>H123-I121</f>
        <v>5349.3261626255326</v>
      </c>
      <c r="J123" s="14"/>
      <c r="L123" s="1"/>
    </row>
    <row r="124" spans="1:15" ht="5.0999999999999996" customHeight="1" x14ac:dyDescent="0.25"/>
    <row r="125" spans="1:15" ht="12" x14ac:dyDescent="0.25">
      <c r="A125" s="120" t="s">
        <v>92</v>
      </c>
      <c r="B125" s="120"/>
      <c r="C125" s="120"/>
      <c r="D125" s="120"/>
      <c r="E125" s="120"/>
      <c r="F125" s="120"/>
      <c r="G125" s="120"/>
      <c r="H125" s="32">
        <f>H105+H115+H119</f>
        <v>0</v>
      </c>
      <c r="I125" s="33">
        <f>I105+I115+I119</f>
        <v>0</v>
      </c>
    </row>
    <row r="126" spans="1:15" ht="5.0999999999999996" customHeight="1" x14ac:dyDescent="0.25"/>
    <row r="127" spans="1:15" x14ac:dyDescent="0.25">
      <c r="A127" s="112" t="s">
        <v>93</v>
      </c>
      <c r="B127" s="112"/>
      <c r="C127" s="112"/>
      <c r="D127" s="112"/>
      <c r="E127" s="112"/>
      <c r="F127" s="112"/>
      <c r="G127" s="112"/>
      <c r="H127" s="112"/>
      <c r="I127" s="112"/>
    </row>
    <row r="128" spans="1:15" ht="33.75" x14ac:dyDescent="0.25">
      <c r="A128" s="10" t="s">
        <v>12</v>
      </c>
      <c r="B128" s="135" t="s">
        <v>169</v>
      </c>
      <c r="C128" s="136"/>
      <c r="D128" s="136"/>
      <c r="E128" s="136"/>
      <c r="F128" s="136"/>
      <c r="G128" s="137"/>
      <c r="H128" s="10" t="s">
        <v>14</v>
      </c>
      <c r="I128" s="10" t="s">
        <v>15</v>
      </c>
      <c r="K128"/>
      <c r="L128"/>
      <c r="M128"/>
      <c r="N128"/>
      <c r="O128"/>
    </row>
    <row r="129" spans="1:19" ht="15" customHeight="1" x14ac:dyDescent="0.25">
      <c r="A129" s="11">
        <v>1</v>
      </c>
      <c r="B129" s="101" t="s">
        <v>94</v>
      </c>
      <c r="C129" s="102"/>
      <c r="D129" s="102"/>
      <c r="E129" s="102"/>
      <c r="F129" s="102"/>
      <c r="G129" s="103"/>
      <c r="H129" s="12">
        <f>I129/$I$95</f>
        <v>1.9241982507288632E-2</v>
      </c>
      <c r="I129" s="13">
        <f>($D$139/$E$140)*G139</f>
        <v>105.41003473273621</v>
      </c>
    </row>
    <row r="130" spans="1:19" ht="15" customHeight="1" x14ac:dyDescent="0.25">
      <c r="A130" s="11">
        <v>2</v>
      </c>
      <c r="B130" s="101" t="s">
        <v>95</v>
      </c>
      <c r="C130" s="102"/>
      <c r="D130" s="102"/>
      <c r="E130" s="102"/>
      <c r="F130" s="102"/>
      <c r="G130" s="103"/>
      <c r="H130" s="12">
        <f t="shared" ref="H130:H133" si="6">I130/$I$95</f>
        <v>8.8629737609329448E-2</v>
      </c>
      <c r="I130" s="13">
        <f>($D$139/$E$140)*G140</f>
        <v>485.52500846593642</v>
      </c>
    </row>
    <row r="131" spans="1:19" ht="15" customHeight="1" x14ac:dyDescent="0.25">
      <c r="A131" s="11">
        <v>3</v>
      </c>
      <c r="B131" s="101" t="s">
        <v>159</v>
      </c>
      <c r="C131" s="102"/>
      <c r="D131" s="102"/>
      <c r="E131" s="102"/>
      <c r="F131" s="102"/>
      <c r="G131" s="103"/>
      <c r="H131" s="12">
        <f t="shared" si="6"/>
        <v>5.830903790087464E-2</v>
      </c>
      <c r="I131" s="13">
        <f>($D$139/$E$140)*G141</f>
        <v>319.4243476749582</v>
      </c>
    </row>
    <row r="132" spans="1:19" ht="15" customHeight="1" x14ac:dyDescent="0.25">
      <c r="A132" s="11">
        <v>4</v>
      </c>
      <c r="B132" s="101" t="s">
        <v>173</v>
      </c>
      <c r="C132" s="102"/>
      <c r="D132" s="102"/>
      <c r="E132" s="102"/>
      <c r="F132" s="102"/>
      <c r="G132" s="103"/>
      <c r="H132" s="12">
        <f t="shared" si="6"/>
        <v>0</v>
      </c>
      <c r="I132" s="13">
        <f t="shared" ref="I132" si="7">($D$139/$E$140)*G142</f>
        <v>0</v>
      </c>
    </row>
    <row r="133" spans="1:19" ht="15" customHeight="1" x14ac:dyDescent="0.25">
      <c r="A133" s="11">
        <v>5</v>
      </c>
      <c r="B133" s="101" t="s">
        <v>74</v>
      </c>
      <c r="C133" s="102"/>
      <c r="D133" s="102"/>
      <c r="E133" s="102"/>
      <c r="F133" s="102"/>
      <c r="G133" s="103"/>
      <c r="H133" s="12">
        <f t="shared" si="6"/>
        <v>0</v>
      </c>
      <c r="I133" s="13">
        <v>0</v>
      </c>
    </row>
    <row r="134" spans="1:19" ht="15" customHeight="1" x14ac:dyDescent="0.25">
      <c r="A134" s="126" t="s">
        <v>96</v>
      </c>
      <c r="B134" s="127"/>
      <c r="C134" s="127"/>
      <c r="D134" s="127"/>
      <c r="E134" s="127"/>
      <c r="F134" s="127"/>
      <c r="G134" s="128"/>
      <c r="H134" s="15">
        <f>H129+H130+H131+H132+H133</f>
        <v>0.16618075801749271</v>
      </c>
      <c r="I134" s="50">
        <f>SUM(I129:I133)</f>
        <v>910.35939087363079</v>
      </c>
    </row>
    <row r="135" spans="1:19" ht="11.25" customHeight="1" x14ac:dyDescent="0.25">
      <c r="A135" s="18" t="s">
        <v>98</v>
      </c>
      <c r="B135" s="129" t="s">
        <v>97</v>
      </c>
      <c r="C135" s="129"/>
      <c r="D135" s="129"/>
      <c r="E135" s="129"/>
      <c r="F135" s="129"/>
      <c r="G135" s="129"/>
      <c r="H135" s="129"/>
      <c r="I135" s="129"/>
      <c r="K135"/>
      <c r="L135"/>
      <c r="M135"/>
      <c r="N135"/>
      <c r="O135"/>
      <c r="P135"/>
      <c r="Q135"/>
      <c r="R135"/>
      <c r="S135"/>
    </row>
    <row r="136" spans="1:19" ht="20.25" customHeight="1" x14ac:dyDescent="0.25">
      <c r="A136" s="18" t="s">
        <v>170</v>
      </c>
      <c r="B136" s="130" t="s">
        <v>99</v>
      </c>
      <c r="C136" s="130"/>
      <c r="D136" s="130"/>
      <c r="E136" s="130"/>
      <c r="F136" s="130"/>
      <c r="G136" s="130"/>
      <c r="H136" s="130"/>
      <c r="I136" s="130"/>
      <c r="K136"/>
      <c r="L136"/>
      <c r="M136"/>
      <c r="N136"/>
      <c r="O136"/>
      <c r="P136"/>
      <c r="Q136"/>
      <c r="R136"/>
      <c r="S136"/>
    </row>
    <row r="137" spans="1:19" ht="13.5" customHeight="1" x14ac:dyDescent="0.25">
      <c r="A137" s="131" t="s">
        <v>100</v>
      </c>
      <c r="B137" s="131"/>
      <c r="C137" s="131"/>
      <c r="D137" s="131"/>
      <c r="E137" s="131"/>
      <c r="F137" s="131"/>
      <c r="G137" s="131"/>
      <c r="H137" s="131"/>
      <c r="I137" s="131"/>
    </row>
    <row r="138" spans="1:19" ht="13.5" customHeight="1" x14ac:dyDescent="0.25">
      <c r="A138" s="132" t="s">
        <v>101</v>
      </c>
      <c r="B138" s="132"/>
      <c r="C138" s="11" t="s">
        <v>102</v>
      </c>
      <c r="D138" s="133" t="s">
        <v>143</v>
      </c>
      <c r="E138" s="134"/>
      <c r="F138" s="11" t="s">
        <v>103</v>
      </c>
      <c r="G138" s="49" t="s">
        <v>104</v>
      </c>
      <c r="H138" s="133" t="s">
        <v>105</v>
      </c>
      <c r="I138" s="133"/>
    </row>
    <row r="139" spans="1:19" ht="13.5" customHeight="1" x14ac:dyDescent="0.25">
      <c r="A139" s="121">
        <f>I95</f>
        <v>5478.1275626255328</v>
      </c>
      <c r="B139" s="122"/>
      <c r="C139" s="13">
        <f>I125</f>
        <v>0</v>
      </c>
      <c r="D139" s="123">
        <f>A139+C139</f>
        <v>5478.1275626255328</v>
      </c>
      <c r="E139" s="124"/>
      <c r="F139" s="11" t="s">
        <v>94</v>
      </c>
      <c r="G139" s="51">
        <v>1.6500000000000001E-2</v>
      </c>
      <c r="H139" s="116">
        <v>6.4999999999999997E-3</v>
      </c>
      <c r="I139" s="116"/>
      <c r="J139" s="14"/>
    </row>
    <row r="140" spans="1:19" ht="13.5" customHeight="1" x14ac:dyDescent="0.25">
      <c r="A140" s="125" t="s">
        <v>106</v>
      </c>
      <c r="B140" s="125"/>
      <c r="C140" s="49">
        <v>1</v>
      </c>
      <c r="D140" s="53">
        <f>G143/1</f>
        <v>0.14250000000000002</v>
      </c>
      <c r="E140" s="54">
        <f>C140-D140</f>
        <v>0.85749999999999993</v>
      </c>
      <c r="F140" s="11" t="s">
        <v>95</v>
      </c>
      <c r="G140" s="51">
        <v>7.5999999999999998E-2</v>
      </c>
      <c r="H140" s="116">
        <v>0.03</v>
      </c>
      <c r="I140" s="116"/>
    </row>
    <row r="141" spans="1:19" ht="13.5" customHeight="1" x14ac:dyDescent="0.25">
      <c r="A141" s="115" t="s">
        <v>107</v>
      </c>
      <c r="B141" s="115"/>
      <c r="C141" s="11">
        <v>1</v>
      </c>
      <c r="D141" s="55">
        <f>H143</f>
        <v>8.6499999999999994E-2</v>
      </c>
      <c r="E141" s="56">
        <f>C141-D141</f>
        <v>0.91349999999999998</v>
      </c>
      <c r="F141" s="11" t="s">
        <v>159</v>
      </c>
      <c r="G141" s="51">
        <f>I11</f>
        <v>0.05</v>
      </c>
      <c r="H141" s="116">
        <f>I11</f>
        <v>0.05</v>
      </c>
      <c r="I141" s="116"/>
    </row>
    <row r="142" spans="1:19" ht="13.5" customHeight="1" x14ac:dyDescent="0.25">
      <c r="A142" s="115" t="s">
        <v>108</v>
      </c>
      <c r="B142" s="115"/>
      <c r="C142" s="11">
        <v>1</v>
      </c>
      <c r="D142" s="57">
        <v>0.09</v>
      </c>
      <c r="E142" s="58">
        <f>C142-D142</f>
        <v>0.91</v>
      </c>
      <c r="F142" s="11" t="s">
        <v>109</v>
      </c>
      <c r="G142" s="51">
        <v>0</v>
      </c>
      <c r="H142" s="116">
        <v>0</v>
      </c>
      <c r="I142" s="116"/>
    </row>
    <row r="143" spans="1:19" ht="18" customHeight="1" x14ac:dyDescent="0.25">
      <c r="A143" s="59" t="s">
        <v>110</v>
      </c>
      <c r="B143" s="117" t="s">
        <v>111</v>
      </c>
      <c r="C143" s="117"/>
      <c r="D143" s="117"/>
      <c r="E143" s="117"/>
      <c r="F143" s="23" t="s">
        <v>112</v>
      </c>
      <c r="G143" s="60">
        <f>SUM(G139:G142)</f>
        <v>0.14250000000000002</v>
      </c>
      <c r="H143" s="118">
        <f>SUM(H139:I142)</f>
        <v>8.6499999999999994E-2</v>
      </c>
      <c r="I143" s="118"/>
    </row>
    <row r="144" spans="1:19" ht="5.0999999999999996" customHeight="1" x14ac:dyDescent="0.25">
      <c r="A144" s="61"/>
      <c r="B144" s="119"/>
      <c r="C144" s="119"/>
      <c r="D144" s="119"/>
      <c r="E144" s="119"/>
      <c r="F144" s="119"/>
      <c r="G144" s="119"/>
      <c r="H144" s="119"/>
      <c r="I144" s="119"/>
    </row>
    <row r="145" spans="1:10" ht="12" x14ac:dyDescent="0.25">
      <c r="A145" s="120" t="s">
        <v>113</v>
      </c>
      <c r="B145" s="120"/>
      <c r="C145" s="120"/>
      <c r="D145" s="120"/>
      <c r="E145" s="120"/>
      <c r="F145" s="120"/>
      <c r="G145" s="120"/>
      <c r="H145" s="32">
        <f>H134</f>
        <v>0.16618075801749271</v>
      </c>
      <c r="I145" s="33">
        <f>I134</f>
        <v>910.35939087363079</v>
      </c>
    </row>
    <row r="146" spans="1:10" ht="5.0999999999999996" customHeight="1" x14ac:dyDescent="0.25"/>
    <row r="147" spans="1:10" x14ac:dyDescent="0.25">
      <c r="A147" s="113" t="s">
        <v>114</v>
      </c>
      <c r="B147" s="113"/>
      <c r="C147" s="113"/>
      <c r="D147" s="113"/>
      <c r="E147" s="113"/>
      <c r="F147" s="113"/>
      <c r="G147" s="113"/>
      <c r="H147" s="113"/>
      <c r="I147" s="113"/>
    </row>
    <row r="148" spans="1:10" x14ac:dyDescent="0.25">
      <c r="A148" s="112" t="s">
        <v>11</v>
      </c>
      <c r="B148" s="112"/>
      <c r="C148" s="112"/>
      <c r="D148" s="112"/>
      <c r="E148" s="112"/>
      <c r="F148" s="112"/>
      <c r="G148" s="112"/>
      <c r="H148" s="112"/>
      <c r="I148" s="112"/>
    </row>
    <row r="149" spans="1:10" ht="15" customHeight="1" x14ac:dyDescent="0.25">
      <c r="A149" s="11">
        <v>1</v>
      </c>
      <c r="B149" s="101" t="s">
        <v>115</v>
      </c>
      <c r="C149" s="102"/>
      <c r="D149" s="102"/>
      <c r="E149" s="102"/>
      <c r="F149" s="102"/>
      <c r="G149" s="103"/>
      <c r="H149" s="12">
        <f>I149/$G$166</f>
        <v>0.43175085432227939</v>
      </c>
      <c r="I149" s="62">
        <f>I37</f>
        <v>2758.2347</v>
      </c>
    </row>
    <row r="150" spans="1:10" ht="15" customHeight="1" x14ac:dyDescent="0.25">
      <c r="A150" s="11">
        <v>2</v>
      </c>
      <c r="B150" s="101" t="s">
        <v>116</v>
      </c>
      <c r="C150" s="102"/>
      <c r="D150" s="102"/>
      <c r="E150" s="102"/>
      <c r="F150" s="102"/>
      <c r="G150" s="103"/>
      <c r="H150" s="12">
        <f t="shared" ref="H150:H151" si="8">I150/$G$166</f>
        <v>0.32448538718390985</v>
      </c>
      <c r="I150" s="62">
        <f>I48+I60+I67+I71</f>
        <v>2072.9706626255329</v>
      </c>
    </row>
    <row r="151" spans="1:10" ht="15" customHeight="1" x14ac:dyDescent="0.25">
      <c r="A151" s="11">
        <v>3</v>
      </c>
      <c r="B151" s="114" t="s">
        <v>117</v>
      </c>
      <c r="C151" s="114"/>
      <c r="D151" s="114"/>
      <c r="E151" s="114"/>
      <c r="F151" s="114"/>
      <c r="G151" s="114"/>
      <c r="H151" s="12">
        <f t="shared" si="8"/>
        <v>0.10126375849381071</v>
      </c>
      <c r="I151" s="62">
        <f>I81</f>
        <v>646.92219999999986</v>
      </c>
    </row>
    <row r="152" spans="1:10" s="17" customFormat="1" ht="15" customHeight="1" x14ac:dyDescent="0.25">
      <c r="A152" s="104" t="s">
        <v>118</v>
      </c>
      <c r="B152" s="105"/>
      <c r="C152" s="105"/>
      <c r="D152" s="105"/>
      <c r="E152" s="105"/>
      <c r="F152" s="105"/>
      <c r="G152" s="106"/>
      <c r="H152" s="32">
        <f>H149+H150+H151</f>
        <v>0.85749999999999993</v>
      </c>
      <c r="I152" s="33">
        <f>SUM(I149:I151)</f>
        <v>5478.1275626255328</v>
      </c>
      <c r="J152" s="24"/>
    </row>
    <row r="153" spans="1:10" ht="5.0999999999999996" customHeight="1" x14ac:dyDescent="0.25"/>
    <row r="154" spans="1:10" x14ac:dyDescent="0.25">
      <c r="A154" s="112" t="s">
        <v>70</v>
      </c>
      <c r="B154" s="112"/>
      <c r="C154" s="112"/>
      <c r="D154" s="112"/>
      <c r="E154" s="112"/>
      <c r="F154" s="112"/>
      <c r="G154" s="112"/>
      <c r="H154" s="112"/>
      <c r="I154" s="112"/>
    </row>
    <row r="155" spans="1:10" ht="15" customHeight="1" x14ac:dyDescent="0.25">
      <c r="A155" s="11">
        <v>1</v>
      </c>
      <c r="B155" s="101" t="s">
        <v>119</v>
      </c>
      <c r="C155" s="102"/>
      <c r="D155" s="102"/>
      <c r="E155" s="102"/>
      <c r="F155" s="102"/>
      <c r="G155" s="103"/>
      <c r="H155" s="12">
        <f>I155/$G$166</f>
        <v>0</v>
      </c>
      <c r="I155" s="13">
        <f>I105</f>
        <v>0</v>
      </c>
    </row>
    <row r="156" spans="1:10" ht="15" customHeight="1" x14ac:dyDescent="0.25">
      <c r="A156" s="11">
        <v>2</v>
      </c>
      <c r="B156" s="101" t="s">
        <v>120</v>
      </c>
      <c r="C156" s="102"/>
      <c r="D156" s="102"/>
      <c r="E156" s="102"/>
      <c r="F156" s="102"/>
      <c r="G156" s="103"/>
      <c r="H156" s="12">
        <f t="shared" ref="H156:H157" si="9">I156/$G$166</f>
        <v>0</v>
      </c>
      <c r="I156" s="13">
        <f>I115</f>
        <v>0</v>
      </c>
    </row>
    <row r="157" spans="1:10" ht="15" customHeight="1" x14ac:dyDescent="0.25">
      <c r="A157" s="11">
        <v>3</v>
      </c>
      <c r="B157" s="101" t="s">
        <v>121</v>
      </c>
      <c r="C157" s="102"/>
      <c r="D157" s="102"/>
      <c r="E157" s="102"/>
      <c r="F157" s="102"/>
      <c r="G157" s="103"/>
      <c r="H157" s="12">
        <f t="shared" si="9"/>
        <v>0</v>
      </c>
      <c r="I157" s="13">
        <f>I119</f>
        <v>0</v>
      </c>
    </row>
    <row r="158" spans="1:10" ht="15" customHeight="1" x14ac:dyDescent="0.25">
      <c r="A158" s="104" t="s">
        <v>122</v>
      </c>
      <c r="B158" s="105"/>
      <c r="C158" s="105"/>
      <c r="D158" s="105"/>
      <c r="E158" s="105"/>
      <c r="F158" s="105"/>
      <c r="G158" s="106"/>
      <c r="H158" s="32">
        <f>H155+H156+H157</f>
        <v>0</v>
      </c>
      <c r="I158" s="33">
        <f>I155+I156+I157</f>
        <v>0</v>
      </c>
    </row>
    <row r="159" spans="1:10" ht="5.0999999999999996" customHeight="1" x14ac:dyDescent="0.25"/>
    <row r="160" spans="1:10" x14ac:dyDescent="0.25">
      <c r="A160" s="112" t="s">
        <v>93</v>
      </c>
      <c r="B160" s="112"/>
      <c r="C160" s="112"/>
      <c r="D160" s="112"/>
      <c r="E160" s="112"/>
      <c r="F160" s="112"/>
      <c r="G160" s="112"/>
      <c r="H160" s="112"/>
      <c r="I160" s="112"/>
    </row>
    <row r="161" spans="1:11" ht="15" customHeight="1" x14ac:dyDescent="0.25">
      <c r="A161" s="11">
        <v>1</v>
      </c>
      <c r="B161" s="101" t="s">
        <v>123</v>
      </c>
      <c r="C161" s="102"/>
      <c r="D161" s="102"/>
      <c r="E161" s="102"/>
      <c r="F161" s="102"/>
      <c r="G161" s="103"/>
      <c r="H161" s="12">
        <f>I161/$G$166</f>
        <v>0.14249999999999999</v>
      </c>
      <c r="I161" s="13">
        <f>I134</f>
        <v>910.35939087363079</v>
      </c>
    </row>
    <row r="162" spans="1:11" ht="15" customHeight="1" x14ac:dyDescent="0.25">
      <c r="A162" s="104" t="s">
        <v>124</v>
      </c>
      <c r="B162" s="105"/>
      <c r="C162" s="105"/>
      <c r="D162" s="105"/>
      <c r="E162" s="105"/>
      <c r="F162" s="105"/>
      <c r="G162" s="106"/>
      <c r="H162" s="32">
        <f>H161</f>
        <v>0.14249999999999999</v>
      </c>
      <c r="I162" s="33">
        <f>I134</f>
        <v>910.35939087363079</v>
      </c>
      <c r="K162" s="63"/>
    </row>
    <row r="163" spans="1:11" ht="5.0999999999999996" customHeight="1" x14ac:dyDescent="0.25"/>
    <row r="164" spans="1:11" x14ac:dyDescent="0.25">
      <c r="A164" s="107" t="s">
        <v>114</v>
      </c>
      <c r="B164" s="107"/>
      <c r="C164" s="107"/>
      <c r="D164" s="107"/>
      <c r="E164" s="107"/>
      <c r="F164" s="107"/>
      <c r="G164" s="107"/>
      <c r="H164" s="107"/>
      <c r="I164" s="107"/>
    </row>
    <row r="165" spans="1:11" ht="45" x14ac:dyDescent="0.25">
      <c r="A165" s="108" t="s">
        <v>125</v>
      </c>
      <c r="B165" s="108"/>
      <c r="C165" s="108"/>
      <c r="D165" s="108"/>
      <c r="E165" s="108"/>
      <c r="F165" s="108"/>
      <c r="G165" s="64" t="s">
        <v>126</v>
      </c>
      <c r="H165" s="64" t="s">
        <v>127</v>
      </c>
      <c r="I165" s="64" t="s">
        <v>128</v>
      </c>
    </row>
    <row r="166" spans="1:11" ht="11.25" customHeight="1" x14ac:dyDescent="0.25">
      <c r="A166" s="109" t="str">
        <f>D5</f>
        <v xml:space="preserve">Auxiliar Administrativo Supervisor - seg-sáb </v>
      </c>
      <c r="B166" s="110"/>
      <c r="C166" s="110"/>
      <c r="D166" s="110"/>
      <c r="E166" s="110"/>
      <c r="F166" s="111"/>
      <c r="G166" s="65">
        <f>I152+I158+I162</f>
        <v>6388.486953499164</v>
      </c>
      <c r="H166" s="64">
        <f>IF(D6="12x36",2,1)</f>
        <v>1</v>
      </c>
      <c r="I166" s="65">
        <f>G166*H166</f>
        <v>6388.486953499164</v>
      </c>
    </row>
    <row r="167" spans="1:11" x14ac:dyDescent="0.25">
      <c r="A167" s="109"/>
      <c r="B167" s="110"/>
      <c r="C167" s="110"/>
      <c r="D167" s="110"/>
      <c r="E167" s="110"/>
      <c r="F167" s="111"/>
      <c r="G167" s="64"/>
      <c r="H167" s="64"/>
      <c r="I167" s="65"/>
    </row>
    <row r="168" spans="1:11" s="17" customFormat="1" ht="12" x14ac:dyDescent="0.25">
      <c r="A168" s="98" t="s">
        <v>129</v>
      </c>
      <c r="B168" s="99"/>
      <c r="C168" s="99"/>
      <c r="D168" s="99"/>
      <c r="E168" s="99"/>
      <c r="F168" s="99"/>
      <c r="G168" s="99"/>
      <c r="H168" s="100"/>
      <c r="I168" s="66">
        <f>I166+I167</f>
        <v>6388.486953499164</v>
      </c>
      <c r="J168" s="24"/>
    </row>
  </sheetData>
  <mergeCells count="166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B30:G30"/>
    <mergeCell ref="B31:G31"/>
    <mergeCell ref="B32:G32"/>
    <mergeCell ref="B33:G33"/>
    <mergeCell ref="B34:G34"/>
    <mergeCell ref="B35:G35"/>
    <mergeCell ref="A23:F23"/>
    <mergeCell ref="A24:F24"/>
    <mergeCell ref="A25:F25"/>
    <mergeCell ref="A27:I27"/>
    <mergeCell ref="B28:G28"/>
    <mergeCell ref="B29:G29"/>
    <mergeCell ref="B43:G43"/>
    <mergeCell ref="B44:G44"/>
    <mergeCell ref="B45:G45"/>
    <mergeCell ref="B46:G46"/>
    <mergeCell ref="B47:G47"/>
    <mergeCell ref="A48:G48"/>
    <mergeCell ref="B36:G36"/>
    <mergeCell ref="A37:G37"/>
    <mergeCell ref="B39:G39"/>
    <mergeCell ref="B40:G40"/>
    <mergeCell ref="B41:G41"/>
    <mergeCell ref="B42:G42"/>
    <mergeCell ref="B55:G55"/>
    <mergeCell ref="B56:G56"/>
    <mergeCell ref="B57:G57"/>
    <mergeCell ref="B58:G58"/>
    <mergeCell ref="B59:G59"/>
    <mergeCell ref="A60:G60"/>
    <mergeCell ref="A49:I49"/>
    <mergeCell ref="A50:I50"/>
    <mergeCell ref="B51:G51"/>
    <mergeCell ref="B52:G52"/>
    <mergeCell ref="B53:G53"/>
    <mergeCell ref="B54:G54"/>
    <mergeCell ref="A67:G67"/>
    <mergeCell ref="B69:G69"/>
    <mergeCell ref="B70:G70"/>
    <mergeCell ref="A71:G71"/>
    <mergeCell ref="A73:G73"/>
    <mergeCell ref="B75:G75"/>
    <mergeCell ref="B61:I61"/>
    <mergeCell ref="B62:I62"/>
    <mergeCell ref="B63:G63"/>
    <mergeCell ref="B64:G64"/>
    <mergeCell ref="B65:G65"/>
    <mergeCell ref="B66:G66"/>
    <mergeCell ref="B82:G82"/>
    <mergeCell ref="A83:I83"/>
    <mergeCell ref="A84:B84"/>
    <mergeCell ref="A85:B85"/>
    <mergeCell ref="A87:I87"/>
    <mergeCell ref="A88:B88"/>
    <mergeCell ref="B76:G76"/>
    <mergeCell ref="B77:G77"/>
    <mergeCell ref="B78:G78"/>
    <mergeCell ref="B79:G79"/>
    <mergeCell ref="B80:G80"/>
    <mergeCell ref="A81:G81"/>
    <mergeCell ref="B98:G98"/>
    <mergeCell ref="B99:G99"/>
    <mergeCell ref="B100:G100"/>
    <mergeCell ref="B101:G101"/>
    <mergeCell ref="B102:G102"/>
    <mergeCell ref="B103:G103"/>
    <mergeCell ref="A89:B89"/>
    <mergeCell ref="A91:I91"/>
    <mergeCell ref="A92:B92"/>
    <mergeCell ref="A93:B93"/>
    <mergeCell ref="A95:G95"/>
    <mergeCell ref="A97:I97"/>
    <mergeCell ref="B111:I111"/>
    <mergeCell ref="B112:G112"/>
    <mergeCell ref="B113:G113"/>
    <mergeCell ref="B114:G114"/>
    <mergeCell ref="A115:G115"/>
    <mergeCell ref="B117:G117"/>
    <mergeCell ref="B104:G104"/>
    <mergeCell ref="A105:G105"/>
    <mergeCell ref="B106:I106"/>
    <mergeCell ref="A108:E108"/>
    <mergeCell ref="A109:B109"/>
    <mergeCell ref="A110:B110"/>
    <mergeCell ref="A127:I127"/>
    <mergeCell ref="B128:G128"/>
    <mergeCell ref="B129:G129"/>
    <mergeCell ref="B130:G130"/>
    <mergeCell ref="B131:G131"/>
    <mergeCell ref="B132:G132"/>
    <mergeCell ref="B118:G118"/>
    <mergeCell ref="A119:G119"/>
    <mergeCell ref="A121:E121"/>
    <mergeCell ref="A122:B122"/>
    <mergeCell ref="A123:B123"/>
    <mergeCell ref="A125:G125"/>
    <mergeCell ref="A139:B139"/>
    <mergeCell ref="D139:E139"/>
    <mergeCell ref="H139:I139"/>
    <mergeCell ref="A140:B140"/>
    <mergeCell ref="H140:I140"/>
    <mergeCell ref="A141:B141"/>
    <mergeCell ref="H141:I141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47:I147"/>
    <mergeCell ref="A148:I148"/>
    <mergeCell ref="B149:G149"/>
    <mergeCell ref="B150:G150"/>
    <mergeCell ref="B151:G151"/>
    <mergeCell ref="A152:G152"/>
    <mergeCell ref="A142:B142"/>
    <mergeCell ref="H142:I142"/>
    <mergeCell ref="B143:E143"/>
    <mergeCell ref="H143:I143"/>
    <mergeCell ref="B144:I144"/>
    <mergeCell ref="A145:G145"/>
    <mergeCell ref="A168:H168"/>
    <mergeCell ref="B161:G161"/>
    <mergeCell ref="A162:G162"/>
    <mergeCell ref="A164:I164"/>
    <mergeCell ref="A165:F165"/>
    <mergeCell ref="A166:F166"/>
    <mergeCell ref="A167:F167"/>
    <mergeCell ref="A154:I154"/>
    <mergeCell ref="B155:G155"/>
    <mergeCell ref="B156:G156"/>
    <mergeCell ref="B157:G157"/>
    <mergeCell ref="A158:G158"/>
    <mergeCell ref="A160:I160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2" max="8" man="1"/>
    <brk id="120" max="8" man="1"/>
  </rowBreaks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68"/>
  <sheetViews>
    <sheetView view="pageBreakPreview" topLeftCell="A142" zoomScale="130" zoomScaleNormal="130" zoomScaleSheetLayoutView="130" workbookViewId="0">
      <selection activeCell="I122" sqref="I122"/>
    </sheetView>
  </sheetViews>
  <sheetFormatPr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K1" s="2"/>
    </row>
    <row r="2" spans="1:11" ht="22.5" customHeight="1" x14ac:dyDescent="0.25">
      <c r="A2" s="179" t="s">
        <v>1</v>
      </c>
      <c r="B2" s="179"/>
      <c r="C2" s="180" t="s">
        <v>198</v>
      </c>
      <c r="D2" s="180"/>
      <c r="E2" s="181" t="s">
        <v>2</v>
      </c>
      <c r="F2" s="181"/>
      <c r="G2" s="181"/>
      <c r="H2" s="181"/>
      <c r="I2" s="181"/>
    </row>
    <row r="3" spans="1:11" ht="11.25" customHeight="1" x14ac:dyDescent="0.25">
      <c r="A3" s="179" t="s">
        <v>3</v>
      </c>
      <c r="B3" s="179"/>
      <c r="C3" s="4"/>
      <c r="D3" s="5"/>
      <c r="E3" s="6" t="s">
        <v>4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148" t="s">
        <v>153</v>
      </c>
      <c r="B5" s="149"/>
      <c r="C5" s="150"/>
      <c r="D5" s="182" t="s">
        <v>205</v>
      </c>
      <c r="E5" s="183"/>
      <c r="F5" s="184"/>
      <c r="G5" s="185" t="str">
        <f>IF(D6="12x36","Regime de trabalho:","Quantidade de HORAS/MÊS")</f>
        <v>Quantidade de HORAS/MÊS</v>
      </c>
      <c r="H5" s="186"/>
      <c r="I5" s="189">
        <f>IF(D6="12x36",D6,5*D6)</f>
        <v>220</v>
      </c>
    </row>
    <row r="6" spans="1:11" ht="18.75" customHeight="1" x14ac:dyDescent="0.25">
      <c r="A6" s="148" t="str">
        <f>IF(D6="12x36","Regime de trabalho:","Regime de trabalho (horas semanais):")</f>
        <v>Regime de trabalho (horas semanais):</v>
      </c>
      <c r="B6" s="149"/>
      <c r="C6" s="150"/>
      <c r="D6" s="148">
        <v>44</v>
      </c>
      <c r="E6" s="149"/>
      <c r="F6" s="150"/>
      <c r="G6" s="187"/>
      <c r="H6" s="188"/>
      <c r="I6" s="190"/>
    </row>
    <row r="7" spans="1:11" ht="22.5" customHeight="1" x14ac:dyDescent="0.25">
      <c r="A7" s="148" t="s">
        <v>160</v>
      </c>
      <c r="B7" s="149"/>
      <c r="C7" s="150"/>
      <c r="D7" s="101" t="s">
        <v>180</v>
      </c>
      <c r="E7" s="102"/>
      <c r="F7" s="103"/>
      <c r="G7" s="173" t="s">
        <v>154</v>
      </c>
      <c r="H7" s="174"/>
      <c r="I7" s="177">
        <v>0.2</v>
      </c>
    </row>
    <row r="8" spans="1:11" ht="22.5" customHeight="1" x14ac:dyDescent="0.25">
      <c r="A8" s="148" t="s">
        <v>161</v>
      </c>
      <c r="B8" s="149"/>
      <c r="C8" s="150"/>
      <c r="D8" s="101" t="s">
        <v>6</v>
      </c>
      <c r="E8" s="102"/>
      <c r="F8" s="103"/>
      <c r="G8" s="175"/>
      <c r="H8" s="176"/>
      <c r="I8" s="178"/>
    </row>
    <row r="9" spans="1:11" ht="24.75" customHeight="1" x14ac:dyDescent="0.25">
      <c r="A9" s="148" t="s">
        <v>135</v>
      </c>
      <c r="B9" s="149"/>
      <c r="C9" s="150"/>
      <c r="D9" s="148" t="s">
        <v>212</v>
      </c>
      <c r="E9" s="149"/>
      <c r="F9" s="150"/>
      <c r="G9" s="167" t="s">
        <v>155</v>
      </c>
      <c r="H9" s="167"/>
      <c r="I9" s="8" t="s">
        <v>145</v>
      </c>
    </row>
    <row r="10" spans="1:11" ht="32.25" customHeight="1" x14ac:dyDescent="0.25">
      <c r="A10" s="168" t="s">
        <v>132</v>
      </c>
      <c r="B10" s="169"/>
      <c r="C10" s="169"/>
      <c r="D10" s="169"/>
      <c r="E10" s="169"/>
      <c r="F10" s="169"/>
      <c r="G10" s="71" t="s">
        <v>162</v>
      </c>
      <c r="H10" s="7">
        <v>220</v>
      </c>
      <c r="I10" s="73">
        <v>1540.51</v>
      </c>
    </row>
    <row r="11" spans="1:11" ht="28.5" customHeight="1" x14ac:dyDescent="0.25">
      <c r="A11" s="134" t="s">
        <v>159</v>
      </c>
      <c r="B11" s="162"/>
      <c r="C11" s="162"/>
      <c r="D11" s="162"/>
      <c r="E11" s="162"/>
      <c r="F11" s="162"/>
      <c r="G11" s="7" t="str">
        <f>D9</f>
        <v>Porto Alegre Zona Norte</v>
      </c>
      <c r="H11" s="7" t="s">
        <v>5</v>
      </c>
      <c r="I11" s="9">
        <v>0.05</v>
      </c>
    </row>
    <row r="12" spans="1:11" ht="15" customHeight="1" x14ac:dyDescent="0.25">
      <c r="A12" s="166" t="s">
        <v>133</v>
      </c>
      <c r="B12" s="170"/>
      <c r="C12" s="170"/>
      <c r="D12" s="170"/>
      <c r="E12" s="170"/>
      <c r="F12" s="170"/>
      <c r="G12" s="164" t="s">
        <v>6</v>
      </c>
      <c r="H12" s="7" t="s">
        <v>7</v>
      </c>
      <c r="I12" s="73">
        <v>4.8</v>
      </c>
    </row>
    <row r="13" spans="1:11" x14ac:dyDescent="0.25">
      <c r="A13" s="171"/>
      <c r="B13" s="172"/>
      <c r="C13" s="172"/>
      <c r="D13" s="172"/>
      <c r="E13" s="172"/>
      <c r="F13" s="172"/>
      <c r="G13" s="164"/>
      <c r="H13" s="7" t="s">
        <v>8</v>
      </c>
      <c r="I13" s="74">
        <v>26</v>
      </c>
    </row>
    <row r="14" spans="1:11" x14ac:dyDescent="0.25">
      <c r="A14" s="168"/>
      <c r="B14" s="169"/>
      <c r="C14" s="169"/>
      <c r="D14" s="169"/>
      <c r="E14" s="169"/>
      <c r="F14" s="169"/>
      <c r="G14" s="164"/>
      <c r="H14" s="7" t="s">
        <v>9</v>
      </c>
      <c r="I14" s="8">
        <v>0.06</v>
      </c>
    </row>
    <row r="15" spans="1:11" ht="11.25" customHeight="1" x14ac:dyDescent="0.25">
      <c r="A15" s="133" t="s">
        <v>156</v>
      </c>
      <c r="B15" s="133"/>
      <c r="C15" s="133"/>
      <c r="D15" s="133"/>
      <c r="E15" s="133"/>
      <c r="F15" s="134"/>
      <c r="G15" s="164" t="s">
        <v>6</v>
      </c>
      <c r="H15" s="7" t="s">
        <v>7</v>
      </c>
      <c r="I15" s="73">
        <v>23.68</v>
      </c>
    </row>
    <row r="16" spans="1:11" ht="11.25" customHeight="1" x14ac:dyDescent="0.25">
      <c r="A16" s="133"/>
      <c r="B16" s="133"/>
      <c r="C16" s="133"/>
      <c r="D16" s="133"/>
      <c r="E16" s="133"/>
      <c r="F16" s="134"/>
      <c r="G16" s="164"/>
      <c r="H16" s="7" t="s">
        <v>8</v>
      </c>
      <c r="I16" s="74">
        <v>26</v>
      </c>
    </row>
    <row r="17" spans="1:9" x14ac:dyDescent="0.25">
      <c r="A17" s="133"/>
      <c r="B17" s="133"/>
      <c r="C17" s="133"/>
      <c r="D17" s="133"/>
      <c r="E17" s="133"/>
      <c r="F17" s="134"/>
      <c r="G17" s="164"/>
      <c r="H17" s="7" t="s">
        <v>9</v>
      </c>
      <c r="I17" s="8">
        <v>0.19</v>
      </c>
    </row>
    <row r="18" spans="1:9" x14ac:dyDescent="0.25">
      <c r="A18" s="133" t="s">
        <v>157</v>
      </c>
      <c r="B18" s="133"/>
      <c r="C18" s="133"/>
      <c r="D18" s="133"/>
      <c r="E18" s="133"/>
      <c r="F18" s="134"/>
      <c r="G18" s="164" t="s">
        <v>6</v>
      </c>
      <c r="H18" s="7" t="s">
        <v>7</v>
      </c>
      <c r="I18" s="73">
        <v>0</v>
      </c>
    </row>
    <row r="19" spans="1:9" x14ac:dyDescent="0.25">
      <c r="A19" s="133"/>
      <c r="B19" s="133"/>
      <c r="C19" s="133"/>
      <c r="D19" s="133"/>
      <c r="E19" s="133"/>
      <c r="F19" s="134"/>
      <c r="G19" s="164"/>
      <c r="H19" s="7" t="s">
        <v>8</v>
      </c>
      <c r="I19" s="74">
        <v>0</v>
      </c>
    </row>
    <row r="20" spans="1:9" x14ac:dyDescent="0.25">
      <c r="A20" s="133"/>
      <c r="B20" s="133"/>
      <c r="C20" s="133"/>
      <c r="D20" s="133"/>
      <c r="E20" s="133"/>
      <c r="F20" s="134"/>
      <c r="G20" s="164"/>
      <c r="H20" s="7" t="s">
        <v>9</v>
      </c>
      <c r="I20" s="8">
        <v>0</v>
      </c>
    </row>
    <row r="21" spans="1:9" ht="36" customHeight="1" x14ac:dyDescent="0.25">
      <c r="A21" s="165" t="s">
        <v>174</v>
      </c>
      <c r="B21" s="165"/>
      <c r="C21" s="165"/>
      <c r="D21" s="165"/>
      <c r="E21" s="165"/>
      <c r="F21" s="166"/>
      <c r="G21" s="72" t="s">
        <v>6</v>
      </c>
      <c r="H21" s="72" t="s">
        <v>146</v>
      </c>
      <c r="I21" s="76">
        <v>19.420000000000002</v>
      </c>
    </row>
    <row r="22" spans="1:9" ht="22.5" x14ac:dyDescent="0.25">
      <c r="A22" s="134" t="s">
        <v>144</v>
      </c>
      <c r="B22" s="162"/>
      <c r="C22" s="162"/>
      <c r="D22" s="162"/>
      <c r="E22" s="162"/>
      <c r="F22" s="163"/>
      <c r="G22" s="72"/>
      <c r="H22" s="72" t="s">
        <v>136</v>
      </c>
      <c r="I22" s="75" t="s">
        <v>145</v>
      </c>
    </row>
    <row r="23" spans="1:9" ht="34.5" customHeight="1" x14ac:dyDescent="0.25">
      <c r="A23" s="133" t="s">
        <v>176</v>
      </c>
      <c r="B23" s="133"/>
      <c r="C23" s="133"/>
      <c r="D23" s="133"/>
      <c r="E23" s="133"/>
      <c r="F23" s="133"/>
      <c r="G23" s="7"/>
      <c r="H23" s="7" t="s">
        <v>141</v>
      </c>
      <c r="I23" s="73">
        <f>I29</f>
        <v>1540.51</v>
      </c>
    </row>
    <row r="24" spans="1:9" ht="26.25" customHeight="1" x14ac:dyDescent="0.25">
      <c r="A24" s="134" t="s">
        <v>147</v>
      </c>
      <c r="B24" s="162"/>
      <c r="C24" s="162"/>
      <c r="D24" s="162"/>
      <c r="E24" s="162"/>
      <c r="F24" s="163"/>
      <c r="G24" s="72"/>
      <c r="H24" s="77" t="s">
        <v>148</v>
      </c>
      <c r="I24" s="78" t="s">
        <v>145</v>
      </c>
    </row>
    <row r="25" spans="1:9" ht="35.25" customHeight="1" x14ac:dyDescent="0.25">
      <c r="A25" s="133" t="s">
        <v>152</v>
      </c>
      <c r="B25" s="133"/>
      <c r="C25" s="133"/>
      <c r="D25" s="133"/>
      <c r="E25" s="133"/>
      <c r="F25" s="133"/>
      <c r="G25" s="7"/>
      <c r="H25" s="71" t="s">
        <v>136</v>
      </c>
      <c r="I25" s="8">
        <v>0.2</v>
      </c>
    </row>
    <row r="26" spans="1:9" ht="5.0999999999999996" customHeight="1" x14ac:dyDescent="0.25"/>
    <row r="27" spans="1:9" ht="17.25" customHeight="1" x14ac:dyDescent="0.25">
      <c r="A27" s="112" t="s">
        <v>11</v>
      </c>
      <c r="B27" s="112"/>
      <c r="C27" s="112"/>
      <c r="D27" s="112"/>
      <c r="E27" s="112"/>
      <c r="F27" s="112"/>
      <c r="G27" s="112"/>
      <c r="H27" s="112"/>
      <c r="I27" s="112"/>
    </row>
    <row r="28" spans="1:9" ht="33.75" x14ac:dyDescent="0.25">
      <c r="A28" s="10" t="s">
        <v>12</v>
      </c>
      <c r="B28" s="135" t="s">
        <v>13</v>
      </c>
      <c r="C28" s="136"/>
      <c r="D28" s="136"/>
      <c r="E28" s="136"/>
      <c r="F28" s="136"/>
      <c r="G28" s="137"/>
      <c r="H28" s="10" t="s">
        <v>14</v>
      </c>
      <c r="I28" s="10" t="s">
        <v>15</v>
      </c>
    </row>
    <row r="29" spans="1:9" ht="15" customHeight="1" x14ac:dyDescent="0.25">
      <c r="A29" s="11">
        <v>1</v>
      </c>
      <c r="B29" s="101" t="s">
        <v>16</v>
      </c>
      <c r="C29" s="102"/>
      <c r="D29" s="102"/>
      <c r="E29" s="102"/>
      <c r="F29" s="102"/>
      <c r="G29" s="103"/>
      <c r="H29" s="12">
        <f t="shared" ref="H29:H36" si="0">I29/$I$37</f>
        <v>0.83333333333333326</v>
      </c>
      <c r="I29" s="13">
        <f>IF(D6="12x36",I10,I10/H10*I5)</f>
        <v>1540.51</v>
      </c>
    </row>
    <row r="30" spans="1:9" ht="15" customHeight="1" x14ac:dyDescent="0.25">
      <c r="A30" s="11">
        <f>A29+1</f>
        <v>2</v>
      </c>
      <c r="B30" s="101" t="s">
        <v>17</v>
      </c>
      <c r="C30" s="102"/>
      <c r="D30" s="102"/>
      <c r="E30" s="102"/>
      <c r="F30" s="102"/>
      <c r="G30" s="103"/>
      <c r="H30" s="12">
        <f t="shared" si="0"/>
        <v>0</v>
      </c>
      <c r="I30" s="13">
        <f>IF(I9=30%,I29*I9,0)</f>
        <v>0</v>
      </c>
    </row>
    <row r="31" spans="1:9" ht="15" customHeight="1" x14ac:dyDescent="0.25">
      <c r="A31" s="11">
        <f t="shared" ref="A31:A36" si="1">A30+1</f>
        <v>3</v>
      </c>
      <c r="B31" s="114" t="s">
        <v>142</v>
      </c>
      <c r="C31" s="114"/>
      <c r="D31" s="114"/>
      <c r="E31" s="114"/>
      <c r="F31" s="114"/>
      <c r="G31" s="114"/>
      <c r="H31" s="12">
        <f t="shared" si="0"/>
        <v>0</v>
      </c>
      <c r="I31" s="13">
        <f>IF(I7=10%,I23*I7,0)</f>
        <v>0</v>
      </c>
    </row>
    <row r="32" spans="1:9" ht="15" customHeight="1" x14ac:dyDescent="0.25">
      <c r="A32" s="11">
        <f t="shared" si="1"/>
        <v>4</v>
      </c>
      <c r="B32" s="114" t="s">
        <v>137</v>
      </c>
      <c r="C32" s="114"/>
      <c r="D32" s="114"/>
      <c r="E32" s="114"/>
      <c r="F32" s="114"/>
      <c r="G32" s="114"/>
      <c r="H32" s="12">
        <f t="shared" si="0"/>
        <v>0.16666666666666669</v>
      </c>
      <c r="I32" s="13">
        <f>IF(I7=20%,I23*I7,0)</f>
        <v>308.10200000000003</v>
      </c>
    </row>
    <row r="33" spans="1:10" ht="15" customHeight="1" x14ac:dyDescent="0.25">
      <c r="A33" s="11">
        <f t="shared" si="1"/>
        <v>5</v>
      </c>
      <c r="B33" s="114" t="s">
        <v>138</v>
      </c>
      <c r="C33" s="114"/>
      <c r="D33" s="114"/>
      <c r="E33" s="114"/>
      <c r="F33" s="114"/>
      <c r="G33" s="114"/>
      <c r="H33" s="12">
        <f t="shared" si="0"/>
        <v>0</v>
      </c>
      <c r="I33" s="13">
        <f>IF(I7=40%,I23*I7,0)</f>
        <v>0</v>
      </c>
    </row>
    <row r="34" spans="1:10" ht="15" customHeight="1" x14ac:dyDescent="0.25">
      <c r="A34" s="11">
        <f t="shared" si="1"/>
        <v>6</v>
      </c>
      <c r="B34" s="101" t="s">
        <v>163</v>
      </c>
      <c r="C34" s="102"/>
      <c r="D34" s="102"/>
      <c r="E34" s="102"/>
      <c r="F34" s="102"/>
      <c r="G34" s="103"/>
      <c r="H34" s="12">
        <f t="shared" si="0"/>
        <v>0</v>
      </c>
      <c r="I34" s="13">
        <f>IF(I22="Não aplicável",0,I29*I22)</f>
        <v>0</v>
      </c>
    </row>
    <row r="35" spans="1:10" ht="15" customHeight="1" x14ac:dyDescent="0.25">
      <c r="A35" s="11">
        <f t="shared" si="1"/>
        <v>7</v>
      </c>
      <c r="B35" s="101" t="s">
        <v>10</v>
      </c>
      <c r="C35" s="102"/>
      <c r="D35" s="102"/>
      <c r="E35" s="102"/>
      <c r="F35" s="102"/>
      <c r="G35" s="103"/>
      <c r="H35" s="12">
        <f t="shared" si="0"/>
        <v>0</v>
      </c>
      <c r="I35" s="13">
        <v>0</v>
      </c>
    </row>
    <row r="36" spans="1:10" ht="15" customHeight="1" x14ac:dyDescent="0.25">
      <c r="A36" s="11">
        <f t="shared" si="1"/>
        <v>8</v>
      </c>
      <c r="B36" s="159" t="str">
        <f>IF(D6="12x36","Para postos 12x36 os feriados são considerados compensados, conforme parágrafo único, Art. 59-A da CLT","Outros")</f>
        <v>Outros</v>
      </c>
      <c r="C36" s="160"/>
      <c r="D36" s="160"/>
      <c r="E36" s="160"/>
      <c r="F36" s="160"/>
      <c r="G36" s="161"/>
      <c r="H36" s="12">
        <f t="shared" si="0"/>
        <v>0</v>
      </c>
      <c r="I36" s="68">
        <v>0</v>
      </c>
    </row>
    <row r="37" spans="1:10" s="17" customFormat="1" ht="15" customHeight="1" x14ac:dyDescent="0.25">
      <c r="A37" s="126" t="s">
        <v>18</v>
      </c>
      <c r="B37" s="127"/>
      <c r="C37" s="127"/>
      <c r="D37" s="127"/>
      <c r="E37" s="127"/>
      <c r="F37" s="127"/>
      <c r="G37" s="128"/>
      <c r="H37" s="15">
        <f>SUM(H29:H36)</f>
        <v>1</v>
      </c>
      <c r="I37" s="50">
        <f>SUM(I29:I36)</f>
        <v>1848.6120000000001</v>
      </c>
      <c r="J37" s="16"/>
    </row>
    <row r="38" spans="1:10" ht="5.0999999999999996" customHeight="1" x14ac:dyDescent="0.25"/>
    <row r="39" spans="1:10" ht="33.75" customHeight="1" x14ac:dyDescent="0.25">
      <c r="A39" s="10" t="s">
        <v>19</v>
      </c>
      <c r="B39" s="135" t="s">
        <v>20</v>
      </c>
      <c r="C39" s="136"/>
      <c r="D39" s="136"/>
      <c r="E39" s="136"/>
      <c r="F39" s="136"/>
      <c r="G39" s="137"/>
      <c r="H39" s="10" t="s">
        <v>14</v>
      </c>
      <c r="I39" s="10" t="s">
        <v>15</v>
      </c>
    </row>
    <row r="40" spans="1:10" ht="15" customHeight="1" x14ac:dyDescent="0.25">
      <c r="A40" s="11">
        <v>1</v>
      </c>
      <c r="B40" s="101" t="s">
        <v>21</v>
      </c>
      <c r="C40" s="102"/>
      <c r="D40" s="102"/>
      <c r="E40" s="102"/>
      <c r="F40" s="102"/>
      <c r="G40" s="103"/>
      <c r="H40" s="12">
        <v>0.2</v>
      </c>
      <c r="I40" s="13">
        <f>$I$37*H40</f>
        <v>369.72240000000005</v>
      </c>
    </row>
    <row r="41" spans="1:10" ht="15" customHeight="1" x14ac:dyDescent="0.25">
      <c r="A41" s="11">
        <v>2</v>
      </c>
      <c r="B41" s="101" t="s">
        <v>22</v>
      </c>
      <c r="C41" s="102"/>
      <c r="D41" s="102"/>
      <c r="E41" s="102"/>
      <c r="F41" s="102"/>
      <c r="G41" s="103"/>
      <c r="H41" s="12">
        <v>1.4999999999999999E-2</v>
      </c>
      <c r="I41" s="13">
        <f t="shared" ref="I41:I47" si="2">$I$37*H41</f>
        <v>27.729179999999999</v>
      </c>
    </row>
    <row r="42" spans="1:10" ht="15" customHeight="1" x14ac:dyDescent="0.25">
      <c r="A42" s="11">
        <v>3</v>
      </c>
      <c r="B42" s="101" t="s">
        <v>23</v>
      </c>
      <c r="C42" s="102"/>
      <c r="D42" s="102"/>
      <c r="E42" s="102"/>
      <c r="F42" s="102"/>
      <c r="G42" s="103"/>
      <c r="H42" s="12">
        <v>0.01</v>
      </c>
      <c r="I42" s="13">
        <f t="shared" si="2"/>
        <v>18.48612</v>
      </c>
    </row>
    <row r="43" spans="1:10" ht="15" customHeight="1" x14ac:dyDescent="0.25">
      <c r="A43" s="11">
        <v>4</v>
      </c>
      <c r="B43" s="101" t="s">
        <v>24</v>
      </c>
      <c r="C43" s="102"/>
      <c r="D43" s="102"/>
      <c r="E43" s="102"/>
      <c r="F43" s="102"/>
      <c r="G43" s="103"/>
      <c r="H43" s="12">
        <v>2E-3</v>
      </c>
      <c r="I43" s="13">
        <f>$I$37*H43</f>
        <v>3.6972240000000003</v>
      </c>
    </row>
    <row r="44" spans="1:10" ht="15" customHeight="1" x14ac:dyDescent="0.25">
      <c r="A44" s="11">
        <v>5</v>
      </c>
      <c r="B44" s="101" t="s">
        <v>25</v>
      </c>
      <c r="C44" s="102"/>
      <c r="D44" s="102"/>
      <c r="E44" s="102"/>
      <c r="F44" s="102"/>
      <c r="G44" s="103"/>
      <c r="H44" s="12">
        <v>2.5000000000000001E-2</v>
      </c>
      <c r="I44" s="13">
        <f t="shared" si="2"/>
        <v>46.215300000000006</v>
      </c>
    </row>
    <row r="45" spans="1:10" ht="15" customHeight="1" x14ac:dyDescent="0.25">
      <c r="A45" s="11">
        <v>6</v>
      </c>
      <c r="B45" s="101" t="s">
        <v>26</v>
      </c>
      <c r="C45" s="102"/>
      <c r="D45" s="102"/>
      <c r="E45" s="102"/>
      <c r="F45" s="102"/>
      <c r="G45" s="103"/>
      <c r="H45" s="12">
        <v>0.08</v>
      </c>
      <c r="I45" s="13">
        <f>$I$37*H45</f>
        <v>147.88896</v>
      </c>
    </row>
    <row r="46" spans="1:10" ht="15" customHeight="1" x14ac:dyDescent="0.25">
      <c r="A46" s="11">
        <v>7</v>
      </c>
      <c r="B46" s="101" t="s">
        <v>130</v>
      </c>
      <c r="C46" s="102"/>
      <c r="D46" s="102"/>
      <c r="E46" s="102"/>
      <c r="F46" s="102"/>
      <c r="G46" s="103"/>
      <c r="H46" s="12">
        <v>0.03</v>
      </c>
      <c r="I46" s="13">
        <f t="shared" si="2"/>
        <v>55.458359999999999</v>
      </c>
    </row>
    <row r="47" spans="1:10" ht="15" customHeight="1" x14ac:dyDescent="0.25">
      <c r="A47" s="11">
        <v>8</v>
      </c>
      <c r="B47" s="101" t="s">
        <v>27</v>
      </c>
      <c r="C47" s="102"/>
      <c r="D47" s="102"/>
      <c r="E47" s="102"/>
      <c r="F47" s="102"/>
      <c r="G47" s="103"/>
      <c r="H47" s="12">
        <v>6.0000000000000001E-3</v>
      </c>
      <c r="I47" s="13">
        <f t="shared" si="2"/>
        <v>11.091672000000001</v>
      </c>
    </row>
    <row r="48" spans="1:10" s="17" customFormat="1" ht="15" customHeight="1" x14ac:dyDescent="0.25">
      <c r="A48" s="126" t="s">
        <v>28</v>
      </c>
      <c r="B48" s="127"/>
      <c r="C48" s="127"/>
      <c r="D48" s="127"/>
      <c r="E48" s="127"/>
      <c r="F48" s="127"/>
      <c r="G48" s="128"/>
      <c r="H48" s="15">
        <f>SUM(H40:H47)</f>
        <v>0.3680000000000001</v>
      </c>
      <c r="I48" s="50">
        <f>SUM(I40:I47)</f>
        <v>680.28921600000001</v>
      </c>
      <c r="J48" s="16"/>
    </row>
    <row r="49" spans="1:16" ht="15" customHeight="1" x14ac:dyDescent="0.25">
      <c r="A49" s="153" t="s">
        <v>29</v>
      </c>
      <c r="B49" s="153"/>
      <c r="C49" s="153"/>
      <c r="D49" s="153"/>
      <c r="E49" s="153"/>
      <c r="F49" s="153"/>
      <c r="G49" s="153"/>
      <c r="H49" s="153"/>
      <c r="I49" s="153"/>
    </row>
    <row r="50" spans="1:16" ht="30.75" customHeight="1" x14ac:dyDescent="0.25">
      <c r="A50" s="158" t="s">
        <v>30</v>
      </c>
      <c r="B50" s="158"/>
      <c r="C50" s="158"/>
      <c r="D50" s="158"/>
      <c r="E50" s="158"/>
      <c r="F50" s="158"/>
      <c r="G50" s="158"/>
      <c r="H50" s="158"/>
      <c r="I50" s="158"/>
      <c r="J50"/>
      <c r="K50"/>
      <c r="L50"/>
      <c r="M50"/>
      <c r="N50"/>
      <c r="O50"/>
      <c r="P50"/>
    </row>
    <row r="51" spans="1:16" ht="33.75" customHeight="1" x14ac:dyDescent="0.25">
      <c r="A51" s="10" t="s">
        <v>31</v>
      </c>
      <c r="B51" s="135" t="s">
        <v>32</v>
      </c>
      <c r="C51" s="136"/>
      <c r="D51" s="136"/>
      <c r="E51" s="136"/>
      <c r="F51" s="136"/>
      <c r="G51" s="137"/>
      <c r="H51" s="10" t="s">
        <v>14</v>
      </c>
      <c r="I51" s="10" t="s">
        <v>15</v>
      </c>
    </row>
    <row r="52" spans="1:16" ht="15" customHeight="1" x14ac:dyDescent="0.25">
      <c r="A52" s="11">
        <v>1</v>
      </c>
      <c r="B52" s="101" t="s">
        <v>33</v>
      </c>
      <c r="C52" s="102"/>
      <c r="D52" s="102"/>
      <c r="E52" s="102"/>
      <c r="F52" s="102"/>
      <c r="G52" s="103"/>
      <c r="H52" s="67">
        <v>0.119314</v>
      </c>
      <c r="I52" s="13">
        <f>$I$37*H52</f>
        <v>220.56529216800001</v>
      </c>
    </row>
    <row r="53" spans="1:16" ht="15" customHeight="1" x14ac:dyDescent="0.25">
      <c r="A53" s="11">
        <v>2</v>
      </c>
      <c r="B53" s="101" t="s">
        <v>34</v>
      </c>
      <c r="C53" s="102"/>
      <c r="D53" s="102"/>
      <c r="E53" s="102"/>
      <c r="F53" s="102"/>
      <c r="G53" s="103"/>
      <c r="H53" s="67">
        <v>2.0479000000000001E-2</v>
      </c>
      <c r="I53" s="13">
        <f t="shared" ref="I53:I58" si="3">$I$37*H53</f>
        <v>37.857725148</v>
      </c>
    </row>
    <row r="54" spans="1:16" ht="15" customHeight="1" x14ac:dyDescent="0.25">
      <c r="A54" s="11">
        <v>3</v>
      </c>
      <c r="B54" s="101" t="s">
        <v>35</v>
      </c>
      <c r="C54" s="102"/>
      <c r="D54" s="102"/>
      <c r="E54" s="102"/>
      <c r="F54" s="102"/>
      <c r="G54" s="103"/>
      <c r="H54" s="12">
        <v>1.2123E-2</v>
      </c>
      <c r="I54" s="13">
        <f t="shared" si="3"/>
        <v>22.410723276000002</v>
      </c>
    </row>
    <row r="55" spans="1:16" ht="15" customHeight="1" x14ac:dyDescent="0.25">
      <c r="A55" s="11">
        <v>4</v>
      </c>
      <c r="B55" s="101" t="s">
        <v>36</v>
      </c>
      <c r="C55" s="102"/>
      <c r="D55" s="102"/>
      <c r="E55" s="102"/>
      <c r="F55" s="102"/>
      <c r="G55" s="103"/>
      <c r="H55" s="12">
        <v>1.1436E-2</v>
      </c>
      <c r="I55" s="13">
        <f>$I$37*H55</f>
        <v>21.140726832000002</v>
      </c>
    </row>
    <row r="56" spans="1:16" ht="15" customHeight="1" x14ac:dyDescent="0.25">
      <c r="A56" s="11">
        <v>5</v>
      </c>
      <c r="B56" s="101" t="s">
        <v>37</v>
      </c>
      <c r="C56" s="102"/>
      <c r="D56" s="102"/>
      <c r="E56" s="102"/>
      <c r="F56" s="102"/>
      <c r="G56" s="103"/>
      <c r="H56" s="12">
        <v>1.74E-4</v>
      </c>
      <c r="I56" s="13">
        <f t="shared" si="3"/>
        <v>0.32165848800000002</v>
      </c>
    </row>
    <row r="57" spans="1:16" ht="15" customHeight="1" x14ac:dyDescent="0.25">
      <c r="A57" s="11">
        <v>6</v>
      </c>
      <c r="B57" s="101" t="s">
        <v>38</v>
      </c>
      <c r="C57" s="102"/>
      <c r="D57" s="102"/>
      <c r="E57" s="102"/>
      <c r="F57" s="102"/>
      <c r="G57" s="103"/>
      <c r="H57" s="12">
        <v>4.4200000000000001E-4</v>
      </c>
      <c r="I57" s="13">
        <f t="shared" si="3"/>
        <v>0.81708650400000005</v>
      </c>
    </row>
    <row r="58" spans="1:16" ht="15" customHeight="1" x14ac:dyDescent="0.25">
      <c r="A58" s="11">
        <v>7</v>
      </c>
      <c r="B58" s="101" t="s">
        <v>39</v>
      </c>
      <c r="C58" s="102"/>
      <c r="D58" s="102"/>
      <c r="E58" s="102"/>
      <c r="F58" s="102"/>
      <c r="G58" s="103"/>
      <c r="H58" s="12">
        <v>1.85E-4</v>
      </c>
      <c r="I58" s="13">
        <f t="shared" si="3"/>
        <v>0.34199321999999999</v>
      </c>
    </row>
    <row r="59" spans="1:16" ht="15" customHeight="1" x14ac:dyDescent="0.25">
      <c r="A59" s="11">
        <v>8</v>
      </c>
      <c r="B59" s="101" t="s">
        <v>40</v>
      </c>
      <c r="C59" s="102"/>
      <c r="D59" s="102"/>
      <c r="E59" s="102"/>
      <c r="F59" s="102"/>
      <c r="G59" s="103"/>
      <c r="H59" s="12">
        <v>9.0789999999999996E-2</v>
      </c>
      <c r="I59" s="13">
        <f>$I$37*H59</f>
        <v>167.83548347999999</v>
      </c>
    </row>
    <row r="60" spans="1:16" s="17" customFormat="1" ht="15" customHeight="1" x14ac:dyDescent="0.25">
      <c r="A60" s="126" t="s">
        <v>41</v>
      </c>
      <c r="B60" s="127"/>
      <c r="C60" s="127"/>
      <c r="D60" s="127"/>
      <c r="E60" s="127"/>
      <c r="F60" s="127"/>
      <c r="G60" s="128"/>
      <c r="H60" s="15">
        <f>SUM(H52:H59)</f>
        <v>0.25494299999999998</v>
      </c>
      <c r="I60" s="50">
        <f>SUM(I52:I59)</f>
        <v>471.29068911600001</v>
      </c>
      <c r="J60" s="16"/>
    </row>
    <row r="61" spans="1:16" ht="11.25" customHeight="1" x14ac:dyDescent="0.25">
      <c r="A61" s="18" t="s">
        <v>42</v>
      </c>
      <c r="B61" s="129" t="s">
        <v>43</v>
      </c>
      <c r="C61" s="129"/>
      <c r="D61" s="129"/>
      <c r="E61" s="129"/>
      <c r="F61" s="129"/>
      <c r="G61" s="129"/>
      <c r="H61" s="129"/>
      <c r="I61" s="129"/>
    </row>
    <row r="62" spans="1:16" ht="15" customHeight="1" x14ac:dyDescent="0.25">
      <c r="A62" s="18" t="s">
        <v>44</v>
      </c>
      <c r="B62" s="157" t="s">
        <v>45</v>
      </c>
      <c r="C62" s="157"/>
      <c r="D62" s="157"/>
      <c r="E62" s="157"/>
      <c r="F62" s="157"/>
      <c r="G62" s="157"/>
      <c r="H62" s="157"/>
      <c r="I62" s="157"/>
    </row>
    <row r="63" spans="1:16" ht="33.75" customHeight="1" x14ac:dyDescent="0.25">
      <c r="A63" s="10" t="s">
        <v>46</v>
      </c>
      <c r="B63" s="135" t="s">
        <v>47</v>
      </c>
      <c r="C63" s="136"/>
      <c r="D63" s="136"/>
      <c r="E63" s="136"/>
      <c r="F63" s="136"/>
      <c r="G63" s="137"/>
      <c r="H63" s="10" t="s">
        <v>14</v>
      </c>
      <c r="I63" s="10" t="s">
        <v>15</v>
      </c>
    </row>
    <row r="64" spans="1:16" ht="15" customHeight="1" x14ac:dyDescent="0.25">
      <c r="A64" s="11">
        <v>1</v>
      </c>
      <c r="B64" s="101" t="s">
        <v>48</v>
      </c>
      <c r="C64" s="102"/>
      <c r="D64" s="102"/>
      <c r="E64" s="102"/>
      <c r="F64" s="102"/>
      <c r="G64" s="103"/>
      <c r="H64" s="12">
        <v>2.3626999999999999E-2</v>
      </c>
      <c r="I64" s="13">
        <f>$I$37*H64</f>
        <v>43.677155724000002</v>
      </c>
    </row>
    <row r="65" spans="1:11" ht="15" customHeight="1" x14ac:dyDescent="0.25">
      <c r="A65" s="11">
        <v>2</v>
      </c>
      <c r="B65" s="101" t="s">
        <v>49</v>
      </c>
      <c r="C65" s="102"/>
      <c r="D65" s="102"/>
      <c r="E65" s="102"/>
      <c r="F65" s="102"/>
      <c r="G65" s="103"/>
      <c r="H65" s="12">
        <v>1.717E-3</v>
      </c>
      <c r="I65" s="13">
        <f t="shared" ref="I65:I66" si="4">$I$37*H65</f>
        <v>3.1740668040000002</v>
      </c>
    </row>
    <row r="66" spans="1:11" ht="15" customHeight="1" x14ac:dyDescent="0.25">
      <c r="A66" s="11">
        <v>3</v>
      </c>
      <c r="B66" s="101" t="s">
        <v>50</v>
      </c>
      <c r="C66" s="102"/>
      <c r="D66" s="102"/>
      <c r="E66" s="102"/>
      <c r="F66" s="102"/>
      <c r="G66" s="103"/>
      <c r="H66" s="12">
        <v>9.4509999999999993E-3</v>
      </c>
      <c r="I66" s="13">
        <f t="shared" si="4"/>
        <v>17.471232011999998</v>
      </c>
    </row>
    <row r="67" spans="1:11" s="17" customFormat="1" ht="15" customHeight="1" x14ac:dyDescent="0.25">
      <c r="A67" s="126" t="s">
        <v>51</v>
      </c>
      <c r="B67" s="127"/>
      <c r="C67" s="127"/>
      <c r="D67" s="127"/>
      <c r="E67" s="127"/>
      <c r="F67" s="127"/>
      <c r="G67" s="128"/>
      <c r="H67" s="15">
        <f>SUM(H64:H66)</f>
        <v>3.4795E-2</v>
      </c>
      <c r="I67" s="50">
        <f>SUM(I64:I66)</f>
        <v>64.322454539999995</v>
      </c>
      <c r="J67" s="16"/>
    </row>
    <row r="68" spans="1:11" ht="5.0999999999999996" customHeight="1" x14ac:dyDescent="0.25"/>
    <row r="69" spans="1:11" ht="33.75" x14ac:dyDescent="0.25">
      <c r="A69" s="10" t="s">
        <v>52</v>
      </c>
      <c r="B69" s="135" t="s">
        <v>53</v>
      </c>
      <c r="C69" s="136"/>
      <c r="D69" s="136"/>
      <c r="E69" s="136"/>
      <c r="F69" s="136"/>
      <c r="G69" s="137"/>
      <c r="H69" s="10" t="s">
        <v>14</v>
      </c>
      <c r="I69" s="10" t="s">
        <v>15</v>
      </c>
    </row>
    <row r="70" spans="1:11" ht="15" customHeight="1" x14ac:dyDescent="0.25">
      <c r="A70" s="11">
        <v>1</v>
      </c>
      <c r="B70" s="101" t="s">
        <v>54</v>
      </c>
      <c r="C70" s="102"/>
      <c r="D70" s="102"/>
      <c r="E70" s="102"/>
      <c r="F70" s="102"/>
      <c r="G70" s="103"/>
      <c r="H70" s="12">
        <f>(H48*H60)</f>
        <v>9.3819024000000015E-2</v>
      </c>
      <c r="I70" s="13">
        <f>$I$37*H70</f>
        <v>173.43497359468805</v>
      </c>
    </row>
    <row r="71" spans="1:11" s="17" customFormat="1" ht="15" customHeight="1" x14ac:dyDescent="0.25">
      <c r="A71" s="126" t="s">
        <v>55</v>
      </c>
      <c r="B71" s="127"/>
      <c r="C71" s="127"/>
      <c r="D71" s="127"/>
      <c r="E71" s="127"/>
      <c r="F71" s="127"/>
      <c r="G71" s="128"/>
      <c r="H71" s="15">
        <f>SUM(H70:H70)</f>
        <v>9.3819024000000015E-2</v>
      </c>
      <c r="I71" s="50">
        <f>I70</f>
        <v>173.43497359468805</v>
      </c>
      <c r="J71" s="16"/>
      <c r="K71" s="19"/>
    </row>
    <row r="72" spans="1:11" ht="5.0999999999999996" customHeight="1" x14ac:dyDescent="0.25">
      <c r="J72" s="20"/>
    </row>
    <row r="73" spans="1:11" s="17" customFormat="1" ht="12" x14ac:dyDescent="0.25">
      <c r="A73" s="156" t="s">
        <v>56</v>
      </c>
      <c r="B73" s="156"/>
      <c r="C73" s="156"/>
      <c r="D73" s="156"/>
      <c r="E73" s="156"/>
      <c r="F73" s="156"/>
      <c r="G73" s="156"/>
      <c r="H73" s="21">
        <f>H48+H60+H67+H71</f>
        <v>0.75155702400000002</v>
      </c>
      <c r="I73" s="22">
        <f>I48+I60+I67+I71</f>
        <v>1389.3373332506881</v>
      </c>
      <c r="J73" s="16"/>
    </row>
    <row r="74" spans="1:11" ht="5.0999999999999996" customHeight="1" x14ac:dyDescent="0.25"/>
    <row r="75" spans="1:11" ht="33.75" x14ac:dyDescent="0.25">
      <c r="A75" s="10" t="s">
        <v>57</v>
      </c>
      <c r="B75" s="135" t="s">
        <v>151</v>
      </c>
      <c r="C75" s="136"/>
      <c r="D75" s="136"/>
      <c r="E75" s="136"/>
      <c r="F75" s="136"/>
      <c r="G75" s="137"/>
      <c r="H75" s="10" t="s">
        <v>14</v>
      </c>
      <c r="I75" s="10" t="s">
        <v>15</v>
      </c>
    </row>
    <row r="76" spans="1:11" ht="15" customHeight="1" x14ac:dyDescent="0.25">
      <c r="A76" s="11">
        <v>1</v>
      </c>
      <c r="B76" s="101" t="s">
        <v>156</v>
      </c>
      <c r="C76" s="102"/>
      <c r="D76" s="102"/>
      <c r="E76" s="102"/>
      <c r="F76" s="102"/>
      <c r="G76" s="103"/>
      <c r="H76" s="12">
        <f>I76/$I$37</f>
        <v>0.26977040071145264</v>
      </c>
      <c r="I76" s="13">
        <f>I93</f>
        <v>498.70079999999996</v>
      </c>
    </row>
    <row r="77" spans="1:11" ht="15" customHeight="1" x14ac:dyDescent="0.25">
      <c r="A77" s="11">
        <v>2</v>
      </c>
      <c r="B77" s="101" t="s">
        <v>157</v>
      </c>
      <c r="C77" s="102"/>
      <c r="D77" s="102"/>
      <c r="E77" s="102"/>
      <c r="F77" s="102"/>
      <c r="G77" s="103"/>
      <c r="H77" s="12">
        <f>I77/$I$37</f>
        <v>0</v>
      </c>
      <c r="I77" s="13">
        <f>I89</f>
        <v>0</v>
      </c>
    </row>
    <row r="78" spans="1:11" ht="15" customHeight="1" x14ac:dyDescent="0.25">
      <c r="A78" s="11">
        <v>3</v>
      </c>
      <c r="B78" s="101" t="s">
        <v>164</v>
      </c>
      <c r="C78" s="102"/>
      <c r="D78" s="102"/>
      <c r="E78" s="102"/>
      <c r="F78" s="102"/>
      <c r="G78" s="103"/>
      <c r="H78" s="12">
        <f>I78/$I$37</f>
        <v>8.5020220576302652E-2</v>
      </c>
      <c r="I78" s="13">
        <f>I85</f>
        <v>157.1694</v>
      </c>
    </row>
    <row r="79" spans="1:11" ht="15" customHeight="1" x14ac:dyDescent="0.25">
      <c r="A79" s="11">
        <v>4</v>
      </c>
      <c r="B79" s="101" t="s">
        <v>149</v>
      </c>
      <c r="C79" s="102"/>
      <c r="D79" s="102"/>
      <c r="E79" s="102"/>
      <c r="F79" s="102"/>
      <c r="G79" s="103"/>
      <c r="H79" s="12">
        <f>I79/$I$37</f>
        <v>0</v>
      </c>
      <c r="I79" s="13">
        <f>IF(I24="Não aplicável",0,((I10/H10)*1.5*I24))</f>
        <v>0</v>
      </c>
    </row>
    <row r="80" spans="1:11" ht="15" customHeight="1" x14ac:dyDescent="0.25">
      <c r="A80" s="11">
        <v>5</v>
      </c>
      <c r="B80" s="101" t="s">
        <v>134</v>
      </c>
      <c r="C80" s="102"/>
      <c r="D80" s="102"/>
      <c r="E80" s="102"/>
      <c r="F80" s="102"/>
      <c r="G80" s="103"/>
      <c r="H80" s="12">
        <f>I80/$I$37</f>
        <v>1.0505179020800471E-2</v>
      </c>
      <c r="I80" s="13">
        <f>IF(I21="Não aplicável",0,I21)</f>
        <v>19.420000000000002</v>
      </c>
    </row>
    <row r="81" spans="1:12" ht="15" customHeight="1" x14ac:dyDescent="0.25">
      <c r="A81" s="126" t="s">
        <v>58</v>
      </c>
      <c r="B81" s="127"/>
      <c r="C81" s="127"/>
      <c r="D81" s="127"/>
      <c r="E81" s="127"/>
      <c r="F81" s="127"/>
      <c r="G81" s="128"/>
      <c r="H81" s="15">
        <f>SUM(H76:H80)</f>
        <v>0.36529580030855574</v>
      </c>
      <c r="I81" s="50">
        <f>SUM(I76:I80)</f>
        <v>675.29019999999991</v>
      </c>
      <c r="J81" s="14"/>
    </row>
    <row r="82" spans="1:12" ht="18" customHeight="1" x14ac:dyDescent="0.25">
      <c r="A82" s="18" t="s">
        <v>166</v>
      </c>
      <c r="B82" s="153" t="s">
        <v>165</v>
      </c>
      <c r="C82" s="154"/>
      <c r="D82" s="154"/>
      <c r="E82" s="154"/>
      <c r="F82" s="154"/>
      <c r="G82" s="154"/>
      <c r="H82" s="24"/>
      <c r="I82" s="25"/>
    </row>
    <row r="83" spans="1:12" ht="15" customHeight="1" x14ac:dyDescent="0.25">
      <c r="A83" s="152" t="s">
        <v>59</v>
      </c>
      <c r="B83" s="152"/>
      <c r="C83" s="152"/>
      <c r="D83" s="152"/>
      <c r="E83" s="152"/>
      <c r="F83" s="152"/>
      <c r="G83" s="152"/>
      <c r="H83" s="152"/>
      <c r="I83" s="152"/>
    </row>
    <row r="84" spans="1:12" ht="24" customHeight="1" x14ac:dyDescent="0.25">
      <c r="A84" s="133" t="s">
        <v>60</v>
      </c>
      <c r="B84" s="133"/>
      <c r="C84" s="11" t="s">
        <v>61</v>
      </c>
      <c r="D84" s="11" t="s">
        <v>62</v>
      </c>
      <c r="E84" s="11" t="s">
        <v>63</v>
      </c>
      <c r="F84" s="11" t="s">
        <v>64</v>
      </c>
      <c r="G84" s="11" t="s">
        <v>65</v>
      </c>
      <c r="H84" s="12" t="s">
        <v>66</v>
      </c>
      <c r="I84" s="13" t="s">
        <v>67</v>
      </c>
    </row>
    <row r="85" spans="1:12" ht="15" customHeight="1" x14ac:dyDescent="0.25">
      <c r="A85" s="155">
        <f>I12</f>
        <v>4.8</v>
      </c>
      <c r="B85" s="133"/>
      <c r="C85" s="11">
        <f>I13</f>
        <v>26</v>
      </c>
      <c r="D85" s="11">
        <v>2</v>
      </c>
      <c r="E85" s="30">
        <f>A85*C85*D85</f>
        <v>249.6</v>
      </c>
      <c r="F85" s="30">
        <f>I29</f>
        <v>1540.51</v>
      </c>
      <c r="G85" s="26">
        <f>I14</f>
        <v>0.06</v>
      </c>
      <c r="H85" s="30">
        <f>F85*G85</f>
        <v>92.430599999999998</v>
      </c>
      <c r="I85" s="68">
        <f>IF((E85-H85)&gt;0,E85-H85,0)</f>
        <v>157.1694</v>
      </c>
    </row>
    <row r="86" spans="1:12" ht="3.75" customHeight="1" x14ac:dyDescent="0.25">
      <c r="A86" s="79"/>
      <c r="E86" s="14"/>
      <c r="F86" s="14"/>
      <c r="G86" s="80"/>
      <c r="H86" s="14"/>
      <c r="I86" s="81"/>
    </row>
    <row r="87" spans="1:12" ht="15" customHeight="1" x14ac:dyDescent="0.25">
      <c r="A87" s="152" t="s">
        <v>158</v>
      </c>
      <c r="B87" s="152"/>
      <c r="C87" s="152"/>
      <c r="D87" s="152"/>
      <c r="E87" s="152"/>
      <c r="F87" s="152"/>
      <c r="G87" s="152"/>
      <c r="H87" s="152"/>
      <c r="I87" s="152"/>
    </row>
    <row r="88" spans="1:12" ht="23.25" customHeight="1" x14ac:dyDescent="0.25">
      <c r="A88" s="133" t="s">
        <v>60</v>
      </c>
      <c r="B88" s="133"/>
      <c r="C88" s="11" t="s">
        <v>68</v>
      </c>
      <c r="D88" s="11" t="s">
        <v>62</v>
      </c>
      <c r="E88" s="11" t="s">
        <v>63</v>
      </c>
      <c r="F88" s="11" t="s">
        <v>64</v>
      </c>
      <c r="G88" s="11" t="s">
        <v>65</v>
      </c>
      <c r="H88" s="12" t="s">
        <v>66</v>
      </c>
      <c r="I88" s="13" t="s">
        <v>67</v>
      </c>
    </row>
    <row r="89" spans="1:12" ht="15" customHeight="1" x14ac:dyDescent="0.25">
      <c r="A89" s="151">
        <f>I18</f>
        <v>0</v>
      </c>
      <c r="B89" s="151"/>
      <c r="C89" s="31">
        <f>I19</f>
        <v>0</v>
      </c>
      <c r="D89" s="11">
        <v>1</v>
      </c>
      <c r="E89" s="30">
        <f>A89*C89*D89</f>
        <v>0</v>
      </c>
      <c r="F89" s="30">
        <f>E89</f>
        <v>0</v>
      </c>
      <c r="G89" s="52">
        <f>I20</f>
        <v>0</v>
      </c>
      <c r="H89" s="30">
        <f>F89*G89</f>
        <v>0</v>
      </c>
      <c r="I89" s="13">
        <f>E89-H89</f>
        <v>0</v>
      </c>
    </row>
    <row r="90" spans="1:12" ht="5.0999999999999996" customHeight="1" x14ac:dyDescent="0.25">
      <c r="A90" s="27"/>
      <c r="B90" s="27"/>
      <c r="C90" s="27"/>
      <c r="D90" s="27"/>
      <c r="E90" s="16"/>
      <c r="F90" s="16"/>
      <c r="G90" s="28"/>
      <c r="H90" s="16"/>
      <c r="I90" s="29"/>
    </row>
    <row r="91" spans="1:12" ht="15" customHeight="1" x14ac:dyDescent="0.25">
      <c r="A91" s="152" t="s">
        <v>139</v>
      </c>
      <c r="B91" s="152"/>
      <c r="C91" s="152"/>
      <c r="D91" s="152"/>
      <c r="E91" s="152"/>
      <c r="F91" s="152"/>
      <c r="G91" s="152"/>
      <c r="H91" s="152"/>
      <c r="I91" s="152"/>
    </row>
    <row r="92" spans="1:12" ht="23.25" customHeight="1" x14ac:dyDescent="0.25">
      <c r="A92" s="133" t="s">
        <v>60</v>
      </c>
      <c r="B92" s="133"/>
      <c r="C92" s="11" t="s">
        <v>68</v>
      </c>
      <c r="D92" s="11" t="s">
        <v>62</v>
      </c>
      <c r="E92" s="11" t="s">
        <v>63</v>
      </c>
      <c r="F92" s="11" t="s">
        <v>64</v>
      </c>
      <c r="G92" s="11" t="s">
        <v>65</v>
      </c>
      <c r="H92" s="12" t="str">
        <f>H84</f>
        <v>Valor desconto</v>
      </c>
      <c r="I92" s="13" t="s">
        <v>67</v>
      </c>
    </row>
    <row r="93" spans="1:12" ht="15" customHeight="1" x14ac:dyDescent="0.25">
      <c r="A93" s="151">
        <f>I15</f>
        <v>23.68</v>
      </c>
      <c r="B93" s="151"/>
      <c r="C93" s="31">
        <f>I16</f>
        <v>26</v>
      </c>
      <c r="D93" s="11">
        <v>1</v>
      </c>
      <c r="E93" s="30">
        <f>A93*C93*D93</f>
        <v>615.67999999999995</v>
      </c>
      <c r="F93" s="30">
        <f>E93</f>
        <v>615.67999999999995</v>
      </c>
      <c r="G93" s="52">
        <f>I17</f>
        <v>0.19</v>
      </c>
      <c r="H93" s="30">
        <f>F93*G93</f>
        <v>116.97919999999999</v>
      </c>
      <c r="I93" s="13">
        <f>E93-H93</f>
        <v>498.70079999999996</v>
      </c>
    </row>
    <row r="94" spans="1:12" ht="5.0999999999999996" customHeight="1" x14ac:dyDescent="0.25"/>
    <row r="95" spans="1:12" ht="12" customHeight="1" x14ac:dyDescent="0.25">
      <c r="A95" s="120" t="s">
        <v>69</v>
      </c>
      <c r="B95" s="120"/>
      <c r="C95" s="120"/>
      <c r="D95" s="120"/>
      <c r="E95" s="120"/>
      <c r="F95" s="120"/>
      <c r="G95" s="120"/>
      <c r="H95" s="32">
        <f>H37+H73+H81</f>
        <v>2.1168528243085558</v>
      </c>
      <c r="I95" s="33">
        <f>I37+I73+I81</f>
        <v>3913.2395332506881</v>
      </c>
      <c r="J95" s="14"/>
      <c r="L95" s="14"/>
    </row>
    <row r="96" spans="1:12" s="38" customFormat="1" ht="5.0999999999999996" customHeight="1" x14ac:dyDescent="0.25">
      <c r="A96" s="34"/>
      <c r="B96" s="34"/>
      <c r="C96" s="34"/>
      <c r="D96" s="34"/>
      <c r="E96" s="34"/>
      <c r="F96" s="34"/>
      <c r="G96" s="34"/>
      <c r="H96" s="35"/>
      <c r="I96" s="36"/>
      <c r="J96" s="37"/>
      <c r="L96" s="37"/>
    </row>
    <row r="97" spans="1:19" x14ac:dyDescent="0.25">
      <c r="A97" s="112" t="s">
        <v>70</v>
      </c>
      <c r="B97" s="112"/>
      <c r="C97" s="112"/>
      <c r="D97" s="112"/>
      <c r="E97" s="112"/>
      <c r="F97" s="112"/>
      <c r="G97" s="112"/>
      <c r="H97" s="112"/>
      <c r="I97" s="112"/>
    </row>
    <row r="98" spans="1:19" ht="33.75" x14ac:dyDescent="0.25">
      <c r="A98" s="10" t="s">
        <v>12</v>
      </c>
      <c r="B98" s="135" t="s">
        <v>71</v>
      </c>
      <c r="C98" s="136"/>
      <c r="D98" s="136"/>
      <c r="E98" s="136"/>
      <c r="F98" s="136"/>
      <c r="G98" s="137"/>
      <c r="H98" s="10" t="s">
        <v>14</v>
      </c>
      <c r="I98" s="10" t="s">
        <v>15</v>
      </c>
    </row>
    <row r="99" spans="1:19" ht="15" customHeight="1" x14ac:dyDescent="0.25">
      <c r="A99" s="11">
        <v>1</v>
      </c>
      <c r="B99" s="101" t="s">
        <v>167</v>
      </c>
      <c r="C99" s="102"/>
      <c r="D99" s="102"/>
      <c r="E99" s="102"/>
      <c r="F99" s="102"/>
      <c r="G99" s="103"/>
      <c r="H99" s="12">
        <f>I99/$I$110</f>
        <v>0</v>
      </c>
      <c r="I99" s="13">
        <v>0</v>
      </c>
      <c r="K99"/>
      <c r="L99"/>
      <c r="M99"/>
      <c r="N99"/>
      <c r="O99"/>
      <c r="P99"/>
      <c r="Q99"/>
      <c r="R99"/>
      <c r="S99"/>
    </row>
    <row r="100" spans="1:19" ht="15" customHeight="1" x14ac:dyDescent="0.25">
      <c r="A100" s="11">
        <v>2</v>
      </c>
      <c r="B100" s="145" t="s">
        <v>171</v>
      </c>
      <c r="C100" s="146"/>
      <c r="D100" s="146"/>
      <c r="E100" s="146"/>
      <c r="F100" s="146"/>
      <c r="G100" s="147"/>
      <c r="H100" s="12">
        <f t="shared" ref="H100:H104" si="5">I100/$I$110</f>
        <v>0</v>
      </c>
      <c r="I100" s="13">
        <v>0</v>
      </c>
      <c r="K100"/>
      <c r="L100"/>
      <c r="M100"/>
      <c r="N100"/>
      <c r="O100"/>
      <c r="P100"/>
      <c r="Q100"/>
      <c r="R100"/>
      <c r="S100"/>
    </row>
    <row r="101" spans="1:19" ht="15" customHeight="1" x14ac:dyDescent="0.25">
      <c r="A101" s="11">
        <v>3</v>
      </c>
      <c r="B101" s="101" t="s">
        <v>72</v>
      </c>
      <c r="C101" s="102"/>
      <c r="D101" s="102"/>
      <c r="E101" s="102"/>
      <c r="F101" s="102"/>
      <c r="G101" s="103"/>
      <c r="H101" s="12">
        <f t="shared" si="5"/>
        <v>0</v>
      </c>
      <c r="I101" s="13">
        <v>0</v>
      </c>
      <c r="K101"/>
      <c r="L101"/>
      <c r="M101"/>
      <c r="N101"/>
      <c r="O101"/>
      <c r="P101"/>
      <c r="Q101"/>
      <c r="R101"/>
      <c r="S101"/>
    </row>
    <row r="102" spans="1:19" ht="15" customHeight="1" x14ac:dyDescent="0.25">
      <c r="A102" s="11">
        <v>4</v>
      </c>
      <c r="B102" s="148" t="s">
        <v>73</v>
      </c>
      <c r="C102" s="149"/>
      <c r="D102" s="149"/>
      <c r="E102" s="149"/>
      <c r="F102" s="149"/>
      <c r="G102" s="150"/>
      <c r="H102" s="12">
        <f t="shared" si="5"/>
        <v>0</v>
      </c>
      <c r="I102" s="13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1">
        <v>5</v>
      </c>
      <c r="B103" s="101" t="s">
        <v>172</v>
      </c>
      <c r="C103" s="102"/>
      <c r="D103" s="102"/>
      <c r="E103" s="102"/>
      <c r="F103" s="102"/>
      <c r="G103" s="103"/>
      <c r="H103" s="12">
        <f t="shared" si="5"/>
        <v>0</v>
      </c>
      <c r="I103" s="13"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1">
        <v>6</v>
      </c>
      <c r="B104" s="101" t="s">
        <v>74</v>
      </c>
      <c r="C104" s="102"/>
      <c r="D104" s="102"/>
      <c r="E104" s="102"/>
      <c r="F104" s="102"/>
      <c r="G104" s="103"/>
      <c r="H104" s="12">
        <f t="shared" si="5"/>
        <v>0</v>
      </c>
      <c r="I104" s="13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26" t="s">
        <v>75</v>
      </c>
      <c r="B105" s="127"/>
      <c r="C105" s="127"/>
      <c r="D105" s="127"/>
      <c r="E105" s="127"/>
      <c r="F105" s="127"/>
      <c r="G105" s="128"/>
      <c r="H105" s="15">
        <f>H99+H100+H101+H102+H103+H104</f>
        <v>0</v>
      </c>
      <c r="I105" s="39">
        <f>SUM(I99:I104)</f>
        <v>0</v>
      </c>
      <c r="J105" s="14"/>
      <c r="K105"/>
      <c r="L105"/>
      <c r="M105"/>
      <c r="N105"/>
      <c r="O105"/>
      <c r="P105"/>
      <c r="Q105"/>
      <c r="R105"/>
      <c r="S105"/>
    </row>
    <row r="106" spans="1:19" ht="30" customHeight="1" x14ac:dyDescent="0.25">
      <c r="A106"/>
      <c r="B106" s="129" t="s">
        <v>168</v>
      </c>
      <c r="C106" s="129"/>
      <c r="D106" s="129"/>
      <c r="E106" s="129"/>
      <c r="F106" s="129"/>
      <c r="G106" s="129"/>
      <c r="H106" s="129"/>
      <c r="I106" s="129"/>
      <c r="K106"/>
      <c r="L106"/>
      <c r="M106"/>
      <c r="N106"/>
      <c r="O106"/>
      <c r="P106"/>
      <c r="Q106"/>
      <c r="R106"/>
      <c r="S106"/>
    </row>
    <row r="107" spans="1:19" ht="5.25" customHeight="1" x14ac:dyDescent="0.25">
      <c r="A107"/>
      <c r="B107"/>
      <c r="C107"/>
      <c r="D107"/>
      <c r="E107"/>
      <c r="F107"/>
      <c r="G107"/>
      <c r="H107"/>
      <c r="I107"/>
    </row>
    <row r="108" spans="1:19" ht="48.75" customHeight="1" x14ac:dyDescent="0.25">
      <c r="A108" s="142" t="s">
        <v>150</v>
      </c>
      <c r="B108" s="143"/>
      <c r="C108" s="143"/>
      <c r="D108" s="143"/>
      <c r="E108" s="144"/>
      <c r="F108" s="40">
        <f>I25</f>
        <v>0.2</v>
      </c>
      <c r="G108" s="41">
        <f>I110*F108</f>
        <v>751.21402665013761</v>
      </c>
      <c r="H108" s="42" t="s">
        <v>76</v>
      </c>
      <c r="I108" s="43">
        <f>I78</f>
        <v>157.1694</v>
      </c>
      <c r="K108"/>
      <c r="L108"/>
      <c r="M108"/>
      <c r="N108"/>
      <c r="O108"/>
      <c r="P108"/>
      <c r="Q108"/>
      <c r="R108"/>
      <c r="S108"/>
    </row>
    <row r="109" spans="1:19" s="47" customFormat="1" ht="16.5" customHeight="1" x14ac:dyDescent="0.25">
      <c r="A109" s="139" t="s">
        <v>77</v>
      </c>
      <c r="B109" s="139"/>
      <c r="C109" s="44" t="s">
        <v>78</v>
      </c>
      <c r="D109" s="44" t="s">
        <v>79</v>
      </c>
      <c r="E109" s="44" t="s">
        <v>80</v>
      </c>
      <c r="F109" s="44" t="s">
        <v>81</v>
      </c>
      <c r="G109" s="44" t="s">
        <v>82</v>
      </c>
      <c r="H109" s="42" t="s">
        <v>83</v>
      </c>
      <c r="I109" s="45" t="s">
        <v>84</v>
      </c>
      <c r="J109" s="46"/>
      <c r="K109"/>
      <c r="L109"/>
      <c r="M109"/>
      <c r="N109"/>
      <c r="O109"/>
      <c r="P109"/>
      <c r="Q109"/>
      <c r="R109"/>
      <c r="S109"/>
    </row>
    <row r="110" spans="1:19" ht="16.5" customHeight="1" x14ac:dyDescent="0.25">
      <c r="A110" s="140">
        <f>I37</f>
        <v>1848.6120000000001</v>
      </c>
      <c r="B110" s="140"/>
      <c r="C110" s="48">
        <f>I48</f>
        <v>680.28921600000001</v>
      </c>
      <c r="D110" s="48">
        <f>I60</f>
        <v>471.29068911600001</v>
      </c>
      <c r="E110" s="48">
        <f>I67</f>
        <v>64.322454539999995</v>
      </c>
      <c r="F110" s="48">
        <f>I71</f>
        <v>173.43497359468805</v>
      </c>
      <c r="G110" s="48">
        <f>I81</f>
        <v>675.29019999999991</v>
      </c>
      <c r="H110" s="48">
        <f>A110+C110+D110+E110+F110+G110</f>
        <v>3913.2395332506881</v>
      </c>
      <c r="I110" s="48">
        <f>H110-I108</f>
        <v>3756.0701332506878</v>
      </c>
      <c r="J110" s="14"/>
      <c r="K110"/>
      <c r="L110"/>
      <c r="M110"/>
      <c r="N110"/>
      <c r="O110"/>
      <c r="P110"/>
      <c r="Q110"/>
      <c r="R110"/>
      <c r="S110"/>
    </row>
    <row r="111" spans="1:19" ht="5.0999999999999996" customHeight="1" x14ac:dyDescent="0.25">
      <c r="A111" s="18"/>
      <c r="B111" s="141"/>
      <c r="C111" s="141"/>
      <c r="D111" s="141"/>
      <c r="E111" s="141"/>
      <c r="F111" s="141"/>
      <c r="G111" s="141"/>
      <c r="H111" s="141"/>
      <c r="I111" s="141"/>
    </row>
    <row r="112" spans="1:19" ht="33.75" x14ac:dyDescent="0.25">
      <c r="A112" s="10" t="s">
        <v>19</v>
      </c>
      <c r="B112" s="135" t="s">
        <v>85</v>
      </c>
      <c r="C112" s="136"/>
      <c r="D112" s="136"/>
      <c r="E112" s="136"/>
      <c r="F112" s="136"/>
      <c r="G112" s="137"/>
      <c r="H112" s="10" t="s">
        <v>14</v>
      </c>
      <c r="I112" s="10" t="s">
        <v>15</v>
      </c>
    </row>
    <row r="113" spans="1:15" ht="15" customHeight="1" x14ac:dyDescent="0.25">
      <c r="A113" s="11">
        <v>1</v>
      </c>
      <c r="B113" s="101" t="s">
        <v>86</v>
      </c>
      <c r="C113" s="102"/>
      <c r="D113" s="102"/>
      <c r="E113" s="102"/>
      <c r="F113" s="102"/>
      <c r="G113" s="103"/>
      <c r="H113" s="12">
        <f>I113/$I$123</f>
        <v>0</v>
      </c>
      <c r="I113" s="13">
        <v>0</v>
      </c>
    </row>
    <row r="114" spans="1:15" ht="15" customHeight="1" x14ac:dyDescent="0.25">
      <c r="A114" s="11">
        <v>2</v>
      </c>
      <c r="B114" s="101" t="s">
        <v>87</v>
      </c>
      <c r="C114" s="102"/>
      <c r="D114" s="102"/>
      <c r="E114" s="102"/>
      <c r="F114" s="102"/>
      <c r="G114" s="103"/>
      <c r="H114" s="12">
        <f>I114/$I$123</f>
        <v>0</v>
      </c>
      <c r="I114" s="13">
        <v>0</v>
      </c>
    </row>
    <row r="115" spans="1:15" ht="15" customHeight="1" x14ac:dyDescent="0.25">
      <c r="A115" s="126" t="s">
        <v>88</v>
      </c>
      <c r="B115" s="127"/>
      <c r="C115" s="127"/>
      <c r="D115" s="127"/>
      <c r="E115" s="127"/>
      <c r="F115" s="127"/>
      <c r="G115" s="128"/>
      <c r="H115" s="15">
        <f>H113+H114</f>
        <v>0</v>
      </c>
      <c r="I115" s="50">
        <f>SUM(I113:I114)</f>
        <v>0</v>
      </c>
    </row>
    <row r="116" spans="1:15" ht="5.0999999999999996" customHeight="1" x14ac:dyDescent="0.25"/>
    <row r="117" spans="1:15" ht="33.75" x14ac:dyDescent="0.25">
      <c r="A117" s="10" t="s">
        <v>31</v>
      </c>
      <c r="B117" s="135" t="s">
        <v>89</v>
      </c>
      <c r="C117" s="136"/>
      <c r="D117" s="136"/>
      <c r="E117" s="136"/>
      <c r="F117" s="136"/>
      <c r="G117" s="137"/>
      <c r="H117" s="10" t="s">
        <v>14</v>
      </c>
      <c r="I117" s="10" t="s">
        <v>15</v>
      </c>
    </row>
    <row r="118" spans="1:15" ht="15" customHeight="1" x14ac:dyDescent="0.25">
      <c r="A118" s="11">
        <v>1</v>
      </c>
      <c r="B118" s="101" t="s">
        <v>89</v>
      </c>
      <c r="C118" s="102"/>
      <c r="D118" s="102"/>
      <c r="E118" s="102"/>
      <c r="F118" s="102"/>
      <c r="G118" s="103"/>
      <c r="H118" s="12">
        <f>I118/I123</f>
        <v>0</v>
      </c>
      <c r="I118" s="13">
        <v>0</v>
      </c>
    </row>
    <row r="119" spans="1:15" ht="15" customHeight="1" x14ac:dyDescent="0.25">
      <c r="A119" s="126" t="s">
        <v>90</v>
      </c>
      <c r="B119" s="127"/>
      <c r="C119" s="127"/>
      <c r="D119" s="127"/>
      <c r="E119" s="127"/>
      <c r="F119" s="127"/>
      <c r="G119" s="128"/>
      <c r="H119" s="15">
        <f>H118</f>
        <v>0</v>
      </c>
      <c r="I119" s="50">
        <f>I118</f>
        <v>0</v>
      </c>
      <c r="J119" s="14"/>
      <c r="K119" s="14"/>
      <c r="L119" s="1"/>
    </row>
    <row r="120" spans="1:15" ht="5.0999999999999996" customHeight="1" x14ac:dyDescent="0.25">
      <c r="A120" s="17"/>
      <c r="B120" s="17"/>
      <c r="C120" s="17"/>
      <c r="D120" s="17"/>
      <c r="E120" s="17"/>
      <c r="F120" s="17"/>
      <c r="G120" s="17"/>
      <c r="H120" s="24"/>
      <c r="I120" s="25"/>
    </row>
    <row r="121" spans="1:15" ht="39" customHeight="1" x14ac:dyDescent="0.25">
      <c r="A121" s="138" t="s">
        <v>91</v>
      </c>
      <c r="B121" s="138"/>
      <c r="C121" s="138"/>
      <c r="D121" s="138"/>
      <c r="E121" s="138"/>
      <c r="F121" s="40">
        <v>0.18</v>
      </c>
      <c r="G121" s="41">
        <f>I123*F121</f>
        <v>676.09262398512374</v>
      </c>
      <c r="H121" s="42" t="s">
        <v>76</v>
      </c>
      <c r="I121" s="43">
        <f>I78</f>
        <v>157.1694</v>
      </c>
      <c r="L121" s="1"/>
    </row>
    <row r="122" spans="1:15" s="47" customFormat="1" ht="16.5" customHeight="1" x14ac:dyDescent="0.25">
      <c r="A122" s="139" t="s">
        <v>77</v>
      </c>
      <c r="B122" s="139"/>
      <c r="C122" s="44" t="s">
        <v>78</v>
      </c>
      <c r="D122" s="44" t="s">
        <v>79</v>
      </c>
      <c r="E122" s="44" t="s">
        <v>80</v>
      </c>
      <c r="F122" s="44" t="s">
        <v>81</v>
      </c>
      <c r="G122" s="44" t="s">
        <v>82</v>
      </c>
      <c r="H122" s="42" t="s">
        <v>83</v>
      </c>
      <c r="I122" s="45" t="s">
        <v>84</v>
      </c>
      <c r="J122" s="46"/>
      <c r="L122" s="46"/>
    </row>
    <row r="123" spans="1:15" ht="16.5" customHeight="1" x14ac:dyDescent="0.25">
      <c r="A123" s="140">
        <f>I37</f>
        <v>1848.6120000000001</v>
      </c>
      <c r="B123" s="140"/>
      <c r="C123" s="48">
        <f>I48</f>
        <v>680.28921600000001</v>
      </c>
      <c r="D123" s="48">
        <f>I60</f>
        <v>471.29068911600001</v>
      </c>
      <c r="E123" s="48">
        <f>I67</f>
        <v>64.322454539999995</v>
      </c>
      <c r="F123" s="48">
        <f>I71</f>
        <v>173.43497359468805</v>
      </c>
      <c r="G123" s="48">
        <f>I81</f>
        <v>675.29019999999991</v>
      </c>
      <c r="H123" s="48">
        <f>A123+C123+D123+E123+F123+G123</f>
        <v>3913.2395332506881</v>
      </c>
      <c r="I123" s="48">
        <f>H123-I121</f>
        <v>3756.0701332506878</v>
      </c>
      <c r="J123" s="14"/>
      <c r="L123" s="1"/>
    </row>
    <row r="124" spans="1:15" ht="5.0999999999999996" customHeight="1" x14ac:dyDescent="0.25"/>
    <row r="125" spans="1:15" ht="12" x14ac:dyDescent="0.25">
      <c r="A125" s="120" t="s">
        <v>92</v>
      </c>
      <c r="B125" s="120"/>
      <c r="C125" s="120"/>
      <c r="D125" s="120"/>
      <c r="E125" s="120"/>
      <c r="F125" s="120"/>
      <c r="G125" s="120"/>
      <c r="H125" s="32">
        <f>H105+H115+H119</f>
        <v>0</v>
      </c>
      <c r="I125" s="33">
        <f>I105+I115+I119</f>
        <v>0</v>
      </c>
    </row>
    <row r="126" spans="1:15" ht="5.0999999999999996" customHeight="1" x14ac:dyDescent="0.25"/>
    <row r="127" spans="1:15" x14ac:dyDescent="0.25">
      <c r="A127" s="112" t="s">
        <v>93</v>
      </c>
      <c r="B127" s="112"/>
      <c r="C127" s="112"/>
      <c r="D127" s="112"/>
      <c r="E127" s="112"/>
      <c r="F127" s="112"/>
      <c r="G127" s="112"/>
      <c r="H127" s="112"/>
      <c r="I127" s="112"/>
    </row>
    <row r="128" spans="1:15" ht="33.75" x14ac:dyDescent="0.25">
      <c r="A128" s="10" t="s">
        <v>12</v>
      </c>
      <c r="B128" s="135" t="s">
        <v>169</v>
      </c>
      <c r="C128" s="136"/>
      <c r="D128" s="136"/>
      <c r="E128" s="136"/>
      <c r="F128" s="136"/>
      <c r="G128" s="137"/>
      <c r="H128" s="10" t="s">
        <v>14</v>
      </c>
      <c r="I128" s="10" t="s">
        <v>15</v>
      </c>
      <c r="K128"/>
      <c r="L128"/>
      <c r="M128"/>
      <c r="N128"/>
      <c r="O128"/>
    </row>
    <row r="129" spans="1:19" ht="15" customHeight="1" x14ac:dyDescent="0.25">
      <c r="A129" s="11">
        <v>1</v>
      </c>
      <c r="B129" s="101" t="s">
        <v>94</v>
      </c>
      <c r="C129" s="102"/>
      <c r="D129" s="102"/>
      <c r="E129" s="102"/>
      <c r="F129" s="102"/>
      <c r="G129" s="103"/>
      <c r="H129" s="12">
        <f>I129/$I$95</f>
        <v>1.9241982507288632E-2</v>
      </c>
      <c r="I129" s="13">
        <f>($D$139/$E$140)*G139</f>
        <v>75.298486645640068</v>
      </c>
    </row>
    <row r="130" spans="1:19" ht="15" customHeight="1" x14ac:dyDescent="0.25">
      <c r="A130" s="11">
        <v>2</v>
      </c>
      <c r="B130" s="101" t="s">
        <v>95</v>
      </c>
      <c r="C130" s="102"/>
      <c r="D130" s="102"/>
      <c r="E130" s="102"/>
      <c r="F130" s="102"/>
      <c r="G130" s="103"/>
      <c r="H130" s="12">
        <f t="shared" ref="H130:H133" si="6">I130/$I$95</f>
        <v>8.8629737609329462E-2</v>
      </c>
      <c r="I130" s="13">
        <f>($D$139/$E$140)*G140</f>
        <v>346.82939303446335</v>
      </c>
    </row>
    <row r="131" spans="1:19" ht="15" customHeight="1" x14ac:dyDescent="0.25">
      <c r="A131" s="11">
        <v>3</v>
      </c>
      <c r="B131" s="101" t="s">
        <v>159</v>
      </c>
      <c r="C131" s="102"/>
      <c r="D131" s="102"/>
      <c r="E131" s="102"/>
      <c r="F131" s="102"/>
      <c r="G131" s="103"/>
      <c r="H131" s="12">
        <f t="shared" si="6"/>
        <v>5.830903790087464E-2</v>
      </c>
      <c r="I131" s="13">
        <f>($D$139/$E$140)*G141</f>
        <v>228.17723225951536</v>
      </c>
    </row>
    <row r="132" spans="1:19" ht="15" customHeight="1" x14ac:dyDescent="0.25">
      <c r="A132" s="11">
        <v>4</v>
      </c>
      <c r="B132" s="101" t="s">
        <v>173</v>
      </c>
      <c r="C132" s="102"/>
      <c r="D132" s="102"/>
      <c r="E132" s="102"/>
      <c r="F132" s="102"/>
      <c r="G132" s="103"/>
      <c r="H132" s="12">
        <f t="shared" si="6"/>
        <v>0</v>
      </c>
      <c r="I132" s="13">
        <f t="shared" ref="I132" si="7">($D$139/$E$140)*G142</f>
        <v>0</v>
      </c>
    </row>
    <row r="133" spans="1:19" ht="15" customHeight="1" x14ac:dyDescent="0.25">
      <c r="A133" s="11">
        <v>5</v>
      </c>
      <c r="B133" s="101" t="s">
        <v>74</v>
      </c>
      <c r="C133" s="102"/>
      <c r="D133" s="102"/>
      <c r="E133" s="102"/>
      <c r="F133" s="102"/>
      <c r="G133" s="103"/>
      <c r="H133" s="12">
        <f t="shared" si="6"/>
        <v>0</v>
      </c>
      <c r="I133" s="13">
        <v>0</v>
      </c>
    </row>
    <row r="134" spans="1:19" ht="15" customHeight="1" x14ac:dyDescent="0.25">
      <c r="A134" s="126" t="s">
        <v>96</v>
      </c>
      <c r="B134" s="127"/>
      <c r="C134" s="127"/>
      <c r="D134" s="127"/>
      <c r="E134" s="127"/>
      <c r="F134" s="127"/>
      <c r="G134" s="128"/>
      <c r="H134" s="15">
        <f>H129+H130+H131+H132+H133</f>
        <v>0.16618075801749274</v>
      </c>
      <c r="I134" s="50">
        <f>SUM(I129:I133)</f>
        <v>650.30511193961877</v>
      </c>
    </row>
    <row r="135" spans="1:19" ht="11.25" customHeight="1" x14ac:dyDescent="0.25">
      <c r="A135" s="18" t="s">
        <v>98</v>
      </c>
      <c r="B135" s="129" t="s">
        <v>97</v>
      </c>
      <c r="C135" s="129"/>
      <c r="D135" s="129"/>
      <c r="E135" s="129"/>
      <c r="F135" s="129"/>
      <c r="G135" s="129"/>
      <c r="H135" s="129"/>
      <c r="I135" s="129"/>
      <c r="K135"/>
      <c r="L135"/>
      <c r="M135"/>
      <c r="N135"/>
      <c r="O135"/>
      <c r="P135"/>
      <c r="Q135"/>
      <c r="R135"/>
      <c r="S135"/>
    </row>
    <row r="136" spans="1:19" ht="20.25" customHeight="1" x14ac:dyDescent="0.25">
      <c r="A136" s="18" t="s">
        <v>170</v>
      </c>
      <c r="B136" s="130" t="s">
        <v>99</v>
      </c>
      <c r="C136" s="130"/>
      <c r="D136" s="130"/>
      <c r="E136" s="130"/>
      <c r="F136" s="130"/>
      <c r="G136" s="130"/>
      <c r="H136" s="130"/>
      <c r="I136" s="130"/>
      <c r="K136"/>
      <c r="L136"/>
      <c r="M136"/>
      <c r="N136"/>
      <c r="O136"/>
      <c r="P136"/>
      <c r="Q136"/>
      <c r="R136"/>
      <c r="S136"/>
    </row>
    <row r="137" spans="1:19" ht="13.5" customHeight="1" x14ac:dyDescent="0.25">
      <c r="A137" s="131" t="s">
        <v>100</v>
      </c>
      <c r="B137" s="131"/>
      <c r="C137" s="131"/>
      <c r="D137" s="131"/>
      <c r="E137" s="131"/>
      <c r="F137" s="131"/>
      <c r="G137" s="131"/>
      <c r="H137" s="131"/>
      <c r="I137" s="131"/>
    </row>
    <row r="138" spans="1:19" ht="13.5" customHeight="1" x14ac:dyDescent="0.25">
      <c r="A138" s="132" t="s">
        <v>101</v>
      </c>
      <c r="B138" s="132"/>
      <c r="C138" s="11" t="s">
        <v>102</v>
      </c>
      <c r="D138" s="133" t="s">
        <v>143</v>
      </c>
      <c r="E138" s="134"/>
      <c r="F138" s="11" t="s">
        <v>103</v>
      </c>
      <c r="G138" s="49" t="s">
        <v>104</v>
      </c>
      <c r="H138" s="133" t="s">
        <v>105</v>
      </c>
      <c r="I138" s="133"/>
    </row>
    <row r="139" spans="1:19" ht="13.5" customHeight="1" x14ac:dyDescent="0.25">
      <c r="A139" s="121">
        <f>I95</f>
        <v>3913.2395332506881</v>
      </c>
      <c r="B139" s="122"/>
      <c r="C139" s="13">
        <f>I125</f>
        <v>0</v>
      </c>
      <c r="D139" s="123">
        <f>A139+C139</f>
        <v>3913.2395332506881</v>
      </c>
      <c r="E139" s="124"/>
      <c r="F139" s="11" t="s">
        <v>94</v>
      </c>
      <c r="G139" s="51">
        <v>1.6500000000000001E-2</v>
      </c>
      <c r="H139" s="116">
        <v>6.4999999999999997E-3</v>
      </c>
      <c r="I139" s="116"/>
      <c r="J139" s="14"/>
    </row>
    <row r="140" spans="1:19" ht="13.5" customHeight="1" x14ac:dyDescent="0.25">
      <c r="A140" s="125" t="s">
        <v>106</v>
      </c>
      <c r="B140" s="125"/>
      <c r="C140" s="49">
        <v>1</v>
      </c>
      <c r="D140" s="53">
        <f>G143/1</f>
        <v>0.14250000000000002</v>
      </c>
      <c r="E140" s="54">
        <f>C140-D140</f>
        <v>0.85749999999999993</v>
      </c>
      <c r="F140" s="11" t="s">
        <v>95</v>
      </c>
      <c r="G140" s="51">
        <v>7.5999999999999998E-2</v>
      </c>
      <c r="H140" s="116">
        <v>0.03</v>
      </c>
      <c r="I140" s="116"/>
    </row>
    <row r="141" spans="1:19" ht="13.5" customHeight="1" x14ac:dyDescent="0.25">
      <c r="A141" s="115" t="s">
        <v>107</v>
      </c>
      <c r="B141" s="115"/>
      <c r="C141" s="11">
        <v>1</v>
      </c>
      <c r="D141" s="55">
        <f>H143</f>
        <v>8.6499999999999994E-2</v>
      </c>
      <c r="E141" s="56">
        <f>C141-D141</f>
        <v>0.91349999999999998</v>
      </c>
      <c r="F141" s="11" t="s">
        <v>159</v>
      </c>
      <c r="G141" s="51">
        <f>I11</f>
        <v>0.05</v>
      </c>
      <c r="H141" s="116">
        <f>I11</f>
        <v>0.05</v>
      </c>
      <c r="I141" s="116"/>
    </row>
    <row r="142" spans="1:19" ht="13.5" customHeight="1" x14ac:dyDescent="0.25">
      <c r="A142" s="115" t="s">
        <v>108</v>
      </c>
      <c r="B142" s="115"/>
      <c r="C142" s="11">
        <v>1</v>
      </c>
      <c r="D142" s="57">
        <v>0.09</v>
      </c>
      <c r="E142" s="58">
        <f>C142-D142</f>
        <v>0.91</v>
      </c>
      <c r="F142" s="11" t="s">
        <v>109</v>
      </c>
      <c r="G142" s="51">
        <v>0</v>
      </c>
      <c r="H142" s="116">
        <v>0</v>
      </c>
      <c r="I142" s="116"/>
    </row>
    <row r="143" spans="1:19" ht="18" customHeight="1" x14ac:dyDescent="0.25">
      <c r="A143" s="59" t="s">
        <v>110</v>
      </c>
      <c r="B143" s="117" t="s">
        <v>111</v>
      </c>
      <c r="C143" s="117"/>
      <c r="D143" s="117"/>
      <c r="E143" s="117"/>
      <c r="F143" s="23" t="s">
        <v>112</v>
      </c>
      <c r="G143" s="60">
        <f>SUM(G139:G142)</f>
        <v>0.14250000000000002</v>
      </c>
      <c r="H143" s="118">
        <f>SUM(H139:I142)</f>
        <v>8.6499999999999994E-2</v>
      </c>
      <c r="I143" s="118"/>
    </row>
    <row r="144" spans="1:19" ht="5.0999999999999996" customHeight="1" x14ac:dyDescent="0.25">
      <c r="A144" s="61"/>
      <c r="B144" s="119"/>
      <c r="C144" s="119"/>
      <c r="D144" s="119"/>
      <c r="E144" s="119"/>
      <c r="F144" s="119"/>
      <c r="G144" s="119"/>
      <c r="H144" s="119"/>
      <c r="I144" s="119"/>
    </row>
    <row r="145" spans="1:10" ht="12" x14ac:dyDescent="0.25">
      <c r="A145" s="120" t="s">
        <v>113</v>
      </c>
      <c r="B145" s="120"/>
      <c r="C145" s="120"/>
      <c r="D145" s="120"/>
      <c r="E145" s="120"/>
      <c r="F145" s="120"/>
      <c r="G145" s="120"/>
      <c r="H145" s="32">
        <f>H134</f>
        <v>0.16618075801749274</v>
      </c>
      <c r="I145" s="33">
        <f>I134</f>
        <v>650.30511193961877</v>
      </c>
    </row>
    <row r="146" spans="1:10" ht="5.0999999999999996" customHeight="1" x14ac:dyDescent="0.25"/>
    <row r="147" spans="1:10" x14ac:dyDescent="0.25">
      <c r="A147" s="113" t="s">
        <v>114</v>
      </c>
      <c r="B147" s="113"/>
      <c r="C147" s="113"/>
      <c r="D147" s="113"/>
      <c r="E147" s="113"/>
      <c r="F147" s="113"/>
      <c r="G147" s="113"/>
      <c r="H147" s="113"/>
      <c r="I147" s="113"/>
    </row>
    <row r="148" spans="1:10" x14ac:dyDescent="0.25">
      <c r="A148" s="112" t="s">
        <v>11</v>
      </c>
      <c r="B148" s="112"/>
      <c r="C148" s="112"/>
      <c r="D148" s="112"/>
      <c r="E148" s="112"/>
      <c r="F148" s="112"/>
      <c r="G148" s="112"/>
      <c r="H148" s="112"/>
      <c r="I148" s="112"/>
    </row>
    <row r="149" spans="1:10" ht="15" customHeight="1" x14ac:dyDescent="0.25">
      <c r="A149" s="11">
        <v>1</v>
      </c>
      <c r="B149" s="101" t="s">
        <v>115</v>
      </c>
      <c r="C149" s="102"/>
      <c r="D149" s="102"/>
      <c r="E149" s="102"/>
      <c r="F149" s="102"/>
      <c r="G149" s="103"/>
      <c r="H149" s="12">
        <f>I149/$G$166</f>
        <v>0.40508248384253726</v>
      </c>
      <c r="I149" s="62">
        <f>I37</f>
        <v>1848.6120000000001</v>
      </c>
    </row>
    <row r="150" spans="1:10" ht="15" customHeight="1" x14ac:dyDescent="0.25">
      <c r="A150" s="11">
        <v>2</v>
      </c>
      <c r="B150" s="101" t="s">
        <v>116</v>
      </c>
      <c r="C150" s="102"/>
      <c r="D150" s="102"/>
      <c r="E150" s="102"/>
      <c r="F150" s="102"/>
      <c r="G150" s="103"/>
      <c r="H150" s="12">
        <f t="shared" ref="H150:H151" si="8">I150/$G$166</f>
        <v>0.30444258603122537</v>
      </c>
      <c r="I150" s="62">
        <f>I48+I60+I67+I71</f>
        <v>1389.3373332506881</v>
      </c>
    </row>
    <row r="151" spans="1:10" ht="15" customHeight="1" x14ac:dyDescent="0.25">
      <c r="A151" s="11">
        <v>3</v>
      </c>
      <c r="B151" s="114" t="s">
        <v>117</v>
      </c>
      <c r="C151" s="114"/>
      <c r="D151" s="114"/>
      <c r="E151" s="114"/>
      <c r="F151" s="114"/>
      <c r="G151" s="114"/>
      <c r="H151" s="12">
        <f t="shared" si="8"/>
        <v>0.14797493012623725</v>
      </c>
      <c r="I151" s="62">
        <f>I81</f>
        <v>675.29019999999991</v>
      </c>
    </row>
    <row r="152" spans="1:10" s="17" customFormat="1" ht="15" customHeight="1" x14ac:dyDescent="0.25">
      <c r="A152" s="104" t="s">
        <v>118</v>
      </c>
      <c r="B152" s="105"/>
      <c r="C152" s="105"/>
      <c r="D152" s="105"/>
      <c r="E152" s="105"/>
      <c r="F152" s="105"/>
      <c r="G152" s="106"/>
      <c r="H152" s="32">
        <f>H149+H150+H151</f>
        <v>0.85749999999999993</v>
      </c>
      <c r="I152" s="33">
        <f>SUM(I149:I151)</f>
        <v>3913.2395332506881</v>
      </c>
      <c r="J152" s="24"/>
    </row>
    <row r="153" spans="1:10" ht="5.0999999999999996" customHeight="1" x14ac:dyDescent="0.25"/>
    <row r="154" spans="1:10" x14ac:dyDescent="0.25">
      <c r="A154" s="112" t="s">
        <v>70</v>
      </c>
      <c r="B154" s="112"/>
      <c r="C154" s="112"/>
      <c r="D154" s="112"/>
      <c r="E154" s="112"/>
      <c r="F154" s="112"/>
      <c r="G154" s="112"/>
      <c r="H154" s="112"/>
      <c r="I154" s="112"/>
    </row>
    <row r="155" spans="1:10" ht="15" customHeight="1" x14ac:dyDescent="0.25">
      <c r="A155" s="11">
        <v>1</v>
      </c>
      <c r="B155" s="101" t="s">
        <v>119</v>
      </c>
      <c r="C155" s="102"/>
      <c r="D155" s="102"/>
      <c r="E155" s="102"/>
      <c r="F155" s="102"/>
      <c r="G155" s="103"/>
      <c r="H155" s="12">
        <f>I155/$G$166</f>
        <v>0</v>
      </c>
      <c r="I155" s="13">
        <f>I105</f>
        <v>0</v>
      </c>
    </row>
    <row r="156" spans="1:10" ht="15" customHeight="1" x14ac:dyDescent="0.25">
      <c r="A156" s="11">
        <v>2</v>
      </c>
      <c r="B156" s="101" t="s">
        <v>120</v>
      </c>
      <c r="C156" s="102"/>
      <c r="D156" s="102"/>
      <c r="E156" s="102"/>
      <c r="F156" s="102"/>
      <c r="G156" s="103"/>
      <c r="H156" s="12">
        <f t="shared" ref="H156:H157" si="9">I156/$G$166</f>
        <v>0</v>
      </c>
      <c r="I156" s="13">
        <f>I115</f>
        <v>0</v>
      </c>
    </row>
    <row r="157" spans="1:10" ht="15" customHeight="1" x14ac:dyDescent="0.25">
      <c r="A157" s="11">
        <v>3</v>
      </c>
      <c r="B157" s="101" t="s">
        <v>121</v>
      </c>
      <c r="C157" s="102"/>
      <c r="D157" s="102"/>
      <c r="E157" s="102"/>
      <c r="F157" s="102"/>
      <c r="G157" s="103"/>
      <c r="H157" s="12">
        <f t="shared" si="9"/>
        <v>0</v>
      </c>
      <c r="I157" s="13">
        <f>I119</f>
        <v>0</v>
      </c>
    </row>
    <row r="158" spans="1:10" ht="15" customHeight="1" x14ac:dyDescent="0.25">
      <c r="A158" s="104" t="s">
        <v>122</v>
      </c>
      <c r="B158" s="105"/>
      <c r="C158" s="105"/>
      <c r="D158" s="105"/>
      <c r="E158" s="105"/>
      <c r="F158" s="105"/>
      <c r="G158" s="106"/>
      <c r="H158" s="32">
        <f>H155+H156+H157</f>
        <v>0</v>
      </c>
      <c r="I158" s="33">
        <f>I155+I156+I157</f>
        <v>0</v>
      </c>
    </row>
    <row r="159" spans="1:10" ht="5.0999999999999996" customHeight="1" x14ac:dyDescent="0.25"/>
    <row r="160" spans="1:10" x14ac:dyDescent="0.25">
      <c r="A160" s="112" t="s">
        <v>93</v>
      </c>
      <c r="B160" s="112"/>
      <c r="C160" s="112"/>
      <c r="D160" s="112"/>
      <c r="E160" s="112"/>
      <c r="F160" s="112"/>
      <c r="G160" s="112"/>
      <c r="H160" s="112"/>
      <c r="I160" s="112"/>
    </row>
    <row r="161" spans="1:11" ht="15" customHeight="1" x14ac:dyDescent="0.25">
      <c r="A161" s="11">
        <v>1</v>
      </c>
      <c r="B161" s="101" t="s">
        <v>123</v>
      </c>
      <c r="C161" s="102"/>
      <c r="D161" s="102"/>
      <c r="E161" s="102"/>
      <c r="F161" s="102"/>
      <c r="G161" s="103"/>
      <c r="H161" s="12">
        <f>I161/$G$166</f>
        <v>0.14249999999999999</v>
      </c>
      <c r="I161" s="13">
        <f>I134</f>
        <v>650.30511193961877</v>
      </c>
    </row>
    <row r="162" spans="1:11" ht="15" customHeight="1" x14ac:dyDescent="0.25">
      <c r="A162" s="104" t="s">
        <v>124</v>
      </c>
      <c r="B162" s="105"/>
      <c r="C162" s="105"/>
      <c r="D162" s="105"/>
      <c r="E162" s="105"/>
      <c r="F162" s="105"/>
      <c r="G162" s="106"/>
      <c r="H162" s="32">
        <f>H161</f>
        <v>0.14249999999999999</v>
      </c>
      <c r="I162" s="33">
        <f>I134</f>
        <v>650.30511193961877</v>
      </c>
      <c r="K162" s="63"/>
    </row>
    <row r="163" spans="1:11" ht="5.0999999999999996" customHeight="1" x14ac:dyDescent="0.25"/>
    <row r="164" spans="1:11" x14ac:dyDescent="0.25">
      <c r="A164" s="107" t="s">
        <v>114</v>
      </c>
      <c r="B164" s="107"/>
      <c r="C164" s="107"/>
      <c r="D164" s="107"/>
      <c r="E164" s="107"/>
      <c r="F164" s="107"/>
      <c r="G164" s="107"/>
      <c r="H164" s="107"/>
      <c r="I164" s="107"/>
    </row>
    <row r="165" spans="1:11" ht="45" x14ac:dyDescent="0.25">
      <c r="A165" s="108" t="s">
        <v>125</v>
      </c>
      <c r="B165" s="108"/>
      <c r="C165" s="108"/>
      <c r="D165" s="108"/>
      <c r="E165" s="108"/>
      <c r="F165" s="108"/>
      <c r="G165" s="64" t="s">
        <v>126</v>
      </c>
      <c r="H165" s="64" t="s">
        <v>127</v>
      </c>
      <c r="I165" s="64" t="s">
        <v>128</v>
      </c>
    </row>
    <row r="166" spans="1:11" ht="11.25" customHeight="1" x14ac:dyDescent="0.25">
      <c r="A166" s="109" t="str">
        <f>D5</f>
        <v>Servente de Limpeza - seg-sáb</v>
      </c>
      <c r="B166" s="110"/>
      <c r="C166" s="110"/>
      <c r="D166" s="110"/>
      <c r="E166" s="110"/>
      <c r="F166" s="111"/>
      <c r="G166" s="65">
        <f>I152+I158+I162</f>
        <v>4563.5446451903072</v>
      </c>
      <c r="H166" s="64">
        <f>IF(D6="12x36",2,1)</f>
        <v>1</v>
      </c>
      <c r="I166" s="65">
        <f>G166*H166</f>
        <v>4563.5446451903072</v>
      </c>
    </row>
    <row r="167" spans="1:11" x14ac:dyDescent="0.25">
      <c r="A167" s="109"/>
      <c r="B167" s="110"/>
      <c r="C167" s="110"/>
      <c r="D167" s="110"/>
      <c r="E167" s="110"/>
      <c r="F167" s="111"/>
      <c r="G167" s="64"/>
      <c r="H167" s="64"/>
      <c r="I167" s="65"/>
    </row>
    <row r="168" spans="1:11" s="17" customFormat="1" ht="12" x14ac:dyDescent="0.25">
      <c r="A168" s="98" t="s">
        <v>129</v>
      </c>
      <c r="B168" s="99"/>
      <c r="C168" s="99"/>
      <c r="D168" s="99"/>
      <c r="E168" s="99"/>
      <c r="F168" s="99"/>
      <c r="G168" s="99"/>
      <c r="H168" s="100"/>
      <c r="I168" s="66">
        <f>I166+I167</f>
        <v>4563.5446451903072</v>
      </c>
      <c r="J168" s="24"/>
    </row>
  </sheetData>
  <mergeCells count="166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B30:G30"/>
    <mergeCell ref="B31:G31"/>
    <mergeCell ref="B32:G32"/>
    <mergeCell ref="B33:G33"/>
    <mergeCell ref="B34:G34"/>
    <mergeCell ref="B35:G35"/>
    <mergeCell ref="A23:F23"/>
    <mergeCell ref="A24:F24"/>
    <mergeCell ref="A25:F25"/>
    <mergeCell ref="A27:I27"/>
    <mergeCell ref="B28:G28"/>
    <mergeCell ref="B29:G29"/>
    <mergeCell ref="B43:G43"/>
    <mergeCell ref="B44:G44"/>
    <mergeCell ref="B45:G45"/>
    <mergeCell ref="B46:G46"/>
    <mergeCell ref="B47:G47"/>
    <mergeCell ref="A48:G48"/>
    <mergeCell ref="B36:G36"/>
    <mergeCell ref="A37:G37"/>
    <mergeCell ref="B39:G39"/>
    <mergeCell ref="B40:G40"/>
    <mergeCell ref="B41:G41"/>
    <mergeCell ref="B42:G42"/>
    <mergeCell ref="B55:G55"/>
    <mergeCell ref="B56:G56"/>
    <mergeCell ref="B57:G57"/>
    <mergeCell ref="B58:G58"/>
    <mergeCell ref="B59:G59"/>
    <mergeCell ref="A60:G60"/>
    <mergeCell ref="A49:I49"/>
    <mergeCell ref="A50:I50"/>
    <mergeCell ref="B51:G51"/>
    <mergeCell ref="B52:G52"/>
    <mergeCell ref="B53:G53"/>
    <mergeCell ref="B54:G54"/>
    <mergeCell ref="A67:G67"/>
    <mergeCell ref="B69:G69"/>
    <mergeCell ref="B70:G70"/>
    <mergeCell ref="A71:G71"/>
    <mergeCell ref="A73:G73"/>
    <mergeCell ref="B75:G75"/>
    <mergeCell ref="B61:I61"/>
    <mergeCell ref="B62:I62"/>
    <mergeCell ref="B63:G63"/>
    <mergeCell ref="B64:G64"/>
    <mergeCell ref="B65:G65"/>
    <mergeCell ref="B66:G66"/>
    <mergeCell ref="B82:G82"/>
    <mergeCell ref="A83:I83"/>
    <mergeCell ref="A84:B84"/>
    <mergeCell ref="A85:B85"/>
    <mergeCell ref="A87:I87"/>
    <mergeCell ref="A88:B88"/>
    <mergeCell ref="B76:G76"/>
    <mergeCell ref="B77:G77"/>
    <mergeCell ref="B78:G78"/>
    <mergeCell ref="B79:G79"/>
    <mergeCell ref="B80:G80"/>
    <mergeCell ref="A81:G81"/>
    <mergeCell ref="B98:G98"/>
    <mergeCell ref="B99:G99"/>
    <mergeCell ref="B100:G100"/>
    <mergeCell ref="B101:G101"/>
    <mergeCell ref="B102:G102"/>
    <mergeCell ref="B103:G103"/>
    <mergeCell ref="A89:B89"/>
    <mergeCell ref="A91:I91"/>
    <mergeCell ref="A92:B92"/>
    <mergeCell ref="A93:B93"/>
    <mergeCell ref="A95:G95"/>
    <mergeCell ref="A97:I97"/>
    <mergeCell ref="B111:I111"/>
    <mergeCell ref="B112:G112"/>
    <mergeCell ref="B113:G113"/>
    <mergeCell ref="B114:G114"/>
    <mergeCell ref="A115:G115"/>
    <mergeCell ref="B117:G117"/>
    <mergeCell ref="B104:G104"/>
    <mergeCell ref="A105:G105"/>
    <mergeCell ref="B106:I106"/>
    <mergeCell ref="A108:E108"/>
    <mergeCell ref="A109:B109"/>
    <mergeCell ref="A110:B110"/>
    <mergeCell ref="A127:I127"/>
    <mergeCell ref="B128:G128"/>
    <mergeCell ref="B129:G129"/>
    <mergeCell ref="B130:G130"/>
    <mergeCell ref="B131:G131"/>
    <mergeCell ref="B132:G132"/>
    <mergeCell ref="B118:G118"/>
    <mergeCell ref="A119:G119"/>
    <mergeCell ref="A121:E121"/>
    <mergeCell ref="A122:B122"/>
    <mergeCell ref="A123:B123"/>
    <mergeCell ref="A125:G125"/>
    <mergeCell ref="A139:B139"/>
    <mergeCell ref="D139:E139"/>
    <mergeCell ref="H139:I139"/>
    <mergeCell ref="A140:B140"/>
    <mergeCell ref="H140:I140"/>
    <mergeCell ref="A141:B141"/>
    <mergeCell ref="H141:I141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47:I147"/>
    <mergeCell ref="A148:I148"/>
    <mergeCell ref="B149:G149"/>
    <mergeCell ref="B150:G150"/>
    <mergeCell ref="B151:G151"/>
    <mergeCell ref="A152:G152"/>
    <mergeCell ref="A142:B142"/>
    <mergeCell ref="H142:I142"/>
    <mergeCell ref="B143:E143"/>
    <mergeCell ref="H143:I143"/>
    <mergeCell ref="B144:I144"/>
    <mergeCell ref="A145:G145"/>
    <mergeCell ref="A168:H168"/>
    <mergeCell ref="B161:G161"/>
    <mergeCell ref="A162:G162"/>
    <mergeCell ref="A164:I164"/>
    <mergeCell ref="A165:F165"/>
    <mergeCell ref="A166:F166"/>
    <mergeCell ref="A167:F167"/>
    <mergeCell ref="A154:I154"/>
    <mergeCell ref="B155:G155"/>
    <mergeCell ref="B156:G156"/>
    <mergeCell ref="B157:G157"/>
    <mergeCell ref="A158:G158"/>
    <mergeCell ref="A160:I160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2" max="8" man="1"/>
    <brk id="120" max="8" man="1"/>
  </rowBreaks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68"/>
  <sheetViews>
    <sheetView view="pageBreakPreview" topLeftCell="A139" zoomScale="130" zoomScaleNormal="130" zoomScaleSheetLayoutView="130" workbookViewId="0">
      <selection activeCell="I122" sqref="I122"/>
    </sheetView>
  </sheetViews>
  <sheetFormatPr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K1" s="2"/>
    </row>
    <row r="2" spans="1:11" ht="22.5" customHeight="1" x14ac:dyDescent="0.25">
      <c r="A2" s="179" t="s">
        <v>1</v>
      </c>
      <c r="B2" s="179"/>
      <c r="C2" s="180" t="s">
        <v>198</v>
      </c>
      <c r="D2" s="180"/>
      <c r="E2" s="181" t="s">
        <v>2</v>
      </c>
      <c r="F2" s="181"/>
      <c r="G2" s="181"/>
      <c r="H2" s="181"/>
      <c r="I2" s="181"/>
    </row>
    <row r="3" spans="1:11" ht="11.25" customHeight="1" x14ac:dyDescent="0.25">
      <c r="A3" s="179" t="s">
        <v>3</v>
      </c>
      <c r="B3" s="179"/>
      <c r="C3" s="4"/>
      <c r="D3" s="5"/>
      <c r="E3" s="6" t="s">
        <v>4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148" t="s">
        <v>153</v>
      </c>
      <c r="B5" s="149"/>
      <c r="C5" s="150"/>
      <c r="D5" s="182" t="s">
        <v>206</v>
      </c>
      <c r="E5" s="183"/>
      <c r="F5" s="184"/>
      <c r="G5" s="185" t="str">
        <f>IF(D6="12x36","Regime de trabalho:","Quantidade de HORAS/MÊS")</f>
        <v>Quantidade de HORAS/MÊS</v>
      </c>
      <c r="H5" s="186"/>
      <c r="I5" s="189">
        <f>IF(D6="12x36",D6,5*D6)</f>
        <v>150</v>
      </c>
    </row>
    <row r="6" spans="1:11" ht="18.75" customHeight="1" x14ac:dyDescent="0.25">
      <c r="A6" s="148" t="str">
        <f>IF(D6="12x36","Regime de trabalho:","Regime de trabalho (horas semanais):")</f>
        <v>Regime de trabalho (horas semanais):</v>
      </c>
      <c r="B6" s="149"/>
      <c r="C6" s="150"/>
      <c r="D6" s="148">
        <v>30</v>
      </c>
      <c r="E6" s="149"/>
      <c r="F6" s="150"/>
      <c r="G6" s="187"/>
      <c r="H6" s="188"/>
      <c r="I6" s="190"/>
    </row>
    <row r="7" spans="1:11" ht="22.5" customHeight="1" x14ac:dyDescent="0.25">
      <c r="A7" s="148" t="s">
        <v>160</v>
      </c>
      <c r="B7" s="149"/>
      <c r="C7" s="150"/>
      <c r="D7" s="101" t="s">
        <v>180</v>
      </c>
      <c r="E7" s="102"/>
      <c r="F7" s="103"/>
      <c r="G7" s="173" t="s">
        <v>154</v>
      </c>
      <c r="H7" s="174"/>
      <c r="I7" s="177" t="s">
        <v>145</v>
      </c>
    </row>
    <row r="8" spans="1:11" ht="22.5" customHeight="1" x14ac:dyDescent="0.25">
      <c r="A8" s="148" t="s">
        <v>161</v>
      </c>
      <c r="B8" s="149"/>
      <c r="C8" s="150"/>
      <c r="D8" s="101" t="s">
        <v>6</v>
      </c>
      <c r="E8" s="102"/>
      <c r="F8" s="103"/>
      <c r="G8" s="175"/>
      <c r="H8" s="176"/>
      <c r="I8" s="178"/>
    </row>
    <row r="9" spans="1:11" ht="24.75" customHeight="1" x14ac:dyDescent="0.25">
      <c r="A9" s="148" t="s">
        <v>135</v>
      </c>
      <c r="B9" s="149"/>
      <c r="C9" s="150"/>
      <c r="D9" s="148" t="s">
        <v>207</v>
      </c>
      <c r="E9" s="149"/>
      <c r="F9" s="150"/>
      <c r="G9" s="167" t="s">
        <v>155</v>
      </c>
      <c r="H9" s="167"/>
      <c r="I9" s="8" t="s">
        <v>145</v>
      </c>
    </row>
    <row r="10" spans="1:11" ht="32.25" customHeight="1" x14ac:dyDescent="0.25">
      <c r="A10" s="168" t="s">
        <v>132</v>
      </c>
      <c r="B10" s="169"/>
      <c r="C10" s="169"/>
      <c r="D10" s="169"/>
      <c r="E10" s="169"/>
      <c r="F10" s="169"/>
      <c r="G10" s="71" t="s">
        <v>162</v>
      </c>
      <c r="H10" s="7">
        <v>220</v>
      </c>
      <c r="I10" s="73">
        <v>2013.31</v>
      </c>
    </row>
    <row r="11" spans="1:11" ht="26.25" customHeight="1" x14ac:dyDescent="0.25">
      <c r="A11" s="134" t="s">
        <v>159</v>
      </c>
      <c r="B11" s="162"/>
      <c r="C11" s="162"/>
      <c r="D11" s="162"/>
      <c r="E11" s="162"/>
      <c r="F11" s="162"/>
      <c r="G11" s="7" t="str">
        <f>D9</f>
        <v>Porto Alegre Zona Sul</v>
      </c>
      <c r="H11" s="7" t="s">
        <v>5</v>
      </c>
      <c r="I11" s="9">
        <v>0.05</v>
      </c>
    </row>
    <row r="12" spans="1:11" ht="15" customHeight="1" x14ac:dyDescent="0.25">
      <c r="A12" s="166" t="s">
        <v>133</v>
      </c>
      <c r="B12" s="170"/>
      <c r="C12" s="170"/>
      <c r="D12" s="170"/>
      <c r="E12" s="170"/>
      <c r="F12" s="170"/>
      <c r="G12" s="164" t="s">
        <v>6</v>
      </c>
      <c r="H12" s="7" t="s">
        <v>7</v>
      </c>
      <c r="I12" s="73">
        <v>4.8</v>
      </c>
    </row>
    <row r="13" spans="1:11" x14ac:dyDescent="0.25">
      <c r="A13" s="171"/>
      <c r="B13" s="172"/>
      <c r="C13" s="172"/>
      <c r="D13" s="172"/>
      <c r="E13" s="172"/>
      <c r="F13" s="172"/>
      <c r="G13" s="164"/>
      <c r="H13" s="7" t="s">
        <v>8</v>
      </c>
      <c r="I13" s="74">
        <v>22</v>
      </c>
    </row>
    <row r="14" spans="1:11" x14ac:dyDescent="0.25">
      <c r="A14" s="168"/>
      <c r="B14" s="169"/>
      <c r="C14" s="169"/>
      <c r="D14" s="169"/>
      <c r="E14" s="169"/>
      <c r="F14" s="169"/>
      <c r="G14" s="164"/>
      <c r="H14" s="7" t="s">
        <v>9</v>
      </c>
      <c r="I14" s="8">
        <v>0.06</v>
      </c>
    </row>
    <row r="15" spans="1:11" ht="11.25" customHeight="1" x14ac:dyDescent="0.25">
      <c r="A15" s="133" t="s">
        <v>156</v>
      </c>
      <c r="B15" s="133"/>
      <c r="C15" s="133"/>
      <c r="D15" s="133"/>
      <c r="E15" s="133"/>
      <c r="F15" s="134"/>
      <c r="G15" s="164" t="s">
        <v>6</v>
      </c>
      <c r="H15" s="7" t="s">
        <v>7</v>
      </c>
      <c r="I15" s="73">
        <v>0</v>
      </c>
    </row>
    <row r="16" spans="1:11" ht="11.25" customHeight="1" x14ac:dyDescent="0.25">
      <c r="A16" s="133"/>
      <c r="B16" s="133"/>
      <c r="C16" s="133"/>
      <c r="D16" s="133"/>
      <c r="E16" s="133"/>
      <c r="F16" s="134"/>
      <c r="G16" s="164"/>
      <c r="H16" s="7" t="s">
        <v>8</v>
      </c>
      <c r="I16" s="74">
        <v>0</v>
      </c>
    </row>
    <row r="17" spans="1:9" x14ac:dyDescent="0.25">
      <c r="A17" s="133"/>
      <c r="B17" s="133"/>
      <c r="C17" s="133"/>
      <c r="D17" s="133"/>
      <c r="E17" s="133"/>
      <c r="F17" s="134"/>
      <c r="G17" s="164"/>
      <c r="H17" s="7" t="s">
        <v>9</v>
      </c>
      <c r="I17" s="8">
        <v>0</v>
      </c>
    </row>
    <row r="18" spans="1:9" x14ac:dyDescent="0.25">
      <c r="A18" s="133" t="s">
        <v>157</v>
      </c>
      <c r="B18" s="133"/>
      <c r="C18" s="133"/>
      <c r="D18" s="133"/>
      <c r="E18" s="133"/>
      <c r="F18" s="134"/>
      <c r="G18" s="164" t="s">
        <v>6</v>
      </c>
      <c r="H18" s="7" t="s">
        <v>7</v>
      </c>
      <c r="I18" s="73">
        <v>11.84</v>
      </c>
    </row>
    <row r="19" spans="1:9" x14ac:dyDescent="0.25">
      <c r="A19" s="133"/>
      <c r="B19" s="133"/>
      <c r="C19" s="133"/>
      <c r="D19" s="133"/>
      <c r="E19" s="133"/>
      <c r="F19" s="134"/>
      <c r="G19" s="164"/>
      <c r="H19" s="7" t="s">
        <v>8</v>
      </c>
      <c r="I19" s="74">
        <v>22</v>
      </c>
    </row>
    <row r="20" spans="1:9" x14ac:dyDescent="0.25">
      <c r="A20" s="133"/>
      <c r="B20" s="133"/>
      <c r="C20" s="133"/>
      <c r="D20" s="133"/>
      <c r="E20" s="133"/>
      <c r="F20" s="134"/>
      <c r="G20" s="164"/>
      <c r="H20" s="7" t="s">
        <v>9</v>
      </c>
      <c r="I20" s="8">
        <v>0.19</v>
      </c>
    </row>
    <row r="21" spans="1:9" ht="36" customHeight="1" x14ac:dyDescent="0.25">
      <c r="A21" s="165" t="s">
        <v>174</v>
      </c>
      <c r="B21" s="165"/>
      <c r="C21" s="165"/>
      <c r="D21" s="165"/>
      <c r="E21" s="165"/>
      <c r="F21" s="166"/>
      <c r="G21" s="72" t="s">
        <v>6</v>
      </c>
      <c r="H21" s="72" t="s">
        <v>146</v>
      </c>
      <c r="I21" s="76">
        <v>19.420000000000002</v>
      </c>
    </row>
    <row r="22" spans="1:9" ht="22.5" x14ac:dyDescent="0.25">
      <c r="A22" s="134" t="s">
        <v>144</v>
      </c>
      <c r="B22" s="162"/>
      <c r="C22" s="162"/>
      <c r="D22" s="162"/>
      <c r="E22" s="162"/>
      <c r="F22" s="163"/>
      <c r="G22" s="72"/>
      <c r="H22" s="72" t="s">
        <v>136</v>
      </c>
      <c r="I22" s="75" t="s">
        <v>145</v>
      </c>
    </row>
    <row r="23" spans="1:9" ht="34.5" customHeight="1" x14ac:dyDescent="0.25">
      <c r="A23" s="133" t="s">
        <v>175</v>
      </c>
      <c r="B23" s="133"/>
      <c r="C23" s="133"/>
      <c r="D23" s="133"/>
      <c r="E23" s="133"/>
      <c r="F23" s="133"/>
      <c r="G23" s="7"/>
      <c r="H23" s="7" t="s">
        <v>141</v>
      </c>
      <c r="I23" s="73" t="s">
        <v>145</v>
      </c>
    </row>
    <row r="24" spans="1:9" ht="26.25" customHeight="1" x14ac:dyDescent="0.25">
      <c r="A24" s="134" t="s">
        <v>147</v>
      </c>
      <c r="B24" s="162"/>
      <c r="C24" s="162"/>
      <c r="D24" s="162"/>
      <c r="E24" s="162"/>
      <c r="F24" s="163"/>
      <c r="G24" s="72"/>
      <c r="H24" s="77" t="s">
        <v>148</v>
      </c>
      <c r="I24" s="78" t="s">
        <v>145</v>
      </c>
    </row>
    <row r="25" spans="1:9" ht="35.25" customHeight="1" x14ac:dyDescent="0.25">
      <c r="A25" s="133" t="s">
        <v>152</v>
      </c>
      <c r="B25" s="133"/>
      <c r="C25" s="133"/>
      <c r="D25" s="133"/>
      <c r="E25" s="133"/>
      <c r="F25" s="133"/>
      <c r="G25" s="7"/>
      <c r="H25" s="71" t="s">
        <v>136</v>
      </c>
      <c r="I25" s="8">
        <v>0.2</v>
      </c>
    </row>
    <row r="26" spans="1:9" ht="5.0999999999999996" customHeight="1" x14ac:dyDescent="0.25"/>
    <row r="27" spans="1:9" ht="17.25" customHeight="1" x14ac:dyDescent="0.25">
      <c r="A27" s="112" t="s">
        <v>11</v>
      </c>
      <c r="B27" s="112"/>
      <c r="C27" s="112"/>
      <c r="D27" s="112"/>
      <c r="E27" s="112"/>
      <c r="F27" s="112"/>
      <c r="G27" s="112"/>
      <c r="H27" s="112"/>
      <c r="I27" s="112"/>
    </row>
    <row r="28" spans="1:9" ht="33.75" x14ac:dyDescent="0.25">
      <c r="A28" s="10" t="s">
        <v>12</v>
      </c>
      <c r="B28" s="135" t="s">
        <v>13</v>
      </c>
      <c r="C28" s="136"/>
      <c r="D28" s="136"/>
      <c r="E28" s="136"/>
      <c r="F28" s="136"/>
      <c r="G28" s="137"/>
      <c r="H28" s="10" t="s">
        <v>14</v>
      </c>
      <c r="I28" s="10" t="s">
        <v>15</v>
      </c>
    </row>
    <row r="29" spans="1:9" ht="15" customHeight="1" x14ac:dyDescent="0.25">
      <c r="A29" s="11">
        <v>1</v>
      </c>
      <c r="B29" s="101" t="s">
        <v>16</v>
      </c>
      <c r="C29" s="102"/>
      <c r="D29" s="102"/>
      <c r="E29" s="102"/>
      <c r="F29" s="102"/>
      <c r="G29" s="103"/>
      <c r="H29" s="12">
        <f t="shared" ref="H29:H36" si="0">I29/$I$37</f>
        <v>1</v>
      </c>
      <c r="I29" s="13">
        <f>IF(D6="12x36",I10,I10/H10*I5)</f>
        <v>1372.7113636363636</v>
      </c>
    </row>
    <row r="30" spans="1:9" ht="15" customHeight="1" x14ac:dyDescent="0.25">
      <c r="A30" s="11">
        <f>A29+1</f>
        <v>2</v>
      </c>
      <c r="B30" s="101" t="s">
        <v>17</v>
      </c>
      <c r="C30" s="102"/>
      <c r="D30" s="102"/>
      <c r="E30" s="102"/>
      <c r="F30" s="102"/>
      <c r="G30" s="103"/>
      <c r="H30" s="12">
        <f t="shared" si="0"/>
        <v>0</v>
      </c>
      <c r="I30" s="13">
        <f>IF(I9=30%,I29*I9,0)</f>
        <v>0</v>
      </c>
    </row>
    <row r="31" spans="1:9" ht="15" customHeight="1" x14ac:dyDescent="0.25">
      <c r="A31" s="11">
        <f t="shared" ref="A31:A36" si="1">A30+1</f>
        <v>3</v>
      </c>
      <c r="B31" s="114" t="s">
        <v>142</v>
      </c>
      <c r="C31" s="114"/>
      <c r="D31" s="114"/>
      <c r="E31" s="114"/>
      <c r="F31" s="114"/>
      <c r="G31" s="114"/>
      <c r="H31" s="12">
        <f t="shared" si="0"/>
        <v>0</v>
      </c>
      <c r="I31" s="13">
        <f>IF(I7=10%,I23*I7,0)</f>
        <v>0</v>
      </c>
    </row>
    <row r="32" spans="1:9" ht="15" customHeight="1" x14ac:dyDescent="0.25">
      <c r="A32" s="11">
        <f t="shared" si="1"/>
        <v>4</v>
      </c>
      <c r="B32" s="114" t="s">
        <v>137</v>
      </c>
      <c r="C32" s="114"/>
      <c r="D32" s="114"/>
      <c r="E32" s="114"/>
      <c r="F32" s="114"/>
      <c r="G32" s="114"/>
      <c r="H32" s="12">
        <f t="shared" si="0"/>
        <v>0</v>
      </c>
      <c r="I32" s="13">
        <f>IF(I7=20%,I23*I7,0)</f>
        <v>0</v>
      </c>
    </row>
    <row r="33" spans="1:10" ht="15" customHeight="1" x14ac:dyDescent="0.25">
      <c r="A33" s="11">
        <f t="shared" si="1"/>
        <v>5</v>
      </c>
      <c r="B33" s="114" t="s">
        <v>138</v>
      </c>
      <c r="C33" s="114"/>
      <c r="D33" s="114"/>
      <c r="E33" s="114"/>
      <c r="F33" s="114"/>
      <c r="G33" s="114"/>
      <c r="H33" s="12">
        <f t="shared" si="0"/>
        <v>0</v>
      </c>
      <c r="I33" s="13">
        <f>IF(I7=40%,I23*I7,0)</f>
        <v>0</v>
      </c>
    </row>
    <row r="34" spans="1:10" ht="15" customHeight="1" x14ac:dyDescent="0.25">
      <c r="A34" s="11">
        <f t="shared" si="1"/>
        <v>6</v>
      </c>
      <c r="B34" s="101" t="s">
        <v>163</v>
      </c>
      <c r="C34" s="102"/>
      <c r="D34" s="102"/>
      <c r="E34" s="102"/>
      <c r="F34" s="102"/>
      <c r="G34" s="103"/>
      <c r="H34" s="12">
        <f t="shared" si="0"/>
        <v>0</v>
      </c>
      <c r="I34" s="13">
        <f>IF(I22="Não aplicável",0,I29*I22)</f>
        <v>0</v>
      </c>
    </row>
    <row r="35" spans="1:10" ht="15" customHeight="1" x14ac:dyDescent="0.25">
      <c r="A35" s="11">
        <f t="shared" si="1"/>
        <v>7</v>
      </c>
      <c r="B35" s="101" t="s">
        <v>10</v>
      </c>
      <c r="C35" s="102"/>
      <c r="D35" s="102"/>
      <c r="E35" s="102"/>
      <c r="F35" s="102"/>
      <c r="G35" s="103"/>
      <c r="H35" s="12">
        <f t="shared" si="0"/>
        <v>0</v>
      </c>
      <c r="I35" s="13">
        <v>0</v>
      </c>
    </row>
    <row r="36" spans="1:10" ht="15" customHeight="1" x14ac:dyDescent="0.25">
      <c r="A36" s="11">
        <f t="shared" si="1"/>
        <v>8</v>
      </c>
      <c r="B36" s="159" t="str">
        <f>IF(D6="12x36","Para postos 12x36 os feriados são considerados compensados, conforme parágrafo único, Art. 59-A da CLT","Outros")</f>
        <v>Outros</v>
      </c>
      <c r="C36" s="160"/>
      <c r="D36" s="160"/>
      <c r="E36" s="160"/>
      <c r="F36" s="160"/>
      <c r="G36" s="161"/>
      <c r="H36" s="12">
        <f t="shared" si="0"/>
        <v>0</v>
      </c>
      <c r="I36" s="68">
        <v>0</v>
      </c>
    </row>
    <row r="37" spans="1:10" s="17" customFormat="1" ht="15" customHeight="1" x14ac:dyDescent="0.25">
      <c r="A37" s="126" t="s">
        <v>18</v>
      </c>
      <c r="B37" s="127"/>
      <c r="C37" s="127"/>
      <c r="D37" s="127"/>
      <c r="E37" s="127"/>
      <c r="F37" s="127"/>
      <c r="G37" s="128"/>
      <c r="H37" s="15">
        <f>SUM(H29:H36)</f>
        <v>1</v>
      </c>
      <c r="I37" s="50">
        <f>SUM(I29:I36)</f>
        <v>1372.7113636363636</v>
      </c>
      <c r="J37" s="16"/>
    </row>
    <row r="38" spans="1:10" ht="5.0999999999999996" customHeight="1" x14ac:dyDescent="0.25"/>
    <row r="39" spans="1:10" ht="33.75" customHeight="1" x14ac:dyDescent="0.25">
      <c r="A39" s="10" t="s">
        <v>19</v>
      </c>
      <c r="B39" s="135" t="s">
        <v>20</v>
      </c>
      <c r="C39" s="136"/>
      <c r="D39" s="136"/>
      <c r="E39" s="136"/>
      <c r="F39" s="136"/>
      <c r="G39" s="137"/>
      <c r="H39" s="10" t="s">
        <v>14</v>
      </c>
      <c r="I39" s="10" t="s">
        <v>15</v>
      </c>
    </row>
    <row r="40" spans="1:10" ht="15" customHeight="1" x14ac:dyDescent="0.25">
      <c r="A40" s="11">
        <v>1</v>
      </c>
      <c r="B40" s="101" t="s">
        <v>21</v>
      </c>
      <c r="C40" s="102"/>
      <c r="D40" s="102"/>
      <c r="E40" s="102"/>
      <c r="F40" s="102"/>
      <c r="G40" s="103"/>
      <c r="H40" s="12">
        <v>0.2</v>
      </c>
      <c r="I40" s="13">
        <f>$I$37*H40</f>
        <v>274.54227272727275</v>
      </c>
    </row>
    <row r="41" spans="1:10" ht="15" customHeight="1" x14ac:dyDescent="0.25">
      <c r="A41" s="11">
        <v>2</v>
      </c>
      <c r="B41" s="101" t="s">
        <v>22</v>
      </c>
      <c r="C41" s="102"/>
      <c r="D41" s="102"/>
      <c r="E41" s="102"/>
      <c r="F41" s="102"/>
      <c r="G41" s="103"/>
      <c r="H41" s="12">
        <v>1.4999999999999999E-2</v>
      </c>
      <c r="I41" s="13">
        <f t="shared" ref="I41:I47" si="2">$I$37*H41</f>
        <v>20.590670454545453</v>
      </c>
    </row>
    <row r="42" spans="1:10" ht="15" customHeight="1" x14ac:dyDescent="0.25">
      <c r="A42" s="11">
        <v>3</v>
      </c>
      <c r="B42" s="101" t="s">
        <v>23</v>
      </c>
      <c r="C42" s="102"/>
      <c r="D42" s="102"/>
      <c r="E42" s="102"/>
      <c r="F42" s="102"/>
      <c r="G42" s="103"/>
      <c r="H42" s="12">
        <v>0.01</v>
      </c>
      <c r="I42" s="13">
        <f t="shared" si="2"/>
        <v>13.727113636363637</v>
      </c>
    </row>
    <row r="43" spans="1:10" ht="15" customHeight="1" x14ac:dyDescent="0.25">
      <c r="A43" s="11">
        <v>4</v>
      </c>
      <c r="B43" s="101" t="s">
        <v>24</v>
      </c>
      <c r="C43" s="102"/>
      <c r="D43" s="102"/>
      <c r="E43" s="102"/>
      <c r="F43" s="102"/>
      <c r="G43" s="103"/>
      <c r="H43" s="12">
        <v>2E-3</v>
      </c>
      <c r="I43" s="13">
        <f>$I$37*H43</f>
        <v>2.745422727272727</v>
      </c>
    </row>
    <row r="44" spans="1:10" ht="15" customHeight="1" x14ac:dyDescent="0.25">
      <c r="A44" s="11">
        <v>5</v>
      </c>
      <c r="B44" s="101" t="s">
        <v>25</v>
      </c>
      <c r="C44" s="102"/>
      <c r="D44" s="102"/>
      <c r="E44" s="102"/>
      <c r="F44" s="102"/>
      <c r="G44" s="103"/>
      <c r="H44" s="12">
        <v>2.5000000000000001E-2</v>
      </c>
      <c r="I44" s="13">
        <f t="shared" si="2"/>
        <v>34.317784090909093</v>
      </c>
    </row>
    <row r="45" spans="1:10" ht="15" customHeight="1" x14ac:dyDescent="0.25">
      <c r="A45" s="11">
        <v>6</v>
      </c>
      <c r="B45" s="101" t="s">
        <v>26</v>
      </c>
      <c r="C45" s="102"/>
      <c r="D45" s="102"/>
      <c r="E45" s="102"/>
      <c r="F45" s="102"/>
      <c r="G45" s="103"/>
      <c r="H45" s="12">
        <v>0.08</v>
      </c>
      <c r="I45" s="13">
        <f>$I$37*H45</f>
        <v>109.81690909090909</v>
      </c>
    </row>
    <row r="46" spans="1:10" ht="15" customHeight="1" x14ac:dyDescent="0.25">
      <c r="A46" s="11">
        <v>7</v>
      </c>
      <c r="B46" s="101" t="s">
        <v>130</v>
      </c>
      <c r="C46" s="102"/>
      <c r="D46" s="102"/>
      <c r="E46" s="102"/>
      <c r="F46" s="102"/>
      <c r="G46" s="103"/>
      <c r="H46" s="12">
        <v>0.03</v>
      </c>
      <c r="I46" s="13">
        <f t="shared" si="2"/>
        <v>41.181340909090906</v>
      </c>
    </row>
    <row r="47" spans="1:10" ht="15" customHeight="1" x14ac:dyDescent="0.25">
      <c r="A47" s="11">
        <v>8</v>
      </c>
      <c r="B47" s="101" t="s">
        <v>27</v>
      </c>
      <c r="C47" s="102"/>
      <c r="D47" s="102"/>
      <c r="E47" s="102"/>
      <c r="F47" s="102"/>
      <c r="G47" s="103"/>
      <c r="H47" s="12">
        <v>6.0000000000000001E-3</v>
      </c>
      <c r="I47" s="13">
        <f t="shared" si="2"/>
        <v>8.2362681818181809</v>
      </c>
    </row>
    <row r="48" spans="1:10" s="17" customFormat="1" ht="15" customHeight="1" x14ac:dyDescent="0.25">
      <c r="A48" s="126" t="s">
        <v>28</v>
      </c>
      <c r="B48" s="127"/>
      <c r="C48" s="127"/>
      <c r="D48" s="127"/>
      <c r="E48" s="127"/>
      <c r="F48" s="127"/>
      <c r="G48" s="128"/>
      <c r="H48" s="15">
        <f>SUM(H40:H47)</f>
        <v>0.3680000000000001</v>
      </c>
      <c r="I48" s="50">
        <f>SUM(I40:I47)</f>
        <v>505.15778181818177</v>
      </c>
      <c r="J48" s="16"/>
    </row>
    <row r="49" spans="1:16" ht="15" customHeight="1" x14ac:dyDescent="0.25">
      <c r="A49" s="153" t="s">
        <v>29</v>
      </c>
      <c r="B49" s="153"/>
      <c r="C49" s="153"/>
      <c r="D49" s="153"/>
      <c r="E49" s="153"/>
      <c r="F49" s="153"/>
      <c r="G49" s="153"/>
      <c r="H49" s="153"/>
      <c r="I49" s="153"/>
    </row>
    <row r="50" spans="1:16" ht="30.75" customHeight="1" x14ac:dyDescent="0.25">
      <c r="A50" s="158" t="s">
        <v>30</v>
      </c>
      <c r="B50" s="158"/>
      <c r="C50" s="158"/>
      <c r="D50" s="158"/>
      <c r="E50" s="158"/>
      <c r="F50" s="158"/>
      <c r="G50" s="158"/>
      <c r="H50" s="158"/>
      <c r="I50" s="158"/>
      <c r="J50"/>
      <c r="K50"/>
      <c r="L50"/>
      <c r="M50"/>
      <c r="N50"/>
      <c r="O50"/>
      <c r="P50"/>
    </row>
    <row r="51" spans="1:16" ht="33.75" customHeight="1" x14ac:dyDescent="0.25">
      <c r="A51" s="10" t="s">
        <v>31</v>
      </c>
      <c r="B51" s="135" t="s">
        <v>32</v>
      </c>
      <c r="C51" s="136"/>
      <c r="D51" s="136"/>
      <c r="E51" s="136"/>
      <c r="F51" s="136"/>
      <c r="G51" s="137"/>
      <c r="H51" s="10" t="s">
        <v>14</v>
      </c>
      <c r="I51" s="10" t="s">
        <v>15</v>
      </c>
    </row>
    <row r="52" spans="1:16" ht="15" customHeight="1" x14ac:dyDescent="0.25">
      <c r="A52" s="11">
        <v>1</v>
      </c>
      <c r="B52" s="101" t="s">
        <v>33</v>
      </c>
      <c r="C52" s="102"/>
      <c r="D52" s="102"/>
      <c r="E52" s="102"/>
      <c r="F52" s="102"/>
      <c r="G52" s="103"/>
      <c r="H52" s="67">
        <v>0.119314</v>
      </c>
      <c r="I52" s="13">
        <f>$I$37*H52</f>
        <v>163.78368364090909</v>
      </c>
    </row>
    <row r="53" spans="1:16" ht="15" customHeight="1" x14ac:dyDescent="0.25">
      <c r="A53" s="11">
        <v>2</v>
      </c>
      <c r="B53" s="101" t="s">
        <v>34</v>
      </c>
      <c r="C53" s="102"/>
      <c r="D53" s="102"/>
      <c r="E53" s="102"/>
      <c r="F53" s="102"/>
      <c r="G53" s="103"/>
      <c r="H53" s="67">
        <v>2.0479000000000001E-2</v>
      </c>
      <c r="I53" s="13">
        <f t="shared" ref="I53:I58" si="3">$I$37*H53</f>
        <v>28.111756015909091</v>
      </c>
    </row>
    <row r="54" spans="1:16" ht="15" customHeight="1" x14ac:dyDescent="0.25">
      <c r="A54" s="11">
        <v>3</v>
      </c>
      <c r="B54" s="101" t="s">
        <v>35</v>
      </c>
      <c r="C54" s="102"/>
      <c r="D54" s="102"/>
      <c r="E54" s="102"/>
      <c r="F54" s="102"/>
      <c r="G54" s="103"/>
      <c r="H54" s="12">
        <v>1.2123E-2</v>
      </c>
      <c r="I54" s="13">
        <f t="shared" si="3"/>
        <v>16.641379861363635</v>
      </c>
    </row>
    <row r="55" spans="1:16" ht="15" customHeight="1" x14ac:dyDescent="0.25">
      <c r="A55" s="11">
        <v>4</v>
      </c>
      <c r="B55" s="101" t="s">
        <v>36</v>
      </c>
      <c r="C55" s="102"/>
      <c r="D55" s="102"/>
      <c r="E55" s="102"/>
      <c r="F55" s="102"/>
      <c r="G55" s="103"/>
      <c r="H55" s="12">
        <v>1.1436E-2</v>
      </c>
      <c r="I55" s="13">
        <f>$I$37*H55</f>
        <v>15.698327154545453</v>
      </c>
    </row>
    <row r="56" spans="1:16" ht="15" customHeight="1" x14ac:dyDescent="0.25">
      <c r="A56" s="11">
        <v>5</v>
      </c>
      <c r="B56" s="101" t="s">
        <v>37</v>
      </c>
      <c r="C56" s="102"/>
      <c r="D56" s="102"/>
      <c r="E56" s="102"/>
      <c r="F56" s="102"/>
      <c r="G56" s="103"/>
      <c r="H56" s="12">
        <v>1.74E-4</v>
      </c>
      <c r="I56" s="13">
        <f t="shared" si="3"/>
        <v>0.23885177727272727</v>
      </c>
    </row>
    <row r="57" spans="1:16" ht="15" customHeight="1" x14ac:dyDescent="0.25">
      <c r="A57" s="11">
        <v>6</v>
      </c>
      <c r="B57" s="101" t="s">
        <v>38</v>
      </c>
      <c r="C57" s="102"/>
      <c r="D57" s="102"/>
      <c r="E57" s="102"/>
      <c r="F57" s="102"/>
      <c r="G57" s="103"/>
      <c r="H57" s="12">
        <v>4.4200000000000001E-4</v>
      </c>
      <c r="I57" s="13">
        <f t="shared" si="3"/>
        <v>0.60673842272727274</v>
      </c>
    </row>
    <row r="58" spans="1:16" ht="15" customHeight="1" x14ac:dyDescent="0.25">
      <c r="A58" s="11">
        <v>7</v>
      </c>
      <c r="B58" s="101" t="s">
        <v>39</v>
      </c>
      <c r="C58" s="102"/>
      <c r="D58" s="102"/>
      <c r="E58" s="102"/>
      <c r="F58" s="102"/>
      <c r="G58" s="103"/>
      <c r="H58" s="12">
        <v>1.85E-4</v>
      </c>
      <c r="I58" s="13">
        <f t="shared" si="3"/>
        <v>0.25395160227272723</v>
      </c>
    </row>
    <row r="59" spans="1:16" ht="15" customHeight="1" x14ac:dyDescent="0.25">
      <c r="A59" s="11">
        <v>8</v>
      </c>
      <c r="B59" s="101" t="s">
        <v>40</v>
      </c>
      <c r="C59" s="102"/>
      <c r="D59" s="102"/>
      <c r="E59" s="102"/>
      <c r="F59" s="102"/>
      <c r="G59" s="103"/>
      <c r="H59" s="12">
        <v>9.0789999999999996E-2</v>
      </c>
      <c r="I59" s="13">
        <f>$I$37*H59</f>
        <v>124.62846470454544</v>
      </c>
    </row>
    <row r="60" spans="1:16" s="17" customFormat="1" ht="15" customHeight="1" x14ac:dyDescent="0.25">
      <c r="A60" s="126" t="s">
        <v>41</v>
      </c>
      <c r="B60" s="127"/>
      <c r="C60" s="127"/>
      <c r="D60" s="127"/>
      <c r="E60" s="127"/>
      <c r="F60" s="127"/>
      <c r="G60" s="128"/>
      <c r="H60" s="15">
        <f>SUM(H52:H59)</f>
        <v>0.25494299999999998</v>
      </c>
      <c r="I60" s="50">
        <f>SUM(I52:I59)</f>
        <v>349.96315317954543</v>
      </c>
      <c r="J60" s="16"/>
    </row>
    <row r="61" spans="1:16" ht="11.25" customHeight="1" x14ac:dyDescent="0.25">
      <c r="A61" s="18" t="s">
        <v>42</v>
      </c>
      <c r="B61" s="129" t="s">
        <v>43</v>
      </c>
      <c r="C61" s="129"/>
      <c r="D61" s="129"/>
      <c r="E61" s="129"/>
      <c r="F61" s="129"/>
      <c r="G61" s="129"/>
      <c r="H61" s="129"/>
      <c r="I61" s="129"/>
    </row>
    <row r="62" spans="1:16" ht="15" customHeight="1" x14ac:dyDescent="0.25">
      <c r="A62" s="18" t="s">
        <v>44</v>
      </c>
      <c r="B62" s="157" t="s">
        <v>45</v>
      </c>
      <c r="C62" s="157"/>
      <c r="D62" s="157"/>
      <c r="E62" s="157"/>
      <c r="F62" s="157"/>
      <c r="G62" s="157"/>
      <c r="H62" s="157"/>
      <c r="I62" s="157"/>
    </row>
    <row r="63" spans="1:16" ht="33.75" customHeight="1" x14ac:dyDescent="0.25">
      <c r="A63" s="10" t="s">
        <v>46</v>
      </c>
      <c r="B63" s="135" t="s">
        <v>47</v>
      </c>
      <c r="C63" s="136"/>
      <c r="D63" s="136"/>
      <c r="E63" s="136"/>
      <c r="F63" s="136"/>
      <c r="G63" s="137"/>
      <c r="H63" s="10" t="s">
        <v>14</v>
      </c>
      <c r="I63" s="10" t="s">
        <v>15</v>
      </c>
    </row>
    <row r="64" spans="1:16" ht="15" customHeight="1" x14ac:dyDescent="0.25">
      <c r="A64" s="11">
        <v>1</v>
      </c>
      <c r="B64" s="101" t="s">
        <v>48</v>
      </c>
      <c r="C64" s="102"/>
      <c r="D64" s="102"/>
      <c r="E64" s="102"/>
      <c r="F64" s="102"/>
      <c r="G64" s="103"/>
      <c r="H64" s="12">
        <v>2.3626999999999999E-2</v>
      </c>
      <c r="I64" s="13">
        <f>$I$37*H64</f>
        <v>32.433051388636358</v>
      </c>
    </row>
    <row r="65" spans="1:11" ht="15" customHeight="1" x14ac:dyDescent="0.25">
      <c r="A65" s="11">
        <v>2</v>
      </c>
      <c r="B65" s="101" t="s">
        <v>49</v>
      </c>
      <c r="C65" s="102"/>
      <c r="D65" s="102"/>
      <c r="E65" s="102"/>
      <c r="F65" s="102"/>
      <c r="G65" s="103"/>
      <c r="H65" s="12">
        <v>1.717E-3</v>
      </c>
      <c r="I65" s="13">
        <f t="shared" ref="I65:I66" si="4">$I$37*H65</f>
        <v>2.3569454113636361</v>
      </c>
    </row>
    <row r="66" spans="1:11" ht="15" customHeight="1" x14ac:dyDescent="0.25">
      <c r="A66" s="11">
        <v>3</v>
      </c>
      <c r="B66" s="101" t="s">
        <v>50</v>
      </c>
      <c r="C66" s="102"/>
      <c r="D66" s="102"/>
      <c r="E66" s="102"/>
      <c r="F66" s="102"/>
      <c r="G66" s="103"/>
      <c r="H66" s="12">
        <v>9.4509999999999993E-3</v>
      </c>
      <c r="I66" s="13">
        <f t="shared" si="4"/>
        <v>12.973495097727271</v>
      </c>
    </row>
    <row r="67" spans="1:11" s="17" customFormat="1" ht="15" customHeight="1" x14ac:dyDescent="0.25">
      <c r="A67" s="126" t="s">
        <v>51</v>
      </c>
      <c r="B67" s="127"/>
      <c r="C67" s="127"/>
      <c r="D67" s="127"/>
      <c r="E67" s="127"/>
      <c r="F67" s="127"/>
      <c r="G67" s="128"/>
      <c r="H67" s="15">
        <f>SUM(H64:H66)</f>
        <v>3.4795E-2</v>
      </c>
      <c r="I67" s="50">
        <f>SUM(I64:I66)</f>
        <v>47.76349189772727</v>
      </c>
      <c r="J67" s="16"/>
    </row>
    <row r="68" spans="1:11" ht="5.0999999999999996" customHeight="1" x14ac:dyDescent="0.25"/>
    <row r="69" spans="1:11" ht="33.75" x14ac:dyDescent="0.25">
      <c r="A69" s="10" t="s">
        <v>52</v>
      </c>
      <c r="B69" s="135" t="s">
        <v>53</v>
      </c>
      <c r="C69" s="136"/>
      <c r="D69" s="136"/>
      <c r="E69" s="136"/>
      <c r="F69" s="136"/>
      <c r="G69" s="137"/>
      <c r="H69" s="10" t="s">
        <v>14</v>
      </c>
      <c r="I69" s="10" t="s">
        <v>15</v>
      </c>
    </row>
    <row r="70" spans="1:11" ht="15" customHeight="1" x14ac:dyDescent="0.25">
      <c r="A70" s="11">
        <v>1</v>
      </c>
      <c r="B70" s="101" t="s">
        <v>54</v>
      </c>
      <c r="C70" s="102"/>
      <c r="D70" s="102"/>
      <c r="E70" s="102"/>
      <c r="F70" s="102"/>
      <c r="G70" s="103"/>
      <c r="H70" s="12">
        <f>(H48*H60)</f>
        <v>9.3819024000000015E-2</v>
      </c>
      <c r="I70" s="13">
        <f>$I$37*H70</f>
        <v>128.78644037007274</v>
      </c>
    </row>
    <row r="71" spans="1:11" s="17" customFormat="1" ht="15" customHeight="1" x14ac:dyDescent="0.25">
      <c r="A71" s="126" t="s">
        <v>55</v>
      </c>
      <c r="B71" s="127"/>
      <c r="C71" s="127"/>
      <c r="D71" s="127"/>
      <c r="E71" s="127"/>
      <c r="F71" s="127"/>
      <c r="G71" s="128"/>
      <c r="H71" s="15">
        <f>SUM(H70:H70)</f>
        <v>9.3819024000000015E-2</v>
      </c>
      <c r="I71" s="50">
        <f>I70</f>
        <v>128.78644037007274</v>
      </c>
      <c r="J71" s="16"/>
      <c r="K71" s="19"/>
    </row>
    <row r="72" spans="1:11" ht="5.0999999999999996" customHeight="1" x14ac:dyDescent="0.25">
      <c r="J72" s="20"/>
    </row>
    <row r="73" spans="1:11" s="17" customFormat="1" ht="12" x14ac:dyDescent="0.25">
      <c r="A73" s="156" t="s">
        <v>56</v>
      </c>
      <c r="B73" s="156"/>
      <c r="C73" s="156"/>
      <c r="D73" s="156"/>
      <c r="E73" s="156"/>
      <c r="F73" s="156"/>
      <c r="G73" s="156"/>
      <c r="H73" s="21">
        <f>H48+H60+H67+H71</f>
        <v>0.75155702400000002</v>
      </c>
      <c r="I73" s="22">
        <f>I48+I60+I67+I71</f>
        <v>1031.6708672655272</v>
      </c>
      <c r="J73" s="16"/>
    </row>
    <row r="74" spans="1:11" ht="5.0999999999999996" customHeight="1" x14ac:dyDescent="0.25"/>
    <row r="75" spans="1:11" ht="33.75" x14ac:dyDescent="0.25">
      <c r="A75" s="10" t="s">
        <v>57</v>
      </c>
      <c r="B75" s="135" t="s">
        <v>151</v>
      </c>
      <c r="C75" s="136"/>
      <c r="D75" s="136"/>
      <c r="E75" s="136"/>
      <c r="F75" s="136"/>
      <c r="G75" s="137"/>
      <c r="H75" s="10" t="s">
        <v>14</v>
      </c>
      <c r="I75" s="10" t="s">
        <v>15</v>
      </c>
    </row>
    <row r="76" spans="1:11" ht="15" customHeight="1" x14ac:dyDescent="0.25">
      <c r="A76" s="11">
        <v>1</v>
      </c>
      <c r="B76" s="101" t="s">
        <v>156</v>
      </c>
      <c r="C76" s="102"/>
      <c r="D76" s="102"/>
      <c r="E76" s="102"/>
      <c r="F76" s="102"/>
      <c r="G76" s="103"/>
      <c r="H76" s="12">
        <f>I76/$I$37</f>
        <v>0</v>
      </c>
      <c r="I76" s="13">
        <f>I93</f>
        <v>0</v>
      </c>
    </row>
    <row r="77" spans="1:11" ht="15" customHeight="1" x14ac:dyDescent="0.25">
      <c r="A77" s="11">
        <v>2</v>
      </c>
      <c r="B77" s="101" t="s">
        <v>157</v>
      </c>
      <c r="C77" s="102"/>
      <c r="D77" s="102"/>
      <c r="E77" s="102"/>
      <c r="F77" s="102"/>
      <c r="G77" s="103"/>
      <c r="H77" s="12">
        <f>I77/$I$37</f>
        <v>0.15370223164838007</v>
      </c>
      <c r="I77" s="13">
        <f>I89</f>
        <v>210.98880000000003</v>
      </c>
    </row>
    <row r="78" spans="1:11" ht="15" customHeight="1" x14ac:dyDescent="0.25">
      <c r="A78" s="11">
        <v>3</v>
      </c>
      <c r="B78" s="101" t="s">
        <v>164</v>
      </c>
      <c r="C78" s="102"/>
      <c r="D78" s="102"/>
      <c r="E78" s="102"/>
      <c r="F78" s="102"/>
      <c r="G78" s="103"/>
      <c r="H78" s="12">
        <f>I78/$I$37</f>
        <v>9.3856087736116145E-2</v>
      </c>
      <c r="I78" s="13">
        <f>I85</f>
        <v>128.83731818181818</v>
      </c>
    </row>
    <row r="79" spans="1:11" ht="15" customHeight="1" x14ac:dyDescent="0.25">
      <c r="A79" s="11">
        <v>4</v>
      </c>
      <c r="B79" s="101" t="s">
        <v>149</v>
      </c>
      <c r="C79" s="102"/>
      <c r="D79" s="102"/>
      <c r="E79" s="102"/>
      <c r="F79" s="102"/>
      <c r="G79" s="103"/>
      <c r="H79" s="12">
        <f>I79/$I$37</f>
        <v>0</v>
      </c>
      <c r="I79" s="13">
        <f>IF(I24="Não aplicável",0,((I10/H10)*1.5*I24))</f>
        <v>0</v>
      </c>
    </row>
    <row r="80" spans="1:11" ht="15" customHeight="1" x14ac:dyDescent="0.25">
      <c r="A80" s="11">
        <v>5</v>
      </c>
      <c r="B80" s="101" t="s">
        <v>134</v>
      </c>
      <c r="C80" s="102"/>
      <c r="D80" s="102"/>
      <c r="E80" s="102"/>
      <c r="F80" s="102"/>
      <c r="G80" s="103"/>
      <c r="H80" s="12">
        <f>I80/$I$37</f>
        <v>1.4147183824978106E-2</v>
      </c>
      <c r="I80" s="13">
        <f>IF(I21="Não aplicável",0,I21)</f>
        <v>19.420000000000002</v>
      </c>
    </row>
    <row r="81" spans="1:12" ht="15" customHeight="1" x14ac:dyDescent="0.25">
      <c r="A81" s="126" t="s">
        <v>58</v>
      </c>
      <c r="B81" s="127"/>
      <c r="C81" s="127"/>
      <c r="D81" s="127"/>
      <c r="E81" s="127"/>
      <c r="F81" s="127"/>
      <c r="G81" s="128"/>
      <c r="H81" s="15">
        <f>SUM(H76:H80)</f>
        <v>0.26170550320947433</v>
      </c>
      <c r="I81" s="50">
        <f>SUM(I76:I80)</f>
        <v>359.24611818181819</v>
      </c>
      <c r="J81" s="14"/>
    </row>
    <row r="82" spans="1:12" ht="18" customHeight="1" x14ac:dyDescent="0.25">
      <c r="A82" s="18" t="s">
        <v>166</v>
      </c>
      <c r="B82" s="153" t="s">
        <v>165</v>
      </c>
      <c r="C82" s="154"/>
      <c r="D82" s="154"/>
      <c r="E82" s="154"/>
      <c r="F82" s="154"/>
      <c r="G82" s="154"/>
      <c r="H82" s="24"/>
      <c r="I82" s="25"/>
    </row>
    <row r="83" spans="1:12" ht="15" customHeight="1" x14ac:dyDescent="0.25">
      <c r="A83" s="152" t="s">
        <v>59</v>
      </c>
      <c r="B83" s="152"/>
      <c r="C83" s="152"/>
      <c r="D83" s="152"/>
      <c r="E83" s="152"/>
      <c r="F83" s="152"/>
      <c r="G83" s="152"/>
      <c r="H83" s="152"/>
      <c r="I83" s="152"/>
    </row>
    <row r="84" spans="1:12" ht="24" customHeight="1" x14ac:dyDescent="0.25">
      <c r="A84" s="133" t="s">
        <v>60</v>
      </c>
      <c r="B84" s="133"/>
      <c r="C84" s="11" t="s">
        <v>61</v>
      </c>
      <c r="D84" s="11" t="s">
        <v>62</v>
      </c>
      <c r="E84" s="11" t="s">
        <v>63</v>
      </c>
      <c r="F84" s="11" t="s">
        <v>64</v>
      </c>
      <c r="G84" s="11" t="s">
        <v>65</v>
      </c>
      <c r="H84" s="12" t="s">
        <v>66</v>
      </c>
      <c r="I84" s="13" t="s">
        <v>67</v>
      </c>
    </row>
    <row r="85" spans="1:12" ht="15" customHeight="1" x14ac:dyDescent="0.25">
      <c r="A85" s="155">
        <f>I12</f>
        <v>4.8</v>
      </c>
      <c r="B85" s="133"/>
      <c r="C85" s="11">
        <f>I13</f>
        <v>22</v>
      </c>
      <c r="D85" s="11">
        <v>2</v>
      </c>
      <c r="E85" s="30">
        <f>A85*C85*D85</f>
        <v>211.2</v>
      </c>
      <c r="F85" s="30">
        <f>I29</f>
        <v>1372.7113636363636</v>
      </c>
      <c r="G85" s="26">
        <f>I14</f>
        <v>0.06</v>
      </c>
      <c r="H85" s="30">
        <f>F85*G85</f>
        <v>82.362681818181812</v>
      </c>
      <c r="I85" s="68">
        <f>IF((E85-H85)&gt;0,E85-H85,0)</f>
        <v>128.83731818181818</v>
      </c>
    </row>
    <row r="86" spans="1:12" ht="3.75" customHeight="1" x14ac:dyDescent="0.25">
      <c r="A86" s="79"/>
      <c r="E86" s="14"/>
      <c r="F86" s="14"/>
      <c r="G86" s="80"/>
      <c r="H86" s="14"/>
      <c r="I86" s="81"/>
    </row>
    <row r="87" spans="1:12" ht="15" customHeight="1" x14ac:dyDescent="0.25">
      <c r="A87" s="152" t="s">
        <v>158</v>
      </c>
      <c r="B87" s="152"/>
      <c r="C87" s="152"/>
      <c r="D87" s="152"/>
      <c r="E87" s="152"/>
      <c r="F87" s="152"/>
      <c r="G87" s="152"/>
      <c r="H87" s="152"/>
      <c r="I87" s="152"/>
    </row>
    <row r="88" spans="1:12" ht="23.25" customHeight="1" x14ac:dyDescent="0.25">
      <c r="A88" s="133" t="s">
        <v>60</v>
      </c>
      <c r="B88" s="133"/>
      <c r="C88" s="11" t="s">
        <v>68</v>
      </c>
      <c r="D88" s="11" t="s">
        <v>62</v>
      </c>
      <c r="E88" s="11" t="s">
        <v>63</v>
      </c>
      <c r="F88" s="11" t="s">
        <v>64</v>
      </c>
      <c r="G88" s="11" t="s">
        <v>65</v>
      </c>
      <c r="H88" s="12" t="s">
        <v>66</v>
      </c>
      <c r="I88" s="13" t="s">
        <v>67</v>
      </c>
    </row>
    <row r="89" spans="1:12" ht="15" customHeight="1" x14ac:dyDescent="0.25">
      <c r="A89" s="151">
        <f>I18</f>
        <v>11.84</v>
      </c>
      <c r="B89" s="151"/>
      <c r="C89" s="31">
        <f>I19</f>
        <v>22</v>
      </c>
      <c r="D89" s="11">
        <v>1</v>
      </c>
      <c r="E89" s="30">
        <f>A89*C89*D89</f>
        <v>260.48</v>
      </c>
      <c r="F89" s="30">
        <f>E89</f>
        <v>260.48</v>
      </c>
      <c r="G89" s="52">
        <f>I20</f>
        <v>0.19</v>
      </c>
      <c r="H89" s="30">
        <f>F89*G89</f>
        <v>49.491200000000006</v>
      </c>
      <c r="I89" s="13">
        <f>E89-H89</f>
        <v>210.98880000000003</v>
      </c>
    </row>
    <row r="90" spans="1:12" ht="5.0999999999999996" customHeight="1" x14ac:dyDescent="0.25">
      <c r="A90" s="27"/>
      <c r="B90" s="27"/>
      <c r="C90" s="27"/>
      <c r="D90" s="27"/>
      <c r="E90" s="16"/>
      <c r="F90" s="16"/>
      <c r="G90" s="28"/>
      <c r="H90" s="16"/>
      <c r="I90" s="29"/>
    </row>
    <row r="91" spans="1:12" ht="15" customHeight="1" x14ac:dyDescent="0.25">
      <c r="A91" s="152" t="s">
        <v>139</v>
      </c>
      <c r="B91" s="152"/>
      <c r="C91" s="152"/>
      <c r="D91" s="152"/>
      <c r="E91" s="152"/>
      <c r="F91" s="152"/>
      <c r="G91" s="152"/>
      <c r="H91" s="152"/>
      <c r="I91" s="152"/>
    </row>
    <row r="92" spans="1:12" ht="23.25" customHeight="1" x14ac:dyDescent="0.25">
      <c r="A92" s="133" t="s">
        <v>60</v>
      </c>
      <c r="B92" s="133"/>
      <c r="C92" s="11" t="s">
        <v>68</v>
      </c>
      <c r="D92" s="11" t="s">
        <v>62</v>
      </c>
      <c r="E92" s="11" t="s">
        <v>63</v>
      </c>
      <c r="F92" s="11" t="s">
        <v>64</v>
      </c>
      <c r="G92" s="11" t="s">
        <v>65</v>
      </c>
      <c r="H92" s="12" t="str">
        <f>H84</f>
        <v>Valor desconto</v>
      </c>
      <c r="I92" s="13" t="s">
        <v>67</v>
      </c>
    </row>
    <row r="93" spans="1:12" ht="15" customHeight="1" x14ac:dyDescent="0.25">
      <c r="A93" s="151">
        <f>I15</f>
        <v>0</v>
      </c>
      <c r="B93" s="151"/>
      <c r="C93" s="31">
        <f>I16</f>
        <v>0</v>
      </c>
      <c r="D93" s="11">
        <v>1</v>
      </c>
      <c r="E93" s="30">
        <f>A93*C93*D93</f>
        <v>0</v>
      </c>
      <c r="F93" s="30">
        <f>E93</f>
        <v>0</v>
      </c>
      <c r="G93" s="52">
        <f>I17</f>
        <v>0</v>
      </c>
      <c r="H93" s="30">
        <f>F93*G93</f>
        <v>0</v>
      </c>
      <c r="I93" s="13">
        <f>E93-H93</f>
        <v>0</v>
      </c>
    </row>
    <row r="94" spans="1:12" ht="5.0999999999999996" customHeight="1" x14ac:dyDescent="0.25"/>
    <row r="95" spans="1:12" ht="12" customHeight="1" x14ac:dyDescent="0.25">
      <c r="A95" s="120" t="s">
        <v>69</v>
      </c>
      <c r="B95" s="120"/>
      <c r="C95" s="120"/>
      <c r="D95" s="120"/>
      <c r="E95" s="120"/>
      <c r="F95" s="120"/>
      <c r="G95" s="120"/>
      <c r="H95" s="32">
        <f>H37+H73+H81</f>
        <v>2.0132625272094744</v>
      </c>
      <c r="I95" s="33">
        <f>I37+I73+I81</f>
        <v>2763.6283490837086</v>
      </c>
      <c r="J95" s="14"/>
      <c r="L95" s="14"/>
    </row>
    <row r="96" spans="1:12" s="38" customFormat="1" ht="5.0999999999999996" customHeight="1" x14ac:dyDescent="0.25">
      <c r="A96" s="34"/>
      <c r="B96" s="34"/>
      <c r="C96" s="34"/>
      <c r="D96" s="34"/>
      <c r="E96" s="34"/>
      <c r="F96" s="34"/>
      <c r="G96" s="34"/>
      <c r="H96" s="35"/>
      <c r="I96" s="36"/>
      <c r="J96" s="37"/>
      <c r="L96" s="37"/>
    </row>
    <row r="97" spans="1:19" x14ac:dyDescent="0.25">
      <c r="A97" s="112" t="s">
        <v>70</v>
      </c>
      <c r="B97" s="112"/>
      <c r="C97" s="112"/>
      <c r="D97" s="112"/>
      <c r="E97" s="112"/>
      <c r="F97" s="112"/>
      <c r="G97" s="112"/>
      <c r="H97" s="112"/>
      <c r="I97" s="112"/>
    </row>
    <row r="98" spans="1:19" ht="33.75" x14ac:dyDescent="0.25">
      <c r="A98" s="10" t="s">
        <v>12</v>
      </c>
      <c r="B98" s="135" t="s">
        <v>71</v>
      </c>
      <c r="C98" s="136"/>
      <c r="D98" s="136"/>
      <c r="E98" s="136"/>
      <c r="F98" s="136"/>
      <c r="G98" s="137"/>
      <c r="H98" s="10" t="s">
        <v>14</v>
      </c>
      <c r="I98" s="10" t="s">
        <v>15</v>
      </c>
    </row>
    <row r="99" spans="1:19" ht="15" customHeight="1" x14ac:dyDescent="0.25">
      <c r="A99" s="11">
        <v>1</v>
      </c>
      <c r="B99" s="101" t="s">
        <v>167</v>
      </c>
      <c r="C99" s="102"/>
      <c r="D99" s="102"/>
      <c r="E99" s="102"/>
      <c r="F99" s="102"/>
      <c r="G99" s="103"/>
      <c r="H99" s="12">
        <f>I99/$I$110</f>
        <v>0</v>
      </c>
      <c r="I99" s="13">
        <v>0</v>
      </c>
      <c r="K99"/>
      <c r="L99"/>
      <c r="M99"/>
      <c r="N99"/>
      <c r="O99"/>
      <c r="P99"/>
      <c r="Q99"/>
      <c r="R99"/>
      <c r="S99"/>
    </row>
    <row r="100" spans="1:19" ht="15" customHeight="1" x14ac:dyDescent="0.25">
      <c r="A100" s="11">
        <v>2</v>
      </c>
      <c r="B100" s="145" t="s">
        <v>171</v>
      </c>
      <c r="C100" s="146"/>
      <c r="D100" s="146"/>
      <c r="E100" s="146"/>
      <c r="F100" s="146"/>
      <c r="G100" s="147"/>
      <c r="H100" s="12">
        <f t="shared" ref="H100:H104" si="5">I100/$I$110</f>
        <v>0</v>
      </c>
      <c r="I100" s="13">
        <v>0</v>
      </c>
      <c r="K100"/>
      <c r="L100"/>
      <c r="M100"/>
      <c r="N100"/>
      <c r="O100"/>
      <c r="P100"/>
      <c r="Q100"/>
      <c r="R100"/>
      <c r="S100"/>
    </row>
    <row r="101" spans="1:19" ht="15" customHeight="1" x14ac:dyDescent="0.25">
      <c r="A101" s="11">
        <v>3</v>
      </c>
      <c r="B101" s="101" t="s">
        <v>72</v>
      </c>
      <c r="C101" s="102"/>
      <c r="D101" s="102"/>
      <c r="E101" s="102"/>
      <c r="F101" s="102"/>
      <c r="G101" s="103"/>
      <c r="H101" s="12">
        <f t="shared" si="5"/>
        <v>0</v>
      </c>
      <c r="I101" s="13">
        <v>0</v>
      </c>
      <c r="K101"/>
      <c r="L101"/>
      <c r="M101"/>
      <c r="N101"/>
      <c r="O101"/>
      <c r="P101"/>
      <c r="Q101"/>
      <c r="R101"/>
      <c r="S101"/>
    </row>
    <row r="102" spans="1:19" ht="15" customHeight="1" x14ac:dyDescent="0.25">
      <c r="A102" s="11">
        <v>4</v>
      </c>
      <c r="B102" s="148" t="s">
        <v>73</v>
      </c>
      <c r="C102" s="149"/>
      <c r="D102" s="149"/>
      <c r="E102" s="149"/>
      <c r="F102" s="149"/>
      <c r="G102" s="150"/>
      <c r="H102" s="12">
        <f t="shared" si="5"/>
        <v>0</v>
      </c>
      <c r="I102" s="13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1">
        <v>5</v>
      </c>
      <c r="B103" s="101" t="s">
        <v>172</v>
      </c>
      <c r="C103" s="102"/>
      <c r="D103" s="102"/>
      <c r="E103" s="102"/>
      <c r="F103" s="102"/>
      <c r="G103" s="103"/>
      <c r="H103" s="12">
        <f t="shared" si="5"/>
        <v>0</v>
      </c>
      <c r="I103" s="13"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1">
        <v>6</v>
      </c>
      <c r="B104" s="101" t="s">
        <v>74</v>
      </c>
      <c r="C104" s="102"/>
      <c r="D104" s="102"/>
      <c r="E104" s="102"/>
      <c r="F104" s="102"/>
      <c r="G104" s="103"/>
      <c r="H104" s="12">
        <f t="shared" si="5"/>
        <v>0</v>
      </c>
      <c r="I104" s="13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26" t="s">
        <v>75</v>
      </c>
      <c r="B105" s="127"/>
      <c r="C105" s="127"/>
      <c r="D105" s="127"/>
      <c r="E105" s="127"/>
      <c r="F105" s="127"/>
      <c r="G105" s="128"/>
      <c r="H105" s="15">
        <f>H99+H100+H101+H102+H103+H104</f>
        <v>0</v>
      </c>
      <c r="I105" s="39">
        <f>SUM(I99:I104)</f>
        <v>0</v>
      </c>
      <c r="J105" s="14"/>
      <c r="K105"/>
      <c r="L105"/>
      <c r="M105"/>
      <c r="N105"/>
      <c r="O105"/>
      <c r="P105"/>
      <c r="Q105"/>
      <c r="R105"/>
      <c r="S105"/>
    </row>
    <row r="106" spans="1:19" ht="30" customHeight="1" x14ac:dyDescent="0.25">
      <c r="A106"/>
      <c r="B106" s="129" t="s">
        <v>168</v>
      </c>
      <c r="C106" s="129"/>
      <c r="D106" s="129"/>
      <c r="E106" s="129"/>
      <c r="F106" s="129"/>
      <c r="G106" s="129"/>
      <c r="H106" s="129"/>
      <c r="I106" s="129"/>
      <c r="K106"/>
      <c r="L106"/>
      <c r="M106"/>
      <c r="N106"/>
      <c r="O106"/>
      <c r="P106"/>
      <c r="Q106"/>
      <c r="R106"/>
      <c r="S106"/>
    </row>
    <row r="107" spans="1:19" ht="5.25" customHeight="1" x14ac:dyDescent="0.25">
      <c r="A107"/>
      <c r="B107"/>
      <c r="C107"/>
      <c r="D107"/>
      <c r="E107"/>
      <c r="F107"/>
      <c r="G107"/>
      <c r="H107"/>
      <c r="I107"/>
    </row>
    <row r="108" spans="1:19" ht="48.75" customHeight="1" x14ac:dyDescent="0.25">
      <c r="A108" s="142" t="s">
        <v>150</v>
      </c>
      <c r="B108" s="143"/>
      <c r="C108" s="143"/>
      <c r="D108" s="143"/>
      <c r="E108" s="144"/>
      <c r="F108" s="40">
        <f>I25</f>
        <v>0.2</v>
      </c>
      <c r="G108" s="41">
        <f>I110*F108</f>
        <v>526.95820618037817</v>
      </c>
      <c r="H108" s="42" t="s">
        <v>76</v>
      </c>
      <c r="I108" s="43">
        <f>I78</f>
        <v>128.83731818181818</v>
      </c>
      <c r="K108"/>
      <c r="L108"/>
      <c r="M108"/>
      <c r="N108"/>
      <c r="O108"/>
      <c r="P108"/>
      <c r="Q108"/>
      <c r="R108"/>
      <c r="S108"/>
    </row>
    <row r="109" spans="1:19" s="47" customFormat="1" ht="16.5" customHeight="1" x14ac:dyDescent="0.25">
      <c r="A109" s="139" t="s">
        <v>77</v>
      </c>
      <c r="B109" s="139"/>
      <c r="C109" s="44" t="s">
        <v>78</v>
      </c>
      <c r="D109" s="44" t="s">
        <v>79</v>
      </c>
      <c r="E109" s="44" t="s">
        <v>80</v>
      </c>
      <c r="F109" s="44" t="s">
        <v>81</v>
      </c>
      <c r="G109" s="44" t="s">
        <v>82</v>
      </c>
      <c r="H109" s="42" t="s">
        <v>83</v>
      </c>
      <c r="I109" s="45" t="s">
        <v>84</v>
      </c>
      <c r="J109" s="46"/>
      <c r="K109"/>
      <c r="L109"/>
      <c r="M109"/>
      <c r="N109"/>
      <c r="O109"/>
      <c r="P109"/>
      <c r="Q109"/>
      <c r="R109"/>
      <c r="S109"/>
    </row>
    <row r="110" spans="1:19" ht="16.5" customHeight="1" x14ac:dyDescent="0.25">
      <c r="A110" s="140">
        <f>I37</f>
        <v>1372.7113636363636</v>
      </c>
      <c r="B110" s="140"/>
      <c r="C110" s="48">
        <f>I48</f>
        <v>505.15778181818177</v>
      </c>
      <c r="D110" s="48">
        <f>I60</f>
        <v>349.96315317954543</v>
      </c>
      <c r="E110" s="48">
        <f>I67</f>
        <v>47.76349189772727</v>
      </c>
      <c r="F110" s="48">
        <f>I71</f>
        <v>128.78644037007274</v>
      </c>
      <c r="G110" s="48">
        <f>I81</f>
        <v>359.24611818181819</v>
      </c>
      <c r="H110" s="48">
        <f>A110+C110+D110+E110+F110+G110</f>
        <v>2763.6283490837091</v>
      </c>
      <c r="I110" s="48">
        <f>H110-I108</f>
        <v>2634.7910309018907</v>
      </c>
      <c r="J110" s="14"/>
      <c r="K110"/>
      <c r="L110"/>
      <c r="M110"/>
      <c r="N110"/>
      <c r="O110"/>
      <c r="P110"/>
      <c r="Q110"/>
      <c r="R110"/>
      <c r="S110"/>
    </row>
    <row r="111" spans="1:19" ht="5.0999999999999996" customHeight="1" x14ac:dyDescent="0.25">
      <c r="A111" s="18"/>
      <c r="B111" s="141"/>
      <c r="C111" s="141"/>
      <c r="D111" s="141"/>
      <c r="E111" s="141"/>
      <c r="F111" s="141"/>
      <c r="G111" s="141"/>
      <c r="H111" s="141"/>
      <c r="I111" s="141"/>
    </row>
    <row r="112" spans="1:19" ht="33.75" x14ac:dyDescent="0.25">
      <c r="A112" s="10" t="s">
        <v>19</v>
      </c>
      <c r="B112" s="135" t="s">
        <v>85</v>
      </c>
      <c r="C112" s="136"/>
      <c r="D112" s="136"/>
      <c r="E112" s="136"/>
      <c r="F112" s="136"/>
      <c r="G112" s="137"/>
      <c r="H112" s="10" t="s">
        <v>14</v>
      </c>
      <c r="I112" s="10" t="s">
        <v>15</v>
      </c>
    </row>
    <row r="113" spans="1:15" ht="15" customHeight="1" x14ac:dyDescent="0.25">
      <c r="A113" s="11">
        <v>1</v>
      </c>
      <c r="B113" s="101" t="s">
        <v>86</v>
      </c>
      <c r="C113" s="102"/>
      <c r="D113" s="102"/>
      <c r="E113" s="102"/>
      <c r="F113" s="102"/>
      <c r="G113" s="103"/>
      <c r="H113" s="12">
        <f>I113/$I$123</f>
        <v>0</v>
      </c>
      <c r="I113" s="13">
        <v>0</v>
      </c>
    </row>
    <row r="114" spans="1:15" ht="15" customHeight="1" x14ac:dyDescent="0.25">
      <c r="A114" s="11">
        <v>2</v>
      </c>
      <c r="B114" s="101" t="s">
        <v>87</v>
      </c>
      <c r="C114" s="102"/>
      <c r="D114" s="102"/>
      <c r="E114" s="102"/>
      <c r="F114" s="102"/>
      <c r="G114" s="103"/>
      <c r="H114" s="12">
        <f>I114/$I$123</f>
        <v>0</v>
      </c>
      <c r="I114" s="13">
        <v>0</v>
      </c>
    </row>
    <row r="115" spans="1:15" ht="15" customHeight="1" x14ac:dyDescent="0.25">
      <c r="A115" s="126" t="s">
        <v>88</v>
      </c>
      <c r="B115" s="127"/>
      <c r="C115" s="127"/>
      <c r="D115" s="127"/>
      <c r="E115" s="127"/>
      <c r="F115" s="127"/>
      <c r="G115" s="128"/>
      <c r="H115" s="15">
        <f>H113+H114</f>
        <v>0</v>
      </c>
      <c r="I115" s="50">
        <f>SUM(I113:I114)</f>
        <v>0</v>
      </c>
    </row>
    <row r="116" spans="1:15" ht="5.0999999999999996" customHeight="1" x14ac:dyDescent="0.25"/>
    <row r="117" spans="1:15" ht="33.75" x14ac:dyDescent="0.25">
      <c r="A117" s="10" t="s">
        <v>31</v>
      </c>
      <c r="B117" s="135" t="s">
        <v>89</v>
      </c>
      <c r="C117" s="136"/>
      <c r="D117" s="136"/>
      <c r="E117" s="136"/>
      <c r="F117" s="136"/>
      <c r="G117" s="137"/>
      <c r="H117" s="10" t="s">
        <v>14</v>
      </c>
      <c r="I117" s="10" t="s">
        <v>15</v>
      </c>
    </row>
    <row r="118" spans="1:15" ht="15" customHeight="1" x14ac:dyDescent="0.25">
      <c r="A118" s="11">
        <v>1</v>
      </c>
      <c r="B118" s="101" t="s">
        <v>89</v>
      </c>
      <c r="C118" s="102"/>
      <c r="D118" s="102"/>
      <c r="E118" s="102"/>
      <c r="F118" s="102"/>
      <c r="G118" s="103"/>
      <c r="H118" s="12">
        <f>I118/I123</f>
        <v>0</v>
      </c>
      <c r="I118" s="13">
        <v>0</v>
      </c>
    </row>
    <row r="119" spans="1:15" ht="15" customHeight="1" x14ac:dyDescent="0.25">
      <c r="A119" s="126" t="s">
        <v>90</v>
      </c>
      <c r="B119" s="127"/>
      <c r="C119" s="127"/>
      <c r="D119" s="127"/>
      <c r="E119" s="127"/>
      <c r="F119" s="127"/>
      <c r="G119" s="128"/>
      <c r="H119" s="15">
        <f>H118</f>
        <v>0</v>
      </c>
      <c r="I119" s="50">
        <f>I118</f>
        <v>0</v>
      </c>
      <c r="J119" s="14"/>
      <c r="K119" s="14"/>
      <c r="L119" s="1"/>
    </row>
    <row r="120" spans="1:15" ht="5.0999999999999996" customHeight="1" x14ac:dyDescent="0.25">
      <c r="A120" s="17"/>
      <c r="B120" s="17"/>
      <c r="C120" s="17"/>
      <c r="D120" s="17"/>
      <c r="E120" s="17"/>
      <c r="F120" s="17"/>
      <c r="G120" s="17"/>
      <c r="H120" s="24"/>
      <c r="I120" s="25"/>
    </row>
    <row r="121" spans="1:15" ht="39" customHeight="1" x14ac:dyDescent="0.25">
      <c r="A121" s="138" t="s">
        <v>91</v>
      </c>
      <c r="B121" s="138"/>
      <c r="C121" s="138"/>
      <c r="D121" s="138"/>
      <c r="E121" s="138"/>
      <c r="F121" s="40">
        <v>0.18</v>
      </c>
      <c r="G121" s="41">
        <f>I123*F121</f>
        <v>474.26238556234034</v>
      </c>
      <c r="H121" s="42" t="s">
        <v>76</v>
      </c>
      <c r="I121" s="43">
        <f>I78</f>
        <v>128.83731818181818</v>
      </c>
      <c r="L121" s="1"/>
    </row>
    <row r="122" spans="1:15" s="47" customFormat="1" ht="16.5" customHeight="1" x14ac:dyDescent="0.25">
      <c r="A122" s="139" t="s">
        <v>77</v>
      </c>
      <c r="B122" s="139"/>
      <c r="C122" s="44" t="s">
        <v>78</v>
      </c>
      <c r="D122" s="44" t="s">
        <v>79</v>
      </c>
      <c r="E122" s="44" t="s">
        <v>80</v>
      </c>
      <c r="F122" s="44" t="s">
        <v>81</v>
      </c>
      <c r="G122" s="44" t="s">
        <v>82</v>
      </c>
      <c r="H122" s="42" t="s">
        <v>83</v>
      </c>
      <c r="I122" s="45" t="s">
        <v>84</v>
      </c>
      <c r="J122" s="46"/>
      <c r="L122" s="46"/>
    </row>
    <row r="123" spans="1:15" ht="16.5" customHeight="1" x14ac:dyDescent="0.25">
      <c r="A123" s="140">
        <f>I37</f>
        <v>1372.7113636363636</v>
      </c>
      <c r="B123" s="140"/>
      <c r="C123" s="48">
        <f>I48</f>
        <v>505.15778181818177</v>
      </c>
      <c r="D123" s="48">
        <f>I60</f>
        <v>349.96315317954543</v>
      </c>
      <c r="E123" s="48">
        <f>I67</f>
        <v>47.76349189772727</v>
      </c>
      <c r="F123" s="48">
        <f>I71</f>
        <v>128.78644037007274</v>
      </c>
      <c r="G123" s="48">
        <f>I81</f>
        <v>359.24611818181819</v>
      </c>
      <c r="H123" s="48">
        <f>A123+C123+D123+E123+F123+G123</f>
        <v>2763.6283490837091</v>
      </c>
      <c r="I123" s="48">
        <f>H123-I121</f>
        <v>2634.7910309018907</v>
      </c>
      <c r="J123" s="14"/>
      <c r="L123" s="1"/>
    </row>
    <row r="124" spans="1:15" ht="5.0999999999999996" customHeight="1" x14ac:dyDescent="0.25"/>
    <row r="125" spans="1:15" ht="12" x14ac:dyDescent="0.25">
      <c r="A125" s="120" t="s">
        <v>92</v>
      </c>
      <c r="B125" s="120"/>
      <c r="C125" s="120"/>
      <c r="D125" s="120"/>
      <c r="E125" s="120"/>
      <c r="F125" s="120"/>
      <c r="G125" s="120"/>
      <c r="H125" s="32">
        <f>H105+H115+H119</f>
        <v>0</v>
      </c>
      <c r="I125" s="33">
        <f>I105+I115+I119</f>
        <v>0</v>
      </c>
    </row>
    <row r="126" spans="1:15" ht="5.0999999999999996" customHeight="1" x14ac:dyDescent="0.25"/>
    <row r="127" spans="1:15" x14ac:dyDescent="0.25">
      <c r="A127" s="112" t="s">
        <v>93</v>
      </c>
      <c r="B127" s="112"/>
      <c r="C127" s="112"/>
      <c r="D127" s="112"/>
      <c r="E127" s="112"/>
      <c r="F127" s="112"/>
      <c r="G127" s="112"/>
      <c r="H127" s="112"/>
      <c r="I127" s="112"/>
    </row>
    <row r="128" spans="1:15" ht="33.75" x14ac:dyDescent="0.25">
      <c r="A128" s="10" t="s">
        <v>12</v>
      </c>
      <c r="B128" s="135" t="s">
        <v>169</v>
      </c>
      <c r="C128" s="136"/>
      <c r="D128" s="136"/>
      <c r="E128" s="136"/>
      <c r="F128" s="136"/>
      <c r="G128" s="137"/>
      <c r="H128" s="10" t="s">
        <v>14</v>
      </c>
      <c r="I128" s="10" t="s">
        <v>15</v>
      </c>
      <c r="K128"/>
      <c r="L128"/>
      <c r="M128"/>
      <c r="N128"/>
      <c r="O128"/>
    </row>
    <row r="129" spans="1:19" ht="15" customHeight="1" x14ac:dyDescent="0.25">
      <c r="A129" s="11">
        <v>1</v>
      </c>
      <c r="B129" s="101" t="s">
        <v>94</v>
      </c>
      <c r="C129" s="102"/>
      <c r="D129" s="102"/>
      <c r="E129" s="102"/>
      <c r="F129" s="102"/>
      <c r="G129" s="103"/>
      <c r="H129" s="12">
        <f>I129/$I$95</f>
        <v>1.9241982507288632E-2</v>
      </c>
      <c r="I129" s="13">
        <f>($D$139/$E$140)*G139</f>
        <v>53.177688349715687</v>
      </c>
    </row>
    <row r="130" spans="1:19" ht="15" customHeight="1" x14ac:dyDescent="0.25">
      <c r="A130" s="11">
        <v>2</v>
      </c>
      <c r="B130" s="101" t="s">
        <v>95</v>
      </c>
      <c r="C130" s="102"/>
      <c r="D130" s="102"/>
      <c r="E130" s="102"/>
      <c r="F130" s="102"/>
      <c r="G130" s="103"/>
      <c r="H130" s="12">
        <f t="shared" ref="H130:H133" si="6">I130/$I$95</f>
        <v>8.8629737609329448E-2</v>
      </c>
      <c r="I130" s="13">
        <f>($D$139/$E$140)*G140</f>
        <v>244.93965542899343</v>
      </c>
    </row>
    <row r="131" spans="1:19" ht="15" customHeight="1" x14ac:dyDescent="0.25">
      <c r="A131" s="11">
        <v>3</v>
      </c>
      <c r="B131" s="101" t="s">
        <v>159</v>
      </c>
      <c r="C131" s="102"/>
      <c r="D131" s="102"/>
      <c r="E131" s="102"/>
      <c r="F131" s="102"/>
      <c r="G131" s="103"/>
      <c r="H131" s="12">
        <f t="shared" si="6"/>
        <v>5.8309037900874647E-2</v>
      </c>
      <c r="I131" s="13">
        <f>($D$139/$E$140)*G141</f>
        <v>161.14451015065359</v>
      </c>
    </row>
    <row r="132" spans="1:19" ht="15" customHeight="1" x14ac:dyDescent="0.25">
      <c r="A132" s="11">
        <v>4</v>
      </c>
      <c r="B132" s="101" t="s">
        <v>173</v>
      </c>
      <c r="C132" s="102"/>
      <c r="D132" s="102"/>
      <c r="E132" s="102"/>
      <c r="F132" s="102"/>
      <c r="G132" s="103"/>
      <c r="H132" s="12">
        <f t="shared" si="6"/>
        <v>0</v>
      </c>
      <c r="I132" s="13">
        <f t="shared" ref="I132" si="7">($D$139/$E$140)*G142</f>
        <v>0</v>
      </c>
    </row>
    <row r="133" spans="1:19" ht="15" customHeight="1" x14ac:dyDescent="0.25">
      <c r="A133" s="11">
        <v>5</v>
      </c>
      <c r="B133" s="101" t="s">
        <v>74</v>
      </c>
      <c r="C133" s="102"/>
      <c r="D133" s="102"/>
      <c r="E133" s="102"/>
      <c r="F133" s="102"/>
      <c r="G133" s="103"/>
      <c r="H133" s="12">
        <f t="shared" si="6"/>
        <v>0</v>
      </c>
      <c r="I133" s="13">
        <v>0</v>
      </c>
    </row>
    <row r="134" spans="1:19" ht="15" customHeight="1" x14ac:dyDescent="0.25">
      <c r="A134" s="126" t="s">
        <v>96</v>
      </c>
      <c r="B134" s="127"/>
      <c r="C134" s="127"/>
      <c r="D134" s="127"/>
      <c r="E134" s="127"/>
      <c r="F134" s="127"/>
      <c r="G134" s="128"/>
      <c r="H134" s="15">
        <f>H129+H130+H131+H132+H133</f>
        <v>0.16618075801749271</v>
      </c>
      <c r="I134" s="50">
        <f>SUM(I129:I133)</f>
        <v>459.2618539293627</v>
      </c>
    </row>
    <row r="135" spans="1:19" ht="11.25" customHeight="1" x14ac:dyDescent="0.25">
      <c r="A135" s="18" t="s">
        <v>98</v>
      </c>
      <c r="B135" s="129" t="s">
        <v>97</v>
      </c>
      <c r="C135" s="129"/>
      <c r="D135" s="129"/>
      <c r="E135" s="129"/>
      <c r="F135" s="129"/>
      <c r="G135" s="129"/>
      <c r="H135" s="129"/>
      <c r="I135" s="129"/>
      <c r="K135"/>
      <c r="L135"/>
      <c r="M135"/>
      <c r="N135"/>
      <c r="O135"/>
      <c r="P135"/>
      <c r="Q135"/>
      <c r="R135"/>
      <c r="S135"/>
    </row>
    <row r="136" spans="1:19" ht="20.25" customHeight="1" x14ac:dyDescent="0.25">
      <c r="A136" s="18" t="s">
        <v>170</v>
      </c>
      <c r="B136" s="130" t="s">
        <v>99</v>
      </c>
      <c r="C136" s="130"/>
      <c r="D136" s="130"/>
      <c r="E136" s="130"/>
      <c r="F136" s="130"/>
      <c r="G136" s="130"/>
      <c r="H136" s="130"/>
      <c r="I136" s="130"/>
      <c r="K136"/>
      <c r="L136"/>
      <c r="M136"/>
      <c r="N136"/>
      <c r="O136"/>
      <c r="P136"/>
      <c r="Q136"/>
      <c r="R136"/>
      <c r="S136"/>
    </row>
    <row r="137" spans="1:19" ht="13.5" customHeight="1" x14ac:dyDescent="0.25">
      <c r="A137" s="131" t="s">
        <v>100</v>
      </c>
      <c r="B137" s="131"/>
      <c r="C137" s="131"/>
      <c r="D137" s="131"/>
      <c r="E137" s="131"/>
      <c r="F137" s="131"/>
      <c r="G137" s="131"/>
      <c r="H137" s="131"/>
      <c r="I137" s="131"/>
    </row>
    <row r="138" spans="1:19" ht="13.5" customHeight="1" x14ac:dyDescent="0.25">
      <c r="A138" s="132" t="s">
        <v>101</v>
      </c>
      <c r="B138" s="132"/>
      <c r="C138" s="11" t="s">
        <v>102</v>
      </c>
      <c r="D138" s="133" t="s">
        <v>143</v>
      </c>
      <c r="E138" s="134"/>
      <c r="F138" s="11" t="s">
        <v>103</v>
      </c>
      <c r="G138" s="49" t="s">
        <v>104</v>
      </c>
      <c r="H138" s="133" t="s">
        <v>105</v>
      </c>
      <c r="I138" s="133"/>
    </row>
    <row r="139" spans="1:19" ht="13.5" customHeight="1" x14ac:dyDescent="0.25">
      <c r="A139" s="121">
        <f>I95</f>
        <v>2763.6283490837086</v>
      </c>
      <c r="B139" s="122"/>
      <c r="C139" s="13">
        <f>I125</f>
        <v>0</v>
      </c>
      <c r="D139" s="123">
        <f>A139+C139</f>
        <v>2763.6283490837086</v>
      </c>
      <c r="E139" s="124"/>
      <c r="F139" s="11" t="s">
        <v>94</v>
      </c>
      <c r="G139" s="51">
        <v>1.6500000000000001E-2</v>
      </c>
      <c r="H139" s="116">
        <v>6.4999999999999997E-3</v>
      </c>
      <c r="I139" s="116"/>
      <c r="J139" s="14"/>
    </row>
    <row r="140" spans="1:19" ht="13.5" customHeight="1" x14ac:dyDescent="0.25">
      <c r="A140" s="125" t="s">
        <v>106</v>
      </c>
      <c r="B140" s="125"/>
      <c r="C140" s="49">
        <v>1</v>
      </c>
      <c r="D140" s="53">
        <f>G143/1</f>
        <v>0.14250000000000002</v>
      </c>
      <c r="E140" s="54">
        <f>C140-D140</f>
        <v>0.85749999999999993</v>
      </c>
      <c r="F140" s="11" t="s">
        <v>95</v>
      </c>
      <c r="G140" s="51">
        <v>7.5999999999999998E-2</v>
      </c>
      <c r="H140" s="116">
        <v>0.03</v>
      </c>
      <c r="I140" s="116"/>
    </row>
    <row r="141" spans="1:19" ht="13.5" customHeight="1" x14ac:dyDescent="0.25">
      <c r="A141" s="115" t="s">
        <v>107</v>
      </c>
      <c r="B141" s="115"/>
      <c r="C141" s="11">
        <v>1</v>
      </c>
      <c r="D141" s="55">
        <f>H143</f>
        <v>8.6499999999999994E-2</v>
      </c>
      <c r="E141" s="56">
        <f>C141-D141</f>
        <v>0.91349999999999998</v>
      </c>
      <c r="F141" s="11" t="s">
        <v>159</v>
      </c>
      <c r="G141" s="51">
        <f>I11</f>
        <v>0.05</v>
      </c>
      <c r="H141" s="116">
        <f>I11</f>
        <v>0.05</v>
      </c>
      <c r="I141" s="116"/>
    </row>
    <row r="142" spans="1:19" ht="13.5" customHeight="1" x14ac:dyDescent="0.25">
      <c r="A142" s="115" t="s">
        <v>108</v>
      </c>
      <c r="B142" s="115"/>
      <c r="C142" s="11">
        <v>1</v>
      </c>
      <c r="D142" s="57">
        <v>0.09</v>
      </c>
      <c r="E142" s="58">
        <f>C142-D142</f>
        <v>0.91</v>
      </c>
      <c r="F142" s="11" t="s">
        <v>109</v>
      </c>
      <c r="G142" s="51">
        <v>0</v>
      </c>
      <c r="H142" s="116">
        <v>0</v>
      </c>
      <c r="I142" s="116"/>
    </row>
    <row r="143" spans="1:19" ht="18" customHeight="1" x14ac:dyDescent="0.25">
      <c r="A143" s="59" t="s">
        <v>110</v>
      </c>
      <c r="B143" s="117" t="s">
        <v>111</v>
      </c>
      <c r="C143" s="117"/>
      <c r="D143" s="117"/>
      <c r="E143" s="117"/>
      <c r="F143" s="23" t="s">
        <v>112</v>
      </c>
      <c r="G143" s="60">
        <f>SUM(G139:G142)</f>
        <v>0.14250000000000002</v>
      </c>
      <c r="H143" s="118">
        <f>SUM(H139:I142)</f>
        <v>8.6499999999999994E-2</v>
      </c>
      <c r="I143" s="118"/>
    </row>
    <row r="144" spans="1:19" ht="5.0999999999999996" customHeight="1" x14ac:dyDescent="0.25">
      <c r="A144" s="61"/>
      <c r="B144" s="119"/>
      <c r="C144" s="119"/>
      <c r="D144" s="119"/>
      <c r="E144" s="119"/>
      <c r="F144" s="119"/>
      <c r="G144" s="119"/>
      <c r="H144" s="119"/>
      <c r="I144" s="119"/>
    </row>
    <row r="145" spans="1:10" ht="12" x14ac:dyDescent="0.25">
      <c r="A145" s="120" t="s">
        <v>113</v>
      </c>
      <c r="B145" s="120"/>
      <c r="C145" s="120"/>
      <c r="D145" s="120"/>
      <c r="E145" s="120"/>
      <c r="F145" s="120"/>
      <c r="G145" s="120"/>
      <c r="H145" s="32">
        <f>H134</f>
        <v>0.16618075801749271</v>
      </c>
      <c r="I145" s="33">
        <f>I134</f>
        <v>459.2618539293627</v>
      </c>
    </row>
    <row r="146" spans="1:10" ht="5.0999999999999996" customHeight="1" x14ac:dyDescent="0.25"/>
    <row r="147" spans="1:10" x14ac:dyDescent="0.25">
      <c r="A147" s="113" t="s">
        <v>114</v>
      </c>
      <c r="B147" s="113"/>
      <c r="C147" s="113"/>
      <c r="D147" s="113"/>
      <c r="E147" s="113"/>
      <c r="F147" s="113"/>
      <c r="G147" s="113"/>
      <c r="H147" s="113"/>
      <c r="I147" s="113"/>
    </row>
    <row r="148" spans="1:10" x14ac:dyDescent="0.25">
      <c r="A148" s="112" t="s">
        <v>11</v>
      </c>
      <c r="B148" s="112"/>
      <c r="C148" s="112"/>
      <c r="D148" s="112"/>
      <c r="E148" s="112"/>
      <c r="F148" s="112"/>
      <c r="G148" s="112"/>
      <c r="H148" s="112"/>
      <c r="I148" s="112"/>
    </row>
    <row r="149" spans="1:10" ht="15" customHeight="1" x14ac:dyDescent="0.25">
      <c r="A149" s="11">
        <v>1</v>
      </c>
      <c r="B149" s="101" t="s">
        <v>115</v>
      </c>
      <c r="C149" s="102"/>
      <c r="D149" s="102"/>
      <c r="E149" s="102"/>
      <c r="F149" s="102"/>
      <c r="G149" s="103"/>
      <c r="H149" s="12">
        <f>I149/$G$166</f>
        <v>0.42592557523461999</v>
      </c>
      <c r="I149" s="62">
        <f>I37</f>
        <v>1372.7113636363636</v>
      </c>
    </row>
    <row r="150" spans="1:10" ht="15" customHeight="1" x14ac:dyDescent="0.25">
      <c r="A150" s="11">
        <v>2</v>
      </c>
      <c r="B150" s="101" t="s">
        <v>116</v>
      </c>
      <c r="C150" s="102"/>
      <c r="D150" s="102"/>
      <c r="E150" s="102"/>
      <c r="F150" s="102"/>
      <c r="G150" s="103"/>
      <c r="H150" s="12">
        <f t="shared" ref="H150:H151" si="8">I150/$G$166</f>
        <v>0.3201073577688191</v>
      </c>
      <c r="I150" s="62">
        <f>I48+I60+I67+I71</f>
        <v>1031.6708672655272</v>
      </c>
    </row>
    <row r="151" spans="1:10" ht="15" customHeight="1" x14ac:dyDescent="0.25">
      <c r="A151" s="11">
        <v>3</v>
      </c>
      <c r="B151" s="114" t="s">
        <v>117</v>
      </c>
      <c r="C151" s="114"/>
      <c r="D151" s="114"/>
      <c r="E151" s="114"/>
      <c r="F151" s="114"/>
      <c r="G151" s="114"/>
      <c r="H151" s="12">
        <f t="shared" si="8"/>
        <v>0.11146706699656103</v>
      </c>
      <c r="I151" s="62">
        <f>I81</f>
        <v>359.24611818181819</v>
      </c>
    </row>
    <row r="152" spans="1:10" s="17" customFormat="1" ht="15" customHeight="1" x14ac:dyDescent="0.25">
      <c r="A152" s="104" t="s">
        <v>118</v>
      </c>
      <c r="B152" s="105"/>
      <c r="C152" s="105"/>
      <c r="D152" s="105"/>
      <c r="E152" s="105"/>
      <c r="F152" s="105"/>
      <c r="G152" s="106"/>
      <c r="H152" s="32">
        <f>H149+H150+H151</f>
        <v>0.85750000000000015</v>
      </c>
      <c r="I152" s="33">
        <f>SUM(I149:I151)</f>
        <v>2763.6283490837086</v>
      </c>
      <c r="J152" s="24"/>
    </row>
    <row r="153" spans="1:10" ht="5.0999999999999996" customHeight="1" x14ac:dyDescent="0.25"/>
    <row r="154" spans="1:10" x14ac:dyDescent="0.25">
      <c r="A154" s="112" t="s">
        <v>70</v>
      </c>
      <c r="B154" s="112"/>
      <c r="C154" s="112"/>
      <c r="D154" s="112"/>
      <c r="E154" s="112"/>
      <c r="F154" s="112"/>
      <c r="G154" s="112"/>
      <c r="H154" s="112"/>
      <c r="I154" s="112"/>
    </row>
    <row r="155" spans="1:10" ht="15" customHeight="1" x14ac:dyDescent="0.25">
      <c r="A155" s="11">
        <v>1</v>
      </c>
      <c r="B155" s="101" t="s">
        <v>119</v>
      </c>
      <c r="C155" s="102"/>
      <c r="D155" s="102"/>
      <c r="E155" s="102"/>
      <c r="F155" s="102"/>
      <c r="G155" s="103"/>
      <c r="H155" s="12">
        <f>I155/$G$166</f>
        <v>0</v>
      </c>
      <c r="I155" s="13">
        <f>I105</f>
        <v>0</v>
      </c>
    </row>
    <row r="156" spans="1:10" ht="15" customHeight="1" x14ac:dyDescent="0.25">
      <c r="A156" s="11">
        <v>2</v>
      </c>
      <c r="B156" s="101" t="s">
        <v>120</v>
      </c>
      <c r="C156" s="102"/>
      <c r="D156" s="102"/>
      <c r="E156" s="102"/>
      <c r="F156" s="102"/>
      <c r="G156" s="103"/>
      <c r="H156" s="12">
        <f t="shared" ref="H156:H157" si="9">I156/$G$166</f>
        <v>0</v>
      </c>
      <c r="I156" s="13">
        <f>I115</f>
        <v>0</v>
      </c>
    </row>
    <row r="157" spans="1:10" ht="15" customHeight="1" x14ac:dyDescent="0.25">
      <c r="A157" s="11">
        <v>3</v>
      </c>
      <c r="B157" s="101" t="s">
        <v>121</v>
      </c>
      <c r="C157" s="102"/>
      <c r="D157" s="102"/>
      <c r="E157" s="102"/>
      <c r="F157" s="102"/>
      <c r="G157" s="103"/>
      <c r="H157" s="12">
        <f t="shared" si="9"/>
        <v>0</v>
      </c>
      <c r="I157" s="13">
        <f>I119</f>
        <v>0</v>
      </c>
    </row>
    <row r="158" spans="1:10" ht="15" customHeight="1" x14ac:dyDescent="0.25">
      <c r="A158" s="104" t="s">
        <v>122</v>
      </c>
      <c r="B158" s="105"/>
      <c r="C158" s="105"/>
      <c r="D158" s="105"/>
      <c r="E158" s="105"/>
      <c r="F158" s="105"/>
      <c r="G158" s="106"/>
      <c r="H158" s="32">
        <f>H155+H156+H157</f>
        <v>0</v>
      </c>
      <c r="I158" s="33">
        <f>I155+I156+I157</f>
        <v>0</v>
      </c>
    </row>
    <row r="159" spans="1:10" ht="5.0999999999999996" customHeight="1" x14ac:dyDescent="0.25"/>
    <row r="160" spans="1:10" x14ac:dyDescent="0.25">
      <c r="A160" s="112" t="s">
        <v>93</v>
      </c>
      <c r="B160" s="112"/>
      <c r="C160" s="112"/>
      <c r="D160" s="112"/>
      <c r="E160" s="112"/>
      <c r="F160" s="112"/>
      <c r="G160" s="112"/>
      <c r="H160" s="112"/>
      <c r="I160" s="112"/>
    </row>
    <row r="161" spans="1:11" ht="15" customHeight="1" x14ac:dyDescent="0.25">
      <c r="A161" s="11">
        <v>1</v>
      </c>
      <c r="B161" s="101" t="s">
        <v>123</v>
      </c>
      <c r="C161" s="102"/>
      <c r="D161" s="102"/>
      <c r="E161" s="102"/>
      <c r="F161" s="102"/>
      <c r="G161" s="103"/>
      <c r="H161" s="12">
        <f>I161/$G$166</f>
        <v>0.14250000000000002</v>
      </c>
      <c r="I161" s="13">
        <f>I134</f>
        <v>459.2618539293627</v>
      </c>
    </row>
    <row r="162" spans="1:11" ht="15" customHeight="1" x14ac:dyDescent="0.25">
      <c r="A162" s="104" t="s">
        <v>124</v>
      </c>
      <c r="B162" s="105"/>
      <c r="C162" s="105"/>
      <c r="D162" s="105"/>
      <c r="E162" s="105"/>
      <c r="F162" s="105"/>
      <c r="G162" s="106"/>
      <c r="H162" s="32">
        <f>H161</f>
        <v>0.14250000000000002</v>
      </c>
      <c r="I162" s="33">
        <f>I134</f>
        <v>459.2618539293627</v>
      </c>
      <c r="K162" s="63"/>
    </row>
    <row r="163" spans="1:11" ht="5.0999999999999996" customHeight="1" x14ac:dyDescent="0.25"/>
    <row r="164" spans="1:11" x14ac:dyDescent="0.25">
      <c r="A164" s="107" t="s">
        <v>114</v>
      </c>
      <c r="B164" s="107"/>
      <c r="C164" s="107"/>
      <c r="D164" s="107"/>
      <c r="E164" s="107"/>
      <c r="F164" s="107"/>
      <c r="G164" s="107"/>
      <c r="H164" s="107"/>
      <c r="I164" s="107"/>
    </row>
    <row r="165" spans="1:11" ht="45" x14ac:dyDescent="0.25">
      <c r="A165" s="108" t="s">
        <v>125</v>
      </c>
      <c r="B165" s="108"/>
      <c r="C165" s="108"/>
      <c r="D165" s="108"/>
      <c r="E165" s="108"/>
      <c r="F165" s="108"/>
      <c r="G165" s="64" t="s">
        <v>126</v>
      </c>
      <c r="H165" s="64" t="s">
        <v>127</v>
      </c>
      <c r="I165" s="64" t="s">
        <v>128</v>
      </c>
    </row>
    <row r="166" spans="1:11" ht="11.25" customHeight="1" x14ac:dyDescent="0.25">
      <c r="A166" s="109" t="str">
        <f>D5</f>
        <v>Auxiliar Administrativo seg-sex</v>
      </c>
      <c r="B166" s="110"/>
      <c r="C166" s="110"/>
      <c r="D166" s="110"/>
      <c r="E166" s="110"/>
      <c r="F166" s="111"/>
      <c r="G166" s="65">
        <f>I152+I158+I162</f>
        <v>3222.8902030130712</v>
      </c>
      <c r="H166" s="64">
        <f>IF(D6="12x36",2,1)</f>
        <v>1</v>
      </c>
      <c r="I166" s="65">
        <f>G166*H166</f>
        <v>3222.8902030130712</v>
      </c>
    </row>
    <row r="167" spans="1:11" x14ac:dyDescent="0.25">
      <c r="A167" s="109"/>
      <c r="B167" s="110"/>
      <c r="C167" s="110"/>
      <c r="D167" s="110"/>
      <c r="E167" s="110"/>
      <c r="F167" s="111"/>
      <c r="G167" s="64"/>
      <c r="H167" s="64"/>
      <c r="I167" s="65"/>
    </row>
    <row r="168" spans="1:11" s="17" customFormat="1" ht="12" x14ac:dyDescent="0.25">
      <c r="A168" s="98" t="s">
        <v>129</v>
      </c>
      <c r="B168" s="99"/>
      <c r="C168" s="99"/>
      <c r="D168" s="99"/>
      <c r="E168" s="99"/>
      <c r="F168" s="99"/>
      <c r="G168" s="99"/>
      <c r="H168" s="100"/>
      <c r="I168" s="66">
        <f>I166+I167</f>
        <v>3222.8902030130712</v>
      </c>
      <c r="J168" s="24"/>
    </row>
  </sheetData>
  <mergeCells count="166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B30:G30"/>
    <mergeCell ref="B31:G31"/>
    <mergeCell ref="B32:G32"/>
    <mergeCell ref="B33:G33"/>
    <mergeCell ref="B34:G34"/>
    <mergeCell ref="B35:G35"/>
    <mergeCell ref="A23:F23"/>
    <mergeCell ref="A24:F24"/>
    <mergeCell ref="A25:F25"/>
    <mergeCell ref="A27:I27"/>
    <mergeCell ref="B28:G28"/>
    <mergeCell ref="B29:G29"/>
    <mergeCell ref="B43:G43"/>
    <mergeCell ref="B44:G44"/>
    <mergeCell ref="B45:G45"/>
    <mergeCell ref="B46:G46"/>
    <mergeCell ref="B47:G47"/>
    <mergeCell ref="A48:G48"/>
    <mergeCell ref="B36:G36"/>
    <mergeCell ref="A37:G37"/>
    <mergeCell ref="B39:G39"/>
    <mergeCell ref="B40:G40"/>
    <mergeCell ref="B41:G41"/>
    <mergeCell ref="B42:G42"/>
    <mergeCell ref="B55:G55"/>
    <mergeCell ref="B56:G56"/>
    <mergeCell ref="B57:G57"/>
    <mergeCell ref="B58:G58"/>
    <mergeCell ref="B59:G59"/>
    <mergeCell ref="A60:G60"/>
    <mergeCell ref="A49:I49"/>
    <mergeCell ref="A50:I50"/>
    <mergeCell ref="B51:G51"/>
    <mergeCell ref="B52:G52"/>
    <mergeCell ref="B53:G53"/>
    <mergeCell ref="B54:G54"/>
    <mergeCell ref="A67:G67"/>
    <mergeCell ref="B69:G69"/>
    <mergeCell ref="B70:G70"/>
    <mergeCell ref="A71:G71"/>
    <mergeCell ref="A73:G73"/>
    <mergeCell ref="B75:G75"/>
    <mergeCell ref="B61:I61"/>
    <mergeCell ref="B62:I62"/>
    <mergeCell ref="B63:G63"/>
    <mergeCell ref="B64:G64"/>
    <mergeCell ref="B65:G65"/>
    <mergeCell ref="B66:G66"/>
    <mergeCell ref="B82:G82"/>
    <mergeCell ref="A83:I83"/>
    <mergeCell ref="A84:B84"/>
    <mergeCell ref="A85:B85"/>
    <mergeCell ref="A87:I87"/>
    <mergeCell ref="A88:B88"/>
    <mergeCell ref="B76:G76"/>
    <mergeCell ref="B77:G77"/>
    <mergeCell ref="B78:G78"/>
    <mergeCell ref="B79:G79"/>
    <mergeCell ref="B80:G80"/>
    <mergeCell ref="A81:G81"/>
    <mergeCell ref="B98:G98"/>
    <mergeCell ref="B99:G99"/>
    <mergeCell ref="B100:G100"/>
    <mergeCell ref="B101:G101"/>
    <mergeCell ref="B102:G102"/>
    <mergeCell ref="B103:G103"/>
    <mergeCell ref="A89:B89"/>
    <mergeCell ref="A91:I91"/>
    <mergeCell ref="A92:B92"/>
    <mergeCell ref="A93:B93"/>
    <mergeCell ref="A95:G95"/>
    <mergeCell ref="A97:I97"/>
    <mergeCell ref="B111:I111"/>
    <mergeCell ref="B112:G112"/>
    <mergeCell ref="B113:G113"/>
    <mergeCell ref="B114:G114"/>
    <mergeCell ref="A115:G115"/>
    <mergeCell ref="B117:G117"/>
    <mergeCell ref="B104:G104"/>
    <mergeCell ref="A105:G105"/>
    <mergeCell ref="B106:I106"/>
    <mergeCell ref="A108:E108"/>
    <mergeCell ref="A109:B109"/>
    <mergeCell ref="A110:B110"/>
    <mergeCell ref="A127:I127"/>
    <mergeCell ref="B128:G128"/>
    <mergeCell ref="B129:G129"/>
    <mergeCell ref="B130:G130"/>
    <mergeCell ref="B131:G131"/>
    <mergeCell ref="B132:G132"/>
    <mergeCell ref="B118:G118"/>
    <mergeCell ref="A119:G119"/>
    <mergeCell ref="A121:E121"/>
    <mergeCell ref="A122:B122"/>
    <mergeCell ref="A123:B123"/>
    <mergeCell ref="A125:G125"/>
    <mergeCell ref="A139:B139"/>
    <mergeCell ref="D139:E139"/>
    <mergeCell ref="H139:I139"/>
    <mergeCell ref="A140:B140"/>
    <mergeCell ref="H140:I140"/>
    <mergeCell ref="A141:B141"/>
    <mergeCell ref="H141:I141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47:I147"/>
    <mergeCell ref="A148:I148"/>
    <mergeCell ref="B149:G149"/>
    <mergeCell ref="B150:G150"/>
    <mergeCell ref="B151:G151"/>
    <mergeCell ref="A152:G152"/>
    <mergeCell ref="A142:B142"/>
    <mergeCell ref="H142:I142"/>
    <mergeCell ref="B143:E143"/>
    <mergeCell ref="H143:I143"/>
    <mergeCell ref="B144:I144"/>
    <mergeCell ref="A145:G145"/>
    <mergeCell ref="A168:H168"/>
    <mergeCell ref="B161:G161"/>
    <mergeCell ref="A162:G162"/>
    <mergeCell ref="A164:I164"/>
    <mergeCell ref="A165:F165"/>
    <mergeCell ref="A166:F166"/>
    <mergeCell ref="A167:F167"/>
    <mergeCell ref="A154:I154"/>
    <mergeCell ref="B155:G155"/>
    <mergeCell ref="B156:G156"/>
    <mergeCell ref="B157:G157"/>
    <mergeCell ref="A158:G158"/>
    <mergeCell ref="A160:I160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2" max="8" man="1"/>
    <brk id="120" max="8" man="1"/>
  </rowBreaks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68"/>
  <sheetViews>
    <sheetView view="pageBreakPreview" topLeftCell="A139" zoomScale="130" zoomScaleNormal="130" zoomScaleSheetLayoutView="130" workbookViewId="0">
      <selection activeCell="I122" sqref="I122"/>
    </sheetView>
  </sheetViews>
  <sheetFormatPr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K1" s="2"/>
    </row>
    <row r="2" spans="1:11" ht="22.5" customHeight="1" x14ac:dyDescent="0.25">
      <c r="A2" s="179" t="s">
        <v>1</v>
      </c>
      <c r="B2" s="179"/>
      <c r="C2" s="180" t="s">
        <v>198</v>
      </c>
      <c r="D2" s="180"/>
      <c r="E2" s="181" t="s">
        <v>2</v>
      </c>
      <c r="F2" s="181"/>
      <c r="G2" s="181"/>
      <c r="H2" s="181"/>
      <c r="I2" s="181"/>
    </row>
    <row r="3" spans="1:11" ht="11.25" customHeight="1" x14ac:dyDescent="0.25">
      <c r="A3" s="179" t="s">
        <v>3</v>
      </c>
      <c r="B3" s="179"/>
      <c r="C3" s="4"/>
      <c r="D3" s="5"/>
      <c r="E3" s="6" t="s">
        <v>4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148" t="s">
        <v>153</v>
      </c>
      <c r="B5" s="149"/>
      <c r="C5" s="150"/>
      <c r="D5" s="182" t="s">
        <v>208</v>
      </c>
      <c r="E5" s="183"/>
      <c r="F5" s="184"/>
      <c r="G5" s="185" t="str">
        <f>IF(D6="12x36","Regime de trabalho:","Quantidade de HORAS/MÊS")</f>
        <v>Quantidade de HORAS/MÊS</v>
      </c>
      <c r="H5" s="186"/>
      <c r="I5" s="189">
        <f>IF(D6="12x36",D6,5*D6)</f>
        <v>200</v>
      </c>
    </row>
    <row r="6" spans="1:11" ht="18.75" customHeight="1" x14ac:dyDescent="0.25">
      <c r="A6" s="148" t="str">
        <f>IF(D6="12x36","Regime de trabalho:","Regime de trabalho (horas semanais):")</f>
        <v>Regime de trabalho (horas semanais):</v>
      </c>
      <c r="B6" s="149"/>
      <c r="C6" s="150"/>
      <c r="D6" s="148">
        <v>40</v>
      </c>
      <c r="E6" s="149"/>
      <c r="F6" s="150"/>
      <c r="G6" s="187"/>
      <c r="H6" s="188"/>
      <c r="I6" s="190"/>
    </row>
    <row r="7" spans="1:11" ht="22.5" customHeight="1" x14ac:dyDescent="0.25">
      <c r="A7" s="148" t="s">
        <v>160</v>
      </c>
      <c r="B7" s="149"/>
      <c r="C7" s="150"/>
      <c r="D7" s="101" t="s">
        <v>180</v>
      </c>
      <c r="E7" s="102"/>
      <c r="F7" s="103"/>
      <c r="G7" s="173" t="s">
        <v>154</v>
      </c>
      <c r="H7" s="174"/>
      <c r="I7" s="177" t="s">
        <v>145</v>
      </c>
    </row>
    <row r="8" spans="1:11" ht="22.5" customHeight="1" x14ac:dyDescent="0.25">
      <c r="A8" s="148" t="s">
        <v>161</v>
      </c>
      <c r="B8" s="149"/>
      <c r="C8" s="150"/>
      <c r="D8" s="101" t="s">
        <v>6</v>
      </c>
      <c r="E8" s="102"/>
      <c r="F8" s="103"/>
      <c r="G8" s="175"/>
      <c r="H8" s="176"/>
      <c r="I8" s="178"/>
    </row>
    <row r="9" spans="1:11" ht="24.75" customHeight="1" x14ac:dyDescent="0.25">
      <c r="A9" s="148" t="s">
        <v>135</v>
      </c>
      <c r="B9" s="149"/>
      <c r="C9" s="150"/>
      <c r="D9" s="148" t="s">
        <v>207</v>
      </c>
      <c r="E9" s="149"/>
      <c r="F9" s="150"/>
      <c r="G9" s="167" t="s">
        <v>155</v>
      </c>
      <c r="H9" s="167"/>
      <c r="I9" s="8" t="s">
        <v>145</v>
      </c>
    </row>
    <row r="10" spans="1:11" ht="32.25" customHeight="1" x14ac:dyDescent="0.25">
      <c r="A10" s="168" t="s">
        <v>132</v>
      </c>
      <c r="B10" s="169"/>
      <c r="C10" s="169"/>
      <c r="D10" s="169"/>
      <c r="E10" s="169"/>
      <c r="F10" s="169"/>
      <c r="G10" s="71" t="s">
        <v>162</v>
      </c>
      <c r="H10" s="7">
        <v>220</v>
      </c>
      <c r="I10" s="73">
        <v>2013.31</v>
      </c>
    </row>
    <row r="11" spans="1:11" ht="26.25" customHeight="1" x14ac:dyDescent="0.25">
      <c r="A11" s="134" t="s">
        <v>159</v>
      </c>
      <c r="B11" s="162"/>
      <c r="C11" s="162"/>
      <c r="D11" s="162"/>
      <c r="E11" s="162"/>
      <c r="F11" s="162"/>
      <c r="G11" s="7" t="str">
        <f>D9</f>
        <v>Porto Alegre Zona Sul</v>
      </c>
      <c r="H11" s="7" t="s">
        <v>5</v>
      </c>
      <c r="I11" s="9">
        <v>0.05</v>
      </c>
    </row>
    <row r="12" spans="1:11" ht="15" customHeight="1" x14ac:dyDescent="0.25">
      <c r="A12" s="166" t="s">
        <v>133</v>
      </c>
      <c r="B12" s="170"/>
      <c r="C12" s="170"/>
      <c r="D12" s="170"/>
      <c r="E12" s="170"/>
      <c r="F12" s="170"/>
      <c r="G12" s="164" t="s">
        <v>6</v>
      </c>
      <c r="H12" s="7" t="s">
        <v>7</v>
      </c>
      <c r="I12" s="73">
        <v>4.8</v>
      </c>
    </row>
    <row r="13" spans="1:11" x14ac:dyDescent="0.25">
      <c r="A13" s="171"/>
      <c r="B13" s="172"/>
      <c r="C13" s="172"/>
      <c r="D13" s="172"/>
      <c r="E13" s="172"/>
      <c r="F13" s="172"/>
      <c r="G13" s="164"/>
      <c r="H13" s="7" t="s">
        <v>8</v>
      </c>
      <c r="I13" s="74">
        <v>22</v>
      </c>
    </row>
    <row r="14" spans="1:11" x14ac:dyDescent="0.25">
      <c r="A14" s="168"/>
      <c r="B14" s="169"/>
      <c r="C14" s="169"/>
      <c r="D14" s="169"/>
      <c r="E14" s="169"/>
      <c r="F14" s="169"/>
      <c r="G14" s="164"/>
      <c r="H14" s="7" t="s">
        <v>9</v>
      </c>
      <c r="I14" s="8">
        <v>0.06</v>
      </c>
    </row>
    <row r="15" spans="1:11" ht="11.25" customHeight="1" x14ac:dyDescent="0.25">
      <c r="A15" s="133" t="s">
        <v>156</v>
      </c>
      <c r="B15" s="133"/>
      <c r="C15" s="133"/>
      <c r="D15" s="133"/>
      <c r="E15" s="133"/>
      <c r="F15" s="134"/>
      <c r="G15" s="164" t="s">
        <v>6</v>
      </c>
      <c r="H15" s="7" t="s">
        <v>7</v>
      </c>
      <c r="I15" s="73">
        <v>23.68</v>
      </c>
    </row>
    <row r="16" spans="1:11" ht="11.25" customHeight="1" x14ac:dyDescent="0.25">
      <c r="A16" s="133"/>
      <c r="B16" s="133"/>
      <c r="C16" s="133"/>
      <c r="D16" s="133"/>
      <c r="E16" s="133"/>
      <c r="F16" s="134"/>
      <c r="G16" s="164"/>
      <c r="H16" s="7" t="s">
        <v>8</v>
      </c>
      <c r="I16" s="74">
        <v>22</v>
      </c>
    </row>
    <row r="17" spans="1:9" x14ac:dyDescent="0.25">
      <c r="A17" s="133"/>
      <c r="B17" s="133"/>
      <c r="C17" s="133"/>
      <c r="D17" s="133"/>
      <c r="E17" s="133"/>
      <c r="F17" s="134"/>
      <c r="G17" s="164"/>
      <c r="H17" s="7" t="s">
        <v>9</v>
      </c>
      <c r="I17" s="8">
        <v>0.19</v>
      </c>
    </row>
    <row r="18" spans="1:9" x14ac:dyDescent="0.25">
      <c r="A18" s="133" t="s">
        <v>157</v>
      </c>
      <c r="B18" s="133"/>
      <c r="C18" s="133"/>
      <c r="D18" s="133"/>
      <c r="E18" s="133"/>
      <c r="F18" s="134"/>
      <c r="G18" s="164" t="s">
        <v>6</v>
      </c>
      <c r="H18" s="7" t="s">
        <v>7</v>
      </c>
      <c r="I18" s="73">
        <v>0</v>
      </c>
    </row>
    <row r="19" spans="1:9" x14ac:dyDescent="0.25">
      <c r="A19" s="133"/>
      <c r="B19" s="133"/>
      <c r="C19" s="133"/>
      <c r="D19" s="133"/>
      <c r="E19" s="133"/>
      <c r="F19" s="134"/>
      <c r="G19" s="164"/>
      <c r="H19" s="7" t="s">
        <v>8</v>
      </c>
      <c r="I19" s="74">
        <v>0</v>
      </c>
    </row>
    <row r="20" spans="1:9" x14ac:dyDescent="0.25">
      <c r="A20" s="133"/>
      <c r="B20" s="133"/>
      <c r="C20" s="133"/>
      <c r="D20" s="133"/>
      <c r="E20" s="133"/>
      <c r="F20" s="134"/>
      <c r="G20" s="164"/>
      <c r="H20" s="7" t="s">
        <v>9</v>
      </c>
      <c r="I20" s="8">
        <v>0</v>
      </c>
    </row>
    <row r="21" spans="1:9" ht="36" customHeight="1" x14ac:dyDescent="0.25">
      <c r="A21" s="165" t="s">
        <v>174</v>
      </c>
      <c r="B21" s="165"/>
      <c r="C21" s="165"/>
      <c r="D21" s="165"/>
      <c r="E21" s="165"/>
      <c r="F21" s="166"/>
      <c r="G21" s="72" t="s">
        <v>6</v>
      </c>
      <c r="H21" s="72" t="s">
        <v>146</v>
      </c>
      <c r="I21" s="76">
        <v>19.420000000000002</v>
      </c>
    </row>
    <row r="22" spans="1:9" ht="22.5" x14ac:dyDescent="0.25">
      <c r="A22" s="134" t="s">
        <v>144</v>
      </c>
      <c r="B22" s="162"/>
      <c r="C22" s="162"/>
      <c r="D22" s="162"/>
      <c r="E22" s="162"/>
      <c r="F22" s="163"/>
      <c r="G22" s="72"/>
      <c r="H22" s="72" t="s">
        <v>136</v>
      </c>
      <c r="I22" s="75" t="s">
        <v>145</v>
      </c>
    </row>
    <row r="23" spans="1:9" ht="34.5" customHeight="1" x14ac:dyDescent="0.25">
      <c r="A23" s="133" t="s">
        <v>175</v>
      </c>
      <c r="B23" s="133"/>
      <c r="C23" s="133"/>
      <c r="D23" s="133"/>
      <c r="E23" s="133"/>
      <c r="F23" s="133"/>
      <c r="G23" s="7"/>
      <c r="H23" s="7" t="s">
        <v>141</v>
      </c>
      <c r="I23" s="73" t="s">
        <v>145</v>
      </c>
    </row>
    <row r="24" spans="1:9" ht="26.25" customHeight="1" x14ac:dyDescent="0.25">
      <c r="A24" s="134" t="s">
        <v>147</v>
      </c>
      <c r="B24" s="162"/>
      <c r="C24" s="162"/>
      <c r="D24" s="162"/>
      <c r="E24" s="162"/>
      <c r="F24" s="163"/>
      <c r="G24" s="72"/>
      <c r="H24" s="77" t="s">
        <v>148</v>
      </c>
      <c r="I24" s="78" t="s">
        <v>145</v>
      </c>
    </row>
    <row r="25" spans="1:9" ht="35.25" customHeight="1" x14ac:dyDescent="0.25">
      <c r="A25" s="133" t="s">
        <v>152</v>
      </c>
      <c r="B25" s="133"/>
      <c r="C25" s="133"/>
      <c r="D25" s="133"/>
      <c r="E25" s="133"/>
      <c r="F25" s="133"/>
      <c r="G25" s="7"/>
      <c r="H25" s="71" t="s">
        <v>136</v>
      </c>
      <c r="I25" s="8">
        <v>0.2</v>
      </c>
    </row>
    <row r="26" spans="1:9" ht="5.0999999999999996" customHeight="1" x14ac:dyDescent="0.25"/>
    <row r="27" spans="1:9" ht="17.25" customHeight="1" x14ac:dyDescent="0.25">
      <c r="A27" s="112" t="s">
        <v>11</v>
      </c>
      <c r="B27" s="112"/>
      <c r="C27" s="112"/>
      <c r="D27" s="112"/>
      <c r="E27" s="112"/>
      <c r="F27" s="112"/>
      <c r="G27" s="112"/>
      <c r="H27" s="112"/>
      <c r="I27" s="112"/>
    </row>
    <row r="28" spans="1:9" ht="33.75" x14ac:dyDescent="0.25">
      <c r="A28" s="10" t="s">
        <v>12</v>
      </c>
      <c r="B28" s="135" t="s">
        <v>13</v>
      </c>
      <c r="C28" s="136"/>
      <c r="D28" s="136"/>
      <c r="E28" s="136"/>
      <c r="F28" s="136"/>
      <c r="G28" s="137"/>
      <c r="H28" s="10" t="s">
        <v>14</v>
      </c>
      <c r="I28" s="10" t="s">
        <v>15</v>
      </c>
    </row>
    <row r="29" spans="1:9" ht="15" customHeight="1" x14ac:dyDescent="0.25">
      <c r="A29" s="11">
        <v>1</v>
      </c>
      <c r="B29" s="101" t="s">
        <v>16</v>
      </c>
      <c r="C29" s="102"/>
      <c r="D29" s="102"/>
      <c r="E29" s="102"/>
      <c r="F29" s="102"/>
      <c r="G29" s="103"/>
      <c r="H29" s="12">
        <f t="shared" ref="H29:H36" si="0">I29/$I$37</f>
        <v>1</v>
      </c>
      <c r="I29" s="13">
        <f>IF(D6="12x36",I10,I10/H10*I5)</f>
        <v>1830.2818181818182</v>
      </c>
    </row>
    <row r="30" spans="1:9" ht="15" customHeight="1" x14ac:dyDescent="0.25">
      <c r="A30" s="11">
        <f>A29+1</f>
        <v>2</v>
      </c>
      <c r="B30" s="101" t="s">
        <v>17</v>
      </c>
      <c r="C30" s="102"/>
      <c r="D30" s="102"/>
      <c r="E30" s="102"/>
      <c r="F30" s="102"/>
      <c r="G30" s="103"/>
      <c r="H30" s="12">
        <f t="shared" si="0"/>
        <v>0</v>
      </c>
      <c r="I30" s="13">
        <f>IF(I9=30%,I29*I9,0)</f>
        <v>0</v>
      </c>
    </row>
    <row r="31" spans="1:9" ht="15" customHeight="1" x14ac:dyDescent="0.25">
      <c r="A31" s="11">
        <f t="shared" ref="A31:A36" si="1">A30+1</f>
        <v>3</v>
      </c>
      <c r="B31" s="114" t="s">
        <v>142</v>
      </c>
      <c r="C31" s="114"/>
      <c r="D31" s="114"/>
      <c r="E31" s="114"/>
      <c r="F31" s="114"/>
      <c r="G31" s="114"/>
      <c r="H31" s="12">
        <f t="shared" si="0"/>
        <v>0</v>
      </c>
      <c r="I31" s="13">
        <f>IF(I7=10%,I23*I7,0)</f>
        <v>0</v>
      </c>
    </row>
    <row r="32" spans="1:9" ht="15" customHeight="1" x14ac:dyDescent="0.25">
      <c r="A32" s="11">
        <f t="shared" si="1"/>
        <v>4</v>
      </c>
      <c r="B32" s="114" t="s">
        <v>137</v>
      </c>
      <c r="C32" s="114"/>
      <c r="D32" s="114"/>
      <c r="E32" s="114"/>
      <c r="F32" s="114"/>
      <c r="G32" s="114"/>
      <c r="H32" s="12">
        <f t="shared" si="0"/>
        <v>0</v>
      </c>
      <c r="I32" s="13">
        <f>IF(I7=20%,I23*I7,0)</f>
        <v>0</v>
      </c>
    </row>
    <row r="33" spans="1:10" ht="15" customHeight="1" x14ac:dyDescent="0.25">
      <c r="A33" s="11">
        <f t="shared" si="1"/>
        <v>5</v>
      </c>
      <c r="B33" s="114" t="s">
        <v>138</v>
      </c>
      <c r="C33" s="114"/>
      <c r="D33" s="114"/>
      <c r="E33" s="114"/>
      <c r="F33" s="114"/>
      <c r="G33" s="114"/>
      <c r="H33" s="12">
        <f t="shared" si="0"/>
        <v>0</v>
      </c>
      <c r="I33" s="13">
        <f>IF(I7=40%,I23*I7,0)</f>
        <v>0</v>
      </c>
    </row>
    <row r="34" spans="1:10" ht="15" customHeight="1" x14ac:dyDescent="0.25">
      <c r="A34" s="11">
        <f t="shared" si="1"/>
        <v>6</v>
      </c>
      <c r="B34" s="101" t="s">
        <v>163</v>
      </c>
      <c r="C34" s="102"/>
      <c r="D34" s="102"/>
      <c r="E34" s="102"/>
      <c r="F34" s="102"/>
      <c r="G34" s="103"/>
      <c r="H34" s="12">
        <f t="shared" si="0"/>
        <v>0</v>
      </c>
      <c r="I34" s="13">
        <f>IF(I22="Não aplicável",0,I29*I22)</f>
        <v>0</v>
      </c>
    </row>
    <row r="35" spans="1:10" ht="15" customHeight="1" x14ac:dyDescent="0.25">
      <c r="A35" s="11">
        <f t="shared" si="1"/>
        <v>7</v>
      </c>
      <c r="B35" s="101" t="s">
        <v>10</v>
      </c>
      <c r="C35" s="102"/>
      <c r="D35" s="102"/>
      <c r="E35" s="102"/>
      <c r="F35" s="102"/>
      <c r="G35" s="103"/>
      <c r="H35" s="12">
        <f t="shared" si="0"/>
        <v>0</v>
      </c>
      <c r="I35" s="13">
        <v>0</v>
      </c>
    </row>
    <row r="36" spans="1:10" ht="15" customHeight="1" x14ac:dyDescent="0.25">
      <c r="A36" s="11">
        <f t="shared" si="1"/>
        <v>8</v>
      </c>
      <c r="B36" s="159" t="str">
        <f>IF(D6="12x36","Para postos 12x36 os feriados são considerados compensados, conforme parágrafo único, Art. 59-A da CLT","Outros")</f>
        <v>Outros</v>
      </c>
      <c r="C36" s="160"/>
      <c r="D36" s="160"/>
      <c r="E36" s="160"/>
      <c r="F36" s="160"/>
      <c r="G36" s="161"/>
      <c r="H36" s="12">
        <f t="shared" si="0"/>
        <v>0</v>
      </c>
      <c r="I36" s="68">
        <v>0</v>
      </c>
    </row>
    <row r="37" spans="1:10" s="17" customFormat="1" ht="15" customHeight="1" x14ac:dyDescent="0.25">
      <c r="A37" s="126" t="s">
        <v>18</v>
      </c>
      <c r="B37" s="127"/>
      <c r="C37" s="127"/>
      <c r="D37" s="127"/>
      <c r="E37" s="127"/>
      <c r="F37" s="127"/>
      <c r="G37" s="128"/>
      <c r="H37" s="15">
        <f>SUM(H29:H36)</f>
        <v>1</v>
      </c>
      <c r="I37" s="50">
        <f>SUM(I29:I36)</f>
        <v>1830.2818181818182</v>
      </c>
      <c r="J37" s="16"/>
    </row>
    <row r="38" spans="1:10" ht="5.0999999999999996" customHeight="1" x14ac:dyDescent="0.25"/>
    <row r="39" spans="1:10" ht="33.75" customHeight="1" x14ac:dyDescent="0.25">
      <c r="A39" s="10" t="s">
        <v>19</v>
      </c>
      <c r="B39" s="135" t="s">
        <v>20</v>
      </c>
      <c r="C39" s="136"/>
      <c r="D39" s="136"/>
      <c r="E39" s="136"/>
      <c r="F39" s="136"/>
      <c r="G39" s="137"/>
      <c r="H39" s="10" t="s">
        <v>14</v>
      </c>
      <c r="I39" s="10" t="s">
        <v>15</v>
      </c>
    </row>
    <row r="40" spans="1:10" ht="15" customHeight="1" x14ac:dyDescent="0.25">
      <c r="A40" s="11">
        <v>1</v>
      </c>
      <c r="B40" s="101" t="s">
        <v>21</v>
      </c>
      <c r="C40" s="102"/>
      <c r="D40" s="102"/>
      <c r="E40" s="102"/>
      <c r="F40" s="102"/>
      <c r="G40" s="103"/>
      <c r="H40" s="12">
        <v>0.2</v>
      </c>
      <c r="I40" s="13">
        <f>$I$37*H40</f>
        <v>366.05636363636364</v>
      </c>
    </row>
    <row r="41" spans="1:10" ht="15" customHeight="1" x14ac:dyDescent="0.25">
      <c r="A41" s="11">
        <v>2</v>
      </c>
      <c r="B41" s="101" t="s">
        <v>22</v>
      </c>
      <c r="C41" s="102"/>
      <c r="D41" s="102"/>
      <c r="E41" s="102"/>
      <c r="F41" s="102"/>
      <c r="G41" s="103"/>
      <c r="H41" s="12">
        <v>1.4999999999999999E-2</v>
      </c>
      <c r="I41" s="13">
        <f t="shared" ref="I41:I47" si="2">$I$37*H41</f>
        <v>27.45422727272727</v>
      </c>
    </row>
    <row r="42" spans="1:10" ht="15" customHeight="1" x14ac:dyDescent="0.25">
      <c r="A42" s="11">
        <v>3</v>
      </c>
      <c r="B42" s="101" t="s">
        <v>23</v>
      </c>
      <c r="C42" s="102"/>
      <c r="D42" s="102"/>
      <c r="E42" s="102"/>
      <c r="F42" s="102"/>
      <c r="G42" s="103"/>
      <c r="H42" s="12">
        <v>0.01</v>
      </c>
      <c r="I42" s="13">
        <f t="shared" si="2"/>
        <v>18.302818181818182</v>
      </c>
    </row>
    <row r="43" spans="1:10" ht="15" customHeight="1" x14ac:dyDescent="0.25">
      <c r="A43" s="11">
        <v>4</v>
      </c>
      <c r="B43" s="101" t="s">
        <v>24</v>
      </c>
      <c r="C43" s="102"/>
      <c r="D43" s="102"/>
      <c r="E43" s="102"/>
      <c r="F43" s="102"/>
      <c r="G43" s="103"/>
      <c r="H43" s="12">
        <v>2E-3</v>
      </c>
      <c r="I43" s="13">
        <f>$I$37*H43</f>
        <v>3.6605636363636362</v>
      </c>
    </row>
    <row r="44" spans="1:10" ht="15" customHeight="1" x14ac:dyDescent="0.25">
      <c r="A44" s="11">
        <v>5</v>
      </c>
      <c r="B44" s="101" t="s">
        <v>25</v>
      </c>
      <c r="C44" s="102"/>
      <c r="D44" s="102"/>
      <c r="E44" s="102"/>
      <c r="F44" s="102"/>
      <c r="G44" s="103"/>
      <c r="H44" s="12">
        <v>2.5000000000000001E-2</v>
      </c>
      <c r="I44" s="13">
        <f t="shared" si="2"/>
        <v>45.757045454545455</v>
      </c>
    </row>
    <row r="45" spans="1:10" ht="15" customHeight="1" x14ac:dyDescent="0.25">
      <c r="A45" s="11">
        <v>6</v>
      </c>
      <c r="B45" s="101" t="s">
        <v>26</v>
      </c>
      <c r="C45" s="102"/>
      <c r="D45" s="102"/>
      <c r="E45" s="102"/>
      <c r="F45" s="102"/>
      <c r="G45" s="103"/>
      <c r="H45" s="12">
        <v>0.08</v>
      </c>
      <c r="I45" s="13">
        <f>$I$37*H45</f>
        <v>146.42254545454546</v>
      </c>
    </row>
    <row r="46" spans="1:10" ht="15" customHeight="1" x14ac:dyDescent="0.25">
      <c r="A46" s="11">
        <v>7</v>
      </c>
      <c r="B46" s="101" t="s">
        <v>130</v>
      </c>
      <c r="C46" s="102"/>
      <c r="D46" s="102"/>
      <c r="E46" s="102"/>
      <c r="F46" s="102"/>
      <c r="G46" s="103"/>
      <c r="H46" s="12">
        <v>0.03</v>
      </c>
      <c r="I46" s="13">
        <f t="shared" si="2"/>
        <v>54.908454545454539</v>
      </c>
    </row>
    <row r="47" spans="1:10" ht="15" customHeight="1" x14ac:dyDescent="0.25">
      <c r="A47" s="11">
        <v>8</v>
      </c>
      <c r="B47" s="101" t="s">
        <v>27</v>
      </c>
      <c r="C47" s="102"/>
      <c r="D47" s="102"/>
      <c r="E47" s="102"/>
      <c r="F47" s="102"/>
      <c r="G47" s="103"/>
      <c r="H47" s="12">
        <v>6.0000000000000001E-3</v>
      </c>
      <c r="I47" s="13">
        <f t="shared" si="2"/>
        <v>10.98169090909091</v>
      </c>
    </row>
    <row r="48" spans="1:10" s="17" customFormat="1" ht="15" customHeight="1" x14ac:dyDescent="0.25">
      <c r="A48" s="126" t="s">
        <v>28</v>
      </c>
      <c r="B48" s="127"/>
      <c r="C48" s="127"/>
      <c r="D48" s="127"/>
      <c r="E48" s="127"/>
      <c r="F48" s="127"/>
      <c r="G48" s="128"/>
      <c r="H48" s="15">
        <f>SUM(H40:H47)</f>
        <v>0.3680000000000001</v>
      </c>
      <c r="I48" s="50">
        <f>SUM(I40:I47)</f>
        <v>673.54370909090915</v>
      </c>
      <c r="J48" s="16"/>
    </row>
    <row r="49" spans="1:16" ht="15" customHeight="1" x14ac:dyDescent="0.25">
      <c r="A49" s="153" t="s">
        <v>29</v>
      </c>
      <c r="B49" s="153"/>
      <c r="C49" s="153"/>
      <c r="D49" s="153"/>
      <c r="E49" s="153"/>
      <c r="F49" s="153"/>
      <c r="G49" s="153"/>
      <c r="H49" s="153"/>
      <c r="I49" s="153"/>
    </row>
    <row r="50" spans="1:16" ht="30.75" customHeight="1" x14ac:dyDescent="0.25">
      <c r="A50" s="158" t="s">
        <v>30</v>
      </c>
      <c r="B50" s="158"/>
      <c r="C50" s="158"/>
      <c r="D50" s="158"/>
      <c r="E50" s="158"/>
      <c r="F50" s="158"/>
      <c r="G50" s="158"/>
      <c r="H50" s="158"/>
      <c r="I50" s="158"/>
      <c r="J50"/>
      <c r="K50"/>
      <c r="L50"/>
      <c r="M50"/>
      <c r="N50"/>
      <c r="O50"/>
      <c r="P50"/>
    </row>
    <row r="51" spans="1:16" ht="33.75" customHeight="1" x14ac:dyDescent="0.25">
      <c r="A51" s="10" t="s">
        <v>31</v>
      </c>
      <c r="B51" s="135" t="s">
        <v>32</v>
      </c>
      <c r="C51" s="136"/>
      <c r="D51" s="136"/>
      <c r="E51" s="136"/>
      <c r="F51" s="136"/>
      <c r="G51" s="137"/>
      <c r="H51" s="10" t="s">
        <v>14</v>
      </c>
      <c r="I51" s="10" t="s">
        <v>15</v>
      </c>
    </row>
    <row r="52" spans="1:16" ht="15" customHeight="1" x14ac:dyDescent="0.25">
      <c r="A52" s="11">
        <v>1</v>
      </c>
      <c r="B52" s="101" t="s">
        <v>33</v>
      </c>
      <c r="C52" s="102"/>
      <c r="D52" s="102"/>
      <c r="E52" s="102"/>
      <c r="F52" s="102"/>
      <c r="G52" s="103"/>
      <c r="H52" s="67">
        <v>0.119314</v>
      </c>
      <c r="I52" s="13">
        <f>$I$37*H52</f>
        <v>218.37824485454547</v>
      </c>
    </row>
    <row r="53" spans="1:16" ht="15" customHeight="1" x14ac:dyDescent="0.25">
      <c r="A53" s="11">
        <v>2</v>
      </c>
      <c r="B53" s="101" t="s">
        <v>34</v>
      </c>
      <c r="C53" s="102"/>
      <c r="D53" s="102"/>
      <c r="E53" s="102"/>
      <c r="F53" s="102"/>
      <c r="G53" s="103"/>
      <c r="H53" s="67">
        <v>2.0479000000000001E-2</v>
      </c>
      <c r="I53" s="13">
        <f t="shared" ref="I53:I58" si="3">$I$37*H53</f>
        <v>37.482341354545454</v>
      </c>
    </row>
    <row r="54" spans="1:16" ht="15" customHeight="1" x14ac:dyDescent="0.25">
      <c r="A54" s="11">
        <v>3</v>
      </c>
      <c r="B54" s="101" t="s">
        <v>35</v>
      </c>
      <c r="C54" s="102"/>
      <c r="D54" s="102"/>
      <c r="E54" s="102"/>
      <c r="F54" s="102"/>
      <c r="G54" s="103"/>
      <c r="H54" s="12">
        <v>1.2123E-2</v>
      </c>
      <c r="I54" s="13">
        <f t="shared" si="3"/>
        <v>22.18850648181818</v>
      </c>
    </row>
    <row r="55" spans="1:16" ht="15" customHeight="1" x14ac:dyDescent="0.25">
      <c r="A55" s="11">
        <v>4</v>
      </c>
      <c r="B55" s="101" t="s">
        <v>36</v>
      </c>
      <c r="C55" s="102"/>
      <c r="D55" s="102"/>
      <c r="E55" s="102"/>
      <c r="F55" s="102"/>
      <c r="G55" s="103"/>
      <c r="H55" s="12">
        <v>1.1436E-2</v>
      </c>
      <c r="I55" s="13">
        <f>$I$37*H55</f>
        <v>20.931102872727273</v>
      </c>
    </row>
    <row r="56" spans="1:16" ht="15" customHeight="1" x14ac:dyDescent="0.25">
      <c r="A56" s="11">
        <v>5</v>
      </c>
      <c r="B56" s="101" t="s">
        <v>37</v>
      </c>
      <c r="C56" s="102"/>
      <c r="D56" s="102"/>
      <c r="E56" s="102"/>
      <c r="F56" s="102"/>
      <c r="G56" s="103"/>
      <c r="H56" s="12">
        <v>1.74E-4</v>
      </c>
      <c r="I56" s="13">
        <f t="shared" si="3"/>
        <v>0.31846903636363638</v>
      </c>
    </row>
    <row r="57" spans="1:16" ht="15" customHeight="1" x14ac:dyDescent="0.25">
      <c r="A57" s="11">
        <v>6</v>
      </c>
      <c r="B57" s="101" t="s">
        <v>38</v>
      </c>
      <c r="C57" s="102"/>
      <c r="D57" s="102"/>
      <c r="E57" s="102"/>
      <c r="F57" s="102"/>
      <c r="G57" s="103"/>
      <c r="H57" s="12">
        <v>4.4200000000000001E-4</v>
      </c>
      <c r="I57" s="13">
        <f t="shared" si="3"/>
        <v>0.80898456363636362</v>
      </c>
    </row>
    <row r="58" spans="1:16" ht="15" customHeight="1" x14ac:dyDescent="0.25">
      <c r="A58" s="11">
        <v>7</v>
      </c>
      <c r="B58" s="101" t="s">
        <v>39</v>
      </c>
      <c r="C58" s="102"/>
      <c r="D58" s="102"/>
      <c r="E58" s="102"/>
      <c r="F58" s="102"/>
      <c r="G58" s="103"/>
      <c r="H58" s="12">
        <v>1.85E-4</v>
      </c>
      <c r="I58" s="13">
        <f t="shared" si="3"/>
        <v>0.33860213636363634</v>
      </c>
    </row>
    <row r="59" spans="1:16" ht="15" customHeight="1" x14ac:dyDescent="0.25">
      <c r="A59" s="11">
        <v>8</v>
      </c>
      <c r="B59" s="101" t="s">
        <v>40</v>
      </c>
      <c r="C59" s="102"/>
      <c r="D59" s="102"/>
      <c r="E59" s="102"/>
      <c r="F59" s="102"/>
      <c r="G59" s="103"/>
      <c r="H59" s="12">
        <v>9.0789999999999996E-2</v>
      </c>
      <c r="I59" s="13">
        <f>$I$37*H59</f>
        <v>166.17128627272726</v>
      </c>
    </row>
    <row r="60" spans="1:16" s="17" customFormat="1" ht="15" customHeight="1" x14ac:dyDescent="0.25">
      <c r="A60" s="126" t="s">
        <v>41</v>
      </c>
      <c r="B60" s="127"/>
      <c r="C60" s="127"/>
      <c r="D60" s="127"/>
      <c r="E60" s="127"/>
      <c r="F60" s="127"/>
      <c r="G60" s="128"/>
      <c r="H60" s="15">
        <f>SUM(H52:H59)</f>
        <v>0.25494299999999998</v>
      </c>
      <c r="I60" s="50">
        <f>SUM(I52:I59)</f>
        <v>466.61753757272731</v>
      </c>
      <c r="J60" s="16"/>
    </row>
    <row r="61" spans="1:16" ht="11.25" customHeight="1" x14ac:dyDescent="0.25">
      <c r="A61" s="18" t="s">
        <v>42</v>
      </c>
      <c r="B61" s="129" t="s">
        <v>43</v>
      </c>
      <c r="C61" s="129"/>
      <c r="D61" s="129"/>
      <c r="E61" s="129"/>
      <c r="F61" s="129"/>
      <c r="G61" s="129"/>
      <c r="H61" s="129"/>
      <c r="I61" s="129"/>
    </row>
    <row r="62" spans="1:16" ht="15" customHeight="1" x14ac:dyDescent="0.25">
      <c r="A62" s="18" t="s">
        <v>44</v>
      </c>
      <c r="B62" s="157" t="s">
        <v>45</v>
      </c>
      <c r="C62" s="157"/>
      <c r="D62" s="157"/>
      <c r="E62" s="157"/>
      <c r="F62" s="157"/>
      <c r="G62" s="157"/>
      <c r="H62" s="157"/>
      <c r="I62" s="157"/>
    </row>
    <row r="63" spans="1:16" ht="33.75" customHeight="1" x14ac:dyDescent="0.25">
      <c r="A63" s="10" t="s">
        <v>46</v>
      </c>
      <c r="B63" s="135" t="s">
        <v>47</v>
      </c>
      <c r="C63" s="136"/>
      <c r="D63" s="136"/>
      <c r="E63" s="136"/>
      <c r="F63" s="136"/>
      <c r="G63" s="137"/>
      <c r="H63" s="10" t="s">
        <v>14</v>
      </c>
      <c r="I63" s="10" t="s">
        <v>15</v>
      </c>
    </row>
    <row r="64" spans="1:16" ht="15" customHeight="1" x14ac:dyDescent="0.25">
      <c r="A64" s="11">
        <v>1</v>
      </c>
      <c r="B64" s="101" t="s">
        <v>48</v>
      </c>
      <c r="C64" s="102"/>
      <c r="D64" s="102"/>
      <c r="E64" s="102"/>
      <c r="F64" s="102"/>
      <c r="G64" s="103"/>
      <c r="H64" s="12">
        <v>2.3626999999999999E-2</v>
      </c>
      <c r="I64" s="13">
        <f>$I$37*H64</f>
        <v>43.244068518181813</v>
      </c>
    </row>
    <row r="65" spans="1:11" ht="15" customHeight="1" x14ac:dyDescent="0.25">
      <c r="A65" s="11">
        <v>2</v>
      </c>
      <c r="B65" s="101" t="s">
        <v>49</v>
      </c>
      <c r="C65" s="102"/>
      <c r="D65" s="102"/>
      <c r="E65" s="102"/>
      <c r="F65" s="102"/>
      <c r="G65" s="103"/>
      <c r="H65" s="12">
        <v>1.717E-3</v>
      </c>
      <c r="I65" s="13">
        <f t="shared" ref="I65:I66" si="4">$I$37*H65</f>
        <v>3.1425938818181818</v>
      </c>
    </row>
    <row r="66" spans="1:11" ht="15" customHeight="1" x14ac:dyDescent="0.25">
      <c r="A66" s="11">
        <v>3</v>
      </c>
      <c r="B66" s="101" t="s">
        <v>50</v>
      </c>
      <c r="C66" s="102"/>
      <c r="D66" s="102"/>
      <c r="E66" s="102"/>
      <c r="F66" s="102"/>
      <c r="G66" s="103"/>
      <c r="H66" s="12">
        <v>9.4509999999999993E-3</v>
      </c>
      <c r="I66" s="13">
        <f t="shared" si="4"/>
        <v>17.297993463636363</v>
      </c>
    </row>
    <row r="67" spans="1:11" s="17" customFormat="1" ht="15" customHeight="1" x14ac:dyDescent="0.25">
      <c r="A67" s="126" t="s">
        <v>51</v>
      </c>
      <c r="B67" s="127"/>
      <c r="C67" s="127"/>
      <c r="D67" s="127"/>
      <c r="E67" s="127"/>
      <c r="F67" s="127"/>
      <c r="G67" s="128"/>
      <c r="H67" s="15">
        <f>SUM(H64:H66)</f>
        <v>3.4795E-2</v>
      </c>
      <c r="I67" s="50">
        <f>SUM(I64:I66)</f>
        <v>63.684655863636351</v>
      </c>
      <c r="J67" s="16"/>
    </row>
    <row r="68" spans="1:11" ht="5.0999999999999996" customHeight="1" x14ac:dyDescent="0.25"/>
    <row r="69" spans="1:11" ht="33.75" x14ac:dyDescent="0.25">
      <c r="A69" s="10" t="s">
        <v>52</v>
      </c>
      <c r="B69" s="135" t="s">
        <v>53</v>
      </c>
      <c r="C69" s="136"/>
      <c r="D69" s="136"/>
      <c r="E69" s="136"/>
      <c r="F69" s="136"/>
      <c r="G69" s="137"/>
      <c r="H69" s="10" t="s">
        <v>14</v>
      </c>
      <c r="I69" s="10" t="s">
        <v>15</v>
      </c>
    </row>
    <row r="70" spans="1:11" ht="15" customHeight="1" x14ac:dyDescent="0.25">
      <c r="A70" s="11">
        <v>1</v>
      </c>
      <c r="B70" s="101" t="s">
        <v>54</v>
      </c>
      <c r="C70" s="102"/>
      <c r="D70" s="102"/>
      <c r="E70" s="102"/>
      <c r="F70" s="102"/>
      <c r="G70" s="103"/>
      <c r="H70" s="12">
        <f>(H48*H60)</f>
        <v>9.3819024000000015E-2</v>
      </c>
      <c r="I70" s="13">
        <f>$I$37*H70</f>
        <v>171.71525382676367</v>
      </c>
    </row>
    <row r="71" spans="1:11" s="17" customFormat="1" ht="15" customHeight="1" x14ac:dyDescent="0.25">
      <c r="A71" s="126" t="s">
        <v>55</v>
      </c>
      <c r="B71" s="127"/>
      <c r="C71" s="127"/>
      <c r="D71" s="127"/>
      <c r="E71" s="127"/>
      <c r="F71" s="127"/>
      <c r="G71" s="128"/>
      <c r="H71" s="15">
        <f>SUM(H70:H70)</f>
        <v>9.3819024000000015E-2</v>
      </c>
      <c r="I71" s="50">
        <f>I70</f>
        <v>171.71525382676367</v>
      </c>
      <c r="J71" s="16"/>
      <c r="K71" s="19"/>
    </row>
    <row r="72" spans="1:11" ht="5.0999999999999996" customHeight="1" x14ac:dyDescent="0.25">
      <c r="J72" s="20"/>
    </row>
    <row r="73" spans="1:11" s="17" customFormat="1" ht="12" x14ac:dyDescent="0.25">
      <c r="A73" s="156" t="s">
        <v>56</v>
      </c>
      <c r="B73" s="156"/>
      <c r="C73" s="156"/>
      <c r="D73" s="156"/>
      <c r="E73" s="156"/>
      <c r="F73" s="156"/>
      <c r="G73" s="156"/>
      <c r="H73" s="21">
        <f>H48+H60+H67+H71</f>
        <v>0.75155702400000002</v>
      </c>
      <c r="I73" s="22">
        <f>I48+I60+I67+I71</f>
        <v>1375.5611563540367</v>
      </c>
      <c r="J73" s="16"/>
    </row>
    <row r="74" spans="1:11" ht="5.0999999999999996" customHeight="1" x14ac:dyDescent="0.25"/>
    <row r="75" spans="1:11" ht="33.75" x14ac:dyDescent="0.25">
      <c r="A75" s="10" t="s">
        <v>57</v>
      </c>
      <c r="B75" s="135" t="s">
        <v>151</v>
      </c>
      <c r="C75" s="136"/>
      <c r="D75" s="136"/>
      <c r="E75" s="136"/>
      <c r="F75" s="136"/>
      <c r="G75" s="137"/>
      <c r="H75" s="10" t="s">
        <v>14</v>
      </c>
      <c r="I75" s="10" t="s">
        <v>15</v>
      </c>
    </row>
    <row r="76" spans="1:11" ht="15" customHeight="1" x14ac:dyDescent="0.25">
      <c r="A76" s="11">
        <v>1</v>
      </c>
      <c r="B76" s="101" t="s">
        <v>156</v>
      </c>
      <c r="C76" s="102"/>
      <c r="D76" s="102"/>
      <c r="E76" s="102"/>
      <c r="F76" s="102"/>
      <c r="G76" s="103"/>
      <c r="H76" s="12">
        <f>I76/$I$37</f>
        <v>0.23055334747257009</v>
      </c>
      <c r="I76" s="13">
        <f>I93</f>
        <v>421.97760000000005</v>
      </c>
    </row>
    <row r="77" spans="1:11" ht="15" customHeight="1" x14ac:dyDescent="0.25">
      <c r="A77" s="11">
        <v>2</v>
      </c>
      <c r="B77" s="101" t="s">
        <v>157</v>
      </c>
      <c r="C77" s="102"/>
      <c r="D77" s="102"/>
      <c r="E77" s="102"/>
      <c r="F77" s="102"/>
      <c r="G77" s="103"/>
      <c r="H77" s="12">
        <f>I77/$I$37</f>
        <v>0</v>
      </c>
      <c r="I77" s="13">
        <f>I89</f>
        <v>0</v>
      </c>
    </row>
    <row r="78" spans="1:11" ht="15" customHeight="1" x14ac:dyDescent="0.25">
      <c r="A78" s="11">
        <v>3</v>
      </c>
      <c r="B78" s="101" t="s">
        <v>164</v>
      </c>
      <c r="C78" s="102"/>
      <c r="D78" s="102"/>
      <c r="E78" s="102"/>
      <c r="F78" s="102"/>
      <c r="G78" s="103"/>
      <c r="H78" s="12">
        <f>I78/$I$37</f>
        <v>5.5392065802087109E-2</v>
      </c>
      <c r="I78" s="13">
        <f>I85</f>
        <v>101.38309090909091</v>
      </c>
    </row>
    <row r="79" spans="1:11" ht="15" customHeight="1" x14ac:dyDescent="0.25">
      <c r="A79" s="11">
        <v>4</v>
      </c>
      <c r="B79" s="101" t="s">
        <v>149</v>
      </c>
      <c r="C79" s="102"/>
      <c r="D79" s="102"/>
      <c r="E79" s="102"/>
      <c r="F79" s="102"/>
      <c r="G79" s="103"/>
      <c r="H79" s="12">
        <f>I79/$I$37</f>
        <v>0</v>
      </c>
      <c r="I79" s="13">
        <f>IF(I24="Não aplicável",0,((I10/H10)*1.5*I24))</f>
        <v>0</v>
      </c>
    </row>
    <row r="80" spans="1:11" ht="15" customHeight="1" x14ac:dyDescent="0.25">
      <c r="A80" s="11">
        <v>5</v>
      </c>
      <c r="B80" s="101" t="s">
        <v>134</v>
      </c>
      <c r="C80" s="102"/>
      <c r="D80" s="102"/>
      <c r="E80" s="102"/>
      <c r="F80" s="102"/>
      <c r="G80" s="103"/>
      <c r="H80" s="12">
        <f>I80/$I$37</f>
        <v>1.0610387868733579E-2</v>
      </c>
      <c r="I80" s="13">
        <f>IF(I21="Não aplicável",0,I21)</f>
        <v>19.420000000000002</v>
      </c>
    </row>
    <row r="81" spans="1:12" ht="15" customHeight="1" x14ac:dyDescent="0.25">
      <c r="A81" s="126" t="s">
        <v>58</v>
      </c>
      <c r="B81" s="127"/>
      <c r="C81" s="127"/>
      <c r="D81" s="127"/>
      <c r="E81" s="127"/>
      <c r="F81" s="127"/>
      <c r="G81" s="128"/>
      <c r="H81" s="15">
        <f>SUM(H76:H80)</f>
        <v>0.29655580114339075</v>
      </c>
      <c r="I81" s="50">
        <f>SUM(I76:I80)</f>
        <v>542.78069090909094</v>
      </c>
      <c r="J81" s="14"/>
    </row>
    <row r="82" spans="1:12" ht="18" customHeight="1" x14ac:dyDescent="0.25">
      <c r="A82" s="18" t="s">
        <v>166</v>
      </c>
      <c r="B82" s="153" t="s">
        <v>165</v>
      </c>
      <c r="C82" s="154"/>
      <c r="D82" s="154"/>
      <c r="E82" s="154"/>
      <c r="F82" s="154"/>
      <c r="G82" s="154"/>
      <c r="H82" s="24"/>
      <c r="I82" s="25"/>
    </row>
    <row r="83" spans="1:12" ht="15" customHeight="1" x14ac:dyDescent="0.25">
      <c r="A83" s="152" t="s">
        <v>59</v>
      </c>
      <c r="B83" s="152"/>
      <c r="C83" s="152"/>
      <c r="D83" s="152"/>
      <c r="E83" s="152"/>
      <c r="F83" s="152"/>
      <c r="G83" s="152"/>
      <c r="H83" s="152"/>
      <c r="I83" s="152"/>
    </row>
    <row r="84" spans="1:12" ht="24" customHeight="1" x14ac:dyDescent="0.25">
      <c r="A84" s="133" t="s">
        <v>60</v>
      </c>
      <c r="B84" s="133"/>
      <c r="C84" s="11" t="s">
        <v>61</v>
      </c>
      <c r="D84" s="11" t="s">
        <v>62</v>
      </c>
      <c r="E84" s="11" t="s">
        <v>63</v>
      </c>
      <c r="F84" s="11" t="s">
        <v>64</v>
      </c>
      <c r="G84" s="11" t="s">
        <v>65</v>
      </c>
      <c r="H84" s="12" t="s">
        <v>66</v>
      </c>
      <c r="I84" s="13" t="s">
        <v>67</v>
      </c>
    </row>
    <row r="85" spans="1:12" ht="15" customHeight="1" x14ac:dyDescent="0.25">
      <c r="A85" s="155">
        <f>I12</f>
        <v>4.8</v>
      </c>
      <c r="B85" s="133"/>
      <c r="C85" s="11">
        <f>I13</f>
        <v>22</v>
      </c>
      <c r="D85" s="11">
        <v>2</v>
      </c>
      <c r="E85" s="30">
        <f>A85*C85*D85</f>
        <v>211.2</v>
      </c>
      <c r="F85" s="30">
        <f>I29</f>
        <v>1830.2818181818182</v>
      </c>
      <c r="G85" s="26">
        <f>I14</f>
        <v>0.06</v>
      </c>
      <c r="H85" s="30">
        <f>F85*G85</f>
        <v>109.81690909090908</v>
      </c>
      <c r="I85" s="68">
        <f>IF((E85-H85)&gt;0,E85-H85,0)</f>
        <v>101.38309090909091</v>
      </c>
    </row>
    <row r="86" spans="1:12" ht="3.75" customHeight="1" x14ac:dyDescent="0.25">
      <c r="A86" s="79"/>
      <c r="E86" s="14"/>
      <c r="F86" s="14"/>
      <c r="G86" s="80"/>
      <c r="H86" s="14"/>
      <c r="I86" s="81"/>
    </row>
    <row r="87" spans="1:12" ht="15" customHeight="1" x14ac:dyDescent="0.25">
      <c r="A87" s="152" t="s">
        <v>158</v>
      </c>
      <c r="B87" s="152"/>
      <c r="C87" s="152"/>
      <c r="D87" s="152"/>
      <c r="E87" s="152"/>
      <c r="F87" s="152"/>
      <c r="G87" s="152"/>
      <c r="H87" s="152"/>
      <c r="I87" s="152"/>
    </row>
    <row r="88" spans="1:12" ht="23.25" customHeight="1" x14ac:dyDescent="0.25">
      <c r="A88" s="133" t="s">
        <v>60</v>
      </c>
      <c r="B88" s="133"/>
      <c r="C88" s="11" t="s">
        <v>68</v>
      </c>
      <c r="D88" s="11" t="s">
        <v>62</v>
      </c>
      <c r="E88" s="11" t="s">
        <v>63</v>
      </c>
      <c r="F88" s="11" t="s">
        <v>64</v>
      </c>
      <c r="G88" s="11" t="s">
        <v>65</v>
      </c>
      <c r="H88" s="12" t="s">
        <v>66</v>
      </c>
      <c r="I88" s="13" t="s">
        <v>67</v>
      </c>
    </row>
    <row r="89" spans="1:12" ht="15" customHeight="1" x14ac:dyDescent="0.25">
      <c r="A89" s="151">
        <f>I18</f>
        <v>0</v>
      </c>
      <c r="B89" s="151"/>
      <c r="C89" s="31">
        <f>I19</f>
        <v>0</v>
      </c>
      <c r="D89" s="11">
        <v>1</v>
      </c>
      <c r="E89" s="30">
        <f>A89*C89*D89</f>
        <v>0</v>
      </c>
      <c r="F89" s="30">
        <f>E89</f>
        <v>0</v>
      </c>
      <c r="G89" s="52">
        <f>I20</f>
        <v>0</v>
      </c>
      <c r="H89" s="30">
        <f>F89*G89</f>
        <v>0</v>
      </c>
      <c r="I89" s="13">
        <f>E89-H89</f>
        <v>0</v>
      </c>
    </row>
    <row r="90" spans="1:12" ht="5.0999999999999996" customHeight="1" x14ac:dyDescent="0.25">
      <c r="A90" s="27"/>
      <c r="B90" s="27"/>
      <c r="C90" s="27"/>
      <c r="D90" s="27"/>
      <c r="E90" s="16"/>
      <c r="F90" s="16"/>
      <c r="G90" s="28"/>
      <c r="H90" s="16"/>
      <c r="I90" s="29"/>
    </row>
    <row r="91" spans="1:12" ht="15" customHeight="1" x14ac:dyDescent="0.25">
      <c r="A91" s="152" t="s">
        <v>139</v>
      </c>
      <c r="B91" s="152"/>
      <c r="C91" s="152"/>
      <c r="D91" s="152"/>
      <c r="E91" s="152"/>
      <c r="F91" s="152"/>
      <c r="G91" s="152"/>
      <c r="H91" s="152"/>
      <c r="I91" s="152"/>
    </row>
    <row r="92" spans="1:12" ht="23.25" customHeight="1" x14ac:dyDescent="0.25">
      <c r="A92" s="133" t="s">
        <v>60</v>
      </c>
      <c r="B92" s="133"/>
      <c r="C92" s="11" t="s">
        <v>68</v>
      </c>
      <c r="D92" s="11" t="s">
        <v>62</v>
      </c>
      <c r="E92" s="11" t="s">
        <v>63</v>
      </c>
      <c r="F92" s="11" t="s">
        <v>64</v>
      </c>
      <c r="G92" s="11" t="s">
        <v>65</v>
      </c>
      <c r="H92" s="12" t="str">
        <f>H84</f>
        <v>Valor desconto</v>
      </c>
      <c r="I92" s="13" t="s">
        <v>67</v>
      </c>
    </row>
    <row r="93" spans="1:12" ht="15" customHeight="1" x14ac:dyDescent="0.25">
      <c r="A93" s="151">
        <f>I15</f>
        <v>23.68</v>
      </c>
      <c r="B93" s="151"/>
      <c r="C93" s="31">
        <f>I16</f>
        <v>22</v>
      </c>
      <c r="D93" s="11">
        <v>1</v>
      </c>
      <c r="E93" s="30">
        <f>A93*C93*D93</f>
        <v>520.96</v>
      </c>
      <c r="F93" s="30">
        <f>E93</f>
        <v>520.96</v>
      </c>
      <c r="G93" s="52">
        <f>I17</f>
        <v>0.19</v>
      </c>
      <c r="H93" s="30">
        <f>F93*G93</f>
        <v>98.982400000000013</v>
      </c>
      <c r="I93" s="13">
        <f>E93-H93</f>
        <v>421.97760000000005</v>
      </c>
    </row>
    <row r="94" spans="1:12" ht="5.0999999999999996" customHeight="1" x14ac:dyDescent="0.25"/>
    <row r="95" spans="1:12" ht="12" customHeight="1" x14ac:dyDescent="0.25">
      <c r="A95" s="120" t="s">
        <v>69</v>
      </c>
      <c r="B95" s="120"/>
      <c r="C95" s="120"/>
      <c r="D95" s="120"/>
      <c r="E95" s="120"/>
      <c r="F95" s="120"/>
      <c r="G95" s="120"/>
      <c r="H95" s="32">
        <f>H37+H73+H81</f>
        <v>2.0481128251433907</v>
      </c>
      <c r="I95" s="33">
        <f>I37+I73+I81</f>
        <v>3748.6236654449458</v>
      </c>
      <c r="J95" s="14"/>
      <c r="L95" s="14"/>
    </row>
    <row r="96" spans="1:12" s="38" customFormat="1" ht="5.0999999999999996" customHeight="1" x14ac:dyDescent="0.25">
      <c r="A96" s="34"/>
      <c r="B96" s="34"/>
      <c r="C96" s="34"/>
      <c r="D96" s="34"/>
      <c r="E96" s="34"/>
      <c r="F96" s="34"/>
      <c r="G96" s="34"/>
      <c r="H96" s="35"/>
      <c r="I96" s="36"/>
      <c r="J96" s="37"/>
      <c r="L96" s="37"/>
    </row>
    <row r="97" spans="1:19" x14ac:dyDescent="0.25">
      <c r="A97" s="112" t="s">
        <v>70</v>
      </c>
      <c r="B97" s="112"/>
      <c r="C97" s="112"/>
      <c r="D97" s="112"/>
      <c r="E97" s="112"/>
      <c r="F97" s="112"/>
      <c r="G97" s="112"/>
      <c r="H97" s="112"/>
      <c r="I97" s="112"/>
    </row>
    <row r="98" spans="1:19" ht="33.75" x14ac:dyDescent="0.25">
      <c r="A98" s="10" t="s">
        <v>12</v>
      </c>
      <c r="B98" s="135" t="s">
        <v>71</v>
      </c>
      <c r="C98" s="136"/>
      <c r="D98" s="136"/>
      <c r="E98" s="136"/>
      <c r="F98" s="136"/>
      <c r="G98" s="137"/>
      <c r="H98" s="10" t="s">
        <v>14</v>
      </c>
      <c r="I98" s="10" t="s">
        <v>15</v>
      </c>
    </row>
    <row r="99" spans="1:19" ht="15" customHeight="1" x14ac:dyDescent="0.25">
      <c r="A99" s="11">
        <v>1</v>
      </c>
      <c r="B99" s="101" t="s">
        <v>167</v>
      </c>
      <c r="C99" s="102"/>
      <c r="D99" s="102"/>
      <c r="E99" s="102"/>
      <c r="F99" s="102"/>
      <c r="G99" s="103"/>
      <c r="H99" s="12">
        <f>I99/$I$110</f>
        <v>0</v>
      </c>
      <c r="I99" s="13">
        <v>0</v>
      </c>
      <c r="K99"/>
      <c r="L99"/>
      <c r="M99"/>
      <c r="N99"/>
      <c r="O99"/>
      <c r="P99"/>
      <c r="Q99"/>
      <c r="R99"/>
      <c r="S99"/>
    </row>
    <row r="100" spans="1:19" ht="15" customHeight="1" x14ac:dyDescent="0.25">
      <c r="A100" s="11">
        <v>2</v>
      </c>
      <c r="B100" s="145" t="s">
        <v>171</v>
      </c>
      <c r="C100" s="146"/>
      <c r="D100" s="146"/>
      <c r="E100" s="146"/>
      <c r="F100" s="146"/>
      <c r="G100" s="147"/>
      <c r="H100" s="12">
        <f t="shared" ref="H100:H104" si="5">I100/$I$110</f>
        <v>0</v>
      </c>
      <c r="I100" s="13">
        <v>0</v>
      </c>
      <c r="K100"/>
      <c r="L100"/>
      <c r="M100"/>
      <c r="N100"/>
      <c r="O100"/>
      <c r="P100"/>
      <c r="Q100"/>
      <c r="R100"/>
      <c r="S100"/>
    </row>
    <row r="101" spans="1:19" ht="15" customHeight="1" x14ac:dyDescent="0.25">
      <c r="A101" s="11">
        <v>3</v>
      </c>
      <c r="B101" s="101" t="s">
        <v>72</v>
      </c>
      <c r="C101" s="102"/>
      <c r="D101" s="102"/>
      <c r="E101" s="102"/>
      <c r="F101" s="102"/>
      <c r="G101" s="103"/>
      <c r="H101" s="12">
        <f t="shared" si="5"/>
        <v>0</v>
      </c>
      <c r="I101" s="13">
        <v>0</v>
      </c>
      <c r="K101"/>
      <c r="L101"/>
      <c r="M101"/>
      <c r="N101"/>
      <c r="O101"/>
      <c r="P101"/>
      <c r="Q101"/>
      <c r="R101"/>
      <c r="S101"/>
    </row>
    <row r="102" spans="1:19" ht="15" customHeight="1" x14ac:dyDescent="0.25">
      <c r="A102" s="11">
        <v>4</v>
      </c>
      <c r="B102" s="148" t="s">
        <v>73</v>
      </c>
      <c r="C102" s="149"/>
      <c r="D102" s="149"/>
      <c r="E102" s="149"/>
      <c r="F102" s="149"/>
      <c r="G102" s="150"/>
      <c r="H102" s="12">
        <f t="shared" si="5"/>
        <v>0</v>
      </c>
      <c r="I102" s="13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1">
        <v>5</v>
      </c>
      <c r="B103" s="101" t="s">
        <v>172</v>
      </c>
      <c r="C103" s="102"/>
      <c r="D103" s="102"/>
      <c r="E103" s="102"/>
      <c r="F103" s="102"/>
      <c r="G103" s="103"/>
      <c r="H103" s="12">
        <f t="shared" si="5"/>
        <v>0</v>
      </c>
      <c r="I103" s="13"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1">
        <v>6</v>
      </c>
      <c r="B104" s="101" t="s">
        <v>74</v>
      </c>
      <c r="C104" s="102"/>
      <c r="D104" s="102"/>
      <c r="E104" s="102"/>
      <c r="F104" s="102"/>
      <c r="G104" s="103"/>
      <c r="H104" s="12">
        <f t="shared" si="5"/>
        <v>0</v>
      </c>
      <c r="I104" s="13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26" t="s">
        <v>75</v>
      </c>
      <c r="B105" s="127"/>
      <c r="C105" s="127"/>
      <c r="D105" s="127"/>
      <c r="E105" s="127"/>
      <c r="F105" s="127"/>
      <c r="G105" s="128"/>
      <c r="H105" s="15">
        <f>H99+H100+H101+H102+H103+H104</f>
        <v>0</v>
      </c>
      <c r="I105" s="39">
        <f>SUM(I99:I104)</f>
        <v>0</v>
      </c>
      <c r="J105" s="14"/>
      <c r="K105"/>
      <c r="L105"/>
      <c r="M105"/>
      <c r="N105"/>
      <c r="O105"/>
      <c r="P105"/>
      <c r="Q105"/>
      <c r="R105"/>
      <c r="S105"/>
    </row>
    <row r="106" spans="1:19" ht="30" customHeight="1" x14ac:dyDescent="0.25">
      <c r="A106"/>
      <c r="B106" s="129" t="s">
        <v>168</v>
      </c>
      <c r="C106" s="129"/>
      <c r="D106" s="129"/>
      <c r="E106" s="129"/>
      <c r="F106" s="129"/>
      <c r="G106" s="129"/>
      <c r="H106" s="129"/>
      <c r="I106" s="129"/>
      <c r="K106"/>
      <c r="L106"/>
      <c r="M106"/>
      <c r="N106"/>
      <c r="O106"/>
      <c r="P106"/>
      <c r="Q106"/>
      <c r="R106"/>
      <c r="S106"/>
    </row>
    <row r="107" spans="1:19" ht="5.25" customHeight="1" x14ac:dyDescent="0.25">
      <c r="A107"/>
      <c r="B107"/>
      <c r="C107"/>
      <c r="D107"/>
      <c r="E107"/>
      <c r="F107"/>
      <c r="G107"/>
      <c r="H107"/>
      <c r="I107"/>
    </row>
    <row r="108" spans="1:19" ht="48.75" customHeight="1" x14ac:dyDescent="0.25">
      <c r="A108" s="142" t="s">
        <v>150</v>
      </c>
      <c r="B108" s="143"/>
      <c r="C108" s="143"/>
      <c r="D108" s="143"/>
      <c r="E108" s="144"/>
      <c r="F108" s="40">
        <f>I25</f>
        <v>0.2</v>
      </c>
      <c r="G108" s="41">
        <f>I110*F108</f>
        <v>729.44811490717098</v>
      </c>
      <c r="H108" s="42" t="s">
        <v>76</v>
      </c>
      <c r="I108" s="43">
        <f>I78</f>
        <v>101.38309090909091</v>
      </c>
      <c r="K108"/>
      <c r="L108"/>
      <c r="M108"/>
      <c r="N108"/>
      <c r="O108"/>
      <c r="P108"/>
      <c r="Q108"/>
      <c r="R108"/>
      <c r="S108"/>
    </row>
    <row r="109" spans="1:19" s="47" customFormat="1" ht="16.5" customHeight="1" x14ac:dyDescent="0.25">
      <c r="A109" s="139" t="s">
        <v>77</v>
      </c>
      <c r="B109" s="139"/>
      <c r="C109" s="44" t="s">
        <v>78</v>
      </c>
      <c r="D109" s="44" t="s">
        <v>79</v>
      </c>
      <c r="E109" s="44" t="s">
        <v>80</v>
      </c>
      <c r="F109" s="44" t="s">
        <v>81</v>
      </c>
      <c r="G109" s="44" t="s">
        <v>82</v>
      </c>
      <c r="H109" s="42" t="s">
        <v>83</v>
      </c>
      <c r="I109" s="45" t="s">
        <v>84</v>
      </c>
      <c r="J109" s="46"/>
      <c r="K109"/>
      <c r="L109"/>
      <c r="M109"/>
      <c r="N109"/>
      <c r="O109"/>
      <c r="P109"/>
      <c r="Q109"/>
      <c r="R109"/>
      <c r="S109"/>
    </row>
    <row r="110" spans="1:19" ht="16.5" customHeight="1" x14ac:dyDescent="0.25">
      <c r="A110" s="140">
        <f>I37</f>
        <v>1830.2818181818182</v>
      </c>
      <c r="B110" s="140"/>
      <c r="C110" s="48">
        <f>I48</f>
        <v>673.54370909090915</v>
      </c>
      <c r="D110" s="48">
        <f>I60</f>
        <v>466.61753757272731</v>
      </c>
      <c r="E110" s="48">
        <f>I67</f>
        <v>63.684655863636351</v>
      </c>
      <c r="F110" s="48">
        <f>I71</f>
        <v>171.71525382676367</v>
      </c>
      <c r="G110" s="48">
        <f>I81</f>
        <v>542.78069090909094</v>
      </c>
      <c r="H110" s="48">
        <f>A110+C110+D110+E110+F110+G110</f>
        <v>3748.6236654449453</v>
      </c>
      <c r="I110" s="48">
        <f>H110-I108</f>
        <v>3647.2405745358546</v>
      </c>
      <c r="J110" s="14"/>
      <c r="K110"/>
      <c r="L110"/>
      <c r="M110"/>
      <c r="N110"/>
      <c r="O110"/>
      <c r="P110"/>
      <c r="Q110"/>
      <c r="R110"/>
      <c r="S110"/>
    </row>
    <row r="111" spans="1:19" ht="5.0999999999999996" customHeight="1" x14ac:dyDescent="0.25">
      <c r="A111" s="18"/>
      <c r="B111" s="141"/>
      <c r="C111" s="141"/>
      <c r="D111" s="141"/>
      <c r="E111" s="141"/>
      <c r="F111" s="141"/>
      <c r="G111" s="141"/>
      <c r="H111" s="141"/>
      <c r="I111" s="141"/>
    </row>
    <row r="112" spans="1:19" ht="33.75" x14ac:dyDescent="0.25">
      <c r="A112" s="10" t="s">
        <v>19</v>
      </c>
      <c r="B112" s="135" t="s">
        <v>85</v>
      </c>
      <c r="C112" s="136"/>
      <c r="D112" s="136"/>
      <c r="E112" s="136"/>
      <c r="F112" s="136"/>
      <c r="G112" s="137"/>
      <c r="H112" s="10" t="s">
        <v>14</v>
      </c>
      <c r="I112" s="10" t="s">
        <v>15</v>
      </c>
    </row>
    <row r="113" spans="1:15" ht="15" customHeight="1" x14ac:dyDescent="0.25">
      <c r="A113" s="11">
        <v>1</v>
      </c>
      <c r="B113" s="101" t="s">
        <v>86</v>
      </c>
      <c r="C113" s="102"/>
      <c r="D113" s="102"/>
      <c r="E113" s="102"/>
      <c r="F113" s="102"/>
      <c r="G113" s="103"/>
      <c r="H113" s="12">
        <f>I113/$I$123</f>
        <v>0</v>
      </c>
      <c r="I113" s="13">
        <v>0</v>
      </c>
    </row>
    <row r="114" spans="1:15" ht="15" customHeight="1" x14ac:dyDescent="0.25">
      <c r="A114" s="11">
        <v>2</v>
      </c>
      <c r="B114" s="101" t="s">
        <v>87</v>
      </c>
      <c r="C114" s="102"/>
      <c r="D114" s="102"/>
      <c r="E114" s="102"/>
      <c r="F114" s="102"/>
      <c r="G114" s="103"/>
      <c r="H114" s="12">
        <f>I114/$I$123</f>
        <v>0</v>
      </c>
      <c r="I114" s="13">
        <v>0</v>
      </c>
    </row>
    <row r="115" spans="1:15" ht="15" customHeight="1" x14ac:dyDescent="0.25">
      <c r="A115" s="126" t="s">
        <v>88</v>
      </c>
      <c r="B115" s="127"/>
      <c r="C115" s="127"/>
      <c r="D115" s="127"/>
      <c r="E115" s="127"/>
      <c r="F115" s="127"/>
      <c r="G115" s="128"/>
      <c r="H115" s="15">
        <f>H113+H114</f>
        <v>0</v>
      </c>
      <c r="I115" s="50">
        <f>SUM(I113:I114)</f>
        <v>0</v>
      </c>
    </row>
    <row r="116" spans="1:15" ht="5.0999999999999996" customHeight="1" x14ac:dyDescent="0.25"/>
    <row r="117" spans="1:15" ht="33.75" x14ac:dyDescent="0.25">
      <c r="A117" s="10" t="s">
        <v>31</v>
      </c>
      <c r="B117" s="135" t="s">
        <v>89</v>
      </c>
      <c r="C117" s="136"/>
      <c r="D117" s="136"/>
      <c r="E117" s="136"/>
      <c r="F117" s="136"/>
      <c r="G117" s="137"/>
      <c r="H117" s="10" t="s">
        <v>14</v>
      </c>
      <c r="I117" s="10" t="s">
        <v>15</v>
      </c>
    </row>
    <row r="118" spans="1:15" ht="15" customHeight="1" x14ac:dyDescent="0.25">
      <c r="A118" s="11">
        <v>1</v>
      </c>
      <c r="B118" s="101" t="s">
        <v>89</v>
      </c>
      <c r="C118" s="102"/>
      <c r="D118" s="102"/>
      <c r="E118" s="102"/>
      <c r="F118" s="102"/>
      <c r="G118" s="103"/>
      <c r="H118" s="12">
        <f>I118/I123</f>
        <v>0</v>
      </c>
      <c r="I118" s="13">
        <v>0</v>
      </c>
    </row>
    <row r="119" spans="1:15" ht="15" customHeight="1" x14ac:dyDescent="0.25">
      <c r="A119" s="126" t="s">
        <v>90</v>
      </c>
      <c r="B119" s="127"/>
      <c r="C119" s="127"/>
      <c r="D119" s="127"/>
      <c r="E119" s="127"/>
      <c r="F119" s="127"/>
      <c r="G119" s="128"/>
      <c r="H119" s="15">
        <f>H118</f>
        <v>0</v>
      </c>
      <c r="I119" s="50">
        <f>I118</f>
        <v>0</v>
      </c>
      <c r="J119" s="14"/>
      <c r="K119" s="14"/>
      <c r="L119" s="1"/>
    </row>
    <row r="120" spans="1:15" ht="5.0999999999999996" customHeight="1" x14ac:dyDescent="0.25">
      <c r="A120" s="17"/>
      <c r="B120" s="17"/>
      <c r="C120" s="17"/>
      <c r="D120" s="17"/>
      <c r="E120" s="17"/>
      <c r="F120" s="17"/>
      <c r="G120" s="17"/>
      <c r="H120" s="24"/>
      <c r="I120" s="25"/>
    </row>
    <row r="121" spans="1:15" ht="39" customHeight="1" x14ac:dyDescent="0.25">
      <c r="A121" s="138" t="s">
        <v>91</v>
      </c>
      <c r="B121" s="138"/>
      <c r="C121" s="138"/>
      <c r="D121" s="138"/>
      <c r="E121" s="138"/>
      <c r="F121" s="40">
        <v>0.18</v>
      </c>
      <c r="G121" s="41">
        <f>I123*F121</f>
        <v>656.50330341645383</v>
      </c>
      <c r="H121" s="42" t="s">
        <v>76</v>
      </c>
      <c r="I121" s="43">
        <f>I78</f>
        <v>101.38309090909091</v>
      </c>
      <c r="L121" s="1"/>
    </row>
    <row r="122" spans="1:15" s="47" customFormat="1" ht="16.5" customHeight="1" x14ac:dyDescent="0.25">
      <c r="A122" s="139" t="s">
        <v>77</v>
      </c>
      <c r="B122" s="139"/>
      <c r="C122" s="44" t="s">
        <v>78</v>
      </c>
      <c r="D122" s="44" t="s">
        <v>79</v>
      </c>
      <c r="E122" s="44" t="s">
        <v>80</v>
      </c>
      <c r="F122" s="44" t="s">
        <v>81</v>
      </c>
      <c r="G122" s="44" t="s">
        <v>82</v>
      </c>
      <c r="H122" s="42" t="s">
        <v>83</v>
      </c>
      <c r="I122" s="45" t="s">
        <v>84</v>
      </c>
      <c r="J122" s="46"/>
      <c r="L122" s="46"/>
    </row>
    <row r="123" spans="1:15" ht="16.5" customHeight="1" x14ac:dyDescent="0.25">
      <c r="A123" s="140">
        <f>I37</f>
        <v>1830.2818181818182</v>
      </c>
      <c r="B123" s="140"/>
      <c r="C123" s="48">
        <f>I48</f>
        <v>673.54370909090915</v>
      </c>
      <c r="D123" s="48">
        <f>I60</f>
        <v>466.61753757272731</v>
      </c>
      <c r="E123" s="48">
        <f>I67</f>
        <v>63.684655863636351</v>
      </c>
      <c r="F123" s="48">
        <f>I71</f>
        <v>171.71525382676367</v>
      </c>
      <c r="G123" s="48">
        <f>I81</f>
        <v>542.78069090909094</v>
      </c>
      <c r="H123" s="48">
        <f>A123+C123+D123+E123+F123+G123</f>
        <v>3748.6236654449453</v>
      </c>
      <c r="I123" s="48">
        <f>H123-I121</f>
        <v>3647.2405745358546</v>
      </c>
      <c r="J123" s="14"/>
      <c r="L123" s="1"/>
    </row>
    <row r="124" spans="1:15" ht="5.0999999999999996" customHeight="1" x14ac:dyDescent="0.25"/>
    <row r="125" spans="1:15" ht="12" x14ac:dyDescent="0.25">
      <c r="A125" s="120" t="s">
        <v>92</v>
      </c>
      <c r="B125" s="120"/>
      <c r="C125" s="120"/>
      <c r="D125" s="120"/>
      <c r="E125" s="120"/>
      <c r="F125" s="120"/>
      <c r="G125" s="120"/>
      <c r="H125" s="32">
        <f>H105+H115+H119</f>
        <v>0</v>
      </c>
      <c r="I125" s="33">
        <f>I105+I115+I119</f>
        <v>0</v>
      </c>
    </row>
    <row r="126" spans="1:15" ht="5.0999999999999996" customHeight="1" x14ac:dyDescent="0.25"/>
    <row r="127" spans="1:15" x14ac:dyDescent="0.25">
      <c r="A127" s="112" t="s">
        <v>93</v>
      </c>
      <c r="B127" s="112"/>
      <c r="C127" s="112"/>
      <c r="D127" s="112"/>
      <c r="E127" s="112"/>
      <c r="F127" s="112"/>
      <c r="G127" s="112"/>
      <c r="H127" s="112"/>
      <c r="I127" s="112"/>
    </row>
    <row r="128" spans="1:15" ht="33.75" x14ac:dyDescent="0.25">
      <c r="A128" s="10" t="s">
        <v>12</v>
      </c>
      <c r="B128" s="135" t="s">
        <v>169</v>
      </c>
      <c r="C128" s="136"/>
      <c r="D128" s="136"/>
      <c r="E128" s="136"/>
      <c r="F128" s="136"/>
      <c r="G128" s="137"/>
      <c r="H128" s="10" t="s">
        <v>14</v>
      </c>
      <c r="I128" s="10" t="s">
        <v>15</v>
      </c>
      <c r="K128"/>
      <c r="L128"/>
      <c r="M128"/>
      <c r="N128"/>
      <c r="O128"/>
    </row>
    <row r="129" spans="1:19" ht="15" customHeight="1" x14ac:dyDescent="0.25">
      <c r="A129" s="11">
        <v>1</v>
      </c>
      <c r="B129" s="101" t="s">
        <v>94</v>
      </c>
      <c r="C129" s="102"/>
      <c r="D129" s="102"/>
      <c r="E129" s="102"/>
      <c r="F129" s="102"/>
      <c r="G129" s="103"/>
      <c r="H129" s="12">
        <f>I129/$I$95</f>
        <v>1.9241982507288632E-2</v>
      </c>
      <c r="I129" s="13">
        <f>($D$139/$E$140)*G139</f>
        <v>72.130950996899841</v>
      </c>
    </row>
    <row r="130" spans="1:19" ht="15" customHeight="1" x14ac:dyDescent="0.25">
      <c r="A130" s="11">
        <v>2</v>
      </c>
      <c r="B130" s="101" t="s">
        <v>95</v>
      </c>
      <c r="C130" s="102"/>
      <c r="D130" s="102"/>
      <c r="E130" s="102"/>
      <c r="F130" s="102"/>
      <c r="G130" s="103"/>
      <c r="H130" s="12">
        <f t="shared" ref="H130:H133" si="6">I130/$I$95</f>
        <v>8.8629737609329462E-2</v>
      </c>
      <c r="I130" s="13">
        <f>($D$139/$E$140)*G140</f>
        <v>332.23953186450836</v>
      </c>
    </row>
    <row r="131" spans="1:19" ht="15" customHeight="1" x14ac:dyDescent="0.25">
      <c r="A131" s="11">
        <v>3</v>
      </c>
      <c r="B131" s="101" t="s">
        <v>159</v>
      </c>
      <c r="C131" s="102"/>
      <c r="D131" s="102"/>
      <c r="E131" s="102"/>
      <c r="F131" s="102"/>
      <c r="G131" s="103"/>
      <c r="H131" s="12">
        <f t="shared" si="6"/>
        <v>5.8309037900874647E-2</v>
      </c>
      <c r="I131" s="13">
        <f>($D$139/$E$140)*G141</f>
        <v>218.578639384545</v>
      </c>
    </row>
    <row r="132" spans="1:19" ht="15" customHeight="1" x14ac:dyDescent="0.25">
      <c r="A132" s="11">
        <v>4</v>
      </c>
      <c r="B132" s="101" t="s">
        <v>173</v>
      </c>
      <c r="C132" s="102"/>
      <c r="D132" s="102"/>
      <c r="E132" s="102"/>
      <c r="F132" s="102"/>
      <c r="G132" s="103"/>
      <c r="H132" s="12">
        <f t="shared" si="6"/>
        <v>0</v>
      </c>
      <c r="I132" s="13">
        <f t="shared" ref="I132" si="7">($D$139/$E$140)*G142</f>
        <v>0</v>
      </c>
    </row>
    <row r="133" spans="1:19" ht="15" customHeight="1" x14ac:dyDescent="0.25">
      <c r="A133" s="11">
        <v>5</v>
      </c>
      <c r="B133" s="101" t="s">
        <v>74</v>
      </c>
      <c r="C133" s="102"/>
      <c r="D133" s="102"/>
      <c r="E133" s="102"/>
      <c r="F133" s="102"/>
      <c r="G133" s="103"/>
      <c r="H133" s="12">
        <f t="shared" si="6"/>
        <v>0</v>
      </c>
      <c r="I133" s="13">
        <v>0</v>
      </c>
    </row>
    <row r="134" spans="1:19" ht="15" customHeight="1" x14ac:dyDescent="0.25">
      <c r="A134" s="126" t="s">
        <v>96</v>
      </c>
      <c r="B134" s="127"/>
      <c r="C134" s="127"/>
      <c r="D134" s="127"/>
      <c r="E134" s="127"/>
      <c r="F134" s="127"/>
      <c r="G134" s="128"/>
      <c r="H134" s="15">
        <f>H129+H130+H131+H132+H133</f>
        <v>0.16618075801749274</v>
      </c>
      <c r="I134" s="50">
        <f>SUM(I129:I133)</f>
        <v>622.94912224595328</v>
      </c>
    </row>
    <row r="135" spans="1:19" ht="11.25" customHeight="1" x14ac:dyDescent="0.25">
      <c r="A135" s="18" t="s">
        <v>98</v>
      </c>
      <c r="B135" s="129" t="s">
        <v>97</v>
      </c>
      <c r="C135" s="129"/>
      <c r="D135" s="129"/>
      <c r="E135" s="129"/>
      <c r="F135" s="129"/>
      <c r="G135" s="129"/>
      <c r="H135" s="129"/>
      <c r="I135" s="129"/>
      <c r="K135"/>
      <c r="L135"/>
      <c r="M135"/>
      <c r="N135"/>
      <c r="O135"/>
      <c r="P135"/>
      <c r="Q135"/>
      <c r="R135"/>
      <c r="S135"/>
    </row>
    <row r="136" spans="1:19" ht="20.25" customHeight="1" x14ac:dyDescent="0.25">
      <c r="A136" s="18" t="s">
        <v>170</v>
      </c>
      <c r="B136" s="130" t="s">
        <v>99</v>
      </c>
      <c r="C136" s="130"/>
      <c r="D136" s="130"/>
      <c r="E136" s="130"/>
      <c r="F136" s="130"/>
      <c r="G136" s="130"/>
      <c r="H136" s="130"/>
      <c r="I136" s="130"/>
      <c r="K136"/>
      <c r="L136"/>
      <c r="M136"/>
      <c r="N136"/>
      <c r="O136"/>
      <c r="P136"/>
      <c r="Q136"/>
      <c r="R136"/>
      <c r="S136"/>
    </row>
    <row r="137" spans="1:19" ht="13.5" customHeight="1" x14ac:dyDescent="0.25">
      <c r="A137" s="131" t="s">
        <v>100</v>
      </c>
      <c r="B137" s="131"/>
      <c r="C137" s="131"/>
      <c r="D137" s="131"/>
      <c r="E137" s="131"/>
      <c r="F137" s="131"/>
      <c r="G137" s="131"/>
      <c r="H137" s="131"/>
      <c r="I137" s="131"/>
    </row>
    <row r="138" spans="1:19" ht="13.5" customHeight="1" x14ac:dyDescent="0.25">
      <c r="A138" s="132" t="s">
        <v>101</v>
      </c>
      <c r="B138" s="132"/>
      <c r="C138" s="11" t="s">
        <v>102</v>
      </c>
      <c r="D138" s="133" t="s">
        <v>143</v>
      </c>
      <c r="E138" s="134"/>
      <c r="F138" s="11" t="s">
        <v>103</v>
      </c>
      <c r="G138" s="49" t="s">
        <v>104</v>
      </c>
      <c r="H138" s="133" t="s">
        <v>105</v>
      </c>
      <c r="I138" s="133"/>
    </row>
    <row r="139" spans="1:19" ht="13.5" customHeight="1" x14ac:dyDescent="0.25">
      <c r="A139" s="121">
        <f>I95</f>
        <v>3748.6236654449458</v>
      </c>
      <c r="B139" s="122"/>
      <c r="C139" s="13">
        <f>I125</f>
        <v>0</v>
      </c>
      <c r="D139" s="123">
        <f>A139+C139</f>
        <v>3748.6236654449458</v>
      </c>
      <c r="E139" s="124"/>
      <c r="F139" s="11" t="s">
        <v>94</v>
      </c>
      <c r="G139" s="51">
        <v>1.6500000000000001E-2</v>
      </c>
      <c r="H139" s="116">
        <v>6.4999999999999997E-3</v>
      </c>
      <c r="I139" s="116"/>
      <c r="J139" s="14"/>
    </row>
    <row r="140" spans="1:19" ht="13.5" customHeight="1" x14ac:dyDescent="0.25">
      <c r="A140" s="125" t="s">
        <v>106</v>
      </c>
      <c r="B140" s="125"/>
      <c r="C140" s="49">
        <v>1</v>
      </c>
      <c r="D140" s="53">
        <f>G143/1</f>
        <v>0.14250000000000002</v>
      </c>
      <c r="E140" s="54">
        <f>C140-D140</f>
        <v>0.85749999999999993</v>
      </c>
      <c r="F140" s="11" t="s">
        <v>95</v>
      </c>
      <c r="G140" s="51">
        <v>7.5999999999999998E-2</v>
      </c>
      <c r="H140" s="116">
        <v>0.03</v>
      </c>
      <c r="I140" s="116"/>
    </row>
    <row r="141" spans="1:19" ht="13.5" customHeight="1" x14ac:dyDescent="0.25">
      <c r="A141" s="115" t="s">
        <v>107</v>
      </c>
      <c r="B141" s="115"/>
      <c r="C141" s="11">
        <v>1</v>
      </c>
      <c r="D141" s="55">
        <f>H143</f>
        <v>8.6499999999999994E-2</v>
      </c>
      <c r="E141" s="56">
        <f>C141-D141</f>
        <v>0.91349999999999998</v>
      </c>
      <c r="F141" s="11" t="s">
        <v>159</v>
      </c>
      <c r="G141" s="51">
        <f>I11</f>
        <v>0.05</v>
      </c>
      <c r="H141" s="116">
        <f>I11</f>
        <v>0.05</v>
      </c>
      <c r="I141" s="116"/>
    </row>
    <row r="142" spans="1:19" ht="13.5" customHeight="1" x14ac:dyDescent="0.25">
      <c r="A142" s="115" t="s">
        <v>108</v>
      </c>
      <c r="B142" s="115"/>
      <c r="C142" s="11">
        <v>1</v>
      </c>
      <c r="D142" s="57">
        <v>0.09</v>
      </c>
      <c r="E142" s="58">
        <f>C142-D142</f>
        <v>0.91</v>
      </c>
      <c r="F142" s="11" t="s">
        <v>109</v>
      </c>
      <c r="G142" s="51">
        <v>0</v>
      </c>
      <c r="H142" s="116">
        <v>0</v>
      </c>
      <c r="I142" s="116"/>
    </row>
    <row r="143" spans="1:19" ht="18" customHeight="1" x14ac:dyDescent="0.25">
      <c r="A143" s="59" t="s">
        <v>110</v>
      </c>
      <c r="B143" s="117" t="s">
        <v>111</v>
      </c>
      <c r="C143" s="117"/>
      <c r="D143" s="117"/>
      <c r="E143" s="117"/>
      <c r="F143" s="23" t="s">
        <v>112</v>
      </c>
      <c r="G143" s="60">
        <f>SUM(G139:G142)</f>
        <v>0.14250000000000002</v>
      </c>
      <c r="H143" s="118">
        <f>SUM(H139:I142)</f>
        <v>8.6499999999999994E-2</v>
      </c>
      <c r="I143" s="118"/>
    </row>
    <row r="144" spans="1:19" ht="5.0999999999999996" customHeight="1" x14ac:dyDescent="0.25">
      <c r="A144" s="61"/>
      <c r="B144" s="119"/>
      <c r="C144" s="119"/>
      <c r="D144" s="119"/>
      <c r="E144" s="119"/>
      <c r="F144" s="119"/>
      <c r="G144" s="119"/>
      <c r="H144" s="119"/>
      <c r="I144" s="119"/>
    </row>
    <row r="145" spans="1:10" ht="12" x14ac:dyDescent="0.25">
      <c r="A145" s="120" t="s">
        <v>113</v>
      </c>
      <c r="B145" s="120"/>
      <c r="C145" s="120"/>
      <c r="D145" s="120"/>
      <c r="E145" s="120"/>
      <c r="F145" s="120"/>
      <c r="G145" s="120"/>
      <c r="H145" s="32">
        <f>H134</f>
        <v>0.16618075801749274</v>
      </c>
      <c r="I145" s="33">
        <f>I134</f>
        <v>622.94912224595328</v>
      </c>
    </row>
    <row r="146" spans="1:10" ht="5.0999999999999996" customHeight="1" x14ac:dyDescent="0.25"/>
    <row r="147" spans="1:10" x14ac:dyDescent="0.25">
      <c r="A147" s="113" t="s">
        <v>114</v>
      </c>
      <c r="B147" s="113"/>
      <c r="C147" s="113"/>
      <c r="D147" s="113"/>
      <c r="E147" s="113"/>
      <c r="F147" s="113"/>
      <c r="G147" s="113"/>
      <c r="H147" s="113"/>
      <c r="I147" s="113"/>
    </row>
    <row r="148" spans="1:10" x14ac:dyDescent="0.25">
      <c r="A148" s="112" t="s">
        <v>11</v>
      </c>
      <c r="B148" s="112"/>
      <c r="C148" s="112"/>
      <c r="D148" s="112"/>
      <c r="E148" s="112"/>
      <c r="F148" s="112"/>
      <c r="G148" s="112"/>
      <c r="H148" s="112"/>
      <c r="I148" s="112"/>
    </row>
    <row r="149" spans="1:10" ht="15" customHeight="1" x14ac:dyDescent="0.25">
      <c r="A149" s="11">
        <v>1</v>
      </c>
      <c r="B149" s="101" t="s">
        <v>115</v>
      </c>
      <c r="C149" s="102"/>
      <c r="D149" s="102"/>
      <c r="E149" s="102"/>
      <c r="F149" s="102"/>
      <c r="G149" s="103"/>
      <c r="H149" s="12">
        <f>I149/$G$166</f>
        <v>0.41867810672977229</v>
      </c>
      <c r="I149" s="62">
        <f>I37</f>
        <v>1830.2818181818182</v>
      </c>
    </row>
    <row r="150" spans="1:10" ht="15" customHeight="1" x14ac:dyDescent="0.25">
      <c r="A150" s="11">
        <v>2</v>
      </c>
      <c r="B150" s="101" t="s">
        <v>116</v>
      </c>
      <c r="C150" s="102"/>
      <c r="D150" s="102"/>
      <c r="E150" s="102"/>
      <c r="F150" s="102"/>
      <c r="G150" s="103"/>
      <c r="H150" s="12">
        <f t="shared" ref="H150:H151" si="8">I150/$G$166</f>
        <v>0.31466047190778212</v>
      </c>
      <c r="I150" s="62">
        <f>I48+I60+I67+I71</f>
        <v>1375.5611563540367</v>
      </c>
    </row>
    <row r="151" spans="1:10" ht="15" customHeight="1" x14ac:dyDescent="0.25">
      <c r="A151" s="11">
        <v>3</v>
      </c>
      <c r="B151" s="114" t="s">
        <v>117</v>
      </c>
      <c r="C151" s="114"/>
      <c r="D151" s="114"/>
      <c r="E151" s="114"/>
      <c r="F151" s="114"/>
      <c r="G151" s="114"/>
      <c r="H151" s="12">
        <f t="shared" si="8"/>
        <v>0.12416142136244568</v>
      </c>
      <c r="I151" s="62">
        <f>I81</f>
        <v>542.78069090909094</v>
      </c>
    </row>
    <row r="152" spans="1:10" s="17" customFormat="1" ht="15" customHeight="1" x14ac:dyDescent="0.25">
      <c r="A152" s="104" t="s">
        <v>118</v>
      </c>
      <c r="B152" s="105"/>
      <c r="C152" s="105"/>
      <c r="D152" s="105"/>
      <c r="E152" s="105"/>
      <c r="F152" s="105"/>
      <c r="G152" s="106"/>
      <c r="H152" s="32">
        <f>H149+H150+H151</f>
        <v>0.85750000000000004</v>
      </c>
      <c r="I152" s="33">
        <f>SUM(I149:I151)</f>
        <v>3748.6236654449458</v>
      </c>
      <c r="J152" s="24"/>
    </row>
    <row r="153" spans="1:10" ht="5.0999999999999996" customHeight="1" x14ac:dyDescent="0.25"/>
    <row r="154" spans="1:10" x14ac:dyDescent="0.25">
      <c r="A154" s="112" t="s">
        <v>70</v>
      </c>
      <c r="B154" s="112"/>
      <c r="C154" s="112"/>
      <c r="D154" s="112"/>
      <c r="E154" s="112"/>
      <c r="F154" s="112"/>
      <c r="G154" s="112"/>
      <c r="H154" s="112"/>
      <c r="I154" s="112"/>
    </row>
    <row r="155" spans="1:10" ht="15" customHeight="1" x14ac:dyDescent="0.25">
      <c r="A155" s="11">
        <v>1</v>
      </c>
      <c r="B155" s="101" t="s">
        <v>119</v>
      </c>
      <c r="C155" s="102"/>
      <c r="D155" s="102"/>
      <c r="E155" s="102"/>
      <c r="F155" s="102"/>
      <c r="G155" s="103"/>
      <c r="H155" s="12">
        <f>I155/$G$166</f>
        <v>0</v>
      </c>
      <c r="I155" s="13">
        <f>I105</f>
        <v>0</v>
      </c>
    </row>
    <row r="156" spans="1:10" ht="15" customHeight="1" x14ac:dyDescent="0.25">
      <c r="A156" s="11">
        <v>2</v>
      </c>
      <c r="B156" s="101" t="s">
        <v>120</v>
      </c>
      <c r="C156" s="102"/>
      <c r="D156" s="102"/>
      <c r="E156" s="102"/>
      <c r="F156" s="102"/>
      <c r="G156" s="103"/>
      <c r="H156" s="12">
        <f t="shared" ref="H156:H157" si="9">I156/$G$166</f>
        <v>0</v>
      </c>
      <c r="I156" s="13">
        <f>I115</f>
        <v>0</v>
      </c>
    </row>
    <row r="157" spans="1:10" ht="15" customHeight="1" x14ac:dyDescent="0.25">
      <c r="A157" s="11">
        <v>3</v>
      </c>
      <c r="B157" s="101" t="s">
        <v>121</v>
      </c>
      <c r="C157" s="102"/>
      <c r="D157" s="102"/>
      <c r="E157" s="102"/>
      <c r="F157" s="102"/>
      <c r="G157" s="103"/>
      <c r="H157" s="12">
        <f t="shared" si="9"/>
        <v>0</v>
      </c>
      <c r="I157" s="13">
        <f>I119</f>
        <v>0</v>
      </c>
    </row>
    <row r="158" spans="1:10" ht="15" customHeight="1" x14ac:dyDescent="0.25">
      <c r="A158" s="104" t="s">
        <v>122</v>
      </c>
      <c r="B158" s="105"/>
      <c r="C158" s="105"/>
      <c r="D158" s="105"/>
      <c r="E158" s="105"/>
      <c r="F158" s="105"/>
      <c r="G158" s="106"/>
      <c r="H158" s="32">
        <f>H155+H156+H157</f>
        <v>0</v>
      </c>
      <c r="I158" s="33">
        <f>I155+I156+I157</f>
        <v>0</v>
      </c>
    </row>
    <row r="159" spans="1:10" ht="5.0999999999999996" customHeight="1" x14ac:dyDescent="0.25"/>
    <row r="160" spans="1:10" x14ac:dyDescent="0.25">
      <c r="A160" s="112" t="s">
        <v>93</v>
      </c>
      <c r="B160" s="112"/>
      <c r="C160" s="112"/>
      <c r="D160" s="112"/>
      <c r="E160" s="112"/>
      <c r="F160" s="112"/>
      <c r="G160" s="112"/>
      <c r="H160" s="112"/>
      <c r="I160" s="112"/>
    </row>
    <row r="161" spans="1:11" ht="15" customHeight="1" x14ac:dyDescent="0.25">
      <c r="A161" s="11">
        <v>1</v>
      </c>
      <c r="B161" s="101" t="s">
        <v>123</v>
      </c>
      <c r="C161" s="102"/>
      <c r="D161" s="102"/>
      <c r="E161" s="102"/>
      <c r="F161" s="102"/>
      <c r="G161" s="103"/>
      <c r="H161" s="12">
        <f>I161/$G$166</f>
        <v>0.14250000000000004</v>
      </c>
      <c r="I161" s="13">
        <f>I134</f>
        <v>622.94912224595328</v>
      </c>
    </row>
    <row r="162" spans="1:11" ht="15" customHeight="1" x14ac:dyDescent="0.25">
      <c r="A162" s="104" t="s">
        <v>124</v>
      </c>
      <c r="B162" s="105"/>
      <c r="C162" s="105"/>
      <c r="D162" s="105"/>
      <c r="E162" s="105"/>
      <c r="F162" s="105"/>
      <c r="G162" s="106"/>
      <c r="H162" s="32">
        <f>H161</f>
        <v>0.14250000000000004</v>
      </c>
      <c r="I162" s="33">
        <f>I134</f>
        <v>622.94912224595328</v>
      </c>
      <c r="K162" s="63"/>
    </row>
    <row r="163" spans="1:11" ht="5.0999999999999996" customHeight="1" x14ac:dyDescent="0.25"/>
    <row r="164" spans="1:11" x14ac:dyDescent="0.25">
      <c r="A164" s="107" t="s">
        <v>114</v>
      </c>
      <c r="B164" s="107"/>
      <c r="C164" s="107"/>
      <c r="D164" s="107"/>
      <c r="E164" s="107"/>
      <c r="F164" s="107"/>
      <c r="G164" s="107"/>
      <c r="H164" s="107"/>
      <c r="I164" s="107"/>
    </row>
    <row r="165" spans="1:11" ht="45" x14ac:dyDescent="0.25">
      <c r="A165" s="108" t="s">
        <v>125</v>
      </c>
      <c r="B165" s="108"/>
      <c r="C165" s="108"/>
      <c r="D165" s="108"/>
      <c r="E165" s="108"/>
      <c r="F165" s="108"/>
      <c r="G165" s="64" t="s">
        <v>126</v>
      </c>
      <c r="H165" s="64" t="s">
        <v>127</v>
      </c>
      <c r="I165" s="64" t="s">
        <v>128</v>
      </c>
    </row>
    <row r="166" spans="1:11" ht="11.25" customHeight="1" x14ac:dyDescent="0.25">
      <c r="A166" s="109" t="str">
        <f>D5</f>
        <v>Auxiliar Administrativo - seg-sex</v>
      </c>
      <c r="B166" s="110"/>
      <c r="C166" s="110"/>
      <c r="D166" s="110"/>
      <c r="E166" s="110"/>
      <c r="F166" s="111"/>
      <c r="G166" s="65">
        <f>I152+I158+I162</f>
        <v>4371.5727876908986</v>
      </c>
      <c r="H166" s="64">
        <f>IF(D6="12x36",2,1)</f>
        <v>1</v>
      </c>
      <c r="I166" s="65">
        <f>G166*H166</f>
        <v>4371.5727876908986</v>
      </c>
    </row>
    <row r="167" spans="1:11" x14ac:dyDescent="0.25">
      <c r="A167" s="109"/>
      <c r="B167" s="110"/>
      <c r="C167" s="110"/>
      <c r="D167" s="110"/>
      <c r="E167" s="110"/>
      <c r="F167" s="111"/>
      <c r="G167" s="64"/>
      <c r="H167" s="64"/>
      <c r="I167" s="65"/>
    </row>
    <row r="168" spans="1:11" s="17" customFormat="1" ht="12" x14ac:dyDescent="0.25">
      <c r="A168" s="98" t="s">
        <v>129</v>
      </c>
      <c r="B168" s="99"/>
      <c r="C168" s="99"/>
      <c r="D168" s="99"/>
      <c r="E168" s="99"/>
      <c r="F168" s="99"/>
      <c r="G168" s="99"/>
      <c r="H168" s="100"/>
      <c r="I168" s="66">
        <f>I166+I167</f>
        <v>4371.5727876908986</v>
      </c>
      <c r="J168" s="24"/>
    </row>
  </sheetData>
  <mergeCells count="166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B30:G30"/>
    <mergeCell ref="B31:G31"/>
    <mergeCell ref="B32:G32"/>
    <mergeCell ref="B33:G33"/>
    <mergeCell ref="B34:G34"/>
    <mergeCell ref="B35:G35"/>
    <mergeCell ref="A23:F23"/>
    <mergeCell ref="A24:F24"/>
    <mergeCell ref="A25:F25"/>
    <mergeCell ref="A27:I27"/>
    <mergeCell ref="B28:G28"/>
    <mergeCell ref="B29:G29"/>
    <mergeCell ref="B43:G43"/>
    <mergeCell ref="B44:G44"/>
    <mergeCell ref="B45:G45"/>
    <mergeCell ref="B46:G46"/>
    <mergeCell ref="B47:G47"/>
    <mergeCell ref="A48:G48"/>
    <mergeCell ref="B36:G36"/>
    <mergeCell ref="A37:G37"/>
    <mergeCell ref="B39:G39"/>
    <mergeCell ref="B40:G40"/>
    <mergeCell ref="B41:G41"/>
    <mergeCell ref="B42:G42"/>
    <mergeCell ref="B55:G55"/>
    <mergeCell ref="B56:G56"/>
    <mergeCell ref="B57:G57"/>
    <mergeCell ref="B58:G58"/>
    <mergeCell ref="B59:G59"/>
    <mergeCell ref="A60:G60"/>
    <mergeCell ref="A49:I49"/>
    <mergeCell ref="A50:I50"/>
    <mergeCell ref="B51:G51"/>
    <mergeCell ref="B52:G52"/>
    <mergeCell ref="B53:G53"/>
    <mergeCell ref="B54:G54"/>
    <mergeCell ref="A67:G67"/>
    <mergeCell ref="B69:G69"/>
    <mergeCell ref="B70:G70"/>
    <mergeCell ref="A71:G71"/>
    <mergeCell ref="A73:G73"/>
    <mergeCell ref="B75:G75"/>
    <mergeCell ref="B61:I61"/>
    <mergeCell ref="B62:I62"/>
    <mergeCell ref="B63:G63"/>
    <mergeCell ref="B64:G64"/>
    <mergeCell ref="B65:G65"/>
    <mergeCell ref="B66:G66"/>
    <mergeCell ref="B82:G82"/>
    <mergeCell ref="A83:I83"/>
    <mergeCell ref="A84:B84"/>
    <mergeCell ref="A85:B85"/>
    <mergeCell ref="A87:I87"/>
    <mergeCell ref="A88:B88"/>
    <mergeCell ref="B76:G76"/>
    <mergeCell ref="B77:G77"/>
    <mergeCell ref="B78:G78"/>
    <mergeCell ref="B79:G79"/>
    <mergeCell ref="B80:G80"/>
    <mergeCell ref="A81:G81"/>
    <mergeCell ref="B98:G98"/>
    <mergeCell ref="B99:G99"/>
    <mergeCell ref="B100:G100"/>
    <mergeCell ref="B101:G101"/>
    <mergeCell ref="B102:G102"/>
    <mergeCell ref="B103:G103"/>
    <mergeCell ref="A89:B89"/>
    <mergeCell ref="A91:I91"/>
    <mergeCell ref="A92:B92"/>
    <mergeCell ref="A93:B93"/>
    <mergeCell ref="A95:G95"/>
    <mergeCell ref="A97:I97"/>
    <mergeCell ref="B111:I111"/>
    <mergeCell ref="B112:G112"/>
    <mergeCell ref="B113:G113"/>
    <mergeCell ref="B114:G114"/>
    <mergeCell ref="A115:G115"/>
    <mergeCell ref="B117:G117"/>
    <mergeCell ref="B104:G104"/>
    <mergeCell ref="A105:G105"/>
    <mergeCell ref="B106:I106"/>
    <mergeCell ref="A108:E108"/>
    <mergeCell ref="A109:B109"/>
    <mergeCell ref="A110:B110"/>
    <mergeCell ref="A127:I127"/>
    <mergeCell ref="B128:G128"/>
    <mergeCell ref="B129:G129"/>
    <mergeCell ref="B130:G130"/>
    <mergeCell ref="B131:G131"/>
    <mergeCell ref="B132:G132"/>
    <mergeCell ref="B118:G118"/>
    <mergeCell ref="A119:G119"/>
    <mergeCell ref="A121:E121"/>
    <mergeCell ref="A122:B122"/>
    <mergeCell ref="A123:B123"/>
    <mergeCell ref="A125:G125"/>
    <mergeCell ref="A139:B139"/>
    <mergeCell ref="D139:E139"/>
    <mergeCell ref="H139:I139"/>
    <mergeCell ref="A140:B140"/>
    <mergeCell ref="H140:I140"/>
    <mergeCell ref="A141:B141"/>
    <mergeCell ref="H141:I141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47:I147"/>
    <mergeCell ref="A148:I148"/>
    <mergeCell ref="B149:G149"/>
    <mergeCell ref="B150:G150"/>
    <mergeCell ref="B151:G151"/>
    <mergeCell ref="A152:G152"/>
    <mergeCell ref="A142:B142"/>
    <mergeCell ref="H142:I142"/>
    <mergeCell ref="B143:E143"/>
    <mergeCell ref="H143:I143"/>
    <mergeCell ref="B144:I144"/>
    <mergeCell ref="A145:G145"/>
    <mergeCell ref="A168:H168"/>
    <mergeCell ref="B161:G161"/>
    <mergeCell ref="A162:G162"/>
    <mergeCell ref="A164:I164"/>
    <mergeCell ref="A165:F165"/>
    <mergeCell ref="A166:F166"/>
    <mergeCell ref="A167:F167"/>
    <mergeCell ref="A154:I154"/>
    <mergeCell ref="B155:G155"/>
    <mergeCell ref="B156:G156"/>
    <mergeCell ref="B157:G157"/>
    <mergeCell ref="A158:G158"/>
    <mergeCell ref="A160:I160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2" max="8" man="1"/>
    <brk id="120" max="8" man="1"/>
  </rowBreaks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68"/>
  <sheetViews>
    <sheetView view="pageBreakPreview" topLeftCell="A139" zoomScale="130" zoomScaleNormal="130" zoomScaleSheetLayoutView="130" workbookViewId="0">
      <selection activeCell="I122" sqref="I122"/>
    </sheetView>
  </sheetViews>
  <sheetFormatPr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3.710937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K1" s="2"/>
    </row>
    <row r="2" spans="1:11" ht="22.5" customHeight="1" x14ac:dyDescent="0.25">
      <c r="A2" s="179" t="s">
        <v>1</v>
      </c>
      <c r="B2" s="179"/>
      <c r="C2" s="180" t="s">
        <v>198</v>
      </c>
      <c r="D2" s="180"/>
      <c r="E2" s="181" t="s">
        <v>2</v>
      </c>
      <c r="F2" s="181"/>
      <c r="G2" s="181"/>
      <c r="H2" s="181"/>
      <c r="I2" s="181"/>
    </row>
    <row r="3" spans="1:11" ht="11.25" customHeight="1" x14ac:dyDescent="0.25">
      <c r="A3" s="179" t="s">
        <v>3</v>
      </c>
      <c r="B3" s="179"/>
      <c r="C3" s="4"/>
      <c r="D3" s="5"/>
      <c r="E3" s="6" t="s">
        <v>4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148" t="s">
        <v>153</v>
      </c>
      <c r="B5" s="149"/>
      <c r="C5" s="150"/>
      <c r="D5" s="182" t="s">
        <v>204</v>
      </c>
      <c r="E5" s="183"/>
      <c r="F5" s="184"/>
      <c r="G5" s="185" t="str">
        <f>IF(D6="12x36","Regime de trabalho:","Quantidade de HORAS/MÊS")</f>
        <v>Quantidade de HORAS/MÊS</v>
      </c>
      <c r="H5" s="186"/>
      <c r="I5" s="189">
        <f>IF(D6="12x36",D6,5*D6)</f>
        <v>200</v>
      </c>
    </row>
    <row r="6" spans="1:11" ht="18.75" customHeight="1" x14ac:dyDescent="0.25">
      <c r="A6" s="148" t="str">
        <f>IF(D6="12x36","Regime de trabalho:","Regime de trabalho (horas semanais):")</f>
        <v>Regime de trabalho (horas semanais):</v>
      </c>
      <c r="B6" s="149"/>
      <c r="C6" s="150"/>
      <c r="D6" s="148">
        <v>40</v>
      </c>
      <c r="E6" s="149"/>
      <c r="F6" s="150"/>
      <c r="G6" s="187"/>
      <c r="H6" s="188"/>
      <c r="I6" s="190"/>
    </row>
    <row r="7" spans="1:11" ht="22.5" customHeight="1" x14ac:dyDescent="0.25">
      <c r="A7" s="148" t="s">
        <v>160</v>
      </c>
      <c r="B7" s="149"/>
      <c r="C7" s="150"/>
      <c r="D7" s="101" t="s">
        <v>180</v>
      </c>
      <c r="E7" s="102"/>
      <c r="F7" s="103"/>
      <c r="G7" s="173" t="s">
        <v>154</v>
      </c>
      <c r="H7" s="174"/>
      <c r="I7" s="177" t="s">
        <v>145</v>
      </c>
    </row>
    <row r="8" spans="1:11" ht="22.5" customHeight="1" x14ac:dyDescent="0.25">
      <c r="A8" s="148" t="s">
        <v>161</v>
      </c>
      <c r="B8" s="149"/>
      <c r="C8" s="150"/>
      <c r="D8" s="101" t="s">
        <v>6</v>
      </c>
      <c r="E8" s="102"/>
      <c r="F8" s="103"/>
      <c r="G8" s="175"/>
      <c r="H8" s="176"/>
      <c r="I8" s="178"/>
    </row>
    <row r="9" spans="1:11" ht="24.75" customHeight="1" x14ac:dyDescent="0.25">
      <c r="A9" s="148" t="s">
        <v>135</v>
      </c>
      <c r="B9" s="149"/>
      <c r="C9" s="150"/>
      <c r="D9" s="148" t="s">
        <v>207</v>
      </c>
      <c r="E9" s="149"/>
      <c r="F9" s="150"/>
      <c r="G9" s="167" t="s">
        <v>155</v>
      </c>
      <c r="H9" s="167"/>
      <c r="I9" s="8" t="s">
        <v>145</v>
      </c>
    </row>
    <row r="10" spans="1:11" ht="32.25" customHeight="1" x14ac:dyDescent="0.25">
      <c r="A10" s="168" t="s">
        <v>132</v>
      </c>
      <c r="B10" s="169"/>
      <c r="C10" s="169"/>
      <c r="D10" s="169"/>
      <c r="E10" s="169"/>
      <c r="F10" s="169"/>
      <c r="G10" s="71" t="s">
        <v>162</v>
      </c>
      <c r="H10" s="7">
        <v>220</v>
      </c>
      <c r="I10" s="73">
        <v>2013.31</v>
      </c>
    </row>
    <row r="11" spans="1:11" ht="32.25" customHeight="1" x14ac:dyDescent="0.25">
      <c r="A11" s="134" t="s">
        <v>159</v>
      </c>
      <c r="B11" s="162"/>
      <c r="C11" s="162"/>
      <c r="D11" s="162"/>
      <c r="E11" s="162"/>
      <c r="F11" s="162"/>
      <c r="G11" s="7" t="str">
        <f>D9</f>
        <v>Porto Alegre Zona Sul</v>
      </c>
      <c r="H11" s="7" t="s">
        <v>5</v>
      </c>
      <c r="I11" s="9">
        <v>0.05</v>
      </c>
    </row>
    <row r="12" spans="1:11" ht="15" customHeight="1" x14ac:dyDescent="0.25">
      <c r="A12" s="166" t="s">
        <v>133</v>
      </c>
      <c r="B12" s="170"/>
      <c r="C12" s="170"/>
      <c r="D12" s="170"/>
      <c r="E12" s="170"/>
      <c r="F12" s="170"/>
      <c r="G12" s="164" t="s">
        <v>6</v>
      </c>
      <c r="H12" s="7" t="s">
        <v>7</v>
      </c>
      <c r="I12" s="73">
        <v>4.8</v>
      </c>
    </row>
    <row r="13" spans="1:11" x14ac:dyDescent="0.25">
      <c r="A13" s="171"/>
      <c r="B13" s="172"/>
      <c r="C13" s="172"/>
      <c r="D13" s="172"/>
      <c r="E13" s="172"/>
      <c r="F13" s="172"/>
      <c r="G13" s="164"/>
      <c r="H13" s="7" t="s">
        <v>8</v>
      </c>
      <c r="I13" s="74">
        <v>26</v>
      </c>
    </row>
    <row r="14" spans="1:11" x14ac:dyDescent="0.25">
      <c r="A14" s="168"/>
      <c r="B14" s="169"/>
      <c r="C14" s="169"/>
      <c r="D14" s="169"/>
      <c r="E14" s="169"/>
      <c r="F14" s="169"/>
      <c r="G14" s="164"/>
      <c r="H14" s="7" t="s">
        <v>9</v>
      </c>
      <c r="I14" s="8">
        <v>0.06</v>
      </c>
    </row>
    <row r="15" spans="1:11" ht="11.25" customHeight="1" x14ac:dyDescent="0.25">
      <c r="A15" s="133" t="s">
        <v>156</v>
      </c>
      <c r="B15" s="133"/>
      <c r="C15" s="133"/>
      <c r="D15" s="133"/>
      <c r="E15" s="133"/>
      <c r="F15" s="134"/>
      <c r="G15" s="164" t="s">
        <v>6</v>
      </c>
      <c r="H15" s="7" t="s">
        <v>7</v>
      </c>
      <c r="I15" s="73">
        <v>23.68</v>
      </c>
    </row>
    <row r="16" spans="1:11" ht="11.25" customHeight="1" x14ac:dyDescent="0.25">
      <c r="A16" s="133"/>
      <c r="B16" s="133"/>
      <c r="C16" s="133"/>
      <c r="D16" s="133"/>
      <c r="E16" s="133"/>
      <c r="F16" s="134"/>
      <c r="G16" s="164"/>
      <c r="H16" s="7" t="s">
        <v>8</v>
      </c>
      <c r="I16" s="74">
        <v>22</v>
      </c>
    </row>
    <row r="17" spans="1:9" x14ac:dyDescent="0.25">
      <c r="A17" s="133"/>
      <c r="B17" s="133"/>
      <c r="C17" s="133"/>
      <c r="D17" s="133"/>
      <c r="E17" s="133"/>
      <c r="F17" s="134"/>
      <c r="G17" s="164"/>
      <c r="H17" s="7" t="s">
        <v>9</v>
      </c>
      <c r="I17" s="8">
        <v>0.19</v>
      </c>
    </row>
    <row r="18" spans="1:9" x14ac:dyDescent="0.25">
      <c r="A18" s="133" t="s">
        <v>157</v>
      </c>
      <c r="B18" s="133"/>
      <c r="C18" s="133"/>
      <c r="D18" s="133"/>
      <c r="E18" s="133"/>
      <c r="F18" s="134"/>
      <c r="G18" s="164" t="s">
        <v>6</v>
      </c>
      <c r="H18" s="7" t="s">
        <v>7</v>
      </c>
      <c r="I18" s="73">
        <v>0</v>
      </c>
    </row>
    <row r="19" spans="1:9" x14ac:dyDescent="0.25">
      <c r="A19" s="133"/>
      <c r="B19" s="133"/>
      <c r="C19" s="133"/>
      <c r="D19" s="133"/>
      <c r="E19" s="133"/>
      <c r="F19" s="134"/>
      <c r="G19" s="164"/>
      <c r="H19" s="7" t="s">
        <v>8</v>
      </c>
      <c r="I19" s="74">
        <v>0</v>
      </c>
    </row>
    <row r="20" spans="1:9" x14ac:dyDescent="0.25">
      <c r="A20" s="133"/>
      <c r="B20" s="133"/>
      <c r="C20" s="133"/>
      <c r="D20" s="133"/>
      <c r="E20" s="133"/>
      <c r="F20" s="134"/>
      <c r="G20" s="164"/>
      <c r="H20" s="7" t="s">
        <v>9</v>
      </c>
      <c r="I20" s="8">
        <v>0</v>
      </c>
    </row>
    <row r="21" spans="1:9" ht="36" customHeight="1" x14ac:dyDescent="0.25">
      <c r="A21" s="165" t="s">
        <v>174</v>
      </c>
      <c r="B21" s="165"/>
      <c r="C21" s="165"/>
      <c r="D21" s="165"/>
      <c r="E21" s="165"/>
      <c r="F21" s="166"/>
      <c r="G21" s="72" t="s">
        <v>6</v>
      </c>
      <c r="H21" s="72" t="s">
        <v>146</v>
      </c>
      <c r="I21" s="76">
        <v>19.420000000000002</v>
      </c>
    </row>
    <row r="22" spans="1:9" ht="22.5" x14ac:dyDescent="0.25">
      <c r="A22" s="134" t="s">
        <v>144</v>
      </c>
      <c r="B22" s="162"/>
      <c r="C22" s="162"/>
      <c r="D22" s="162"/>
      <c r="E22" s="162"/>
      <c r="F22" s="163"/>
      <c r="G22" s="72"/>
      <c r="H22" s="72" t="s">
        <v>136</v>
      </c>
      <c r="I22" s="75">
        <v>0.37</v>
      </c>
    </row>
    <row r="23" spans="1:9" ht="34.5" customHeight="1" x14ac:dyDescent="0.25">
      <c r="A23" s="133" t="s">
        <v>175</v>
      </c>
      <c r="B23" s="133"/>
      <c r="C23" s="133"/>
      <c r="D23" s="133"/>
      <c r="E23" s="133"/>
      <c r="F23" s="133"/>
      <c r="G23" s="7"/>
      <c r="H23" s="7" t="s">
        <v>141</v>
      </c>
      <c r="I23" s="73" t="s">
        <v>145</v>
      </c>
    </row>
    <row r="24" spans="1:9" ht="26.25" customHeight="1" x14ac:dyDescent="0.25">
      <c r="A24" s="134" t="s">
        <v>147</v>
      </c>
      <c r="B24" s="162"/>
      <c r="C24" s="162"/>
      <c r="D24" s="162"/>
      <c r="E24" s="162"/>
      <c r="F24" s="163"/>
      <c r="G24" s="72"/>
      <c r="H24" s="77" t="s">
        <v>148</v>
      </c>
      <c r="I24" s="78" t="s">
        <v>145</v>
      </c>
    </row>
    <row r="25" spans="1:9" ht="35.25" customHeight="1" x14ac:dyDescent="0.25">
      <c r="A25" s="133" t="s">
        <v>152</v>
      </c>
      <c r="B25" s="133"/>
      <c r="C25" s="133"/>
      <c r="D25" s="133"/>
      <c r="E25" s="133"/>
      <c r="F25" s="133"/>
      <c r="G25" s="7"/>
      <c r="H25" s="71" t="s">
        <v>136</v>
      </c>
      <c r="I25" s="8">
        <v>0.2</v>
      </c>
    </row>
    <row r="26" spans="1:9" ht="5.0999999999999996" customHeight="1" x14ac:dyDescent="0.25"/>
    <row r="27" spans="1:9" ht="17.25" customHeight="1" x14ac:dyDescent="0.25">
      <c r="A27" s="112" t="s">
        <v>11</v>
      </c>
      <c r="B27" s="112"/>
      <c r="C27" s="112"/>
      <c r="D27" s="112"/>
      <c r="E27" s="112"/>
      <c r="F27" s="112"/>
      <c r="G27" s="112"/>
      <c r="H27" s="112"/>
      <c r="I27" s="112"/>
    </row>
    <row r="28" spans="1:9" ht="33.75" x14ac:dyDescent="0.25">
      <c r="A28" s="10" t="s">
        <v>12</v>
      </c>
      <c r="B28" s="135" t="s">
        <v>13</v>
      </c>
      <c r="C28" s="136"/>
      <c r="D28" s="136"/>
      <c r="E28" s="136"/>
      <c r="F28" s="136"/>
      <c r="G28" s="137"/>
      <c r="H28" s="10" t="s">
        <v>14</v>
      </c>
      <c r="I28" s="10" t="s">
        <v>15</v>
      </c>
    </row>
    <row r="29" spans="1:9" ht="15" customHeight="1" x14ac:dyDescent="0.25">
      <c r="A29" s="11">
        <v>1</v>
      </c>
      <c r="B29" s="101" t="s">
        <v>16</v>
      </c>
      <c r="C29" s="102"/>
      <c r="D29" s="102"/>
      <c r="E29" s="102"/>
      <c r="F29" s="102"/>
      <c r="G29" s="103"/>
      <c r="H29" s="12">
        <f t="shared" ref="H29:H36" si="0">I29/$I$37</f>
        <v>0.72992700729927007</v>
      </c>
      <c r="I29" s="13">
        <f>IF(D6="12x36",I10,I10/H10*I5)</f>
        <v>1830.2818181818182</v>
      </c>
    </row>
    <row r="30" spans="1:9" ht="15" customHeight="1" x14ac:dyDescent="0.25">
      <c r="A30" s="11">
        <f>A29+1</f>
        <v>2</v>
      </c>
      <c r="B30" s="101" t="s">
        <v>17</v>
      </c>
      <c r="C30" s="102"/>
      <c r="D30" s="102"/>
      <c r="E30" s="102"/>
      <c r="F30" s="102"/>
      <c r="G30" s="103"/>
      <c r="H30" s="12">
        <f t="shared" si="0"/>
        <v>0</v>
      </c>
      <c r="I30" s="13">
        <f>IF(I9=30%,I29*I9,0)</f>
        <v>0</v>
      </c>
    </row>
    <row r="31" spans="1:9" ht="15" customHeight="1" x14ac:dyDescent="0.25">
      <c r="A31" s="11">
        <f t="shared" ref="A31:A36" si="1">A30+1</f>
        <v>3</v>
      </c>
      <c r="B31" s="114" t="s">
        <v>142</v>
      </c>
      <c r="C31" s="114"/>
      <c r="D31" s="114"/>
      <c r="E31" s="114"/>
      <c r="F31" s="114"/>
      <c r="G31" s="114"/>
      <c r="H31" s="12">
        <f t="shared" si="0"/>
        <v>0</v>
      </c>
      <c r="I31" s="13">
        <f>IF(I7=10%,I23*I7,0)</f>
        <v>0</v>
      </c>
    </row>
    <row r="32" spans="1:9" ht="15" customHeight="1" x14ac:dyDescent="0.25">
      <c r="A32" s="11">
        <f t="shared" si="1"/>
        <v>4</v>
      </c>
      <c r="B32" s="114" t="s">
        <v>137</v>
      </c>
      <c r="C32" s="114"/>
      <c r="D32" s="114"/>
      <c r="E32" s="114"/>
      <c r="F32" s="114"/>
      <c r="G32" s="114"/>
      <c r="H32" s="12">
        <f t="shared" si="0"/>
        <v>0</v>
      </c>
      <c r="I32" s="13">
        <f>IF(I7=20%,I23*I7,0)</f>
        <v>0</v>
      </c>
    </row>
    <row r="33" spans="1:10" ht="15" customHeight="1" x14ac:dyDescent="0.25">
      <c r="A33" s="11">
        <f t="shared" si="1"/>
        <v>5</v>
      </c>
      <c r="B33" s="114" t="s">
        <v>138</v>
      </c>
      <c r="C33" s="114"/>
      <c r="D33" s="114"/>
      <c r="E33" s="114"/>
      <c r="F33" s="114"/>
      <c r="G33" s="114"/>
      <c r="H33" s="12">
        <f t="shared" si="0"/>
        <v>0</v>
      </c>
      <c r="I33" s="13">
        <f>IF(I7=40%,I23*I7,0)</f>
        <v>0</v>
      </c>
    </row>
    <row r="34" spans="1:10" ht="15" customHeight="1" x14ac:dyDescent="0.25">
      <c r="A34" s="11">
        <f t="shared" si="1"/>
        <v>6</v>
      </c>
      <c r="B34" s="101" t="s">
        <v>163</v>
      </c>
      <c r="C34" s="102"/>
      <c r="D34" s="102"/>
      <c r="E34" s="102"/>
      <c r="F34" s="102"/>
      <c r="G34" s="103"/>
      <c r="H34" s="12">
        <f t="shared" si="0"/>
        <v>0.27007299270072993</v>
      </c>
      <c r="I34" s="13">
        <f>IF(I22="Não aplicável",0,I29*I22)</f>
        <v>677.20427272727272</v>
      </c>
    </row>
    <row r="35" spans="1:10" ht="15" customHeight="1" x14ac:dyDescent="0.25">
      <c r="A35" s="11">
        <f t="shared" si="1"/>
        <v>7</v>
      </c>
      <c r="B35" s="101" t="s">
        <v>10</v>
      </c>
      <c r="C35" s="102"/>
      <c r="D35" s="102"/>
      <c r="E35" s="102"/>
      <c r="F35" s="102"/>
      <c r="G35" s="103"/>
      <c r="H35" s="12">
        <f t="shared" si="0"/>
        <v>0</v>
      </c>
      <c r="I35" s="13">
        <v>0</v>
      </c>
    </row>
    <row r="36" spans="1:10" ht="15" customHeight="1" x14ac:dyDescent="0.25">
      <c r="A36" s="11">
        <f t="shared" si="1"/>
        <v>8</v>
      </c>
      <c r="B36" s="159" t="str">
        <f>IF(D6="12x36","Para postos 12x36 os feriados são considerados compensados, conforme parágrafo único, Art. 59-A da CLT","Outros")</f>
        <v>Outros</v>
      </c>
      <c r="C36" s="160"/>
      <c r="D36" s="160"/>
      <c r="E36" s="160"/>
      <c r="F36" s="160"/>
      <c r="G36" s="161"/>
      <c r="H36" s="12">
        <f t="shared" si="0"/>
        <v>0</v>
      </c>
      <c r="I36" s="68">
        <v>0</v>
      </c>
    </row>
    <row r="37" spans="1:10" s="17" customFormat="1" ht="15" customHeight="1" x14ac:dyDescent="0.25">
      <c r="A37" s="126" t="s">
        <v>18</v>
      </c>
      <c r="B37" s="127"/>
      <c r="C37" s="127"/>
      <c r="D37" s="127"/>
      <c r="E37" s="127"/>
      <c r="F37" s="127"/>
      <c r="G37" s="128"/>
      <c r="H37" s="15">
        <f>SUM(H29:H36)</f>
        <v>1</v>
      </c>
      <c r="I37" s="50">
        <f>SUM(I29:I36)</f>
        <v>2507.4860909090908</v>
      </c>
      <c r="J37" s="16"/>
    </row>
    <row r="38" spans="1:10" ht="5.0999999999999996" customHeight="1" x14ac:dyDescent="0.25"/>
    <row r="39" spans="1:10" ht="33.75" customHeight="1" x14ac:dyDescent="0.25">
      <c r="A39" s="10" t="s">
        <v>19</v>
      </c>
      <c r="B39" s="135" t="s">
        <v>20</v>
      </c>
      <c r="C39" s="136"/>
      <c r="D39" s="136"/>
      <c r="E39" s="136"/>
      <c r="F39" s="136"/>
      <c r="G39" s="137"/>
      <c r="H39" s="10" t="s">
        <v>14</v>
      </c>
      <c r="I39" s="10" t="s">
        <v>15</v>
      </c>
    </row>
    <row r="40" spans="1:10" ht="15" customHeight="1" x14ac:dyDescent="0.25">
      <c r="A40" s="11">
        <v>1</v>
      </c>
      <c r="B40" s="101" t="s">
        <v>21</v>
      </c>
      <c r="C40" s="102"/>
      <c r="D40" s="102"/>
      <c r="E40" s="102"/>
      <c r="F40" s="102"/>
      <c r="G40" s="103"/>
      <c r="H40" s="12">
        <v>0.2</v>
      </c>
      <c r="I40" s="13">
        <f>$I$37*H40</f>
        <v>501.4972181818182</v>
      </c>
    </row>
    <row r="41" spans="1:10" ht="15" customHeight="1" x14ac:dyDescent="0.25">
      <c r="A41" s="11">
        <v>2</v>
      </c>
      <c r="B41" s="101" t="s">
        <v>22</v>
      </c>
      <c r="C41" s="102"/>
      <c r="D41" s="102"/>
      <c r="E41" s="102"/>
      <c r="F41" s="102"/>
      <c r="G41" s="103"/>
      <c r="H41" s="12">
        <v>1.4999999999999999E-2</v>
      </c>
      <c r="I41" s="13">
        <f t="shared" ref="I41:I47" si="2">$I$37*H41</f>
        <v>37.612291363636359</v>
      </c>
    </row>
    <row r="42" spans="1:10" ht="15" customHeight="1" x14ac:dyDescent="0.25">
      <c r="A42" s="11">
        <v>3</v>
      </c>
      <c r="B42" s="101" t="s">
        <v>23</v>
      </c>
      <c r="C42" s="102"/>
      <c r="D42" s="102"/>
      <c r="E42" s="102"/>
      <c r="F42" s="102"/>
      <c r="G42" s="103"/>
      <c r="H42" s="12">
        <v>0.01</v>
      </c>
      <c r="I42" s="13">
        <f t="shared" si="2"/>
        <v>25.074860909090908</v>
      </c>
    </row>
    <row r="43" spans="1:10" ht="15" customHeight="1" x14ac:dyDescent="0.25">
      <c r="A43" s="11">
        <v>4</v>
      </c>
      <c r="B43" s="101" t="s">
        <v>24</v>
      </c>
      <c r="C43" s="102"/>
      <c r="D43" s="102"/>
      <c r="E43" s="102"/>
      <c r="F43" s="102"/>
      <c r="G43" s="103"/>
      <c r="H43" s="12">
        <v>2E-3</v>
      </c>
      <c r="I43" s="13">
        <f>$I$37*H43</f>
        <v>5.0149721818181821</v>
      </c>
    </row>
    <row r="44" spans="1:10" ht="15" customHeight="1" x14ac:dyDescent="0.25">
      <c r="A44" s="11">
        <v>5</v>
      </c>
      <c r="B44" s="101" t="s">
        <v>25</v>
      </c>
      <c r="C44" s="102"/>
      <c r="D44" s="102"/>
      <c r="E44" s="102"/>
      <c r="F44" s="102"/>
      <c r="G44" s="103"/>
      <c r="H44" s="12">
        <v>2.5000000000000001E-2</v>
      </c>
      <c r="I44" s="13">
        <f t="shared" si="2"/>
        <v>62.687152272727275</v>
      </c>
    </row>
    <row r="45" spans="1:10" ht="15" customHeight="1" x14ac:dyDescent="0.25">
      <c r="A45" s="11">
        <v>6</v>
      </c>
      <c r="B45" s="101" t="s">
        <v>26</v>
      </c>
      <c r="C45" s="102"/>
      <c r="D45" s="102"/>
      <c r="E45" s="102"/>
      <c r="F45" s="102"/>
      <c r="G45" s="103"/>
      <c r="H45" s="12">
        <v>0.08</v>
      </c>
      <c r="I45" s="13">
        <f>$I$37*H45</f>
        <v>200.59888727272727</v>
      </c>
    </row>
    <row r="46" spans="1:10" ht="15" customHeight="1" x14ac:dyDescent="0.25">
      <c r="A46" s="11">
        <v>7</v>
      </c>
      <c r="B46" s="101" t="s">
        <v>130</v>
      </c>
      <c r="C46" s="102"/>
      <c r="D46" s="102"/>
      <c r="E46" s="102"/>
      <c r="F46" s="102"/>
      <c r="G46" s="103"/>
      <c r="H46" s="12">
        <v>0.03</v>
      </c>
      <c r="I46" s="13">
        <f t="shared" si="2"/>
        <v>75.224582727272718</v>
      </c>
    </row>
    <row r="47" spans="1:10" ht="15" customHeight="1" x14ac:dyDescent="0.25">
      <c r="A47" s="11">
        <v>8</v>
      </c>
      <c r="B47" s="101" t="s">
        <v>27</v>
      </c>
      <c r="C47" s="102"/>
      <c r="D47" s="102"/>
      <c r="E47" s="102"/>
      <c r="F47" s="102"/>
      <c r="G47" s="103"/>
      <c r="H47" s="12">
        <v>6.0000000000000001E-3</v>
      </c>
      <c r="I47" s="13">
        <f t="shared" si="2"/>
        <v>15.044916545454544</v>
      </c>
    </row>
    <row r="48" spans="1:10" s="17" customFormat="1" ht="15" customHeight="1" x14ac:dyDescent="0.25">
      <c r="A48" s="126" t="s">
        <v>28</v>
      </c>
      <c r="B48" s="127"/>
      <c r="C48" s="127"/>
      <c r="D48" s="127"/>
      <c r="E48" s="127"/>
      <c r="F48" s="127"/>
      <c r="G48" s="128"/>
      <c r="H48" s="15">
        <f>SUM(H40:H47)</f>
        <v>0.3680000000000001</v>
      </c>
      <c r="I48" s="50">
        <f>SUM(I40:I47)</f>
        <v>922.75488145454551</v>
      </c>
      <c r="J48" s="16"/>
    </row>
    <row r="49" spans="1:16" ht="15" customHeight="1" x14ac:dyDescent="0.25">
      <c r="A49" s="153" t="s">
        <v>29</v>
      </c>
      <c r="B49" s="153"/>
      <c r="C49" s="153"/>
      <c r="D49" s="153"/>
      <c r="E49" s="153"/>
      <c r="F49" s="153"/>
      <c r="G49" s="153"/>
      <c r="H49" s="153"/>
      <c r="I49" s="153"/>
    </row>
    <row r="50" spans="1:16" ht="30.75" customHeight="1" x14ac:dyDescent="0.25">
      <c r="A50" s="158" t="s">
        <v>30</v>
      </c>
      <c r="B50" s="158"/>
      <c r="C50" s="158"/>
      <c r="D50" s="158"/>
      <c r="E50" s="158"/>
      <c r="F50" s="158"/>
      <c r="G50" s="158"/>
      <c r="H50" s="158"/>
      <c r="I50" s="158"/>
      <c r="J50"/>
      <c r="K50"/>
      <c r="L50"/>
      <c r="M50"/>
      <c r="N50"/>
      <c r="O50"/>
      <c r="P50"/>
    </row>
    <row r="51" spans="1:16" ht="33.75" customHeight="1" x14ac:dyDescent="0.25">
      <c r="A51" s="10" t="s">
        <v>31</v>
      </c>
      <c r="B51" s="135" t="s">
        <v>32</v>
      </c>
      <c r="C51" s="136"/>
      <c r="D51" s="136"/>
      <c r="E51" s="136"/>
      <c r="F51" s="136"/>
      <c r="G51" s="137"/>
      <c r="H51" s="10" t="s">
        <v>14</v>
      </c>
      <c r="I51" s="10" t="s">
        <v>15</v>
      </c>
    </row>
    <row r="52" spans="1:16" ht="15" customHeight="1" x14ac:dyDescent="0.25">
      <c r="A52" s="11">
        <v>1</v>
      </c>
      <c r="B52" s="101" t="s">
        <v>33</v>
      </c>
      <c r="C52" s="102"/>
      <c r="D52" s="102"/>
      <c r="E52" s="102"/>
      <c r="F52" s="102"/>
      <c r="G52" s="103"/>
      <c r="H52" s="67">
        <v>0.119314</v>
      </c>
      <c r="I52" s="13">
        <f>$I$37*H52</f>
        <v>299.17819545072729</v>
      </c>
    </row>
    <row r="53" spans="1:16" ht="15" customHeight="1" x14ac:dyDescent="0.25">
      <c r="A53" s="11">
        <v>2</v>
      </c>
      <c r="B53" s="101" t="s">
        <v>34</v>
      </c>
      <c r="C53" s="102"/>
      <c r="D53" s="102"/>
      <c r="E53" s="102"/>
      <c r="F53" s="102"/>
      <c r="G53" s="103"/>
      <c r="H53" s="67">
        <v>2.0479000000000001E-2</v>
      </c>
      <c r="I53" s="13">
        <f t="shared" ref="I53:I58" si="3">$I$37*H53</f>
        <v>51.350807655727273</v>
      </c>
    </row>
    <row r="54" spans="1:16" ht="15" customHeight="1" x14ac:dyDescent="0.25">
      <c r="A54" s="11">
        <v>3</v>
      </c>
      <c r="B54" s="101" t="s">
        <v>35</v>
      </c>
      <c r="C54" s="102"/>
      <c r="D54" s="102"/>
      <c r="E54" s="102"/>
      <c r="F54" s="102"/>
      <c r="G54" s="103"/>
      <c r="H54" s="12">
        <v>1.2123E-2</v>
      </c>
      <c r="I54" s="13">
        <f t="shared" si="3"/>
        <v>30.398253880090909</v>
      </c>
    </row>
    <row r="55" spans="1:16" ht="15" customHeight="1" x14ac:dyDescent="0.25">
      <c r="A55" s="11">
        <v>4</v>
      </c>
      <c r="B55" s="101" t="s">
        <v>36</v>
      </c>
      <c r="C55" s="102"/>
      <c r="D55" s="102"/>
      <c r="E55" s="102"/>
      <c r="F55" s="102"/>
      <c r="G55" s="103"/>
      <c r="H55" s="12">
        <v>1.1436E-2</v>
      </c>
      <c r="I55" s="13">
        <f>$I$37*H55</f>
        <v>28.67561093563636</v>
      </c>
    </row>
    <row r="56" spans="1:16" ht="15" customHeight="1" x14ac:dyDescent="0.25">
      <c r="A56" s="11">
        <v>5</v>
      </c>
      <c r="B56" s="101" t="s">
        <v>37</v>
      </c>
      <c r="C56" s="102"/>
      <c r="D56" s="102"/>
      <c r="E56" s="102"/>
      <c r="F56" s="102"/>
      <c r="G56" s="103"/>
      <c r="H56" s="12">
        <v>1.74E-4</v>
      </c>
      <c r="I56" s="13">
        <f t="shared" si="3"/>
        <v>0.43630257981818177</v>
      </c>
    </row>
    <row r="57" spans="1:16" ht="15" customHeight="1" x14ac:dyDescent="0.25">
      <c r="A57" s="11">
        <v>6</v>
      </c>
      <c r="B57" s="101" t="s">
        <v>38</v>
      </c>
      <c r="C57" s="102"/>
      <c r="D57" s="102"/>
      <c r="E57" s="102"/>
      <c r="F57" s="102"/>
      <c r="G57" s="103"/>
      <c r="H57" s="12">
        <v>4.4200000000000001E-4</v>
      </c>
      <c r="I57" s="13">
        <f t="shared" si="3"/>
        <v>1.1083088521818181</v>
      </c>
    </row>
    <row r="58" spans="1:16" ht="15" customHeight="1" x14ac:dyDescent="0.25">
      <c r="A58" s="11">
        <v>7</v>
      </c>
      <c r="B58" s="101" t="s">
        <v>39</v>
      </c>
      <c r="C58" s="102"/>
      <c r="D58" s="102"/>
      <c r="E58" s="102"/>
      <c r="F58" s="102"/>
      <c r="G58" s="103"/>
      <c r="H58" s="12">
        <v>1.85E-4</v>
      </c>
      <c r="I58" s="13">
        <f t="shared" si="3"/>
        <v>0.46388492681818178</v>
      </c>
    </row>
    <row r="59" spans="1:16" ht="15" customHeight="1" x14ac:dyDescent="0.25">
      <c r="A59" s="11">
        <v>8</v>
      </c>
      <c r="B59" s="101" t="s">
        <v>40</v>
      </c>
      <c r="C59" s="102"/>
      <c r="D59" s="102"/>
      <c r="E59" s="102"/>
      <c r="F59" s="102"/>
      <c r="G59" s="103"/>
      <c r="H59" s="12">
        <v>9.0789999999999996E-2</v>
      </c>
      <c r="I59" s="13">
        <f>$I$37*H59</f>
        <v>227.65466219363634</v>
      </c>
    </row>
    <row r="60" spans="1:16" s="17" customFormat="1" ht="15" customHeight="1" x14ac:dyDescent="0.25">
      <c r="A60" s="126" t="s">
        <v>41</v>
      </c>
      <c r="B60" s="127"/>
      <c r="C60" s="127"/>
      <c r="D60" s="127"/>
      <c r="E60" s="127"/>
      <c r="F60" s="127"/>
      <c r="G60" s="128"/>
      <c r="H60" s="15">
        <f>SUM(H52:H59)</f>
        <v>0.25494299999999998</v>
      </c>
      <c r="I60" s="50">
        <f>SUM(I52:I59)</f>
        <v>639.26602647463642</v>
      </c>
      <c r="J60" s="16"/>
    </row>
    <row r="61" spans="1:16" ht="11.25" customHeight="1" x14ac:dyDescent="0.25">
      <c r="A61" s="18" t="s">
        <v>42</v>
      </c>
      <c r="B61" s="129" t="s">
        <v>43</v>
      </c>
      <c r="C61" s="129"/>
      <c r="D61" s="129"/>
      <c r="E61" s="129"/>
      <c r="F61" s="129"/>
      <c r="G61" s="129"/>
      <c r="H61" s="129"/>
      <c r="I61" s="129"/>
    </row>
    <row r="62" spans="1:16" ht="15" customHeight="1" x14ac:dyDescent="0.25">
      <c r="A62" s="18" t="s">
        <v>44</v>
      </c>
      <c r="B62" s="157" t="s">
        <v>45</v>
      </c>
      <c r="C62" s="157"/>
      <c r="D62" s="157"/>
      <c r="E62" s="157"/>
      <c r="F62" s="157"/>
      <c r="G62" s="157"/>
      <c r="H62" s="157"/>
      <c r="I62" s="157"/>
    </row>
    <row r="63" spans="1:16" ht="33.75" customHeight="1" x14ac:dyDescent="0.25">
      <c r="A63" s="10" t="s">
        <v>46</v>
      </c>
      <c r="B63" s="135" t="s">
        <v>47</v>
      </c>
      <c r="C63" s="136"/>
      <c r="D63" s="136"/>
      <c r="E63" s="136"/>
      <c r="F63" s="136"/>
      <c r="G63" s="137"/>
      <c r="H63" s="10" t="s">
        <v>14</v>
      </c>
      <c r="I63" s="10" t="s">
        <v>15</v>
      </c>
    </row>
    <row r="64" spans="1:16" ht="15" customHeight="1" x14ac:dyDescent="0.25">
      <c r="A64" s="11">
        <v>1</v>
      </c>
      <c r="B64" s="101" t="s">
        <v>48</v>
      </c>
      <c r="C64" s="102"/>
      <c r="D64" s="102"/>
      <c r="E64" s="102"/>
      <c r="F64" s="102"/>
      <c r="G64" s="103"/>
      <c r="H64" s="12">
        <v>2.3626999999999999E-2</v>
      </c>
      <c r="I64" s="13">
        <f>$I$37*H64</f>
        <v>59.244373869909083</v>
      </c>
    </row>
    <row r="65" spans="1:11" ht="15" customHeight="1" x14ac:dyDescent="0.25">
      <c r="A65" s="11">
        <v>2</v>
      </c>
      <c r="B65" s="101" t="s">
        <v>49</v>
      </c>
      <c r="C65" s="102"/>
      <c r="D65" s="102"/>
      <c r="E65" s="102"/>
      <c r="F65" s="102"/>
      <c r="G65" s="103"/>
      <c r="H65" s="12">
        <v>1.717E-3</v>
      </c>
      <c r="I65" s="13">
        <f t="shared" ref="I65:I66" si="4">$I$37*H65</f>
        <v>4.3053536180909084</v>
      </c>
    </row>
    <row r="66" spans="1:11" ht="15" customHeight="1" x14ac:dyDescent="0.25">
      <c r="A66" s="11">
        <v>3</v>
      </c>
      <c r="B66" s="101" t="s">
        <v>50</v>
      </c>
      <c r="C66" s="102"/>
      <c r="D66" s="102"/>
      <c r="E66" s="102"/>
      <c r="F66" s="102"/>
      <c r="G66" s="103"/>
      <c r="H66" s="12">
        <v>9.4509999999999993E-3</v>
      </c>
      <c r="I66" s="13">
        <f t="shared" si="4"/>
        <v>23.698251045181816</v>
      </c>
    </row>
    <row r="67" spans="1:11" s="17" customFormat="1" ht="15" customHeight="1" x14ac:dyDescent="0.25">
      <c r="A67" s="126" t="s">
        <v>51</v>
      </c>
      <c r="B67" s="127"/>
      <c r="C67" s="127"/>
      <c r="D67" s="127"/>
      <c r="E67" s="127"/>
      <c r="F67" s="127"/>
      <c r="G67" s="128"/>
      <c r="H67" s="15">
        <f>SUM(H64:H66)</f>
        <v>3.4795E-2</v>
      </c>
      <c r="I67" s="50">
        <f>SUM(I64:I66)</f>
        <v>87.247978533181808</v>
      </c>
      <c r="J67" s="16"/>
    </row>
    <row r="68" spans="1:11" ht="5.0999999999999996" customHeight="1" x14ac:dyDescent="0.25"/>
    <row r="69" spans="1:11" ht="33.75" x14ac:dyDescent="0.25">
      <c r="A69" s="10" t="s">
        <v>52</v>
      </c>
      <c r="B69" s="135" t="s">
        <v>53</v>
      </c>
      <c r="C69" s="136"/>
      <c r="D69" s="136"/>
      <c r="E69" s="136"/>
      <c r="F69" s="136"/>
      <c r="G69" s="137"/>
      <c r="H69" s="10" t="s">
        <v>14</v>
      </c>
      <c r="I69" s="10" t="s">
        <v>15</v>
      </c>
    </row>
    <row r="70" spans="1:11" ht="15" customHeight="1" x14ac:dyDescent="0.25">
      <c r="A70" s="11">
        <v>1</v>
      </c>
      <c r="B70" s="101" t="s">
        <v>54</v>
      </c>
      <c r="C70" s="102"/>
      <c r="D70" s="102"/>
      <c r="E70" s="102"/>
      <c r="F70" s="102"/>
      <c r="G70" s="103"/>
      <c r="H70" s="12">
        <f>(H48*H60)</f>
        <v>9.3819024000000015E-2</v>
      </c>
      <c r="I70" s="13">
        <f>$I$37*H70</f>
        <v>235.24989774266621</v>
      </c>
    </row>
    <row r="71" spans="1:11" s="17" customFormat="1" ht="15" customHeight="1" x14ac:dyDescent="0.25">
      <c r="A71" s="126" t="s">
        <v>55</v>
      </c>
      <c r="B71" s="127"/>
      <c r="C71" s="127"/>
      <c r="D71" s="127"/>
      <c r="E71" s="127"/>
      <c r="F71" s="127"/>
      <c r="G71" s="128"/>
      <c r="H71" s="15">
        <f>SUM(H70:H70)</f>
        <v>9.3819024000000015E-2</v>
      </c>
      <c r="I71" s="50">
        <f>I70</f>
        <v>235.24989774266621</v>
      </c>
      <c r="J71" s="16"/>
      <c r="K71" s="19"/>
    </row>
    <row r="72" spans="1:11" ht="5.0999999999999996" customHeight="1" x14ac:dyDescent="0.25">
      <c r="J72" s="20"/>
    </row>
    <row r="73" spans="1:11" s="17" customFormat="1" ht="12" x14ac:dyDescent="0.25">
      <c r="A73" s="156" t="s">
        <v>56</v>
      </c>
      <c r="B73" s="156"/>
      <c r="C73" s="156"/>
      <c r="D73" s="156"/>
      <c r="E73" s="156"/>
      <c r="F73" s="156"/>
      <c r="G73" s="156"/>
      <c r="H73" s="21">
        <f>H48+H60+H67+H71</f>
        <v>0.75155702400000002</v>
      </c>
      <c r="I73" s="22">
        <f>I48+I60+I67+I71</f>
        <v>1884.51878420503</v>
      </c>
      <c r="J73" s="16"/>
    </row>
    <row r="74" spans="1:11" ht="5.0999999999999996" customHeight="1" x14ac:dyDescent="0.25"/>
    <row r="75" spans="1:11" ht="33.75" x14ac:dyDescent="0.25">
      <c r="A75" s="10" t="s">
        <v>57</v>
      </c>
      <c r="B75" s="135" t="s">
        <v>151</v>
      </c>
      <c r="C75" s="136"/>
      <c r="D75" s="136"/>
      <c r="E75" s="136"/>
      <c r="F75" s="136"/>
      <c r="G75" s="137"/>
      <c r="H75" s="10" t="s">
        <v>14</v>
      </c>
      <c r="I75" s="10" t="s">
        <v>15</v>
      </c>
    </row>
    <row r="76" spans="1:11" ht="15" customHeight="1" x14ac:dyDescent="0.25">
      <c r="A76" s="11">
        <v>1</v>
      </c>
      <c r="B76" s="101" t="s">
        <v>156</v>
      </c>
      <c r="C76" s="102"/>
      <c r="D76" s="102"/>
      <c r="E76" s="102"/>
      <c r="F76" s="102"/>
      <c r="G76" s="103"/>
      <c r="H76" s="12">
        <f>I76/$I$37</f>
        <v>0.16828711494348181</v>
      </c>
      <c r="I76" s="13">
        <f>I93</f>
        <v>421.97760000000005</v>
      </c>
    </row>
    <row r="77" spans="1:11" ht="15" customHeight="1" x14ac:dyDescent="0.25">
      <c r="A77" s="11">
        <v>2</v>
      </c>
      <c r="B77" s="101" t="s">
        <v>157</v>
      </c>
      <c r="C77" s="102"/>
      <c r="D77" s="102"/>
      <c r="E77" s="102"/>
      <c r="F77" s="102"/>
      <c r="G77" s="103"/>
      <c r="H77" s="12">
        <f>I77/$I$37</f>
        <v>0</v>
      </c>
      <c r="I77" s="13">
        <f>I89</f>
        <v>0</v>
      </c>
    </row>
    <row r="78" spans="1:11" ht="15" customHeight="1" x14ac:dyDescent="0.25">
      <c r="A78" s="11">
        <v>3</v>
      </c>
      <c r="B78" s="101" t="s">
        <v>164</v>
      </c>
      <c r="C78" s="102"/>
      <c r="D78" s="102"/>
      <c r="E78" s="102"/>
      <c r="F78" s="102"/>
      <c r="G78" s="103"/>
      <c r="H78" s="12">
        <f>I78/$I$37</f>
        <v>5.5746307593041305E-2</v>
      </c>
      <c r="I78" s="13">
        <f>I85</f>
        <v>139.7830909090909</v>
      </c>
    </row>
    <row r="79" spans="1:11" ht="15" customHeight="1" x14ac:dyDescent="0.25">
      <c r="A79" s="11">
        <v>4</v>
      </c>
      <c r="B79" s="101" t="s">
        <v>149</v>
      </c>
      <c r="C79" s="102"/>
      <c r="D79" s="102"/>
      <c r="E79" s="102"/>
      <c r="F79" s="102"/>
      <c r="G79" s="103"/>
      <c r="H79" s="12">
        <f>I79/$I$37</f>
        <v>0</v>
      </c>
      <c r="I79" s="13">
        <f>IF(I24="Não aplicável",0,((I10/H10)*1.5*I24))</f>
        <v>0</v>
      </c>
    </row>
    <row r="80" spans="1:11" ht="15" customHeight="1" x14ac:dyDescent="0.25">
      <c r="A80" s="11">
        <v>5</v>
      </c>
      <c r="B80" s="101" t="s">
        <v>134</v>
      </c>
      <c r="C80" s="102"/>
      <c r="D80" s="102"/>
      <c r="E80" s="102"/>
      <c r="F80" s="102"/>
      <c r="G80" s="103"/>
      <c r="H80" s="12">
        <f>I80/$I$37</f>
        <v>7.7448086633091825E-3</v>
      </c>
      <c r="I80" s="13">
        <f>IF(I21="Não aplicável",0,I21)</f>
        <v>19.420000000000002</v>
      </c>
    </row>
    <row r="81" spans="1:12" ht="15" customHeight="1" x14ac:dyDescent="0.25">
      <c r="A81" s="126" t="s">
        <v>58</v>
      </c>
      <c r="B81" s="127"/>
      <c r="C81" s="127"/>
      <c r="D81" s="127"/>
      <c r="E81" s="127"/>
      <c r="F81" s="127"/>
      <c r="G81" s="128"/>
      <c r="H81" s="15">
        <f>SUM(H76:H80)</f>
        <v>0.23177823119983229</v>
      </c>
      <c r="I81" s="50">
        <f>SUM(I76:I80)</f>
        <v>581.18069090909091</v>
      </c>
      <c r="J81" s="14"/>
    </row>
    <row r="82" spans="1:12" ht="18" customHeight="1" x14ac:dyDescent="0.25">
      <c r="A82" s="18" t="s">
        <v>166</v>
      </c>
      <c r="B82" s="153" t="s">
        <v>165</v>
      </c>
      <c r="C82" s="154"/>
      <c r="D82" s="154"/>
      <c r="E82" s="154"/>
      <c r="F82" s="154"/>
      <c r="G82" s="154"/>
      <c r="H82" s="24"/>
      <c r="I82" s="25"/>
    </row>
    <row r="83" spans="1:12" ht="15" customHeight="1" x14ac:dyDescent="0.25">
      <c r="A83" s="152" t="s">
        <v>59</v>
      </c>
      <c r="B83" s="152"/>
      <c r="C83" s="152"/>
      <c r="D83" s="152"/>
      <c r="E83" s="152"/>
      <c r="F83" s="152"/>
      <c r="G83" s="152"/>
      <c r="H83" s="152"/>
      <c r="I83" s="152"/>
    </row>
    <row r="84" spans="1:12" ht="24" customHeight="1" x14ac:dyDescent="0.25">
      <c r="A84" s="133" t="s">
        <v>60</v>
      </c>
      <c r="B84" s="133"/>
      <c r="C84" s="11" t="s">
        <v>61</v>
      </c>
      <c r="D84" s="11" t="s">
        <v>62</v>
      </c>
      <c r="E84" s="11" t="s">
        <v>63</v>
      </c>
      <c r="F84" s="11" t="s">
        <v>64</v>
      </c>
      <c r="G84" s="11" t="s">
        <v>65</v>
      </c>
      <c r="H84" s="12" t="s">
        <v>66</v>
      </c>
      <c r="I84" s="13" t="s">
        <v>67</v>
      </c>
    </row>
    <row r="85" spans="1:12" ht="15" customHeight="1" x14ac:dyDescent="0.25">
      <c r="A85" s="155">
        <f>I12</f>
        <v>4.8</v>
      </c>
      <c r="B85" s="133"/>
      <c r="C85" s="11">
        <f>I13</f>
        <v>26</v>
      </c>
      <c r="D85" s="11">
        <v>2</v>
      </c>
      <c r="E85" s="30">
        <f>A85*C85*D85</f>
        <v>249.6</v>
      </c>
      <c r="F85" s="30">
        <f>I29</f>
        <v>1830.2818181818182</v>
      </c>
      <c r="G85" s="26">
        <f>I14</f>
        <v>0.06</v>
      </c>
      <c r="H85" s="30">
        <f>F85*G85</f>
        <v>109.81690909090908</v>
      </c>
      <c r="I85" s="68">
        <f>IF((E85-H85)&gt;0,E85-H85,0)</f>
        <v>139.7830909090909</v>
      </c>
    </row>
    <row r="86" spans="1:12" ht="3.75" customHeight="1" x14ac:dyDescent="0.25">
      <c r="A86" s="79"/>
      <c r="E86" s="14"/>
      <c r="F86" s="14"/>
      <c r="G86" s="80"/>
      <c r="H86" s="14"/>
      <c r="I86" s="81"/>
    </row>
    <row r="87" spans="1:12" ht="15" customHeight="1" x14ac:dyDescent="0.25">
      <c r="A87" s="152" t="s">
        <v>158</v>
      </c>
      <c r="B87" s="152"/>
      <c r="C87" s="152"/>
      <c r="D87" s="152"/>
      <c r="E87" s="152"/>
      <c r="F87" s="152"/>
      <c r="G87" s="152"/>
      <c r="H87" s="152"/>
      <c r="I87" s="152"/>
    </row>
    <row r="88" spans="1:12" ht="23.25" customHeight="1" x14ac:dyDescent="0.25">
      <c r="A88" s="133" t="s">
        <v>60</v>
      </c>
      <c r="B88" s="133"/>
      <c r="C88" s="11" t="s">
        <v>68</v>
      </c>
      <c r="D88" s="11" t="s">
        <v>62</v>
      </c>
      <c r="E88" s="11" t="s">
        <v>63</v>
      </c>
      <c r="F88" s="11" t="s">
        <v>64</v>
      </c>
      <c r="G88" s="11" t="s">
        <v>65</v>
      </c>
      <c r="H88" s="12" t="s">
        <v>66</v>
      </c>
      <c r="I88" s="13" t="s">
        <v>67</v>
      </c>
    </row>
    <row r="89" spans="1:12" ht="15" customHeight="1" x14ac:dyDescent="0.25">
      <c r="A89" s="151">
        <f>I18</f>
        <v>0</v>
      </c>
      <c r="B89" s="151"/>
      <c r="C89" s="31">
        <f>I19</f>
        <v>0</v>
      </c>
      <c r="D89" s="11">
        <v>1</v>
      </c>
      <c r="E89" s="30">
        <f>A89*C89*D89</f>
        <v>0</v>
      </c>
      <c r="F89" s="30">
        <f>E89</f>
        <v>0</v>
      </c>
      <c r="G89" s="52">
        <f>I20</f>
        <v>0</v>
      </c>
      <c r="H89" s="30">
        <f>F89*G89</f>
        <v>0</v>
      </c>
      <c r="I89" s="13">
        <f>E89-H89</f>
        <v>0</v>
      </c>
    </row>
    <row r="90" spans="1:12" ht="5.0999999999999996" customHeight="1" x14ac:dyDescent="0.25">
      <c r="A90" s="27"/>
      <c r="B90" s="27"/>
      <c r="C90" s="27"/>
      <c r="D90" s="27"/>
      <c r="E90" s="16"/>
      <c r="F90" s="16"/>
      <c r="G90" s="28"/>
      <c r="H90" s="16"/>
      <c r="I90" s="29"/>
    </row>
    <row r="91" spans="1:12" ht="15" customHeight="1" x14ac:dyDescent="0.25">
      <c r="A91" s="152" t="s">
        <v>139</v>
      </c>
      <c r="B91" s="152"/>
      <c r="C91" s="152"/>
      <c r="D91" s="152"/>
      <c r="E91" s="152"/>
      <c r="F91" s="152"/>
      <c r="G91" s="152"/>
      <c r="H91" s="152"/>
      <c r="I91" s="152"/>
    </row>
    <row r="92" spans="1:12" ht="23.25" customHeight="1" x14ac:dyDescent="0.25">
      <c r="A92" s="133" t="s">
        <v>60</v>
      </c>
      <c r="B92" s="133"/>
      <c r="C92" s="11" t="s">
        <v>68</v>
      </c>
      <c r="D92" s="11" t="s">
        <v>62</v>
      </c>
      <c r="E92" s="11" t="s">
        <v>63</v>
      </c>
      <c r="F92" s="11" t="s">
        <v>64</v>
      </c>
      <c r="G92" s="11" t="s">
        <v>65</v>
      </c>
      <c r="H92" s="12" t="str">
        <f>H84</f>
        <v>Valor desconto</v>
      </c>
      <c r="I92" s="13" t="s">
        <v>67</v>
      </c>
    </row>
    <row r="93" spans="1:12" ht="15" customHeight="1" x14ac:dyDescent="0.25">
      <c r="A93" s="151">
        <f>I15</f>
        <v>23.68</v>
      </c>
      <c r="B93" s="151"/>
      <c r="C93" s="31">
        <f>I16</f>
        <v>22</v>
      </c>
      <c r="D93" s="11">
        <v>1</v>
      </c>
      <c r="E93" s="30">
        <f>A93*C93*D93</f>
        <v>520.96</v>
      </c>
      <c r="F93" s="30">
        <f>E93</f>
        <v>520.96</v>
      </c>
      <c r="G93" s="52">
        <f>I17</f>
        <v>0.19</v>
      </c>
      <c r="H93" s="30">
        <f>F93*G93</f>
        <v>98.982400000000013</v>
      </c>
      <c r="I93" s="13">
        <f>E93-H93</f>
        <v>421.97760000000005</v>
      </c>
    </row>
    <row r="94" spans="1:12" ht="5.0999999999999996" customHeight="1" x14ac:dyDescent="0.25"/>
    <row r="95" spans="1:12" ht="12" customHeight="1" x14ac:dyDescent="0.25">
      <c r="A95" s="120" t="s">
        <v>69</v>
      </c>
      <c r="B95" s="120"/>
      <c r="C95" s="120"/>
      <c r="D95" s="120"/>
      <c r="E95" s="120"/>
      <c r="F95" s="120"/>
      <c r="G95" s="120"/>
      <c r="H95" s="32">
        <f>H37+H73+H81</f>
        <v>1.9833352551998322</v>
      </c>
      <c r="I95" s="33">
        <f>I37+I73+I81</f>
        <v>4973.1855660232113</v>
      </c>
      <c r="J95" s="14"/>
      <c r="L95" s="14"/>
    </row>
    <row r="96" spans="1:12" s="38" customFormat="1" ht="5.0999999999999996" customHeight="1" x14ac:dyDescent="0.25">
      <c r="A96" s="34"/>
      <c r="B96" s="34"/>
      <c r="C96" s="34"/>
      <c r="D96" s="34"/>
      <c r="E96" s="34"/>
      <c r="F96" s="34"/>
      <c r="G96" s="34"/>
      <c r="H96" s="35"/>
      <c r="I96" s="36"/>
      <c r="J96" s="37"/>
      <c r="L96" s="37"/>
    </row>
    <row r="97" spans="1:19" x14ac:dyDescent="0.25">
      <c r="A97" s="112" t="s">
        <v>70</v>
      </c>
      <c r="B97" s="112"/>
      <c r="C97" s="112"/>
      <c r="D97" s="112"/>
      <c r="E97" s="112"/>
      <c r="F97" s="112"/>
      <c r="G97" s="112"/>
      <c r="H97" s="112"/>
      <c r="I97" s="112"/>
    </row>
    <row r="98" spans="1:19" ht="33.75" x14ac:dyDescent="0.25">
      <c r="A98" s="10" t="s">
        <v>12</v>
      </c>
      <c r="B98" s="135" t="s">
        <v>71</v>
      </c>
      <c r="C98" s="136"/>
      <c r="D98" s="136"/>
      <c r="E98" s="136"/>
      <c r="F98" s="136"/>
      <c r="G98" s="137"/>
      <c r="H98" s="10" t="s">
        <v>14</v>
      </c>
      <c r="I98" s="10" t="s">
        <v>15</v>
      </c>
    </row>
    <row r="99" spans="1:19" ht="15" customHeight="1" x14ac:dyDescent="0.25">
      <c r="A99" s="11">
        <v>1</v>
      </c>
      <c r="B99" s="101" t="s">
        <v>167</v>
      </c>
      <c r="C99" s="102"/>
      <c r="D99" s="102"/>
      <c r="E99" s="102"/>
      <c r="F99" s="102"/>
      <c r="G99" s="103"/>
      <c r="H99" s="12">
        <f>I99/$I$110</f>
        <v>0</v>
      </c>
      <c r="I99" s="13">
        <v>0</v>
      </c>
      <c r="K99"/>
      <c r="L99"/>
      <c r="M99"/>
      <c r="N99"/>
      <c r="O99"/>
      <c r="P99"/>
      <c r="Q99"/>
      <c r="R99"/>
      <c r="S99"/>
    </row>
    <row r="100" spans="1:19" ht="15" customHeight="1" x14ac:dyDescent="0.25">
      <c r="A100" s="11">
        <v>2</v>
      </c>
      <c r="B100" s="145" t="s">
        <v>171</v>
      </c>
      <c r="C100" s="146"/>
      <c r="D100" s="146"/>
      <c r="E100" s="146"/>
      <c r="F100" s="146"/>
      <c r="G100" s="147"/>
      <c r="H100" s="12">
        <f t="shared" ref="H100:H104" si="5">I100/$I$110</f>
        <v>0</v>
      </c>
      <c r="I100" s="13">
        <v>0</v>
      </c>
      <c r="K100"/>
      <c r="L100"/>
      <c r="M100"/>
      <c r="N100"/>
      <c r="O100"/>
      <c r="P100"/>
      <c r="Q100"/>
      <c r="R100"/>
      <c r="S100"/>
    </row>
    <row r="101" spans="1:19" ht="15" customHeight="1" x14ac:dyDescent="0.25">
      <c r="A101" s="11">
        <v>3</v>
      </c>
      <c r="B101" s="101" t="s">
        <v>72</v>
      </c>
      <c r="C101" s="102"/>
      <c r="D101" s="102"/>
      <c r="E101" s="102"/>
      <c r="F101" s="102"/>
      <c r="G101" s="103"/>
      <c r="H101" s="12">
        <f t="shared" si="5"/>
        <v>0</v>
      </c>
      <c r="I101" s="13">
        <v>0</v>
      </c>
      <c r="K101"/>
      <c r="L101"/>
      <c r="M101"/>
      <c r="N101"/>
      <c r="O101"/>
      <c r="P101"/>
      <c r="Q101"/>
      <c r="R101"/>
      <c r="S101"/>
    </row>
    <row r="102" spans="1:19" ht="15" customHeight="1" x14ac:dyDescent="0.25">
      <c r="A102" s="11">
        <v>4</v>
      </c>
      <c r="B102" s="148" t="s">
        <v>73</v>
      </c>
      <c r="C102" s="149"/>
      <c r="D102" s="149"/>
      <c r="E102" s="149"/>
      <c r="F102" s="149"/>
      <c r="G102" s="150"/>
      <c r="H102" s="12">
        <f t="shared" si="5"/>
        <v>0</v>
      </c>
      <c r="I102" s="13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1">
        <v>5</v>
      </c>
      <c r="B103" s="101" t="s">
        <v>172</v>
      </c>
      <c r="C103" s="102"/>
      <c r="D103" s="102"/>
      <c r="E103" s="102"/>
      <c r="F103" s="102"/>
      <c r="G103" s="103"/>
      <c r="H103" s="12">
        <f t="shared" si="5"/>
        <v>0</v>
      </c>
      <c r="I103" s="13"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1">
        <v>6</v>
      </c>
      <c r="B104" s="101" t="s">
        <v>74</v>
      </c>
      <c r="C104" s="102"/>
      <c r="D104" s="102"/>
      <c r="E104" s="102"/>
      <c r="F104" s="102"/>
      <c r="G104" s="103"/>
      <c r="H104" s="12">
        <f t="shared" si="5"/>
        <v>0</v>
      </c>
      <c r="I104" s="13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26" t="s">
        <v>75</v>
      </c>
      <c r="B105" s="127"/>
      <c r="C105" s="127"/>
      <c r="D105" s="127"/>
      <c r="E105" s="127"/>
      <c r="F105" s="127"/>
      <c r="G105" s="128"/>
      <c r="H105" s="15">
        <f>H99+H100+H101+H102+H103+H104</f>
        <v>0</v>
      </c>
      <c r="I105" s="39">
        <f>SUM(I99:I104)</f>
        <v>0</v>
      </c>
      <c r="J105" s="14"/>
      <c r="K105"/>
      <c r="L105"/>
      <c r="M105"/>
      <c r="N105"/>
      <c r="O105"/>
      <c r="P105"/>
      <c r="Q105"/>
      <c r="R105"/>
      <c r="S105"/>
    </row>
    <row r="106" spans="1:19" ht="30" customHeight="1" x14ac:dyDescent="0.25">
      <c r="A106"/>
      <c r="B106" s="129" t="s">
        <v>168</v>
      </c>
      <c r="C106" s="129"/>
      <c r="D106" s="129"/>
      <c r="E106" s="129"/>
      <c r="F106" s="129"/>
      <c r="G106" s="129"/>
      <c r="H106" s="129"/>
      <c r="I106" s="129"/>
      <c r="K106"/>
      <c r="L106"/>
      <c r="M106"/>
      <c r="N106"/>
      <c r="O106"/>
      <c r="P106"/>
      <c r="Q106"/>
      <c r="R106"/>
      <c r="S106"/>
    </row>
    <row r="107" spans="1:19" ht="5.25" customHeight="1" x14ac:dyDescent="0.25">
      <c r="A107"/>
      <c r="B107"/>
      <c r="C107"/>
      <c r="D107"/>
      <c r="E107"/>
      <c r="F107"/>
      <c r="G107"/>
      <c r="H107"/>
      <c r="I107"/>
    </row>
    <row r="108" spans="1:19" ht="48.75" customHeight="1" x14ac:dyDescent="0.25">
      <c r="A108" s="142" t="s">
        <v>150</v>
      </c>
      <c r="B108" s="143"/>
      <c r="C108" s="143"/>
      <c r="D108" s="143"/>
      <c r="E108" s="144"/>
      <c r="F108" s="40">
        <f>I25</f>
        <v>0.2</v>
      </c>
      <c r="G108" s="41">
        <f>I110*F108</f>
        <v>966.68049502282418</v>
      </c>
      <c r="H108" s="42" t="s">
        <v>76</v>
      </c>
      <c r="I108" s="43">
        <f>I78</f>
        <v>139.7830909090909</v>
      </c>
      <c r="K108"/>
      <c r="L108"/>
      <c r="M108"/>
      <c r="N108"/>
      <c r="O108"/>
      <c r="P108"/>
      <c r="Q108"/>
      <c r="R108"/>
      <c r="S108"/>
    </row>
    <row r="109" spans="1:19" s="47" customFormat="1" ht="16.5" customHeight="1" x14ac:dyDescent="0.25">
      <c r="A109" s="139" t="s">
        <v>77</v>
      </c>
      <c r="B109" s="139"/>
      <c r="C109" s="44" t="s">
        <v>78</v>
      </c>
      <c r="D109" s="44" t="s">
        <v>79</v>
      </c>
      <c r="E109" s="44" t="s">
        <v>80</v>
      </c>
      <c r="F109" s="44" t="s">
        <v>81</v>
      </c>
      <c r="G109" s="44" t="s">
        <v>82</v>
      </c>
      <c r="H109" s="42" t="s">
        <v>83</v>
      </c>
      <c r="I109" s="45" t="s">
        <v>84</v>
      </c>
      <c r="J109" s="46"/>
      <c r="K109"/>
      <c r="L109"/>
      <c r="M109"/>
      <c r="N109"/>
      <c r="O109"/>
      <c r="P109"/>
      <c r="Q109"/>
      <c r="R109"/>
      <c r="S109"/>
    </row>
    <row r="110" spans="1:19" ht="16.5" customHeight="1" x14ac:dyDescent="0.25">
      <c r="A110" s="140">
        <f>I37</f>
        <v>2507.4860909090908</v>
      </c>
      <c r="B110" s="140"/>
      <c r="C110" s="48">
        <f>I48</f>
        <v>922.75488145454551</v>
      </c>
      <c r="D110" s="48">
        <f>I60</f>
        <v>639.26602647463642</v>
      </c>
      <c r="E110" s="48">
        <f>I67</f>
        <v>87.247978533181808</v>
      </c>
      <c r="F110" s="48">
        <f>I71</f>
        <v>235.24989774266621</v>
      </c>
      <c r="G110" s="48">
        <f>I81</f>
        <v>581.18069090909091</v>
      </c>
      <c r="H110" s="48">
        <f>A110+C110+D110+E110+F110+G110</f>
        <v>4973.1855660232113</v>
      </c>
      <c r="I110" s="48">
        <f>H110-I108</f>
        <v>4833.4024751141205</v>
      </c>
      <c r="J110" s="14"/>
      <c r="K110"/>
      <c r="L110"/>
      <c r="M110"/>
      <c r="N110"/>
      <c r="O110"/>
      <c r="P110"/>
      <c r="Q110"/>
      <c r="R110"/>
      <c r="S110"/>
    </row>
    <row r="111" spans="1:19" ht="5.0999999999999996" customHeight="1" x14ac:dyDescent="0.25">
      <c r="A111" s="18"/>
      <c r="B111" s="141"/>
      <c r="C111" s="141"/>
      <c r="D111" s="141"/>
      <c r="E111" s="141"/>
      <c r="F111" s="141"/>
      <c r="G111" s="141"/>
      <c r="H111" s="141"/>
      <c r="I111" s="141"/>
    </row>
    <row r="112" spans="1:19" ht="33.75" x14ac:dyDescent="0.25">
      <c r="A112" s="10" t="s">
        <v>19</v>
      </c>
      <c r="B112" s="135" t="s">
        <v>85</v>
      </c>
      <c r="C112" s="136"/>
      <c r="D112" s="136"/>
      <c r="E112" s="136"/>
      <c r="F112" s="136"/>
      <c r="G112" s="137"/>
      <c r="H112" s="10" t="s">
        <v>14</v>
      </c>
      <c r="I112" s="10" t="s">
        <v>15</v>
      </c>
    </row>
    <row r="113" spans="1:15" ht="15" customHeight="1" x14ac:dyDescent="0.25">
      <c r="A113" s="11">
        <v>1</v>
      </c>
      <c r="B113" s="101" t="s">
        <v>86</v>
      </c>
      <c r="C113" s="102"/>
      <c r="D113" s="102"/>
      <c r="E113" s="102"/>
      <c r="F113" s="102"/>
      <c r="G113" s="103"/>
      <c r="H113" s="12">
        <f>I113/$I$123</f>
        <v>0</v>
      </c>
      <c r="I113" s="13">
        <v>0</v>
      </c>
    </row>
    <row r="114" spans="1:15" ht="15" customHeight="1" x14ac:dyDescent="0.25">
      <c r="A114" s="11">
        <v>2</v>
      </c>
      <c r="B114" s="101" t="s">
        <v>87</v>
      </c>
      <c r="C114" s="102"/>
      <c r="D114" s="102"/>
      <c r="E114" s="102"/>
      <c r="F114" s="102"/>
      <c r="G114" s="103"/>
      <c r="H114" s="12">
        <f>I114/$I$123</f>
        <v>0</v>
      </c>
      <c r="I114" s="13">
        <v>0</v>
      </c>
    </row>
    <row r="115" spans="1:15" ht="15" customHeight="1" x14ac:dyDescent="0.25">
      <c r="A115" s="126" t="s">
        <v>88</v>
      </c>
      <c r="B115" s="127"/>
      <c r="C115" s="127"/>
      <c r="D115" s="127"/>
      <c r="E115" s="127"/>
      <c r="F115" s="127"/>
      <c r="G115" s="128"/>
      <c r="H115" s="15">
        <f>H113+H114</f>
        <v>0</v>
      </c>
      <c r="I115" s="50">
        <f>SUM(I113:I114)</f>
        <v>0</v>
      </c>
    </row>
    <row r="116" spans="1:15" ht="5.0999999999999996" customHeight="1" x14ac:dyDescent="0.25"/>
    <row r="117" spans="1:15" ht="33.75" x14ac:dyDescent="0.25">
      <c r="A117" s="10" t="s">
        <v>31</v>
      </c>
      <c r="B117" s="135" t="s">
        <v>89</v>
      </c>
      <c r="C117" s="136"/>
      <c r="D117" s="136"/>
      <c r="E117" s="136"/>
      <c r="F117" s="136"/>
      <c r="G117" s="137"/>
      <c r="H117" s="10" t="s">
        <v>14</v>
      </c>
      <c r="I117" s="10" t="s">
        <v>15</v>
      </c>
    </row>
    <row r="118" spans="1:15" ht="15" customHeight="1" x14ac:dyDescent="0.25">
      <c r="A118" s="11">
        <v>1</v>
      </c>
      <c r="B118" s="101" t="s">
        <v>89</v>
      </c>
      <c r="C118" s="102"/>
      <c r="D118" s="102"/>
      <c r="E118" s="102"/>
      <c r="F118" s="102"/>
      <c r="G118" s="103"/>
      <c r="H118" s="12">
        <f>I118/I123</f>
        <v>0</v>
      </c>
      <c r="I118" s="13">
        <v>0</v>
      </c>
    </row>
    <row r="119" spans="1:15" ht="15" customHeight="1" x14ac:dyDescent="0.25">
      <c r="A119" s="126" t="s">
        <v>90</v>
      </c>
      <c r="B119" s="127"/>
      <c r="C119" s="127"/>
      <c r="D119" s="127"/>
      <c r="E119" s="127"/>
      <c r="F119" s="127"/>
      <c r="G119" s="128"/>
      <c r="H119" s="15">
        <f>H118</f>
        <v>0</v>
      </c>
      <c r="I119" s="50">
        <f>I118</f>
        <v>0</v>
      </c>
      <c r="J119" s="14"/>
      <c r="K119" s="14"/>
      <c r="L119" s="1"/>
    </row>
    <row r="120" spans="1:15" ht="5.0999999999999996" customHeight="1" x14ac:dyDescent="0.25">
      <c r="A120" s="17"/>
      <c r="B120" s="17"/>
      <c r="C120" s="17"/>
      <c r="D120" s="17"/>
      <c r="E120" s="17"/>
      <c r="F120" s="17"/>
      <c r="G120" s="17"/>
      <c r="H120" s="24"/>
      <c r="I120" s="25"/>
    </row>
    <row r="121" spans="1:15" ht="39" customHeight="1" x14ac:dyDescent="0.25">
      <c r="A121" s="138" t="s">
        <v>91</v>
      </c>
      <c r="B121" s="138"/>
      <c r="C121" s="138"/>
      <c r="D121" s="138"/>
      <c r="E121" s="138"/>
      <c r="F121" s="40">
        <v>0.18</v>
      </c>
      <c r="G121" s="41">
        <f>I123*F121</f>
        <v>870.01244552054163</v>
      </c>
      <c r="H121" s="42" t="s">
        <v>76</v>
      </c>
      <c r="I121" s="43">
        <f>I78</f>
        <v>139.7830909090909</v>
      </c>
      <c r="L121" s="1"/>
    </row>
    <row r="122" spans="1:15" s="47" customFormat="1" ht="16.5" customHeight="1" x14ac:dyDescent="0.25">
      <c r="A122" s="139" t="s">
        <v>77</v>
      </c>
      <c r="B122" s="139"/>
      <c r="C122" s="44" t="s">
        <v>78</v>
      </c>
      <c r="D122" s="44" t="s">
        <v>79</v>
      </c>
      <c r="E122" s="44" t="s">
        <v>80</v>
      </c>
      <c r="F122" s="44" t="s">
        <v>81</v>
      </c>
      <c r="G122" s="44" t="s">
        <v>82</v>
      </c>
      <c r="H122" s="42" t="s">
        <v>83</v>
      </c>
      <c r="I122" s="45" t="s">
        <v>84</v>
      </c>
      <c r="J122" s="46"/>
      <c r="L122" s="46"/>
    </row>
    <row r="123" spans="1:15" ht="16.5" customHeight="1" x14ac:dyDescent="0.25">
      <c r="A123" s="140">
        <f>I37</f>
        <v>2507.4860909090908</v>
      </c>
      <c r="B123" s="140"/>
      <c r="C123" s="48">
        <f>I48</f>
        <v>922.75488145454551</v>
      </c>
      <c r="D123" s="48">
        <f>I60</f>
        <v>639.26602647463642</v>
      </c>
      <c r="E123" s="48">
        <f>I67</f>
        <v>87.247978533181808</v>
      </c>
      <c r="F123" s="48">
        <f>I71</f>
        <v>235.24989774266621</v>
      </c>
      <c r="G123" s="48">
        <f>I81</f>
        <v>581.18069090909091</v>
      </c>
      <c r="H123" s="48">
        <f>A123+C123+D123+E123+F123+G123</f>
        <v>4973.1855660232113</v>
      </c>
      <c r="I123" s="48">
        <f>H123-I121</f>
        <v>4833.4024751141205</v>
      </c>
      <c r="J123" s="14"/>
      <c r="L123" s="1"/>
    </row>
    <row r="124" spans="1:15" ht="5.0999999999999996" customHeight="1" x14ac:dyDescent="0.25"/>
    <row r="125" spans="1:15" ht="12" x14ac:dyDescent="0.25">
      <c r="A125" s="120" t="s">
        <v>92</v>
      </c>
      <c r="B125" s="120"/>
      <c r="C125" s="120"/>
      <c r="D125" s="120"/>
      <c r="E125" s="120"/>
      <c r="F125" s="120"/>
      <c r="G125" s="120"/>
      <c r="H125" s="32">
        <f>H105+H115+H119</f>
        <v>0</v>
      </c>
      <c r="I125" s="33">
        <f>I105+I115+I119</f>
        <v>0</v>
      </c>
    </row>
    <row r="126" spans="1:15" ht="5.0999999999999996" customHeight="1" x14ac:dyDescent="0.25"/>
    <row r="127" spans="1:15" x14ac:dyDescent="0.25">
      <c r="A127" s="112" t="s">
        <v>93</v>
      </c>
      <c r="B127" s="112"/>
      <c r="C127" s="112"/>
      <c r="D127" s="112"/>
      <c r="E127" s="112"/>
      <c r="F127" s="112"/>
      <c r="G127" s="112"/>
      <c r="H127" s="112"/>
      <c r="I127" s="112"/>
    </row>
    <row r="128" spans="1:15" ht="33.75" x14ac:dyDescent="0.25">
      <c r="A128" s="10" t="s">
        <v>12</v>
      </c>
      <c r="B128" s="135" t="s">
        <v>169</v>
      </c>
      <c r="C128" s="136"/>
      <c r="D128" s="136"/>
      <c r="E128" s="136"/>
      <c r="F128" s="136"/>
      <c r="G128" s="137"/>
      <c r="H128" s="10" t="s">
        <v>14</v>
      </c>
      <c r="I128" s="10" t="s">
        <v>15</v>
      </c>
      <c r="K128"/>
      <c r="L128"/>
      <c r="M128"/>
      <c r="N128"/>
      <c r="O128"/>
    </row>
    <row r="129" spans="1:19" ht="15" customHeight="1" x14ac:dyDescent="0.25">
      <c r="A129" s="11">
        <v>1</v>
      </c>
      <c r="B129" s="101" t="s">
        <v>94</v>
      </c>
      <c r="C129" s="102"/>
      <c r="D129" s="102"/>
      <c r="E129" s="102"/>
      <c r="F129" s="102"/>
      <c r="G129" s="103"/>
      <c r="H129" s="12">
        <f>I129/$I$95</f>
        <v>1.9241982507288632E-2</v>
      </c>
      <c r="I129" s="13">
        <f>($D$139/$E$140)*G139</f>
        <v>95.693949666918954</v>
      </c>
    </row>
    <row r="130" spans="1:19" ht="15" customHeight="1" x14ac:dyDescent="0.25">
      <c r="A130" s="11">
        <v>2</v>
      </c>
      <c r="B130" s="101" t="s">
        <v>95</v>
      </c>
      <c r="C130" s="102"/>
      <c r="D130" s="102"/>
      <c r="E130" s="102"/>
      <c r="F130" s="102"/>
      <c r="G130" s="103"/>
      <c r="H130" s="12">
        <f t="shared" ref="H130:H133" si="6">I130/$I$95</f>
        <v>8.8629737609329448E-2</v>
      </c>
      <c r="I130" s="13">
        <f>($D$139/$E$140)*G140</f>
        <v>440.77213179914179</v>
      </c>
    </row>
    <row r="131" spans="1:19" ht="15" customHeight="1" x14ac:dyDescent="0.25">
      <c r="A131" s="11">
        <v>3</v>
      </c>
      <c r="B131" s="101" t="s">
        <v>159</v>
      </c>
      <c r="C131" s="102"/>
      <c r="D131" s="102"/>
      <c r="E131" s="102"/>
      <c r="F131" s="102"/>
      <c r="G131" s="103"/>
      <c r="H131" s="12">
        <f t="shared" si="6"/>
        <v>5.8309037900874647E-2</v>
      </c>
      <c r="I131" s="13">
        <f>($D$139/$E$140)*G141</f>
        <v>289.98166565733015</v>
      </c>
    </row>
    <row r="132" spans="1:19" ht="15" customHeight="1" x14ac:dyDescent="0.25">
      <c r="A132" s="11">
        <v>4</v>
      </c>
      <c r="B132" s="101" t="s">
        <v>173</v>
      </c>
      <c r="C132" s="102"/>
      <c r="D132" s="102"/>
      <c r="E132" s="102"/>
      <c r="F132" s="102"/>
      <c r="G132" s="103"/>
      <c r="H132" s="12">
        <f t="shared" si="6"/>
        <v>0</v>
      </c>
      <c r="I132" s="13">
        <f t="shared" ref="I132" si="7">($D$139/$E$140)*G142</f>
        <v>0</v>
      </c>
    </row>
    <row r="133" spans="1:19" ht="15" customHeight="1" x14ac:dyDescent="0.25">
      <c r="A133" s="11">
        <v>5</v>
      </c>
      <c r="B133" s="101" t="s">
        <v>74</v>
      </c>
      <c r="C133" s="102"/>
      <c r="D133" s="102"/>
      <c r="E133" s="102"/>
      <c r="F133" s="102"/>
      <c r="G133" s="103"/>
      <c r="H133" s="12">
        <f t="shared" si="6"/>
        <v>0</v>
      </c>
      <c r="I133" s="13">
        <v>0</v>
      </c>
    </row>
    <row r="134" spans="1:19" ht="15" customHeight="1" x14ac:dyDescent="0.25">
      <c r="A134" s="126" t="s">
        <v>96</v>
      </c>
      <c r="B134" s="127"/>
      <c r="C134" s="127"/>
      <c r="D134" s="127"/>
      <c r="E134" s="127"/>
      <c r="F134" s="127"/>
      <c r="G134" s="128"/>
      <c r="H134" s="15">
        <f>H129+H130+H131+H132+H133</f>
        <v>0.16618075801749271</v>
      </c>
      <c r="I134" s="50">
        <f>SUM(I129:I133)</f>
        <v>826.44774712339085</v>
      </c>
    </row>
    <row r="135" spans="1:19" ht="11.25" customHeight="1" x14ac:dyDescent="0.25">
      <c r="A135" s="18" t="s">
        <v>98</v>
      </c>
      <c r="B135" s="129" t="s">
        <v>97</v>
      </c>
      <c r="C135" s="129"/>
      <c r="D135" s="129"/>
      <c r="E135" s="129"/>
      <c r="F135" s="129"/>
      <c r="G135" s="129"/>
      <c r="H135" s="129"/>
      <c r="I135" s="129"/>
      <c r="K135"/>
      <c r="L135"/>
      <c r="M135"/>
      <c r="N135"/>
      <c r="O135"/>
      <c r="P135"/>
      <c r="Q135"/>
      <c r="R135"/>
      <c r="S135"/>
    </row>
    <row r="136" spans="1:19" ht="20.25" customHeight="1" x14ac:dyDescent="0.25">
      <c r="A136" s="18" t="s">
        <v>170</v>
      </c>
      <c r="B136" s="130" t="s">
        <v>99</v>
      </c>
      <c r="C136" s="130"/>
      <c r="D136" s="130"/>
      <c r="E136" s="130"/>
      <c r="F136" s="130"/>
      <c r="G136" s="130"/>
      <c r="H136" s="130"/>
      <c r="I136" s="130"/>
      <c r="K136"/>
      <c r="L136"/>
      <c r="M136"/>
      <c r="N136"/>
      <c r="O136"/>
      <c r="P136"/>
      <c r="Q136"/>
      <c r="R136"/>
      <c r="S136"/>
    </row>
    <row r="137" spans="1:19" ht="13.5" customHeight="1" x14ac:dyDescent="0.25">
      <c r="A137" s="131" t="s">
        <v>100</v>
      </c>
      <c r="B137" s="131"/>
      <c r="C137" s="131"/>
      <c r="D137" s="131"/>
      <c r="E137" s="131"/>
      <c r="F137" s="131"/>
      <c r="G137" s="131"/>
      <c r="H137" s="131"/>
      <c r="I137" s="131"/>
    </row>
    <row r="138" spans="1:19" ht="13.5" customHeight="1" x14ac:dyDescent="0.25">
      <c r="A138" s="132" t="s">
        <v>101</v>
      </c>
      <c r="B138" s="132"/>
      <c r="C138" s="11" t="s">
        <v>102</v>
      </c>
      <c r="D138" s="133" t="s">
        <v>143</v>
      </c>
      <c r="E138" s="134"/>
      <c r="F138" s="11" t="s">
        <v>103</v>
      </c>
      <c r="G138" s="49" t="s">
        <v>104</v>
      </c>
      <c r="H138" s="133" t="s">
        <v>105</v>
      </c>
      <c r="I138" s="133"/>
    </row>
    <row r="139" spans="1:19" ht="13.5" customHeight="1" x14ac:dyDescent="0.25">
      <c r="A139" s="121">
        <f>I95</f>
        <v>4973.1855660232113</v>
      </c>
      <c r="B139" s="122"/>
      <c r="C139" s="13">
        <f>I125</f>
        <v>0</v>
      </c>
      <c r="D139" s="123">
        <f>A139+C139</f>
        <v>4973.1855660232113</v>
      </c>
      <c r="E139" s="124"/>
      <c r="F139" s="11" t="s">
        <v>94</v>
      </c>
      <c r="G139" s="51">
        <v>1.6500000000000001E-2</v>
      </c>
      <c r="H139" s="116">
        <v>6.4999999999999997E-3</v>
      </c>
      <c r="I139" s="116"/>
      <c r="J139" s="14"/>
    </row>
    <row r="140" spans="1:19" ht="13.5" customHeight="1" x14ac:dyDescent="0.25">
      <c r="A140" s="125" t="s">
        <v>106</v>
      </c>
      <c r="B140" s="125"/>
      <c r="C140" s="49">
        <v>1</v>
      </c>
      <c r="D140" s="53">
        <f>G143/1</f>
        <v>0.14250000000000002</v>
      </c>
      <c r="E140" s="54">
        <f>C140-D140</f>
        <v>0.85749999999999993</v>
      </c>
      <c r="F140" s="11" t="s">
        <v>95</v>
      </c>
      <c r="G140" s="51">
        <v>7.5999999999999998E-2</v>
      </c>
      <c r="H140" s="116">
        <v>0.03</v>
      </c>
      <c r="I140" s="116"/>
    </row>
    <row r="141" spans="1:19" ht="13.5" customHeight="1" x14ac:dyDescent="0.25">
      <c r="A141" s="115" t="s">
        <v>107</v>
      </c>
      <c r="B141" s="115"/>
      <c r="C141" s="11">
        <v>1</v>
      </c>
      <c r="D141" s="55">
        <f>H143</f>
        <v>8.6499999999999994E-2</v>
      </c>
      <c r="E141" s="56">
        <f>C141-D141</f>
        <v>0.91349999999999998</v>
      </c>
      <c r="F141" s="11" t="s">
        <v>159</v>
      </c>
      <c r="G141" s="51">
        <f>I11</f>
        <v>0.05</v>
      </c>
      <c r="H141" s="116">
        <f>I11</f>
        <v>0.05</v>
      </c>
      <c r="I141" s="116"/>
    </row>
    <row r="142" spans="1:19" ht="13.5" customHeight="1" x14ac:dyDescent="0.25">
      <c r="A142" s="115" t="s">
        <v>108</v>
      </c>
      <c r="B142" s="115"/>
      <c r="C142" s="11">
        <v>1</v>
      </c>
      <c r="D142" s="57">
        <v>0.09</v>
      </c>
      <c r="E142" s="58">
        <f>C142-D142</f>
        <v>0.91</v>
      </c>
      <c r="F142" s="11" t="s">
        <v>109</v>
      </c>
      <c r="G142" s="51">
        <v>0</v>
      </c>
      <c r="H142" s="116">
        <v>0</v>
      </c>
      <c r="I142" s="116"/>
    </row>
    <row r="143" spans="1:19" ht="18" customHeight="1" x14ac:dyDescent="0.25">
      <c r="A143" s="59" t="s">
        <v>110</v>
      </c>
      <c r="B143" s="117" t="s">
        <v>111</v>
      </c>
      <c r="C143" s="117"/>
      <c r="D143" s="117"/>
      <c r="E143" s="117"/>
      <c r="F143" s="23" t="s">
        <v>112</v>
      </c>
      <c r="G143" s="60">
        <f>SUM(G139:G142)</f>
        <v>0.14250000000000002</v>
      </c>
      <c r="H143" s="118">
        <f>SUM(H139:I142)</f>
        <v>8.6499999999999994E-2</v>
      </c>
      <c r="I143" s="118"/>
    </row>
    <row r="144" spans="1:19" ht="5.0999999999999996" customHeight="1" x14ac:dyDescent="0.25">
      <c r="A144" s="61"/>
      <c r="B144" s="119"/>
      <c r="C144" s="119"/>
      <c r="D144" s="119"/>
      <c r="E144" s="119"/>
      <c r="F144" s="119"/>
      <c r="G144" s="119"/>
      <c r="H144" s="119"/>
      <c r="I144" s="119"/>
    </row>
    <row r="145" spans="1:10" ht="12" x14ac:dyDescent="0.25">
      <c r="A145" s="120" t="s">
        <v>113</v>
      </c>
      <c r="B145" s="120"/>
      <c r="C145" s="120"/>
      <c r="D145" s="120"/>
      <c r="E145" s="120"/>
      <c r="F145" s="120"/>
      <c r="G145" s="120"/>
      <c r="H145" s="32">
        <f>H134</f>
        <v>0.16618075801749271</v>
      </c>
      <c r="I145" s="33">
        <f>I134</f>
        <v>826.44774712339085</v>
      </c>
    </row>
    <row r="146" spans="1:10" ht="5.0999999999999996" customHeight="1" x14ac:dyDescent="0.25"/>
    <row r="147" spans="1:10" x14ac:dyDescent="0.25">
      <c r="A147" s="113" t="s">
        <v>114</v>
      </c>
      <c r="B147" s="113"/>
      <c r="C147" s="113"/>
      <c r="D147" s="113"/>
      <c r="E147" s="113"/>
      <c r="F147" s="113"/>
      <c r="G147" s="113"/>
      <c r="H147" s="113"/>
      <c r="I147" s="113"/>
    </row>
    <row r="148" spans="1:10" x14ac:dyDescent="0.25">
      <c r="A148" s="112" t="s">
        <v>11</v>
      </c>
      <c r="B148" s="112"/>
      <c r="C148" s="112"/>
      <c r="D148" s="112"/>
      <c r="E148" s="112"/>
      <c r="F148" s="112"/>
      <c r="G148" s="112"/>
      <c r="H148" s="112"/>
      <c r="I148" s="112"/>
    </row>
    <row r="149" spans="1:10" ht="15" customHeight="1" x14ac:dyDescent="0.25">
      <c r="A149" s="11">
        <v>1</v>
      </c>
      <c r="B149" s="101" t="s">
        <v>115</v>
      </c>
      <c r="C149" s="102"/>
      <c r="D149" s="102"/>
      <c r="E149" s="102"/>
      <c r="F149" s="102"/>
      <c r="G149" s="103"/>
      <c r="H149" s="12">
        <f>I149/$G$166</f>
        <v>0.43235252222327991</v>
      </c>
      <c r="I149" s="62">
        <f>I37</f>
        <v>2507.4860909090908</v>
      </c>
    </row>
    <row r="150" spans="1:10" ht="15" customHeight="1" x14ac:dyDescent="0.25">
      <c r="A150" s="11">
        <v>2</v>
      </c>
      <c r="B150" s="101" t="s">
        <v>116</v>
      </c>
      <c r="C150" s="102"/>
      <c r="D150" s="102"/>
      <c r="E150" s="102"/>
      <c r="F150" s="102"/>
      <c r="G150" s="103"/>
      <c r="H150" s="12">
        <f t="shared" ref="H150:H151" si="8">I150/$G$166</f>
        <v>0.32493757492102215</v>
      </c>
      <c r="I150" s="62">
        <f>I48+I60+I67+I71</f>
        <v>1884.51878420503</v>
      </c>
    </row>
    <row r="151" spans="1:10" ht="15" customHeight="1" x14ac:dyDescent="0.25">
      <c r="A151" s="11">
        <v>3</v>
      </c>
      <c r="B151" s="114" t="s">
        <v>117</v>
      </c>
      <c r="C151" s="114"/>
      <c r="D151" s="114"/>
      <c r="E151" s="114"/>
      <c r="F151" s="114"/>
      <c r="G151" s="114"/>
      <c r="H151" s="12">
        <f t="shared" si="8"/>
        <v>0.100209902855698</v>
      </c>
      <c r="I151" s="62">
        <f>I81</f>
        <v>581.18069090909091</v>
      </c>
    </row>
    <row r="152" spans="1:10" s="17" customFormat="1" ht="15" customHeight="1" x14ac:dyDescent="0.25">
      <c r="A152" s="104" t="s">
        <v>118</v>
      </c>
      <c r="B152" s="105"/>
      <c r="C152" s="105"/>
      <c r="D152" s="105"/>
      <c r="E152" s="105"/>
      <c r="F152" s="105"/>
      <c r="G152" s="106"/>
      <c r="H152" s="32">
        <f>H149+H150+H151</f>
        <v>0.85750000000000004</v>
      </c>
      <c r="I152" s="33">
        <f>SUM(I149:I151)</f>
        <v>4973.1855660232113</v>
      </c>
      <c r="J152" s="24"/>
    </row>
    <row r="153" spans="1:10" ht="5.0999999999999996" customHeight="1" x14ac:dyDescent="0.25"/>
    <row r="154" spans="1:10" x14ac:dyDescent="0.25">
      <c r="A154" s="112" t="s">
        <v>70</v>
      </c>
      <c r="B154" s="112"/>
      <c r="C154" s="112"/>
      <c r="D154" s="112"/>
      <c r="E154" s="112"/>
      <c r="F154" s="112"/>
      <c r="G154" s="112"/>
      <c r="H154" s="112"/>
      <c r="I154" s="112"/>
    </row>
    <row r="155" spans="1:10" ht="15" customHeight="1" x14ac:dyDescent="0.25">
      <c r="A155" s="11">
        <v>1</v>
      </c>
      <c r="B155" s="101" t="s">
        <v>119</v>
      </c>
      <c r="C155" s="102"/>
      <c r="D155" s="102"/>
      <c r="E155" s="102"/>
      <c r="F155" s="102"/>
      <c r="G155" s="103"/>
      <c r="H155" s="12">
        <f>I155/$G$166</f>
        <v>0</v>
      </c>
      <c r="I155" s="13">
        <f>I105</f>
        <v>0</v>
      </c>
    </row>
    <row r="156" spans="1:10" ht="15" customHeight="1" x14ac:dyDescent="0.25">
      <c r="A156" s="11">
        <v>2</v>
      </c>
      <c r="B156" s="101" t="s">
        <v>120</v>
      </c>
      <c r="C156" s="102"/>
      <c r="D156" s="102"/>
      <c r="E156" s="102"/>
      <c r="F156" s="102"/>
      <c r="G156" s="103"/>
      <c r="H156" s="12">
        <f t="shared" ref="H156:H157" si="9">I156/$G$166</f>
        <v>0</v>
      </c>
      <c r="I156" s="13">
        <f>I115</f>
        <v>0</v>
      </c>
    </row>
    <row r="157" spans="1:10" ht="15" customHeight="1" x14ac:dyDescent="0.25">
      <c r="A157" s="11">
        <v>3</v>
      </c>
      <c r="B157" s="101" t="s">
        <v>121</v>
      </c>
      <c r="C157" s="102"/>
      <c r="D157" s="102"/>
      <c r="E157" s="102"/>
      <c r="F157" s="102"/>
      <c r="G157" s="103"/>
      <c r="H157" s="12">
        <f t="shared" si="9"/>
        <v>0</v>
      </c>
      <c r="I157" s="13">
        <f>I119</f>
        <v>0</v>
      </c>
    </row>
    <row r="158" spans="1:10" ht="15" customHeight="1" x14ac:dyDescent="0.25">
      <c r="A158" s="104" t="s">
        <v>122</v>
      </c>
      <c r="B158" s="105"/>
      <c r="C158" s="105"/>
      <c r="D158" s="105"/>
      <c r="E158" s="105"/>
      <c r="F158" s="105"/>
      <c r="G158" s="106"/>
      <c r="H158" s="32">
        <f>H155+H156+H157</f>
        <v>0</v>
      </c>
      <c r="I158" s="33">
        <f>I155+I156+I157</f>
        <v>0</v>
      </c>
    </row>
    <row r="159" spans="1:10" ht="5.0999999999999996" customHeight="1" x14ac:dyDescent="0.25"/>
    <row r="160" spans="1:10" x14ac:dyDescent="0.25">
      <c r="A160" s="112" t="s">
        <v>93</v>
      </c>
      <c r="B160" s="112"/>
      <c r="C160" s="112"/>
      <c r="D160" s="112"/>
      <c r="E160" s="112"/>
      <c r="F160" s="112"/>
      <c r="G160" s="112"/>
      <c r="H160" s="112"/>
      <c r="I160" s="112"/>
    </row>
    <row r="161" spans="1:11" ht="15" customHeight="1" x14ac:dyDescent="0.25">
      <c r="A161" s="11">
        <v>1</v>
      </c>
      <c r="B161" s="101" t="s">
        <v>123</v>
      </c>
      <c r="C161" s="102"/>
      <c r="D161" s="102"/>
      <c r="E161" s="102"/>
      <c r="F161" s="102"/>
      <c r="G161" s="103"/>
      <c r="H161" s="12">
        <f>I161/$G$166</f>
        <v>0.14250000000000002</v>
      </c>
      <c r="I161" s="13">
        <f>I134</f>
        <v>826.44774712339085</v>
      </c>
    </row>
    <row r="162" spans="1:11" ht="15" customHeight="1" x14ac:dyDescent="0.25">
      <c r="A162" s="104" t="s">
        <v>124</v>
      </c>
      <c r="B162" s="105"/>
      <c r="C162" s="105"/>
      <c r="D162" s="105"/>
      <c r="E162" s="105"/>
      <c r="F162" s="105"/>
      <c r="G162" s="106"/>
      <c r="H162" s="32">
        <f>H161</f>
        <v>0.14250000000000002</v>
      </c>
      <c r="I162" s="33">
        <f>I134</f>
        <v>826.44774712339085</v>
      </c>
      <c r="K162" s="63"/>
    </row>
    <row r="163" spans="1:11" ht="5.0999999999999996" customHeight="1" x14ac:dyDescent="0.25"/>
    <row r="164" spans="1:11" x14ac:dyDescent="0.25">
      <c r="A164" s="107" t="s">
        <v>114</v>
      </c>
      <c r="B164" s="107"/>
      <c r="C164" s="107"/>
      <c r="D164" s="107"/>
      <c r="E164" s="107"/>
      <c r="F164" s="107"/>
      <c r="G164" s="107"/>
      <c r="H164" s="107"/>
      <c r="I164" s="107"/>
    </row>
    <row r="165" spans="1:11" ht="45" x14ac:dyDescent="0.25">
      <c r="A165" s="108" t="s">
        <v>125</v>
      </c>
      <c r="B165" s="108"/>
      <c r="C165" s="108"/>
      <c r="D165" s="108"/>
      <c r="E165" s="108"/>
      <c r="F165" s="108"/>
      <c r="G165" s="64" t="s">
        <v>126</v>
      </c>
      <c r="H165" s="64" t="s">
        <v>127</v>
      </c>
      <c r="I165" s="64" t="s">
        <v>128</v>
      </c>
    </row>
    <row r="166" spans="1:11" ht="11.25" customHeight="1" x14ac:dyDescent="0.25">
      <c r="A166" s="109" t="str">
        <f>D5</f>
        <v xml:space="preserve">Auxiliar Administrativo Supervisor - seg-sáb </v>
      </c>
      <c r="B166" s="110"/>
      <c r="C166" s="110"/>
      <c r="D166" s="110"/>
      <c r="E166" s="110"/>
      <c r="F166" s="111"/>
      <c r="G166" s="65">
        <f>I152+I158+I162</f>
        <v>5799.6333131466017</v>
      </c>
      <c r="H166" s="64">
        <f>IF(D6="12x36",2,1)</f>
        <v>1</v>
      </c>
      <c r="I166" s="65">
        <f>G166*H166</f>
        <v>5799.6333131466017</v>
      </c>
    </row>
    <row r="167" spans="1:11" x14ac:dyDescent="0.25">
      <c r="A167" s="109"/>
      <c r="B167" s="110"/>
      <c r="C167" s="110"/>
      <c r="D167" s="110"/>
      <c r="E167" s="110"/>
      <c r="F167" s="111"/>
      <c r="G167" s="64"/>
      <c r="H167" s="64"/>
      <c r="I167" s="65"/>
    </row>
    <row r="168" spans="1:11" s="17" customFormat="1" ht="12" x14ac:dyDescent="0.25">
      <c r="A168" s="98" t="s">
        <v>129</v>
      </c>
      <c r="B168" s="99"/>
      <c r="C168" s="99"/>
      <c r="D168" s="99"/>
      <c r="E168" s="99"/>
      <c r="F168" s="99"/>
      <c r="G168" s="99"/>
      <c r="H168" s="100"/>
      <c r="I168" s="66">
        <f>I166+I167</f>
        <v>5799.6333131466017</v>
      </c>
      <c r="J168" s="24"/>
    </row>
  </sheetData>
  <mergeCells count="166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B30:G30"/>
    <mergeCell ref="B31:G31"/>
    <mergeCell ref="B32:G32"/>
    <mergeCell ref="B33:G33"/>
    <mergeCell ref="B34:G34"/>
    <mergeCell ref="B35:G35"/>
    <mergeCell ref="A23:F23"/>
    <mergeCell ref="A24:F24"/>
    <mergeCell ref="A25:F25"/>
    <mergeCell ref="A27:I27"/>
    <mergeCell ref="B28:G28"/>
    <mergeCell ref="B29:G29"/>
    <mergeCell ref="B43:G43"/>
    <mergeCell ref="B44:G44"/>
    <mergeCell ref="B45:G45"/>
    <mergeCell ref="B46:G46"/>
    <mergeCell ref="B47:G47"/>
    <mergeCell ref="A48:G48"/>
    <mergeCell ref="B36:G36"/>
    <mergeCell ref="A37:G37"/>
    <mergeCell ref="B39:G39"/>
    <mergeCell ref="B40:G40"/>
    <mergeCell ref="B41:G41"/>
    <mergeCell ref="B42:G42"/>
    <mergeCell ref="B55:G55"/>
    <mergeCell ref="B56:G56"/>
    <mergeCell ref="B57:G57"/>
    <mergeCell ref="B58:G58"/>
    <mergeCell ref="B59:G59"/>
    <mergeCell ref="A60:G60"/>
    <mergeCell ref="A49:I49"/>
    <mergeCell ref="A50:I50"/>
    <mergeCell ref="B51:G51"/>
    <mergeCell ref="B52:G52"/>
    <mergeCell ref="B53:G53"/>
    <mergeCell ref="B54:G54"/>
    <mergeCell ref="A67:G67"/>
    <mergeCell ref="B69:G69"/>
    <mergeCell ref="B70:G70"/>
    <mergeCell ref="A71:G71"/>
    <mergeCell ref="A73:G73"/>
    <mergeCell ref="B75:G75"/>
    <mergeCell ref="B61:I61"/>
    <mergeCell ref="B62:I62"/>
    <mergeCell ref="B63:G63"/>
    <mergeCell ref="B64:G64"/>
    <mergeCell ref="B65:G65"/>
    <mergeCell ref="B66:G66"/>
    <mergeCell ref="B82:G82"/>
    <mergeCell ref="A83:I83"/>
    <mergeCell ref="A84:B84"/>
    <mergeCell ref="A85:B85"/>
    <mergeCell ref="A87:I87"/>
    <mergeCell ref="A88:B88"/>
    <mergeCell ref="B76:G76"/>
    <mergeCell ref="B77:G77"/>
    <mergeCell ref="B78:G78"/>
    <mergeCell ref="B79:G79"/>
    <mergeCell ref="B80:G80"/>
    <mergeCell ref="A81:G81"/>
    <mergeCell ref="B98:G98"/>
    <mergeCell ref="B99:G99"/>
    <mergeCell ref="B100:G100"/>
    <mergeCell ref="B101:G101"/>
    <mergeCell ref="B102:G102"/>
    <mergeCell ref="B103:G103"/>
    <mergeCell ref="A89:B89"/>
    <mergeCell ref="A91:I91"/>
    <mergeCell ref="A92:B92"/>
    <mergeCell ref="A93:B93"/>
    <mergeCell ref="A95:G95"/>
    <mergeCell ref="A97:I97"/>
    <mergeCell ref="B111:I111"/>
    <mergeCell ref="B112:G112"/>
    <mergeCell ref="B113:G113"/>
    <mergeCell ref="B114:G114"/>
    <mergeCell ref="A115:G115"/>
    <mergeCell ref="B117:G117"/>
    <mergeCell ref="B104:G104"/>
    <mergeCell ref="A105:G105"/>
    <mergeCell ref="B106:I106"/>
    <mergeCell ref="A108:E108"/>
    <mergeCell ref="A109:B109"/>
    <mergeCell ref="A110:B110"/>
    <mergeCell ref="A127:I127"/>
    <mergeCell ref="B128:G128"/>
    <mergeCell ref="B129:G129"/>
    <mergeCell ref="B130:G130"/>
    <mergeCell ref="B131:G131"/>
    <mergeCell ref="B132:G132"/>
    <mergeCell ref="B118:G118"/>
    <mergeCell ref="A119:G119"/>
    <mergeCell ref="A121:E121"/>
    <mergeCell ref="A122:B122"/>
    <mergeCell ref="A123:B123"/>
    <mergeCell ref="A125:G125"/>
    <mergeCell ref="A139:B139"/>
    <mergeCell ref="D139:E139"/>
    <mergeCell ref="H139:I139"/>
    <mergeCell ref="A140:B140"/>
    <mergeCell ref="H140:I140"/>
    <mergeCell ref="A141:B141"/>
    <mergeCell ref="H141:I141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47:I147"/>
    <mergeCell ref="A148:I148"/>
    <mergeCell ref="B149:G149"/>
    <mergeCell ref="B150:G150"/>
    <mergeCell ref="B151:G151"/>
    <mergeCell ref="A152:G152"/>
    <mergeCell ref="A142:B142"/>
    <mergeCell ref="H142:I142"/>
    <mergeCell ref="B143:E143"/>
    <mergeCell ref="H143:I143"/>
    <mergeCell ref="B144:I144"/>
    <mergeCell ref="A145:G145"/>
    <mergeCell ref="A168:H168"/>
    <mergeCell ref="B161:G161"/>
    <mergeCell ref="A162:G162"/>
    <mergeCell ref="A164:I164"/>
    <mergeCell ref="A165:F165"/>
    <mergeCell ref="A166:F166"/>
    <mergeCell ref="A167:F167"/>
    <mergeCell ref="A154:I154"/>
    <mergeCell ref="B155:G155"/>
    <mergeCell ref="B156:G156"/>
    <mergeCell ref="B157:G157"/>
    <mergeCell ref="A158:G158"/>
    <mergeCell ref="A160:I160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2" max="8" man="1"/>
    <brk id="120" max="8" man="1"/>
  </rowBreaks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68"/>
  <sheetViews>
    <sheetView tabSelected="1" view="pageBreakPreview" topLeftCell="A139" zoomScale="130" zoomScaleNormal="130" zoomScaleSheetLayoutView="130" workbookViewId="0">
      <selection activeCell="I122" sqref="I122"/>
    </sheetView>
  </sheetViews>
  <sheetFormatPr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K1" s="2"/>
    </row>
    <row r="2" spans="1:11" ht="22.5" customHeight="1" x14ac:dyDescent="0.25">
      <c r="A2" s="179" t="s">
        <v>1</v>
      </c>
      <c r="B2" s="179"/>
      <c r="C2" s="180" t="s">
        <v>198</v>
      </c>
      <c r="D2" s="180"/>
      <c r="E2" s="181" t="s">
        <v>2</v>
      </c>
      <c r="F2" s="181"/>
      <c r="G2" s="181"/>
      <c r="H2" s="181"/>
      <c r="I2" s="181"/>
    </row>
    <row r="3" spans="1:11" ht="11.25" customHeight="1" x14ac:dyDescent="0.25">
      <c r="A3" s="179" t="s">
        <v>3</v>
      </c>
      <c r="B3" s="179"/>
      <c r="C3" s="4"/>
      <c r="D3" s="5"/>
      <c r="E3" s="6" t="s">
        <v>4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148" t="s">
        <v>153</v>
      </c>
      <c r="B5" s="149"/>
      <c r="C5" s="150"/>
      <c r="D5" s="182" t="s">
        <v>209</v>
      </c>
      <c r="E5" s="183"/>
      <c r="F5" s="184"/>
      <c r="G5" s="185" t="str">
        <f>IF(D6="12x36","Regime de trabalho:","Quantidade de HORAS/MÊS")</f>
        <v>Quantidade de HORAS/MÊS</v>
      </c>
      <c r="H5" s="186"/>
      <c r="I5" s="189">
        <f>IF(D6="12x36",D6,5*D6)</f>
        <v>200</v>
      </c>
    </row>
    <row r="6" spans="1:11" ht="18.75" customHeight="1" x14ac:dyDescent="0.25">
      <c r="A6" s="148" t="str">
        <f>IF(D6="12x36","Regime de trabalho:","Regime de trabalho (horas semanais):")</f>
        <v>Regime de trabalho (horas semanais):</v>
      </c>
      <c r="B6" s="149"/>
      <c r="C6" s="150"/>
      <c r="D6" s="148">
        <v>40</v>
      </c>
      <c r="E6" s="149"/>
      <c r="F6" s="150"/>
      <c r="G6" s="187"/>
      <c r="H6" s="188"/>
      <c r="I6" s="190"/>
    </row>
    <row r="7" spans="1:11" ht="22.5" customHeight="1" x14ac:dyDescent="0.25">
      <c r="A7" s="148" t="s">
        <v>160</v>
      </c>
      <c r="B7" s="149"/>
      <c r="C7" s="150"/>
      <c r="D7" s="101" t="s">
        <v>180</v>
      </c>
      <c r="E7" s="102"/>
      <c r="F7" s="103"/>
      <c r="G7" s="173" t="s">
        <v>154</v>
      </c>
      <c r="H7" s="174"/>
      <c r="I7" s="177">
        <v>0.4</v>
      </c>
    </row>
    <row r="8" spans="1:11" ht="22.5" customHeight="1" x14ac:dyDescent="0.25">
      <c r="A8" s="148" t="s">
        <v>161</v>
      </c>
      <c r="B8" s="149"/>
      <c r="C8" s="150"/>
      <c r="D8" s="101" t="s">
        <v>6</v>
      </c>
      <c r="E8" s="102"/>
      <c r="F8" s="103"/>
      <c r="G8" s="175"/>
      <c r="H8" s="176"/>
      <c r="I8" s="178"/>
    </row>
    <row r="9" spans="1:11" ht="24.75" customHeight="1" x14ac:dyDescent="0.25">
      <c r="A9" s="148" t="s">
        <v>135</v>
      </c>
      <c r="B9" s="149"/>
      <c r="C9" s="150"/>
      <c r="D9" s="148" t="s">
        <v>207</v>
      </c>
      <c r="E9" s="149"/>
      <c r="F9" s="150"/>
      <c r="G9" s="167" t="s">
        <v>155</v>
      </c>
      <c r="H9" s="167"/>
      <c r="I9" s="8" t="s">
        <v>145</v>
      </c>
    </row>
    <row r="10" spans="1:11" ht="32.25" customHeight="1" x14ac:dyDescent="0.25">
      <c r="A10" s="168" t="s">
        <v>132</v>
      </c>
      <c r="B10" s="169"/>
      <c r="C10" s="169"/>
      <c r="D10" s="169"/>
      <c r="E10" s="169"/>
      <c r="F10" s="169"/>
      <c r="G10" s="71" t="s">
        <v>162</v>
      </c>
      <c r="H10" s="7">
        <v>220</v>
      </c>
      <c r="I10" s="73">
        <v>1540.51</v>
      </c>
    </row>
    <row r="11" spans="1:11" ht="28.5" customHeight="1" x14ac:dyDescent="0.25">
      <c r="A11" s="134" t="s">
        <v>159</v>
      </c>
      <c r="B11" s="162"/>
      <c r="C11" s="162"/>
      <c r="D11" s="162"/>
      <c r="E11" s="162"/>
      <c r="F11" s="162"/>
      <c r="G11" s="7" t="str">
        <f>D9</f>
        <v>Porto Alegre Zona Sul</v>
      </c>
      <c r="H11" s="7" t="s">
        <v>5</v>
      </c>
      <c r="I11" s="9">
        <v>0.05</v>
      </c>
    </row>
    <row r="12" spans="1:11" ht="15" customHeight="1" x14ac:dyDescent="0.25">
      <c r="A12" s="166" t="s">
        <v>133</v>
      </c>
      <c r="B12" s="170"/>
      <c r="C12" s="170"/>
      <c r="D12" s="170"/>
      <c r="E12" s="170"/>
      <c r="F12" s="170"/>
      <c r="G12" s="164" t="s">
        <v>6</v>
      </c>
      <c r="H12" s="7" t="s">
        <v>7</v>
      </c>
      <c r="I12" s="73">
        <v>4.8</v>
      </c>
    </row>
    <row r="13" spans="1:11" x14ac:dyDescent="0.25">
      <c r="A13" s="171"/>
      <c r="B13" s="172"/>
      <c r="C13" s="172"/>
      <c r="D13" s="172"/>
      <c r="E13" s="172"/>
      <c r="F13" s="172"/>
      <c r="G13" s="164"/>
      <c r="H13" s="7" t="s">
        <v>8</v>
      </c>
      <c r="I13" s="74">
        <v>22</v>
      </c>
    </row>
    <row r="14" spans="1:11" x14ac:dyDescent="0.25">
      <c r="A14" s="168"/>
      <c r="B14" s="169"/>
      <c r="C14" s="169"/>
      <c r="D14" s="169"/>
      <c r="E14" s="169"/>
      <c r="F14" s="169"/>
      <c r="G14" s="164"/>
      <c r="H14" s="7" t="s">
        <v>9</v>
      </c>
      <c r="I14" s="8">
        <v>0.06</v>
      </c>
    </row>
    <row r="15" spans="1:11" ht="11.25" customHeight="1" x14ac:dyDescent="0.25">
      <c r="A15" s="133" t="s">
        <v>156</v>
      </c>
      <c r="B15" s="133"/>
      <c r="C15" s="133"/>
      <c r="D15" s="133"/>
      <c r="E15" s="133"/>
      <c r="F15" s="134"/>
      <c r="G15" s="164" t="s">
        <v>6</v>
      </c>
      <c r="H15" s="7" t="s">
        <v>7</v>
      </c>
      <c r="I15" s="73">
        <v>23.68</v>
      </c>
    </row>
    <row r="16" spans="1:11" ht="11.25" customHeight="1" x14ac:dyDescent="0.25">
      <c r="A16" s="133"/>
      <c r="B16" s="133"/>
      <c r="C16" s="133"/>
      <c r="D16" s="133"/>
      <c r="E16" s="133"/>
      <c r="F16" s="134"/>
      <c r="G16" s="164"/>
      <c r="H16" s="7" t="s">
        <v>8</v>
      </c>
      <c r="I16" s="74">
        <v>22</v>
      </c>
    </row>
    <row r="17" spans="1:9" x14ac:dyDescent="0.25">
      <c r="A17" s="133"/>
      <c r="B17" s="133"/>
      <c r="C17" s="133"/>
      <c r="D17" s="133"/>
      <c r="E17" s="133"/>
      <c r="F17" s="134"/>
      <c r="G17" s="164"/>
      <c r="H17" s="7" t="s">
        <v>9</v>
      </c>
      <c r="I17" s="8">
        <v>0.19</v>
      </c>
    </row>
    <row r="18" spans="1:9" x14ac:dyDescent="0.25">
      <c r="A18" s="133" t="s">
        <v>157</v>
      </c>
      <c r="B18" s="133"/>
      <c r="C18" s="133"/>
      <c r="D18" s="133"/>
      <c r="E18" s="133"/>
      <c r="F18" s="134"/>
      <c r="G18" s="164" t="s">
        <v>6</v>
      </c>
      <c r="H18" s="7" t="s">
        <v>7</v>
      </c>
      <c r="I18" s="73">
        <v>0</v>
      </c>
    </row>
    <row r="19" spans="1:9" x14ac:dyDescent="0.25">
      <c r="A19" s="133"/>
      <c r="B19" s="133"/>
      <c r="C19" s="133"/>
      <c r="D19" s="133"/>
      <c r="E19" s="133"/>
      <c r="F19" s="134"/>
      <c r="G19" s="164"/>
      <c r="H19" s="7" t="s">
        <v>8</v>
      </c>
      <c r="I19" s="74">
        <v>0</v>
      </c>
    </row>
    <row r="20" spans="1:9" x14ac:dyDescent="0.25">
      <c r="A20" s="133"/>
      <c r="B20" s="133"/>
      <c r="C20" s="133"/>
      <c r="D20" s="133"/>
      <c r="E20" s="133"/>
      <c r="F20" s="134"/>
      <c r="G20" s="164"/>
      <c r="H20" s="7" t="s">
        <v>9</v>
      </c>
      <c r="I20" s="8">
        <v>0</v>
      </c>
    </row>
    <row r="21" spans="1:9" ht="36" customHeight="1" x14ac:dyDescent="0.25">
      <c r="A21" s="165" t="s">
        <v>174</v>
      </c>
      <c r="B21" s="165"/>
      <c r="C21" s="165"/>
      <c r="D21" s="165"/>
      <c r="E21" s="165"/>
      <c r="F21" s="166"/>
      <c r="G21" s="72" t="s">
        <v>6</v>
      </c>
      <c r="H21" s="72" t="s">
        <v>146</v>
      </c>
      <c r="I21" s="76">
        <v>19.420000000000002</v>
      </c>
    </row>
    <row r="22" spans="1:9" ht="22.5" x14ac:dyDescent="0.25">
      <c r="A22" s="134" t="s">
        <v>144</v>
      </c>
      <c r="B22" s="162"/>
      <c r="C22" s="162"/>
      <c r="D22" s="162"/>
      <c r="E22" s="162"/>
      <c r="F22" s="163"/>
      <c r="G22" s="72"/>
      <c r="H22" s="72" t="s">
        <v>136</v>
      </c>
      <c r="I22" s="75" t="s">
        <v>145</v>
      </c>
    </row>
    <row r="23" spans="1:9" ht="34.5" customHeight="1" x14ac:dyDescent="0.25">
      <c r="A23" s="133" t="s">
        <v>176</v>
      </c>
      <c r="B23" s="133"/>
      <c r="C23" s="133"/>
      <c r="D23" s="133"/>
      <c r="E23" s="133"/>
      <c r="F23" s="133"/>
      <c r="G23" s="7"/>
      <c r="H23" s="7" t="s">
        <v>141</v>
      </c>
      <c r="I23" s="73">
        <f>I29</f>
        <v>1400.4636363636364</v>
      </c>
    </row>
    <row r="24" spans="1:9" ht="26.25" customHeight="1" x14ac:dyDescent="0.25">
      <c r="A24" s="134" t="s">
        <v>147</v>
      </c>
      <c r="B24" s="162"/>
      <c r="C24" s="162"/>
      <c r="D24" s="162"/>
      <c r="E24" s="162"/>
      <c r="F24" s="163"/>
      <c r="G24" s="72"/>
      <c r="H24" s="77" t="s">
        <v>148</v>
      </c>
      <c r="I24" s="78" t="s">
        <v>145</v>
      </c>
    </row>
    <row r="25" spans="1:9" ht="35.25" customHeight="1" x14ac:dyDescent="0.25">
      <c r="A25" s="133" t="s">
        <v>152</v>
      </c>
      <c r="B25" s="133"/>
      <c r="C25" s="133"/>
      <c r="D25" s="133"/>
      <c r="E25" s="133"/>
      <c r="F25" s="133"/>
      <c r="G25" s="7"/>
      <c r="H25" s="71" t="s">
        <v>136</v>
      </c>
      <c r="I25" s="8">
        <v>0.2</v>
      </c>
    </row>
    <row r="26" spans="1:9" ht="5.0999999999999996" customHeight="1" x14ac:dyDescent="0.25"/>
    <row r="27" spans="1:9" ht="17.25" customHeight="1" x14ac:dyDescent="0.25">
      <c r="A27" s="112" t="s">
        <v>11</v>
      </c>
      <c r="B27" s="112"/>
      <c r="C27" s="112"/>
      <c r="D27" s="112"/>
      <c r="E27" s="112"/>
      <c r="F27" s="112"/>
      <c r="G27" s="112"/>
      <c r="H27" s="112"/>
      <c r="I27" s="112"/>
    </row>
    <row r="28" spans="1:9" ht="33.75" x14ac:dyDescent="0.25">
      <c r="A28" s="10" t="s">
        <v>12</v>
      </c>
      <c r="B28" s="135" t="s">
        <v>13</v>
      </c>
      <c r="C28" s="136"/>
      <c r="D28" s="136"/>
      <c r="E28" s="136"/>
      <c r="F28" s="136"/>
      <c r="G28" s="137"/>
      <c r="H28" s="10" t="s">
        <v>14</v>
      </c>
      <c r="I28" s="10" t="s">
        <v>15</v>
      </c>
    </row>
    <row r="29" spans="1:9" ht="15" customHeight="1" x14ac:dyDescent="0.25">
      <c r="A29" s="11">
        <v>1</v>
      </c>
      <c r="B29" s="101" t="s">
        <v>16</v>
      </c>
      <c r="C29" s="102"/>
      <c r="D29" s="102"/>
      <c r="E29" s="102"/>
      <c r="F29" s="102"/>
      <c r="G29" s="103"/>
      <c r="H29" s="12">
        <f t="shared" ref="H29:H36" si="0">I29/$I$37</f>
        <v>0.7142857142857143</v>
      </c>
      <c r="I29" s="13">
        <f>IF(D6="12x36",I10,I10/H10*I5)</f>
        <v>1400.4636363636364</v>
      </c>
    </row>
    <row r="30" spans="1:9" ht="15" customHeight="1" x14ac:dyDescent="0.25">
      <c r="A30" s="11">
        <f>A29+1</f>
        <v>2</v>
      </c>
      <c r="B30" s="101" t="s">
        <v>17</v>
      </c>
      <c r="C30" s="102"/>
      <c r="D30" s="102"/>
      <c r="E30" s="102"/>
      <c r="F30" s="102"/>
      <c r="G30" s="103"/>
      <c r="H30" s="12">
        <f t="shared" si="0"/>
        <v>0</v>
      </c>
      <c r="I30" s="13">
        <f>IF(I9=30%,I29*I9,0)</f>
        <v>0</v>
      </c>
    </row>
    <row r="31" spans="1:9" ht="15" customHeight="1" x14ac:dyDescent="0.25">
      <c r="A31" s="11">
        <f t="shared" ref="A31:A36" si="1">A30+1</f>
        <v>3</v>
      </c>
      <c r="B31" s="114" t="s">
        <v>142</v>
      </c>
      <c r="C31" s="114"/>
      <c r="D31" s="114"/>
      <c r="E31" s="114"/>
      <c r="F31" s="114"/>
      <c r="G31" s="114"/>
      <c r="H31" s="12">
        <f t="shared" si="0"/>
        <v>0</v>
      </c>
      <c r="I31" s="13">
        <f>IF(I7=10%,I23*I7,0)</f>
        <v>0</v>
      </c>
    </row>
    <row r="32" spans="1:9" ht="15" customHeight="1" x14ac:dyDescent="0.25">
      <c r="A32" s="11">
        <f t="shared" si="1"/>
        <v>4</v>
      </c>
      <c r="B32" s="114" t="s">
        <v>137</v>
      </c>
      <c r="C32" s="114"/>
      <c r="D32" s="114"/>
      <c r="E32" s="114"/>
      <c r="F32" s="114"/>
      <c r="G32" s="114"/>
      <c r="H32" s="12">
        <f t="shared" si="0"/>
        <v>0</v>
      </c>
      <c r="I32" s="13">
        <f>IF(I7=20%,I23*I7,0)</f>
        <v>0</v>
      </c>
    </row>
    <row r="33" spans="1:10" ht="15" customHeight="1" x14ac:dyDescent="0.25">
      <c r="A33" s="11">
        <f t="shared" si="1"/>
        <v>5</v>
      </c>
      <c r="B33" s="114" t="s">
        <v>138</v>
      </c>
      <c r="C33" s="114"/>
      <c r="D33" s="114"/>
      <c r="E33" s="114"/>
      <c r="F33" s="114"/>
      <c r="G33" s="114"/>
      <c r="H33" s="12">
        <f t="shared" si="0"/>
        <v>0.28571428571428575</v>
      </c>
      <c r="I33" s="13">
        <f>IF(I7=40%,I23*I7,0)</f>
        <v>560.1854545454546</v>
      </c>
    </row>
    <row r="34" spans="1:10" ht="15" customHeight="1" x14ac:dyDescent="0.25">
      <c r="A34" s="11">
        <f t="shared" si="1"/>
        <v>6</v>
      </c>
      <c r="B34" s="101" t="s">
        <v>163</v>
      </c>
      <c r="C34" s="102"/>
      <c r="D34" s="102"/>
      <c r="E34" s="102"/>
      <c r="F34" s="102"/>
      <c r="G34" s="103"/>
      <c r="H34" s="12">
        <f t="shared" si="0"/>
        <v>0</v>
      </c>
      <c r="I34" s="13">
        <f>IF(I22="Não aplicável",0,I29*I22)</f>
        <v>0</v>
      </c>
    </row>
    <row r="35" spans="1:10" ht="15" customHeight="1" x14ac:dyDescent="0.25">
      <c r="A35" s="11">
        <f t="shared" si="1"/>
        <v>7</v>
      </c>
      <c r="B35" s="101" t="s">
        <v>10</v>
      </c>
      <c r="C35" s="102"/>
      <c r="D35" s="102"/>
      <c r="E35" s="102"/>
      <c r="F35" s="102"/>
      <c r="G35" s="103"/>
      <c r="H35" s="12">
        <f t="shared" si="0"/>
        <v>0</v>
      </c>
      <c r="I35" s="13">
        <v>0</v>
      </c>
    </row>
    <row r="36" spans="1:10" ht="15" customHeight="1" x14ac:dyDescent="0.25">
      <c r="A36" s="11">
        <f t="shared" si="1"/>
        <v>8</v>
      </c>
      <c r="B36" s="159" t="str">
        <f>IF(D6="12x36","Para postos 12x36 os feriados são considerados compensados, conforme parágrafo único, Art. 59-A da CLT","Outros")</f>
        <v>Outros</v>
      </c>
      <c r="C36" s="160"/>
      <c r="D36" s="160"/>
      <c r="E36" s="160"/>
      <c r="F36" s="160"/>
      <c r="G36" s="161"/>
      <c r="H36" s="12">
        <f t="shared" si="0"/>
        <v>0</v>
      </c>
      <c r="I36" s="68">
        <v>0</v>
      </c>
    </row>
    <row r="37" spans="1:10" s="17" customFormat="1" ht="15" customHeight="1" x14ac:dyDescent="0.25">
      <c r="A37" s="126" t="s">
        <v>18</v>
      </c>
      <c r="B37" s="127"/>
      <c r="C37" s="127"/>
      <c r="D37" s="127"/>
      <c r="E37" s="127"/>
      <c r="F37" s="127"/>
      <c r="G37" s="128"/>
      <c r="H37" s="15">
        <f>SUM(H29:H36)</f>
        <v>1</v>
      </c>
      <c r="I37" s="50">
        <f>SUM(I29:I36)</f>
        <v>1960.649090909091</v>
      </c>
      <c r="J37" s="16"/>
    </row>
    <row r="38" spans="1:10" ht="5.0999999999999996" customHeight="1" x14ac:dyDescent="0.25"/>
    <row r="39" spans="1:10" ht="33.75" customHeight="1" x14ac:dyDescent="0.25">
      <c r="A39" s="10" t="s">
        <v>19</v>
      </c>
      <c r="B39" s="135" t="s">
        <v>20</v>
      </c>
      <c r="C39" s="136"/>
      <c r="D39" s="136"/>
      <c r="E39" s="136"/>
      <c r="F39" s="136"/>
      <c r="G39" s="137"/>
      <c r="H39" s="10" t="s">
        <v>14</v>
      </c>
      <c r="I39" s="10" t="s">
        <v>15</v>
      </c>
    </row>
    <row r="40" spans="1:10" ht="15" customHeight="1" x14ac:dyDescent="0.25">
      <c r="A40" s="11">
        <v>1</v>
      </c>
      <c r="B40" s="101" t="s">
        <v>21</v>
      </c>
      <c r="C40" s="102"/>
      <c r="D40" s="102"/>
      <c r="E40" s="102"/>
      <c r="F40" s="102"/>
      <c r="G40" s="103"/>
      <c r="H40" s="12">
        <v>0.2</v>
      </c>
      <c r="I40" s="13">
        <f>$I$37*H40</f>
        <v>392.12981818181822</v>
      </c>
    </row>
    <row r="41" spans="1:10" ht="15" customHeight="1" x14ac:dyDescent="0.25">
      <c r="A41" s="11">
        <v>2</v>
      </c>
      <c r="B41" s="101" t="s">
        <v>22</v>
      </c>
      <c r="C41" s="102"/>
      <c r="D41" s="102"/>
      <c r="E41" s="102"/>
      <c r="F41" s="102"/>
      <c r="G41" s="103"/>
      <c r="H41" s="12">
        <v>1.4999999999999999E-2</v>
      </c>
      <c r="I41" s="13">
        <f t="shared" ref="I41:I47" si="2">$I$37*H41</f>
        <v>29.409736363636362</v>
      </c>
    </row>
    <row r="42" spans="1:10" ht="15" customHeight="1" x14ac:dyDescent="0.25">
      <c r="A42" s="11">
        <v>3</v>
      </c>
      <c r="B42" s="101" t="s">
        <v>23</v>
      </c>
      <c r="C42" s="102"/>
      <c r="D42" s="102"/>
      <c r="E42" s="102"/>
      <c r="F42" s="102"/>
      <c r="G42" s="103"/>
      <c r="H42" s="12">
        <v>0.01</v>
      </c>
      <c r="I42" s="13">
        <f t="shared" si="2"/>
        <v>19.606490909090912</v>
      </c>
    </row>
    <row r="43" spans="1:10" ht="15" customHeight="1" x14ac:dyDescent="0.25">
      <c r="A43" s="11">
        <v>4</v>
      </c>
      <c r="B43" s="101" t="s">
        <v>24</v>
      </c>
      <c r="C43" s="102"/>
      <c r="D43" s="102"/>
      <c r="E43" s="102"/>
      <c r="F43" s="102"/>
      <c r="G43" s="103"/>
      <c r="H43" s="12">
        <v>2E-3</v>
      </c>
      <c r="I43" s="13">
        <f>$I$37*H43</f>
        <v>3.921298181818182</v>
      </c>
    </row>
    <row r="44" spans="1:10" ht="15" customHeight="1" x14ac:dyDescent="0.25">
      <c r="A44" s="11">
        <v>5</v>
      </c>
      <c r="B44" s="101" t="s">
        <v>25</v>
      </c>
      <c r="C44" s="102"/>
      <c r="D44" s="102"/>
      <c r="E44" s="102"/>
      <c r="F44" s="102"/>
      <c r="G44" s="103"/>
      <c r="H44" s="12">
        <v>2.5000000000000001E-2</v>
      </c>
      <c r="I44" s="13">
        <f t="shared" si="2"/>
        <v>49.016227272727278</v>
      </c>
    </row>
    <row r="45" spans="1:10" ht="15" customHeight="1" x14ac:dyDescent="0.25">
      <c r="A45" s="11">
        <v>6</v>
      </c>
      <c r="B45" s="101" t="s">
        <v>26</v>
      </c>
      <c r="C45" s="102"/>
      <c r="D45" s="102"/>
      <c r="E45" s="102"/>
      <c r="F45" s="102"/>
      <c r="G45" s="103"/>
      <c r="H45" s="12">
        <v>0.08</v>
      </c>
      <c r="I45" s="13">
        <f>$I$37*H45</f>
        <v>156.85192727272729</v>
      </c>
    </row>
    <row r="46" spans="1:10" ht="15" customHeight="1" x14ac:dyDescent="0.25">
      <c r="A46" s="11">
        <v>7</v>
      </c>
      <c r="B46" s="101" t="s">
        <v>130</v>
      </c>
      <c r="C46" s="102"/>
      <c r="D46" s="102"/>
      <c r="E46" s="102"/>
      <c r="F46" s="102"/>
      <c r="G46" s="103"/>
      <c r="H46" s="12">
        <v>0.03</v>
      </c>
      <c r="I46" s="13">
        <f t="shared" si="2"/>
        <v>58.819472727272725</v>
      </c>
    </row>
    <row r="47" spans="1:10" ht="15" customHeight="1" x14ac:dyDescent="0.25">
      <c r="A47" s="11">
        <v>8</v>
      </c>
      <c r="B47" s="101" t="s">
        <v>27</v>
      </c>
      <c r="C47" s="102"/>
      <c r="D47" s="102"/>
      <c r="E47" s="102"/>
      <c r="F47" s="102"/>
      <c r="G47" s="103"/>
      <c r="H47" s="12">
        <v>6.0000000000000001E-3</v>
      </c>
      <c r="I47" s="13">
        <f t="shared" si="2"/>
        <v>11.763894545454546</v>
      </c>
    </row>
    <row r="48" spans="1:10" s="17" customFormat="1" ht="15" customHeight="1" x14ac:dyDescent="0.25">
      <c r="A48" s="126" t="s">
        <v>28</v>
      </c>
      <c r="B48" s="127"/>
      <c r="C48" s="127"/>
      <c r="D48" s="127"/>
      <c r="E48" s="127"/>
      <c r="F48" s="127"/>
      <c r="G48" s="128"/>
      <c r="H48" s="15">
        <f>SUM(H40:H47)</f>
        <v>0.3680000000000001</v>
      </c>
      <c r="I48" s="50">
        <f>SUM(I40:I47)</f>
        <v>721.51886545454545</v>
      </c>
      <c r="J48" s="16"/>
    </row>
    <row r="49" spans="1:16" ht="15" customHeight="1" x14ac:dyDescent="0.25">
      <c r="A49" s="153" t="s">
        <v>29</v>
      </c>
      <c r="B49" s="153"/>
      <c r="C49" s="153"/>
      <c r="D49" s="153"/>
      <c r="E49" s="153"/>
      <c r="F49" s="153"/>
      <c r="G49" s="153"/>
      <c r="H49" s="153"/>
      <c r="I49" s="153"/>
    </row>
    <row r="50" spans="1:16" ht="30.75" customHeight="1" x14ac:dyDescent="0.25">
      <c r="A50" s="158" t="s">
        <v>30</v>
      </c>
      <c r="B50" s="158"/>
      <c r="C50" s="158"/>
      <c r="D50" s="158"/>
      <c r="E50" s="158"/>
      <c r="F50" s="158"/>
      <c r="G50" s="158"/>
      <c r="H50" s="158"/>
      <c r="I50" s="158"/>
      <c r="J50"/>
      <c r="K50"/>
      <c r="L50"/>
      <c r="M50"/>
      <c r="N50"/>
      <c r="O50"/>
      <c r="P50"/>
    </row>
    <row r="51" spans="1:16" ht="33.75" customHeight="1" x14ac:dyDescent="0.25">
      <c r="A51" s="10" t="s">
        <v>31</v>
      </c>
      <c r="B51" s="135" t="s">
        <v>32</v>
      </c>
      <c r="C51" s="136"/>
      <c r="D51" s="136"/>
      <c r="E51" s="136"/>
      <c r="F51" s="136"/>
      <c r="G51" s="137"/>
      <c r="H51" s="10" t="s">
        <v>14</v>
      </c>
      <c r="I51" s="10" t="s">
        <v>15</v>
      </c>
    </row>
    <row r="52" spans="1:16" ht="15" customHeight="1" x14ac:dyDescent="0.25">
      <c r="A52" s="11">
        <v>1</v>
      </c>
      <c r="B52" s="101" t="s">
        <v>33</v>
      </c>
      <c r="C52" s="102"/>
      <c r="D52" s="102"/>
      <c r="E52" s="102"/>
      <c r="F52" s="102"/>
      <c r="G52" s="103"/>
      <c r="H52" s="67">
        <v>0.119314</v>
      </c>
      <c r="I52" s="13">
        <f>$I$37*H52</f>
        <v>233.93288563272728</v>
      </c>
    </row>
    <row r="53" spans="1:16" ht="15" customHeight="1" x14ac:dyDescent="0.25">
      <c r="A53" s="11">
        <v>2</v>
      </c>
      <c r="B53" s="101" t="s">
        <v>34</v>
      </c>
      <c r="C53" s="102"/>
      <c r="D53" s="102"/>
      <c r="E53" s="102"/>
      <c r="F53" s="102"/>
      <c r="G53" s="103"/>
      <c r="H53" s="67">
        <v>2.0479000000000001E-2</v>
      </c>
      <c r="I53" s="13">
        <f t="shared" ref="I53:I58" si="3">$I$37*H53</f>
        <v>40.152132732727274</v>
      </c>
    </row>
    <row r="54" spans="1:16" ht="15" customHeight="1" x14ac:dyDescent="0.25">
      <c r="A54" s="11">
        <v>3</v>
      </c>
      <c r="B54" s="101" t="s">
        <v>35</v>
      </c>
      <c r="C54" s="102"/>
      <c r="D54" s="102"/>
      <c r="E54" s="102"/>
      <c r="F54" s="102"/>
      <c r="G54" s="103"/>
      <c r="H54" s="12">
        <v>1.2123E-2</v>
      </c>
      <c r="I54" s="13">
        <f t="shared" si="3"/>
        <v>23.768948929090911</v>
      </c>
    </row>
    <row r="55" spans="1:16" ht="15" customHeight="1" x14ac:dyDescent="0.25">
      <c r="A55" s="11">
        <v>4</v>
      </c>
      <c r="B55" s="101" t="s">
        <v>36</v>
      </c>
      <c r="C55" s="102"/>
      <c r="D55" s="102"/>
      <c r="E55" s="102"/>
      <c r="F55" s="102"/>
      <c r="G55" s="103"/>
      <c r="H55" s="12">
        <v>1.1436E-2</v>
      </c>
      <c r="I55" s="13">
        <f>$I$37*H55</f>
        <v>22.421983003636363</v>
      </c>
    </row>
    <row r="56" spans="1:16" ht="15" customHeight="1" x14ac:dyDescent="0.25">
      <c r="A56" s="11">
        <v>5</v>
      </c>
      <c r="B56" s="101" t="s">
        <v>37</v>
      </c>
      <c r="C56" s="102"/>
      <c r="D56" s="102"/>
      <c r="E56" s="102"/>
      <c r="F56" s="102"/>
      <c r="G56" s="103"/>
      <c r="H56" s="12">
        <v>1.74E-4</v>
      </c>
      <c r="I56" s="13">
        <f t="shared" si="3"/>
        <v>0.34115294181818184</v>
      </c>
    </row>
    <row r="57" spans="1:16" ht="15" customHeight="1" x14ac:dyDescent="0.25">
      <c r="A57" s="11">
        <v>6</v>
      </c>
      <c r="B57" s="101" t="s">
        <v>38</v>
      </c>
      <c r="C57" s="102"/>
      <c r="D57" s="102"/>
      <c r="E57" s="102"/>
      <c r="F57" s="102"/>
      <c r="G57" s="103"/>
      <c r="H57" s="12">
        <v>4.4200000000000001E-4</v>
      </c>
      <c r="I57" s="13">
        <f t="shared" si="3"/>
        <v>0.86660689818181824</v>
      </c>
    </row>
    <row r="58" spans="1:16" ht="15" customHeight="1" x14ac:dyDescent="0.25">
      <c r="A58" s="11">
        <v>7</v>
      </c>
      <c r="B58" s="101" t="s">
        <v>39</v>
      </c>
      <c r="C58" s="102"/>
      <c r="D58" s="102"/>
      <c r="E58" s="102"/>
      <c r="F58" s="102"/>
      <c r="G58" s="103"/>
      <c r="H58" s="12">
        <v>1.85E-4</v>
      </c>
      <c r="I58" s="13">
        <f t="shared" si="3"/>
        <v>0.36272008181818183</v>
      </c>
    </row>
    <row r="59" spans="1:16" ht="15" customHeight="1" x14ac:dyDescent="0.25">
      <c r="A59" s="11">
        <v>8</v>
      </c>
      <c r="B59" s="101" t="s">
        <v>40</v>
      </c>
      <c r="C59" s="102"/>
      <c r="D59" s="102"/>
      <c r="E59" s="102"/>
      <c r="F59" s="102"/>
      <c r="G59" s="103"/>
      <c r="H59" s="12">
        <v>9.0789999999999996E-2</v>
      </c>
      <c r="I59" s="13">
        <f>$I$37*H59</f>
        <v>178.00733096363638</v>
      </c>
    </row>
    <row r="60" spans="1:16" s="17" customFormat="1" ht="15" customHeight="1" x14ac:dyDescent="0.25">
      <c r="A60" s="126" t="s">
        <v>41</v>
      </c>
      <c r="B60" s="127"/>
      <c r="C60" s="127"/>
      <c r="D60" s="127"/>
      <c r="E60" s="127"/>
      <c r="F60" s="127"/>
      <c r="G60" s="128"/>
      <c r="H60" s="15">
        <f>SUM(H52:H59)</f>
        <v>0.25494299999999998</v>
      </c>
      <c r="I60" s="50">
        <f>SUM(I52:I59)</f>
        <v>499.85376118363638</v>
      </c>
      <c r="J60" s="16"/>
    </row>
    <row r="61" spans="1:16" ht="11.25" customHeight="1" x14ac:dyDescent="0.25">
      <c r="A61" s="18" t="s">
        <v>42</v>
      </c>
      <c r="B61" s="129" t="s">
        <v>43</v>
      </c>
      <c r="C61" s="129"/>
      <c r="D61" s="129"/>
      <c r="E61" s="129"/>
      <c r="F61" s="129"/>
      <c r="G61" s="129"/>
      <c r="H61" s="129"/>
      <c r="I61" s="129"/>
    </row>
    <row r="62" spans="1:16" ht="15" customHeight="1" x14ac:dyDescent="0.25">
      <c r="A62" s="18" t="s">
        <v>44</v>
      </c>
      <c r="B62" s="157" t="s">
        <v>45</v>
      </c>
      <c r="C62" s="157"/>
      <c r="D62" s="157"/>
      <c r="E62" s="157"/>
      <c r="F62" s="157"/>
      <c r="G62" s="157"/>
      <c r="H62" s="157"/>
      <c r="I62" s="157"/>
    </row>
    <row r="63" spans="1:16" ht="33.75" customHeight="1" x14ac:dyDescent="0.25">
      <c r="A63" s="10" t="s">
        <v>46</v>
      </c>
      <c r="B63" s="135" t="s">
        <v>47</v>
      </c>
      <c r="C63" s="136"/>
      <c r="D63" s="136"/>
      <c r="E63" s="136"/>
      <c r="F63" s="136"/>
      <c r="G63" s="137"/>
      <c r="H63" s="10" t="s">
        <v>14</v>
      </c>
      <c r="I63" s="10" t="s">
        <v>15</v>
      </c>
    </row>
    <row r="64" spans="1:16" ht="15" customHeight="1" x14ac:dyDescent="0.25">
      <c r="A64" s="11">
        <v>1</v>
      </c>
      <c r="B64" s="101" t="s">
        <v>48</v>
      </c>
      <c r="C64" s="102"/>
      <c r="D64" s="102"/>
      <c r="E64" s="102"/>
      <c r="F64" s="102"/>
      <c r="G64" s="103"/>
      <c r="H64" s="12">
        <v>2.3626999999999999E-2</v>
      </c>
      <c r="I64" s="13">
        <f>$I$37*H64</f>
        <v>46.324256070909094</v>
      </c>
    </row>
    <row r="65" spans="1:11" ht="15" customHeight="1" x14ac:dyDescent="0.25">
      <c r="A65" s="11">
        <v>2</v>
      </c>
      <c r="B65" s="101" t="s">
        <v>49</v>
      </c>
      <c r="C65" s="102"/>
      <c r="D65" s="102"/>
      <c r="E65" s="102"/>
      <c r="F65" s="102"/>
      <c r="G65" s="103"/>
      <c r="H65" s="12">
        <v>1.717E-3</v>
      </c>
      <c r="I65" s="13">
        <f t="shared" ref="I65:I66" si="4">$I$37*H65</f>
        <v>3.366434489090909</v>
      </c>
    </row>
    <row r="66" spans="1:11" ht="15" customHeight="1" x14ac:dyDescent="0.25">
      <c r="A66" s="11">
        <v>3</v>
      </c>
      <c r="B66" s="101" t="s">
        <v>50</v>
      </c>
      <c r="C66" s="102"/>
      <c r="D66" s="102"/>
      <c r="E66" s="102"/>
      <c r="F66" s="102"/>
      <c r="G66" s="103"/>
      <c r="H66" s="12">
        <v>9.4509999999999993E-3</v>
      </c>
      <c r="I66" s="13">
        <f t="shared" si="4"/>
        <v>18.530094558181819</v>
      </c>
    </row>
    <row r="67" spans="1:11" s="17" customFormat="1" ht="15" customHeight="1" x14ac:dyDescent="0.25">
      <c r="A67" s="126" t="s">
        <v>51</v>
      </c>
      <c r="B67" s="127"/>
      <c r="C67" s="127"/>
      <c r="D67" s="127"/>
      <c r="E67" s="127"/>
      <c r="F67" s="127"/>
      <c r="G67" s="128"/>
      <c r="H67" s="15">
        <f>SUM(H64:H66)</f>
        <v>3.4795E-2</v>
      </c>
      <c r="I67" s="50">
        <f>SUM(I64:I66)</f>
        <v>68.220785118181823</v>
      </c>
      <c r="J67" s="16"/>
    </row>
    <row r="68" spans="1:11" ht="5.0999999999999996" customHeight="1" x14ac:dyDescent="0.25"/>
    <row r="69" spans="1:11" ht="33.75" x14ac:dyDescent="0.25">
      <c r="A69" s="10" t="s">
        <v>52</v>
      </c>
      <c r="B69" s="135" t="s">
        <v>53</v>
      </c>
      <c r="C69" s="136"/>
      <c r="D69" s="136"/>
      <c r="E69" s="136"/>
      <c r="F69" s="136"/>
      <c r="G69" s="137"/>
      <c r="H69" s="10" t="s">
        <v>14</v>
      </c>
      <c r="I69" s="10" t="s">
        <v>15</v>
      </c>
    </row>
    <row r="70" spans="1:11" ht="15" customHeight="1" x14ac:dyDescent="0.25">
      <c r="A70" s="11">
        <v>1</v>
      </c>
      <c r="B70" s="101" t="s">
        <v>54</v>
      </c>
      <c r="C70" s="102"/>
      <c r="D70" s="102"/>
      <c r="E70" s="102"/>
      <c r="F70" s="102"/>
      <c r="G70" s="103"/>
      <c r="H70" s="12">
        <f>(H48*H60)</f>
        <v>9.3819024000000015E-2</v>
      </c>
      <c r="I70" s="13">
        <f>$I$37*H70</f>
        <v>183.94618411557821</v>
      </c>
    </row>
    <row r="71" spans="1:11" s="17" customFormat="1" ht="15" customHeight="1" x14ac:dyDescent="0.25">
      <c r="A71" s="126" t="s">
        <v>55</v>
      </c>
      <c r="B71" s="127"/>
      <c r="C71" s="127"/>
      <c r="D71" s="127"/>
      <c r="E71" s="127"/>
      <c r="F71" s="127"/>
      <c r="G71" s="128"/>
      <c r="H71" s="15">
        <f>SUM(H70:H70)</f>
        <v>9.3819024000000015E-2</v>
      </c>
      <c r="I71" s="50">
        <f>I70</f>
        <v>183.94618411557821</v>
      </c>
      <c r="J71" s="16"/>
      <c r="K71" s="19"/>
    </row>
    <row r="72" spans="1:11" ht="5.0999999999999996" customHeight="1" x14ac:dyDescent="0.25">
      <c r="J72" s="20"/>
    </row>
    <row r="73" spans="1:11" s="17" customFormat="1" ht="12" x14ac:dyDescent="0.25">
      <c r="A73" s="156" t="s">
        <v>56</v>
      </c>
      <c r="B73" s="156"/>
      <c r="C73" s="156"/>
      <c r="D73" s="156"/>
      <c r="E73" s="156"/>
      <c r="F73" s="156"/>
      <c r="G73" s="156"/>
      <c r="H73" s="21">
        <f>H48+H60+H67+H71</f>
        <v>0.75155702400000002</v>
      </c>
      <c r="I73" s="22">
        <f>I48+I60+I67+I71</f>
        <v>1473.5395958719419</v>
      </c>
      <c r="J73" s="16"/>
    </row>
    <row r="74" spans="1:11" ht="5.0999999999999996" customHeight="1" x14ac:dyDescent="0.25"/>
    <row r="75" spans="1:11" ht="33.75" x14ac:dyDescent="0.25">
      <c r="A75" s="10" t="s">
        <v>57</v>
      </c>
      <c r="B75" s="135" t="s">
        <v>151</v>
      </c>
      <c r="C75" s="136"/>
      <c r="D75" s="136"/>
      <c r="E75" s="136"/>
      <c r="F75" s="136"/>
      <c r="G75" s="137"/>
      <c r="H75" s="10" t="s">
        <v>14</v>
      </c>
      <c r="I75" s="10" t="s">
        <v>15</v>
      </c>
    </row>
    <row r="76" spans="1:11" ht="15" customHeight="1" x14ac:dyDescent="0.25">
      <c r="A76" s="11">
        <v>1</v>
      </c>
      <c r="B76" s="101" t="s">
        <v>156</v>
      </c>
      <c r="C76" s="102"/>
      <c r="D76" s="102"/>
      <c r="E76" s="102"/>
      <c r="F76" s="102"/>
      <c r="G76" s="103"/>
      <c r="H76" s="12">
        <f>I76/$I$37</f>
        <v>0.21522341858957655</v>
      </c>
      <c r="I76" s="13">
        <f>I93</f>
        <v>421.97760000000005</v>
      </c>
    </row>
    <row r="77" spans="1:11" ht="15" customHeight="1" x14ac:dyDescent="0.25">
      <c r="A77" s="11">
        <v>2</v>
      </c>
      <c r="B77" s="101" t="s">
        <v>157</v>
      </c>
      <c r="C77" s="102"/>
      <c r="D77" s="102"/>
      <c r="E77" s="102"/>
      <c r="F77" s="102"/>
      <c r="G77" s="103"/>
      <c r="H77" s="12">
        <f>I77/$I$37</f>
        <v>0</v>
      </c>
      <c r="I77" s="13">
        <f>I89</f>
        <v>0</v>
      </c>
    </row>
    <row r="78" spans="1:11" ht="15" customHeight="1" x14ac:dyDescent="0.25">
      <c r="A78" s="11">
        <v>3</v>
      </c>
      <c r="B78" s="101" t="s">
        <v>164</v>
      </c>
      <c r="C78" s="102"/>
      <c r="D78" s="102"/>
      <c r="E78" s="102"/>
      <c r="F78" s="102"/>
      <c r="G78" s="103"/>
      <c r="H78" s="12">
        <f>I78/$I$37</f>
        <v>6.4862285866368927E-2</v>
      </c>
      <c r="I78" s="13">
        <f>I85</f>
        <v>127.17218181818181</v>
      </c>
    </row>
    <row r="79" spans="1:11" ht="15" customHeight="1" x14ac:dyDescent="0.25">
      <c r="A79" s="11">
        <v>4</v>
      </c>
      <c r="B79" s="101" t="s">
        <v>149</v>
      </c>
      <c r="C79" s="102"/>
      <c r="D79" s="102"/>
      <c r="E79" s="102"/>
      <c r="F79" s="102"/>
      <c r="G79" s="103"/>
      <c r="H79" s="12">
        <f>I79/$I$37</f>
        <v>0</v>
      </c>
      <c r="I79" s="13">
        <f>IF(I24="Não aplicável",0,((I10/H10)*1.5*I24))</f>
        <v>0</v>
      </c>
    </row>
    <row r="80" spans="1:11" ht="15" customHeight="1" x14ac:dyDescent="0.25">
      <c r="A80" s="11">
        <v>5</v>
      </c>
      <c r="B80" s="101" t="s">
        <v>134</v>
      </c>
      <c r="C80" s="102"/>
      <c r="D80" s="102"/>
      <c r="E80" s="102"/>
      <c r="F80" s="102"/>
      <c r="G80" s="103"/>
      <c r="H80" s="12">
        <f>I80/$I$37</f>
        <v>9.9048830767547308E-3</v>
      </c>
      <c r="I80" s="13">
        <f>IF(I21="Não aplicável",0,I21)</f>
        <v>19.420000000000002</v>
      </c>
    </row>
    <row r="81" spans="1:12" ht="15" customHeight="1" x14ac:dyDescent="0.25">
      <c r="A81" s="126" t="s">
        <v>58</v>
      </c>
      <c r="B81" s="127"/>
      <c r="C81" s="127"/>
      <c r="D81" s="127"/>
      <c r="E81" s="127"/>
      <c r="F81" s="127"/>
      <c r="G81" s="128"/>
      <c r="H81" s="15">
        <f>SUM(H76:H80)</f>
        <v>0.28999058753270024</v>
      </c>
      <c r="I81" s="50">
        <f>SUM(I76:I80)</f>
        <v>568.56978181818181</v>
      </c>
      <c r="J81" s="14"/>
    </row>
    <row r="82" spans="1:12" ht="18" customHeight="1" x14ac:dyDescent="0.25">
      <c r="A82" s="18" t="s">
        <v>166</v>
      </c>
      <c r="B82" s="153" t="s">
        <v>165</v>
      </c>
      <c r="C82" s="154"/>
      <c r="D82" s="154"/>
      <c r="E82" s="154"/>
      <c r="F82" s="154"/>
      <c r="G82" s="154"/>
      <c r="H82" s="24"/>
      <c r="I82" s="25"/>
    </row>
    <row r="83" spans="1:12" ht="15" customHeight="1" x14ac:dyDescent="0.25">
      <c r="A83" s="152" t="s">
        <v>59</v>
      </c>
      <c r="B83" s="152"/>
      <c r="C83" s="152"/>
      <c r="D83" s="152"/>
      <c r="E83" s="152"/>
      <c r="F83" s="152"/>
      <c r="G83" s="152"/>
      <c r="H83" s="152"/>
      <c r="I83" s="152"/>
    </row>
    <row r="84" spans="1:12" ht="24" customHeight="1" x14ac:dyDescent="0.25">
      <c r="A84" s="133" t="s">
        <v>60</v>
      </c>
      <c r="B84" s="133"/>
      <c r="C84" s="11" t="s">
        <v>61</v>
      </c>
      <c r="D84" s="11" t="s">
        <v>62</v>
      </c>
      <c r="E84" s="11" t="s">
        <v>63</v>
      </c>
      <c r="F84" s="11" t="s">
        <v>64</v>
      </c>
      <c r="G84" s="11" t="s">
        <v>65</v>
      </c>
      <c r="H84" s="12" t="s">
        <v>66</v>
      </c>
      <c r="I84" s="13" t="s">
        <v>67</v>
      </c>
    </row>
    <row r="85" spans="1:12" ht="15" customHeight="1" x14ac:dyDescent="0.25">
      <c r="A85" s="155">
        <f>I12</f>
        <v>4.8</v>
      </c>
      <c r="B85" s="133"/>
      <c r="C85" s="11">
        <f>I13</f>
        <v>22</v>
      </c>
      <c r="D85" s="11">
        <v>2</v>
      </c>
      <c r="E85" s="30">
        <f>A85*C85*D85</f>
        <v>211.2</v>
      </c>
      <c r="F85" s="30">
        <f>I29</f>
        <v>1400.4636363636364</v>
      </c>
      <c r="G85" s="26">
        <f>I14</f>
        <v>0.06</v>
      </c>
      <c r="H85" s="30">
        <f>F85*G85</f>
        <v>84.027818181818176</v>
      </c>
      <c r="I85" s="68">
        <f>IF((E85-H85)&gt;0,E85-H85,0)</f>
        <v>127.17218181818181</v>
      </c>
    </row>
    <row r="86" spans="1:12" ht="3.75" customHeight="1" x14ac:dyDescent="0.25">
      <c r="A86" s="79"/>
      <c r="E86" s="14"/>
      <c r="F86" s="14"/>
      <c r="G86" s="80"/>
      <c r="H86" s="14"/>
      <c r="I86" s="81"/>
    </row>
    <row r="87" spans="1:12" ht="15" customHeight="1" x14ac:dyDescent="0.25">
      <c r="A87" s="152" t="s">
        <v>158</v>
      </c>
      <c r="B87" s="152"/>
      <c r="C87" s="152"/>
      <c r="D87" s="152"/>
      <c r="E87" s="152"/>
      <c r="F87" s="152"/>
      <c r="G87" s="152"/>
      <c r="H87" s="152"/>
      <c r="I87" s="152"/>
    </row>
    <row r="88" spans="1:12" ht="23.25" customHeight="1" x14ac:dyDescent="0.25">
      <c r="A88" s="133" t="s">
        <v>60</v>
      </c>
      <c r="B88" s="133"/>
      <c r="C88" s="11" t="s">
        <v>68</v>
      </c>
      <c r="D88" s="11" t="s">
        <v>62</v>
      </c>
      <c r="E88" s="11" t="s">
        <v>63</v>
      </c>
      <c r="F88" s="11" t="s">
        <v>64</v>
      </c>
      <c r="G88" s="11" t="s">
        <v>65</v>
      </c>
      <c r="H88" s="12" t="s">
        <v>66</v>
      </c>
      <c r="I88" s="13" t="s">
        <v>67</v>
      </c>
    </row>
    <row r="89" spans="1:12" ht="15" customHeight="1" x14ac:dyDescent="0.25">
      <c r="A89" s="151">
        <f>I18</f>
        <v>0</v>
      </c>
      <c r="B89" s="151"/>
      <c r="C89" s="31">
        <f>I19</f>
        <v>0</v>
      </c>
      <c r="D89" s="11">
        <v>1</v>
      </c>
      <c r="E89" s="30">
        <f>A89*C89*D89</f>
        <v>0</v>
      </c>
      <c r="F89" s="30">
        <f>E89</f>
        <v>0</v>
      </c>
      <c r="G89" s="52">
        <f>I20</f>
        <v>0</v>
      </c>
      <c r="H89" s="30">
        <f>F89*G89</f>
        <v>0</v>
      </c>
      <c r="I89" s="13">
        <f>E89-H89</f>
        <v>0</v>
      </c>
    </row>
    <row r="90" spans="1:12" ht="5.0999999999999996" customHeight="1" x14ac:dyDescent="0.25">
      <c r="A90" s="27"/>
      <c r="B90" s="27"/>
      <c r="C90" s="27"/>
      <c r="D90" s="27"/>
      <c r="E90" s="16"/>
      <c r="F90" s="16"/>
      <c r="G90" s="28"/>
      <c r="H90" s="16"/>
      <c r="I90" s="29"/>
    </row>
    <row r="91" spans="1:12" ht="15" customHeight="1" x14ac:dyDescent="0.25">
      <c r="A91" s="152" t="s">
        <v>139</v>
      </c>
      <c r="B91" s="152"/>
      <c r="C91" s="152"/>
      <c r="D91" s="152"/>
      <c r="E91" s="152"/>
      <c r="F91" s="152"/>
      <c r="G91" s="152"/>
      <c r="H91" s="152"/>
      <c r="I91" s="152"/>
    </row>
    <row r="92" spans="1:12" ht="23.25" customHeight="1" x14ac:dyDescent="0.25">
      <c r="A92" s="133" t="s">
        <v>60</v>
      </c>
      <c r="B92" s="133"/>
      <c r="C92" s="11" t="s">
        <v>68</v>
      </c>
      <c r="D92" s="11" t="s">
        <v>62</v>
      </c>
      <c r="E92" s="11" t="s">
        <v>63</v>
      </c>
      <c r="F92" s="11" t="s">
        <v>64</v>
      </c>
      <c r="G92" s="11" t="s">
        <v>65</v>
      </c>
      <c r="H92" s="12" t="str">
        <f>H84</f>
        <v>Valor desconto</v>
      </c>
      <c r="I92" s="13" t="s">
        <v>67</v>
      </c>
    </row>
    <row r="93" spans="1:12" ht="15" customHeight="1" x14ac:dyDescent="0.25">
      <c r="A93" s="151">
        <f>I15</f>
        <v>23.68</v>
      </c>
      <c r="B93" s="151"/>
      <c r="C93" s="31">
        <f>I16</f>
        <v>22</v>
      </c>
      <c r="D93" s="11">
        <v>1</v>
      </c>
      <c r="E93" s="30">
        <f>A93*C93*D93</f>
        <v>520.96</v>
      </c>
      <c r="F93" s="30">
        <f>E93</f>
        <v>520.96</v>
      </c>
      <c r="G93" s="52">
        <f>I17</f>
        <v>0.19</v>
      </c>
      <c r="H93" s="30">
        <f>F93*G93</f>
        <v>98.982400000000013</v>
      </c>
      <c r="I93" s="13">
        <f>E93-H93</f>
        <v>421.97760000000005</v>
      </c>
    </row>
    <row r="94" spans="1:12" ht="5.0999999999999996" customHeight="1" x14ac:dyDescent="0.25"/>
    <row r="95" spans="1:12" ht="12" customHeight="1" x14ac:dyDescent="0.25">
      <c r="A95" s="120" t="s">
        <v>69</v>
      </c>
      <c r="B95" s="120"/>
      <c r="C95" s="120"/>
      <c r="D95" s="120"/>
      <c r="E95" s="120"/>
      <c r="F95" s="120"/>
      <c r="G95" s="120"/>
      <c r="H95" s="32">
        <f>H37+H73+H81</f>
        <v>2.0415476115327005</v>
      </c>
      <c r="I95" s="33">
        <f>I37+I73+I81</f>
        <v>4002.7584685992142</v>
      </c>
      <c r="J95" s="14"/>
      <c r="L95" s="14"/>
    </row>
    <row r="96" spans="1:12" s="38" customFormat="1" ht="5.0999999999999996" customHeight="1" x14ac:dyDescent="0.25">
      <c r="A96" s="34"/>
      <c r="B96" s="34"/>
      <c r="C96" s="34"/>
      <c r="D96" s="34"/>
      <c r="E96" s="34"/>
      <c r="F96" s="34"/>
      <c r="G96" s="34"/>
      <c r="H96" s="35"/>
      <c r="I96" s="36"/>
      <c r="J96" s="37"/>
      <c r="L96" s="37"/>
    </row>
    <row r="97" spans="1:19" x14ac:dyDescent="0.25">
      <c r="A97" s="112" t="s">
        <v>70</v>
      </c>
      <c r="B97" s="112"/>
      <c r="C97" s="112"/>
      <c r="D97" s="112"/>
      <c r="E97" s="112"/>
      <c r="F97" s="112"/>
      <c r="G97" s="112"/>
      <c r="H97" s="112"/>
      <c r="I97" s="112"/>
    </row>
    <row r="98" spans="1:19" ht="33.75" x14ac:dyDescent="0.25">
      <c r="A98" s="10" t="s">
        <v>12</v>
      </c>
      <c r="B98" s="135" t="s">
        <v>71</v>
      </c>
      <c r="C98" s="136"/>
      <c r="D98" s="136"/>
      <c r="E98" s="136"/>
      <c r="F98" s="136"/>
      <c r="G98" s="137"/>
      <c r="H98" s="10" t="s">
        <v>14</v>
      </c>
      <c r="I98" s="10" t="s">
        <v>15</v>
      </c>
    </row>
    <row r="99" spans="1:19" ht="15" customHeight="1" x14ac:dyDescent="0.25">
      <c r="A99" s="11">
        <v>1</v>
      </c>
      <c r="B99" s="101" t="s">
        <v>167</v>
      </c>
      <c r="C99" s="102"/>
      <c r="D99" s="102"/>
      <c r="E99" s="102"/>
      <c r="F99" s="102"/>
      <c r="G99" s="103"/>
      <c r="H99" s="12">
        <f>I99/$I$110</f>
        <v>0</v>
      </c>
      <c r="I99" s="13">
        <v>0</v>
      </c>
      <c r="K99"/>
      <c r="L99"/>
      <c r="M99"/>
      <c r="N99"/>
      <c r="O99"/>
      <c r="P99"/>
      <c r="Q99"/>
      <c r="R99"/>
      <c r="S99"/>
    </row>
    <row r="100" spans="1:19" ht="15" customHeight="1" x14ac:dyDescent="0.25">
      <c r="A100" s="11">
        <v>2</v>
      </c>
      <c r="B100" s="145" t="s">
        <v>171</v>
      </c>
      <c r="C100" s="146"/>
      <c r="D100" s="146"/>
      <c r="E100" s="146"/>
      <c r="F100" s="146"/>
      <c r="G100" s="147"/>
      <c r="H100" s="12">
        <f t="shared" ref="H100:H104" si="5">I100/$I$110</f>
        <v>0</v>
      </c>
      <c r="I100" s="13">
        <v>0</v>
      </c>
      <c r="K100"/>
      <c r="L100"/>
      <c r="M100"/>
      <c r="N100"/>
      <c r="O100"/>
      <c r="P100"/>
      <c r="Q100"/>
      <c r="R100"/>
      <c r="S100"/>
    </row>
    <row r="101" spans="1:19" ht="15" customHeight="1" x14ac:dyDescent="0.25">
      <c r="A101" s="11">
        <v>3</v>
      </c>
      <c r="B101" s="101" t="s">
        <v>72</v>
      </c>
      <c r="C101" s="102"/>
      <c r="D101" s="102"/>
      <c r="E101" s="102"/>
      <c r="F101" s="102"/>
      <c r="G101" s="103"/>
      <c r="H101" s="12">
        <f t="shared" si="5"/>
        <v>0</v>
      </c>
      <c r="I101" s="13">
        <v>0</v>
      </c>
      <c r="K101"/>
      <c r="L101"/>
      <c r="M101"/>
      <c r="N101"/>
      <c r="O101"/>
      <c r="P101"/>
      <c r="Q101"/>
      <c r="R101"/>
      <c r="S101"/>
    </row>
    <row r="102" spans="1:19" ht="15" customHeight="1" x14ac:dyDescent="0.25">
      <c r="A102" s="11">
        <v>4</v>
      </c>
      <c r="B102" s="148" t="s">
        <v>73</v>
      </c>
      <c r="C102" s="149"/>
      <c r="D102" s="149"/>
      <c r="E102" s="149"/>
      <c r="F102" s="149"/>
      <c r="G102" s="150"/>
      <c r="H102" s="12">
        <f t="shared" si="5"/>
        <v>0</v>
      </c>
      <c r="I102" s="13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1">
        <v>5</v>
      </c>
      <c r="B103" s="101" t="s">
        <v>172</v>
      </c>
      <c r="C103" s="102"/>
      <c r="D103" s="102"/>
      <c r="E103" s="102"/>
      <c r="F103" s="102"/>
      <c r="G103" s="103"/>
      <c r="H103" s="12">
        <f t="shared" si="5"/>
        <v>0</v>
      </c>
      <c r="I103" s="13"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1">
        <v>6</v>
      </c>
      <c r="B104" s="101" t="s">
        <v>74</v>
      </c>
      <c r="C104" s="102"/>
      <c r="D104" s="102"/>
      <c r="E104" s="102"/>
      <c r="F104" s="102"/>
      <c r="G104" s="103"/>
      <c r="H104" s="12">
        <f t="shared" si="5"/>
        <v>0</v>
      </c>
      <c r="I104" s="13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26" t="s">
        <v>75</v>
      </c>
      <c r="B105" s="127"/>
      <c r="C105" s="127"/>
      <c r="D105" s="127"/>
      <c r="E105" s="127"/>
      <c r="F105" s="127"/>
      <c r="G105" s="128"/>
      <c r="H105" s="15">
        <f>H99+H100+H101+H102+H103+H104</f>
        <v>0</v>
      </c>
      <c r="I105" s="39">
        <f>SUM(I99:I104)</f>
        <v>0</v>
      </c>
      <c r="J105" s="14"/>
      <c r="K105"/>
      <c r="L105"/>
      <c r="M105"/>
      <c r="N105"/>
      <c r="O105"/>
      <c r="P105"/>
      <c r="Q105"/>
      <c r="R105"/>
      <c r="S105"/>
    </row>
    <row r="106" spans="1:19" ht="30" customHeight="1" x14ac:dyDescent="0.25">
      <c r="A106"/>
      <c r="B106" s="129" t="s">
        <v>168</v>
      </c>
      <c r="C106" s="129"/>
      <c r="D106" s="129"/>
      <c r="E106" s="129"/>
      <c r="F106" s="129"/>
      <c r="G106" s="129"/>
      <c r="H106" s="129"/>
      <c r="I106" s="129"/>
      <c r="K106"/>
      <c r="L106"/>
      <c r="M106"/>
      <c r="N106"/>
      <c r="O106"/>
      <c r="P106"/>
      <c r="Q106"/>
      <c r="R106"/>
      <c r="S106"/>
    </row>
    <row r="107" spans="1:19" ht="5.25" customHeight="1" x14ac:dyDescent="0.25">
      <c r="A107"/>
      <c r="B107"/>
      <c r="C107"/>
      <c r="D107"/>
      <c r="E107"/>
      <c r="F107"/>
      <c r="G107"/>
      <c r="H107"/>
      <c r="I107"/>
    </row>
    <row r="108" spans="1:19" ht="48.75" customHeight="1" x14ac:dyDescent="0.25">
      <c r="A108" s="142" t="s">
        <v>150</v>
      </c>
      <c r="B108" s="143"/>
      <c r="C108" s="143"/>
      <c r="D108" s="143"/>
      <c r="E108" s="144"/>
      <c r="F108" s="40">
        <f>I25</f>
        <v>0.2</v>
      </c>
      <c r="G108" s="41">
        <f>I110*F108</f>
        <v>775.11725735620655</v>
      </c>
      <c r="H108" s="42" t="s">
        <v>76</v>
      </c>
      <c r="I108" s="43">
        <f>I78</f>
        <v>127.17218181818181</v>
      </c>
      <c r="K108"/>
      <c r="L108"/>
      <c r="M108"/>
      <c r="N108"/>
      <c r="O108"/>
      <c r="P108"/>
      <c r="Q108"/>
      <c r="R108"/>
      <c r="S108"/>
    </row>
    <row r="109" spans="1:19" s="47" customFormat="1" ht="16.5" customHeight="1" x14ac:dyDescent="0.25">
      <c r="A109" s="139" t="s">
        <v>77</v>
      </c>
      <c r="B109" s="139"/>
      <c r="C109" s="44" t="s">
        <v>78</v>
      </c>
      <c r="D109" s="44" t="s">
        <v>79</v>
      </c>
      <c r="E109" s="44" t="s">
        <v>80</v>
      </c>
      <c r="F109" s="44" t="s">
        <v>81</v>
      </c>
      <c r="G109" s="44" t="s">
        <v>82</v>
      </c>
      <c r="H109" s="42" t="s">
        <v>83</v>
      </c>
      <c r="I109" s="45" t="s">
        <v>84</v>
      </c>
      <c r="J109" s="46"/>
      <c r="K109"/>
      <c r="L109"/>
      <c r="M109"/>
      <c r="N109"/>
      <c r="O109"/>
      <c r="P109"/>
      <c r="Q109"/>
      <c r="R109"/>
      <c r="S109"/>
    </row>
    <row r="110" spans="1:19" ht="16.5" customHeight="1" x14ac:dyDescent="0.25">
      <c r="A110" s="140">
        <f>I37</f>
        <v>1960.649090909091</v>
      </c>
      <c r="B110" s="140"/>
      <c r="C110" s="48">
        <f>I48</f>
        <v>721.51886545454545</v>
      </c>
      <c r="D110" s="48">
        <f>I60</f>
        <v>499.85376118363638</v>
      </c>
      <c r="E110" s="48">
        <f>I67</f>
        <v>68.220785118181823</v>
      </c>
      <c r="F110" s="48">
        <f>I71</f>
        <v>183.94618411557821</v>
      </c>
      <c r="G110" s="48">
        <f>I81</f>
        <v>568.56978181818181</v>
      </c>
      <c r="H110" s="48">
        <f>A110+C110+D110+E110+F110+G110</f>
        <v>4002.7584685992142</v>
      </c>
      <c r="I110" s="48">
        <f>H110-I108</f>
        <v>3875.5862867810324</v>
      </c>
      <c r="J110" s="14"/>
      <c r="K110"/>
      <c r="L110"/>
      <c r="M110"/>
      <c r="N110"/>
      <c r="O110"/>
      <c r="P110"/>
      <c r="Q110"/>
      <c r="R110"/>
      <c r="S110"/>
    </row>
    <row r="111" spans="1:19" ht="5.0999999999999996" customHeight="1" x14ac:dyDescent="0.25">
      <c r="A111" s="18"/>
      <c r="B111" s="141"/>
      <c r="C111" s="141"/>
      <c r="D111" s="141"/>
      <c r="E111" s="141"/>
      <c r="F111" s="141"/>
      <c r="G111" s="141"/>
      <c r="H111" s="141"/>
      <c r="I111" s="141"/>
    </row>
    <row r="112" spans="1:19" ht="33.75" x14ac:dyDescent="0.25">
      <c r="A112" s="10" t="s">
        <v>19</v>
      </c>
      <c r="B112" s="135" t="s">
        <v>85</v>
      </c>
      <c r="C112" s="136"/>
      <c r="D112" s="136"/>
      <c r="E112" s="136"/>
      <c r="F112" s="136"/>
      <c r="G112" s="137"/>
      <c r="H112" s="10" t="s">
        <v>14</v>
      </c>
      <c r="I112" s="10" t="s">
        <v>15</v>
      </c>
    </row>
    <row r="113" spans="1:15" ht="15" customHeight="1" x14ac:dyDescent="0.25">
      <c r="A113" s="11">
        <v>1</v>
      </c>
      <c r="B113" s="101" t="s">
        <v>86</v>
      </c>
      <c r="C113" s="102"/>
      <c r="D113" s="102"/>
      <c r="E113" s="102"/>
      <c r="F113" s="102"/>
      <c r="G113" s="103"/>
      <c r="H113" s="12">
        <f>I113/$I$123</f>
        <v>0</v>
      </c>
      <c r="I113" s="13">
        <v>0</v>
      </c>
    </row>
    <row r="114" spans="1:15" ht="15" customHeight="1" x14ac:dyDescent="0.25">
      <c r="A114" s="11">
        <v>2</v>
      </c>
      <c r="B114" s="101" t="s">
        <v>87</v>
      </c>
      <c r="C114" s="102"/>
      <c r="D114" s="102"/>
      <c r="E114" s="102"/>
      <c r="F114" s="102"/>
      <c r="G114" s="103"/>
      <c r="H114" s="12">
        <f>I114/$I$123</f>
        <v>0</v>
      </c>
      <c r="I114" s="13">
        <v>0</v>
      </c>
    </row>
    <row r="115" spans="1:15" ht="15" customHeight="1" x14ac:dyDescent="0.25">
      <c r="A115" s="126" t="s">
        <v>88</v>
      </c>
      <c r="B115" s="127"/>
      <c r="C115" s="127"/>
      <c r="D115" s="127"/>
      <c r="E115" s="127"/>
      <c r="F115" s="127"/>
      <c r="G115" s="128"/>
      <c r="H115" s="15">
        <f>H113+H114</f>
        <v>0</v>
      </c>
      <c r="I115" s="50">
        <f>SUM(I113:I114)</f>
        <v>0</v>
      </c>
    </row>
    <row r="116" spans="1:15" ht="5.0999999999999996" customHeight="1" x14ac:dyDescent="0.25"/>
    <row r="117" spans="1:15" ht="33.75" x14ac:dyDescent="0.25">
      <c r="A117" s="10" t="s">
        <v>31</v>
      </c>
      <c r="B117" s="135" t="s">
        <v>89</v>
      </c>
      <c r="C117" s="136"/>
      <c r="D117" s="136"/>
      <c r="E117" s="136"/>
      <c r="F117" s="136"/>
      <c r="G117" s="137"/>
      <c r="H117" s="10" t="s">
        <v>14</v>
      </c>
      <c r="I117" s="10" t="s">
        <v>15</v>
      </c>
    </row>
    <row r="118" spans="1:15" ht="15" customHeight="1" x14ac:dyDescent="0.25">
      <c r="A118" s="11">
        <v>1</v>
      </c>
      <c r="B118" s="101" t="s">
        <v>89</v>
      </c>
      <c r="C118" s="102"/>
      <c r="D118" s="102"/>
      <c r="E118" s="102"/>
      <c r="F118" s="102"/>
      <c r="G118" s="103"/>
      <c r="H118" s="12">
        <f>I118/I123</f>
        <v>0</v>
      </c>
      <c r="I118" s="13">
        <v>0</v>
      </c>
    </row>
    <row r="119" spans="1:15" ht="15" customHeight="1" x14ac:dyDescent="0.25">
      <c r="A119" s="126" t="s">
        <v>90</v>
      </c>
      <c r="B119" s="127"/>
      <c r="C119" s="127"/>
      <c r="D119" s="127"/>
      <c r="E119" s="127"/>
      <c r="F119" s="127"/>
      <c r="G119" s="128"/>
      <c r="H119" s="15">
        <f>H118</f>
        <v>0</v>
      </c>
      <c r="I119" s="50">
        <f>I118</f>
        <v>0</v>
      </c>
      <c r="J119" s="14"/>
      <c r="K119" s="14"/>
      <c r="L119" s="1"/>
    </row>
    <row r="120" spans="1:15" ht="5.0999999999999996" customHeight="1" x14ac:dyDescent="0.25">
      <c r="A120" s="17"/>
      <c r="B120" s="17"/>
      <c r="C120" s="17"/>
      <c r="D120" s="17"/>
      <c r="E120" s="17"/>
      <c r="F120" s="17"/>
      <c r="G120" s="17"/>
      <c r="H120" s="24"/>
      <c r="I120" s="25"/>
    </row>
    <row r="121" spans="1:15" ht="39" customHeight="1" x14ac:dyDescent="0.25">
      <c r="A121" s="138" t="s">
        <v>91</v>
      </c>
      <c r="B121" s="138"/>
      <c r="C121" s="138"/>
      <c r="D121" s="138"/>
      <c r="E121" s="138"/>
      <c r="F121" s="40">
        <v>0.18</v>
      </c>
      <c r="G121" s="41">
        <f>I123*F121</f>
        <v>697.60553162058579</v>
      </c>
      <c r="H121" s="42" t="s">
        <v>76</v>
      </c>
      <c r="I121" s="43">
        <f>I78</f>
        <v>127.17218181818181</v>
      </c>
      <c r="L121" s="1"/>
    </row>
    <row r="122" spans="1:15" s="47" customFormat="1" ht="16.5" customHeight="1" x14ac:dyDescent="0.25">
      <c r="A122" s="139" t="s">
        <v>77</v>
      </c>
      <c r="B122" s="139"/>
      <c r="C122" s="44" t="s">
        <v>78</v>
      </c>
      <c r="D122" s="44" t="s">
        <v>79</v>
      </c>
      <c r="E122" s="44" t="s">
        <v>80</v>
      </c>
      <c r="F122" s="44" t="s">
        <v>81</v>
      </c>
      <c r="G122" s="44" t="s">
        <v>82</v>
      </c>
      <c r="H122" s="42" t="s">
        <v>83</v>
      </c>
      <c r="I122" s="45" t="s">
        <v>84</v>
      </c>
      <c r="J122" s="46"/>
      <c r="L122" s="46"/>
    </row>
    <row r="123" spans="1:15" ht="16.5" customHeight="1" x14ac:dyDescent="0.25">
      <c r="A123" s="140">
        <f>I37</f>
        <v>1960.649090909091</v>
      </c>
      <c r="B123" s="140"/>
      <c r="C123" s="48">
        <f>I48</f>
        <v>721.51886545454545</v>
      </c>
      <c r="D123" s="48">
        <f>I60</f>
        <v>499.85376118363638</v>
      </c>
      <c r="E123" s="48">
        <f>I67</f>
        <v>68.220785118181823</v>
      </c>
      <c r="F123" s="48">
        <f>I71</f>
        <v>183.94618411557821</v>
      </c>
      <c r="G123" s="48">
        <f>I81</f>
        <v>568.56978181818181</v>
      </c>
      <c r="H123" s="48">
        <f>A123+C123+D123+E123+F123+G123</f>
        <v>4002.7584685992142</v>
      </c>
      <c r="I123" s="48">
        <f>H123-I121</f>
        <v>3875.5862867810324</v>
      </c>
      <c r="J123" s="14"/>
      <c r="L123" s="1"/>
    </row>
    <row r="124" spans="1:15" ht="5.0999999999999996" customHeight="1" x14ac:dyDescent="0.25"/>
    <row r="125" spans="1:15" ht="12" x14ac:dyDescent="0.25">
      <c r="A125" s="120" t="s">
        <v>92</v>
      </c>
      <c r="B125" s="120"/>
      <c r="C125" s="120"/>
      <c r="D125" s="120"/>
      <c r="E125" s="120"/>
      <c r="F125" s="120"/>
      <c r="G125" s="120"/>
      <c r="H125" s="32">
        <f>H105+H115+H119</f>
        <v>0</v>
      </c>
      <c r="I125" s="33">
        <f>I105+I115+I119</f>
        <v>0</v>
      </c>
    </row>
    <row r="126" spans="1:15" ht="5.0999999999999996" customHeight="1" x14ac:dyDescent="0.25"/>
    <row r="127" spans="1:15" x14ac:dyDescent="0.25">
      <c r="A127" s="112" t="s">
        <v>93</v>
      </c>
      <c r="B127" s="112"/>
      <c r="C127" s="112"/>
      <c r="D127" s="112"/>
      <c r="E127" s="112"/>
      <c r="F127" s="112"/>
      <c r="G127" s="112"/>
      <c r="H127" s="112"/>
      <c r="I127" s="112"/>
    </row>
    <row r="128" spans="1:15" ht="33.75" x14ac:dyDescent="0.25">
      <c r="A128" s="10" t="s">
        <v>12</v>
      </c>
      <c r="B128" s="135" t="s">
        <v>169</v>
      </c>
      <c r="C128" s="136"/>
      <c r="D128" s="136"/>
      <c r="E128" s="136"/>
      <c r="F128" s="136"/>
      <c r="G128" s="137"/>
      <c r="H128" s="10" t="s">
        <v>14</v>
      </c>
      <c r="I128" s="10" t="s">
        <v>15</v>
      </c>
      <c r="K128"/>
      <c r="L128"/>
      <c r="M128"/>
      <c r="N128"/>
      <c r="O128"/>
    </row>
    <row r="129" spans="1:19" ht="15" customHeight="1" x14ac:dyDescent="0.25">
      <c r="A129" s="11">
        <v>1</v>
      </c>
      <c r="B129" s="101" t="s">
        <v>94</v>
      </c>
      <c r="C129" s="102"/>
      <c r="D129" s="102"/>
      <c r="E129" s="102"/>
      <c r="F129" s="102"/>
      <c r="G129" s="103"/>
      <c r="H129" s="12">
        <f>I129/$I$95</f>
        <v>1.9241982507288632E-2</v>
      </c>
      <c r="I129" s="13">
        <f>($D$139/$E$140)*G139</f>
        <v>77.021008433687513</v>
      </c>
    </row>
    <row r="130" spans="1:19" ht="15" customHeight="1" x14ac:dyDescent="0.25">
      <c r="A130" s="11">
        <v>2</v>
      </c>
      <c r="B130" s="101" t="s">
        <v>95</v>
      </c>
      <c r="C130" s="102"/>
      <c r="D130" s="102"/>
      <c r="E130" s="102"/>
      <c r="F130" s="102"/>
      <c r="G130" s="103"/>
      <c r="H130" s="12">
        <f t="shared" ref="H130:H133" si="6">I130/$I$95</f>
        <v>8.8629737609329448E-2</v>
      </c>
      <c r="I130" s="13">
        <f>($D$139/$E$140)*G140</f>
        <v>354.76343278546972</v>
      </c>
    </row>
    <row r="131" spans="1:19" ht="15" customHeight="1" x14ac:dyDescent="0.25">
      <c r="A131" s="11">
        <v>3</v>
      </c>
      <c r="B131" s="101" t="s">
        <v>159</v>
      </c>
      <c r="C131" s="102"/>
      <c r="D131" s="102"/>
      <c r="E131" s="102"/>
      <c r="F131" s="102"/>
      <c r="G131" s="103"/>
      <c r="H131" s="12">
        <f t="shared" si="6"/>
        <v>5.8309037900874647E-2</v>
      </c>
      <c r="I131" s="13">
        <f>($D$139/$E$140)*G141</f>
        <v>233.39699525359853</v>
      </c>
    </row>
    <row r="132" spans="1:19" ht="15" customHeight="1" x14ac:dyDescent="0.25">
      <c r="A132" s="11">
        <v>4</v>
      </c>
      <c r="B132" s="101" t="s">
        <v>173</v>
      </c>
      <c r="C132" s="102"/>
      <c r="D132" s="102"/>
      <c r="E132" s="102"/>
      <c r="F132" s="102"/>
      <c r="G132" s="103"/>
      <c r="H132" s="12">
        <f t="shared" si="6"/>
        <v>0</v>
      </c>
      <c r="I132" s="13">
        <f t="shared" ref="I132" si="7">($D$139/$E$140)*G142</f>
        <v>0</v>
      </c>
    </row>
    <row r="133" spans="1:19" ht="15" customHeight="1" x14ac:dyDescent="0.25">
      <c r="A133" s="11">
        <v>5</v>
      </c>
      <c r="B133" s="101" t="s">
        <v>74</v>
      </c>
      <c r="C133" s="102"/>
      <c r="D133" s="102"/>
      <c r="E133" s="102"/>
      <c r="F133" s="102"/>
      <c r="G133" s="103"/>
      <c r="H133" s="12">
        <f t="shared" si="6"/>
        <v>0</v>
      </c>
      <c r="I133" s="13">
        <v>0</v>
      </c>
    </row>
    <row r="134" spans="1:19" ht="15" customHeight="1" x14ac:dyDescent="0.25">
      <c r="A134" s="126" t="s">
        <v>96</v>
      </c>
      <c r="B134" s="127"/>
      <c r="C134" s="127"/>
      <c r="D134" s="127"/>
      <c r="E134" s="127"/>
      <c r="F134" s="127"/>
      <c r="G134" s="128"/>
      <c r="H134" s="15">
        <f>H129+H130+H131+H132+H133</f>
        <v>0.16618075801749271</v>
      </c>
      <c r="I134" s="50">
        <f>SUM(I129:I133)</f>
        <v>665.18143647275576</v>
      </c>
    </row>
    <row r="135" spans="1:19" ht="11.25" customHeight="1" x14ac:dyDescent="0.25">
      <c r="A135" s="18" t="s">
        <v>98</v>
      </c>
      <c r="B135" s="129" t="s">
        <v>97</v>
      </c>
      <c r="C135" s="129"/>
      <c r="D135" s="129"/>
      <c r="E135" s="129"/>
      <c r="F135" s="129"/>
      <c r="G135" s="129"/>
      <c r="H135" s="129"/>
      <c r="I135" s="129"/>
      <c r="K135"/>
      <c r="L135"/>
      <c r="M135"/>
      <c r="N135"/>
      <c r="O135"/>
      <c r="P135"/>
      <c r="Q135"/>
      <c r="R135"/>
      <c r="S135"/>
    </row>
    <row r="136" spans="1:19" ht="20.25" customHeight="1" x14ac:dyDescent="0.25">
      <c r="A136" s="18" t="s">
        <v>170</v>
      </c>
      <c r="B136" s="130" t="s">
        <v>99</v>
      </c>
      <c r="C136" s="130"/>
      <c r="D136" s="130"/>
      <c r="E136" s="130"/>
      <c r="F136" s="130"/>
      <c r="G136" s="130"/>
      <c r="H136" s="130"/>
      <c r="I136" s="130"/>
      <c r="K136"/>
      <c r="L136"/>
      <c r="M136"/>
      <c r="N136"/>
      <c r="O136"/>
      <c r="P136"/>
      <c r="Q136"/>
      <c r="R136"/>
      <c r="S136"/>
    </row>
    <row r="137" spans="1:19" ht="13.5" customHeight="1" x14ac:dyDescent="0.25">
      <c r="A137" s="131" t="s">
        <v>100</v>
      </c>
      <c r="B137" s="131"/>
      <c r="C137" s="131"/>
      <c r="D137" s="131"/>
      <c r="E137" s="131"/>
      <c r="F137" s="131"/>
      <c r="G137" s="131"/>
      <c r="H137" s="131"/>
      <c r="I137" s="131"/>
    </row>
    <row r="138" spans="1:19" ht="13.5" customHeight="1" x14ac:dyDescent="0.25">
      <c r="A138" s="132" t="s">
        <v>101</v>
      </c>
      <c r="B138" s="132"/>
      <c r="C138" s="11" t="s">
        <v>102</v>
      </c>
      <c r="D138" s="133" t="s">
        <v>143</v>
      </c>
      <c r="E138" s="134"/>
      <c r="F138" s="11" t="s">
        <v>103</v>
      </c>
      <c r="G138" s="49" t="s">
        <v>104</v>
      </c>
      <c r="H138" s="133" t="s">
        <v>105</v>
      </c>
      <c r="I138" s="133"/>
    </row>
    <row r="139" spans="1:19" ht="13.5" customHeight="1" x14ac:dyDescent="0.25">
      <c r="A139" s="121">
        <f>I95</f>
        <v>4002.7584685992142</v>
      </c>
      <c r="B139" s="122"/>
      <c r="C139" s="13">
        <f>I125</f>
        <v>0</v>
      </c>
      <c r="D139" s="123">
        <f>A139+C139</f>
        <v>4002.7584685992142</v>
      </c>
      <c r="E139" s="124"/>
      <c r="F139" s="11" t="s">
        <v>94</v>
      </c>
      <c r="G139" s="51">
        <v>1.6500000000000001E-2</v>
      </c>
      <c r="H139" s="116">
        <v>6.4999999999999997E-3</v>
      </c>
      <c r="I139" s="116"/>
      <c r="J139" s="14"/>
    </row>
    <row r="140" spans="1:19" ht="13.5" customHeight="1" x14ac:dyDescent="0.25">
      <c r="A140" s="125" t="s">
        <v>106</v>
      </c>
      <c r="B140" s="125"/>
      <c r="C140" s="49">
        <v>1</v>
      </c>
      <c r="D140" s="53">
        <f>G143/1</f>
        <v>0.14250000000000002</v>
      </c>
      <c r="E140" s="54">
        <f>C140-D140</f>
        <v>0.85749999999999993</v>
      </c>
      <c r="F140" s="11" t="s">
        <v>95</v>
      </c>
      <c r="G140" s="51">
        <v>7.5999999999999998E-2</v>
      </c>
      <c r="H140" s="116">
        <v>0.03</v>
      </c>
      <c r="I140" s="116"/>
    </row>
    <row r="141" spans="1:19" ht="13.5" customHeight="1" x14ac:dyDescent="0.25">
      <c r="A141" s="115" t="s">
        <v>107</v>
      </c>
      <c r="B141" s="115"/>
      <c r="C141" s="11">
        <v>1</v>
      </c>
      <c r="D141" s="55">
        <f>H143</f>
        <v>8.6499999999999994E-2</v>
      </c>
      <c r="E141" s="56">
        <f>C141-D141</f>
        <v>0.91349999999999998</v>
      </c>
      <c r="F141" s="11" t="s">
        <v>159</v>
      </c>
      <c r="G141" s="51">
        <f>I11</f>
        <v>0.05</v>
      </c>
      <c r="H141" s="116">
        <f>I11</f>
        <v>0.05</v>
      </c>
      <c r="I141" s="116"/>
    </row>
    <row r="142" spans="1:19" ht="13.5" customHeight="1" x14ac:dyDescent="0.25">
      <c r="A142" s="115" t="s">
        <v>108</v>
      </c>
      <c r="B142" s="115"/>
      <c r="C142" s="11">
        <v>1</v>
      </c>
      <c r="D142" s="57">
        <v>0.09</v>
      </c>
      <c r="E142" s="58">
        <f>C142-D142</f>
        <v>0.91</v>
      </c>
      <c r="F142" s="11" t="s">
        <v>109</v>
      </c>
      <c r="G142" s="51">
        <v>0</v>
      </c>
      <c r="H142" s="116">
        <v>0</v>
      </c>
      <c r="I142" s="116"/>
    </row>
    <row r="143" spans="1:19" ht="18" customHeight="1" x14ac:dyDescent="0.25">
      <c r="A143" s="59" t="s">
        <v>110</v>
      </c>
      <c r="B143" s="117" t="s">
        <v>111</v>
      </c>
      <c r="C143" s="117"/>
      <c r="D143" s="117"/>
      <c r="E143" s="117"/>
      <c r="F143" s="23" t="s">
        <v>112</v>
      </c>
      <c r="G143" s="60">
        <f>SUM(G139:G142)</f>
        <v>0.14250000000000002</v>
      </c>
      <c r="H143" s="118">
        <f>SUM(H139:I142)</f>
        <v>8.6499999999999994E-2</v>
      </c>
      <c r="I143" s="118"/>
    </row>
    <row r="144" spans="1:19" ht="5.0999999999999996" customHeight="1" x14ac:dyDescent="0.25">
      <c r="A144" s="61"/>
      <c r="B144" s="119"/>
      <c r="C144" s="119"/>
      <c r="D144" s="119"/>
      <c r="E144" s="119"/>
      <c r="F144" s="119"/>
      <c r="G144" s="119"/>
      <c r="H144" s="119"/>
      <c r="I144" s="119"/>
    </row>
    <row r="145" spans="1:10" ht="12" x14ac:dyDescent="0.25">
      <c r="A145" s="120" t="s">
        <v>113</v>
      </c>
      <c r="B145" s="120"/>
      <c r="C145" s="120"/>
      <c r="D145" s="120"/>
      <c r="E145" s="120"/>
      <c r="F145" s="120"/>
      <c r="G145" s="120"/>
      <c r="H145" s="32">
        <f>H134</f>
        <v>0.16618075801749271</v>
      </c>
      <c r="I145" s="33">
        <f>I134</f>
        <v>665.18143647275576</v>
      </c>
    </row>
    <row r="146" spans="1:10" ht="5.0999999999999996" customHeight="1" x14ac:dyDescent="0.25"/>
    <row r="147" spans="1:10" x14ac:dyDescent="0.25">
      <c r="A147" s="113" t="s">
        <v>114</v>
      </c>
      <c r="B147" s="113"/>
      <c r="C147" s="113"/>
      <c r="D147" s="113"/>
      <c r="E147" s="113"/>
      <c r="F147" s="113"/>
      <c r="G147" s="113"/>
      <c r="H147" s="113"/>
      <c r="I147" s="113"/>
    </row>
    <row r="148" spans="1:10" x14ac:dyDescent="0.25">
      <c r="A148" s="112" t="s">
        <v>11</v>
      </c>
      <c r="B148" s="112"/>
      <c r="C148" s="112"/>
      <c r="D148" s="112"/>
      <c r="E148" s="112"/>
      <c r="F148" s="112"/>
      <c r="G148" s="112"/>
      <c r="H148" s="112"/>
      <c r="I148" s="112"/>
    </row>
    <row r="149" spans="1:10" ht="15" customHeight="1" x14ac:dyDescent="0.25">
      <c r="A149" s="11">
        <v>1</v>
      </c>
      <c r="B149" s="101" t="s">
        <v>115</v>
      </c>
      <c r="C149" s="102"/>
      <c r="D149" s="102"/>
      <c r="E149" s="102"/>
      <c r="F149" s="102"/>
      <c r="G149" s="103"/>
      <c r="H149" s="12">
        <f>I149/$G$166</f>
        <v>0.42002449277008458</v>
      </c>
      <c r="I149" s="62">
        <f>I37</f>
        <v>1960.649090909091</v>
      </c>
    </row>
    <row r="150" spans="1:10" ht="15" customHeight="1" x14ac:dyDescent="0.25">
      <c r="A150" s="11">
        <v>2</v>
      </c>
      <c r="B150" s="101" t="s">
        <v>116</v>
      </c>
      <c r="C150" s="102"/>
      <c r="D150" s="102"/>
      <c r="E150" s="102"/>
      <c r="F150" s="102"/>
      <c r="G150" s="103"/>
      <c r="H150" s="12">
        <f t="shared" ref="H150:H151" si="8">I150/$G$166</f>
        <v>0.31567235779339425</v>
      </c>
      <c r="I150" s="62">
        <f>I48+I60+I67+I71</f>
        <v>1473.5395958719419</v>
      </c>
    </row>
    <row r="151" spans="1:10" ht="15" customHeight="1" x14ac:dyDescent="0.25">
      <c r="A151" s="11">
        <v>3</v>
      </c>
      <c r="B151" s="114" t="s">
        <v>117</v>
      </c>
      <c r="C151" s="114"/>
      <c r="D151" s="114"/>
      <c r="E151" s="114"/>
      <c r="F151" s="114"/>
      <c r="G151" s="114"/>
      <c r="H151" s="12">
        <f t="shared" si="8"/>
        <v>0.12180314943652121</v>
      </c>
      <c r="I151" s="62">
        <f>I81</f>
        <v>568.56978181818181</v>
      </c>
    </row>
    <row r="152" spans="1:10" s="17" customFormat="1" ht="15" customHeight="1" x14ac:dyDescent="0.25">
      <c r="A152" s="104" t="s">
        <v>118</v>
      </c>
      <c r="B152" s="105"/>
      <c r="C152" s="105"/>
      <c r="D152" s="105"/>
      <c r="E152" s="105"/>
      <c r="F152" s="105"/>
      <c r="G152" s="106"/>
      <c r="H152" s="32">
        <f>H149+H150+H151</f>
        <v>0.85750000000000015</v>
      </c>
      <c r="I152" s="33">
        <f>SUM(I149:I151)</f>
        <v>4002.7584685992142</v>
      </c>
      <c r="J152" s="24"/>
    </row>
    <row r="153" spans="1:10" ht="5.0999999999999996" customHeight="1" x14ac:dyDescent="0.25"/>
    <row r="154" spans="1:10" x14ac:dyDescent="0.25">
      <c r="A154" s="112" t="s">
        <v>70</v>
      </c>
      <c r="B154" s="112"/>
      <c r="C154" s="112"/>
      <c r="D154" s="112"/>
      <c r="E154" s="112"/>
      <c r="F154" s="112"/>
      <c r="G154" s="112"/>
      <c r="H154" s="112"/>
      <c r="I154" s="112"/>
    </row>
    <row r="155" spans="1:10" ht="15" customHeight="1" x14ac:dyDescent="0.25">
      <c r="A155" s="11">
        <v>1</v>
      </c>
      <c r="B155" s="101" t="s">
        <v>119</v>
      </c>
      <c r="C155" s="102"/>
      <c r="D155" s="102"/>
      <c r="E155" s="102"/>
      <c r="F155" s="102"/>
      <c r="G155" s="103"/>
      <c r="H155" s="12">
        <f>I155/$G$166</f>
        <v>0</v>
      </c>
      <c r="I155" s="13">
        <f>I105</f>
        <v>0</v>
      </c>
    </row>
    <row r="156" spans="1:10" ht="15" customHeight="1" x14ac:dyDescent="0.25">
      <c r="A156" s="11">
        <v>2</v>
      </c>
      <c r="B156" s="101" t="s">
        <v>120</v>
      </c>
      <c r="C156" s="102"/>
      <c r="D156" s="102"/>
      <c r="E156" s="102"/>
      <c r="F156" s="102"/>
      <c r="G156" s="103"/>
      <c r="H156" s="12">
        <f t="shared" ref="H156:H157" si="9">I156/$G$166</f>
        <v>0</v>
      </c>
      <c r="I156" s="13">
        <f>I115</f>
        <v>0</v>
      </c>
    </row>
    <row r="157" spans="1:10" ht="15" customHeight="1" x14ac:dyDescent="0.25">
      <c r="A157" s="11">
        <v>3</v>
      </c>
      <c r="B157" s="101" t="s">
        <v>121</v>
      </c>
      <c r="C157" s="102"/>
      <c r="D157" s="102"/>
      <c r="E157" s="102"/>
      <c r="F157" s="102"/>
      <c r="G157" s="103"/>
      <c r="H157" s="12">
        <f t="shared" si="9"/>
        <v>0</v>
      </c>
      <c r="I157" s="13">
        <f>I119</f>
        <v>0</v>
      </c>
    </row>
    <row r="158" spans="1:10" ht="15" customHeight="1" x14ac:dyDescent="0.25">
      <c r="A158" s="104" t="s">
        <v>122</v>
      </c>
      <c r="B158" s="105"/>
      <c r="C158" s="105"/>
      <c r="D158" s="105"/>
      <c r="E158" s="105"/>
      <c r="F158" s="105"/>
      <c r="G158" s="106"/>
      <c r="H158" s="32">
        <f>H155+H156+H157</f>
        <v>0</v>
      </c>
      <c r="I158" s="33">
        <f>I155+I156+I157</f>
        <v>0</v>
      </c>
    </row>
    <row r="159" spans="1:10" ht="5.0999999999999996" customHeight="1" x14ac:dyDescent="0.25"/>
    <row r="160" spans="1:10" x14ac:dyDescent="0.25">
      <c r="A160" s="112" t="s">
        <v>93</v>
      </c>
      <c r="B160" s="112"/>
      <c r="C160" s="112"/>
      <c r="D160" s="112"/>
      <c r="E160" s="112"/>
      <c r="F160" s="112"/>
      <c r="G160" s="112"/>
      <c r="H160" s="112"/>
      <c r="I160" s="112"/>
    </row>
    <row r="161" spans="1:11" ht="15" customHeight="1" x14ac:dyDescent="0.25">
      <c r="A161" s="11">
        <v>1</v>
      </c>
      <c r="B161" s="101" t="s">
        <v>123</v>
      </c>
      <c r="C161" s="102"/>
      <c r="D161" s="102"/>
      <c r="E161" s="102"/>
      <c r="F161" s="102"/>
      <c r="G161" s="103"/>
      <c r="H161" s="12">
        <f>I161/$G$166</f>
        <v>0.14249999999999999</v>
      </c>
      <c r="I161" s="13">
        <f>I134</f>
        <v>665.18143647275576</v>
      </c>
    </row>
    <row r="162" spans="1:11" ht="15" customHeight="1" x14ac:dyDescent="0.25">
      <c r="A162" s="104" t="s">
        <v>124</v>
      </c>
      <c r="B162" s="105"/>
      <c r="C162" s="105"/>
      <c r="D162" s="105"/>
      <c r="E162" s="105"/>
      <c r="F162" s="105"/>
      <c r="G162" s="106"/>
      <c r="H162" s="32">
        <f>H161</f>
        <v>0.14249999999999999</v>
      </c>
      <c r="I162" s="33">
        <f>I134</f>
        <v>665.18143647275576</v>
      </c>
      <c r="K162" s="63"/>
    </row>
    <row r="163" spans="1:11" ht="5.0999999999999996" customHeight="1" x14ac:dyDescent="0.25"/>
    <row r="164" spans="1:11" x14ac:dyDescent="0.25">
      <c r="A164" s="107" t="s">
        <v>114</v>
      </c>
      <c r="B164" s="107"/>
      <c r="C164" s="107"/>
      <c r="D164" s="107"/>
      <c r="E164" s="107"/>
      <c r="F164" s="107"/>
      <c r="G164" s="107"/>
      <c r="H164" s="107"/>
      <c r="I164" s="107"/>
    </row>
    <row r="165" spans="1:11" ht="45" x14ac:dyDescent="0.25">
      <c r="A165" s="108" t="s">
        <v>125</v>
      </c>
      <c r="B165" s="108"/>
      <c r="C165" s="108"/>
      <c r="D165" s="108"/>
      <c r="E165" s="108"/>
      <c r="F165" s="108"/>
      <c r="G165" s="64" t="s">
        <v>126</v>
      </c>
      <c r="H165" s="64" t="s">
        <v>127</v>
      </c>
      <c r="I165" s="64" t="s">
        <v>128</v>
      </c>
    </row>
    <row r="166" spans="1:11" ht="11.25" customHeight="1" x14ac:dyDescent="0.25">
      <c r="A166" s="109" t="str">
        <f>D5</f>
        <v>Servente de Limpeza - seg-sex</v>
      </c>
      <c r="B166" s="110"/>
      <c r="C166" s="110"/>
      <c r="D166" s="110"/>
      <c r="E166" s="110"/>
      <c r="F166" s="111"/>
      <c r="G166" s="65">
        <f>I152+I158+I162</f>
        <v>4667.9399050719703</v>
      </c>
      <c r="H166" s="64">
        <f>IF(D6="12x36",2,1)</f>
        <v>1</v>
      </c>
      <c r="I166" s="65">
        <f>G166*H166</f>
        <v>4667.9399050719703</v>
      </c>
    </row>
    <row r="167" spans="1:11" x14ac:dyDescent="0.25">
      <c r="A167" s="109"/>
      <c r="B167" s="110"/>
      <c r="C167" s="110"/>
      <c r="D167" s="110"/>
      <c r="E167" s="110"/>
      <c r="F167" s="111"/>
      <c r="G167" s="64"/>
      <c r="H167" s="64"/>
      <c r="I167" s="65"/>
    </row>
    <row r="168" spans="1:11" s="17" customFormat="1" ht="12" x14ac:dyDescent="0.25">
      <c r="A168" s="98" t="s">
        <v>129</v>
      </c>
      <c r="B168" s="99"/>
      <c r="C168" s="99"/>
      <c r="D168" s="99"/>
      <c r="E168" s="99"/>
      <c r="F168" s="99"/>
      <c r="G168" s="99"/>
      <c r="H168" s="100"/>
      <c r="I168" s="66">
        <f>I166+I167</f>
        <v>4667.9399050719703</v>
      </c>
      <c r="J168" s="24"/>
    </row>
  </sheetData>
  <mergeCells count="166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B30:G30"/>
    <mergeCell ref="B31:G31"/>
    <mergeCell ref="B32:G32"/>
    <mergeCell ref="B33:G33"/>
    <mergeCell ref="B34:G34"/>
    <mergeCell ref="B35:G35"/>
    <mergeCell ref="A23:F23"/>
    <mergeCell ref="A24:F24"/>
    <mergeCell ref="A25:F25"/>
    <mergeCell ref="A27:I27"/>
    <mergeCell ref="B28:G28"/>
    <mergeCell ref="B29:G29"/>
    <mergeCell ref="B43:G43"/>
    <mergeCell ref="B44:G44"/>
    <mergeCell ref="B45:G45"/>
    <mergeCell ref="B46:G46"/>
    <mergeCell ref="B47:G47"/>
    <mergeCell ref="A48:G48"/>
    <mergeCell ref="B36:G36"/>
    <mergeCell ref="A37:G37"/>
    <mergeCell ref="B39:G39"/>
    <mergeCell ref="B40:G40"/>
    <mergeCell ref="B41:G41"/>
    <mergeCell ref="B42:G42"/>
    <mergeCell ref="B55:G55"/>
    <mergeCell ref="B56:G56"/>
    <mergeCell ref="B57:G57"/>
    <mergeCell ref="B58:G58"/>
    <mergeCell ref="B59:G59"/>
    <mergeCell ref="A60:G60"/>
    <mergeCell ref="A49:I49"/>
    <mergeCell ref="A50:I50"/>
    <mergeCell ref="B51:G51"/>
    <mergeCell ref="B52:G52"/>
    <mergeCell ref="B53:G53"/>
    <mergeCell ref="B54:G54"/>
    <mergeCell ref="A67:G67"/>
    <mergeCell ref="B69:G69"/>
    <mergeCell ref="B70:G70"/>
    <mergeCell ref="A71:G71"/>
    <mergeCell ref="A73:G73"/>
    <mergeCell ref="B75:G75"/>
    <mergeCell ref="B61:I61"/>
    <mergeCell ref="B62:I62"/>
    <mergeCell ref="B63:G63"/>
    <mergeCell ref="B64:G64"/>
    <mergeCell ref="B65:G65"/>
    <mergeCell ref="B66:G66"/>
    <mergeCell ref="B82:G82"/>
    <mergeCell ref="A83:I83"/>
    <mergeCell ref="A84:B84"/>
    <mergeCell ref="A85:B85"/>
    <mergeCell ref="A87:I87"/>
    <mergeCell ref="A88:B88"/>
    <mergeCell ref="B76:G76"/>
    <mergeCell ref="B77:G77"/>
    <mergeCell ref="B78:G78"/>
    <mergeCell ref="B79:G79"/>
    <mergeCell ref="B80:G80"/>
    <mergeCell ref="A81:G81"/>
    <mergeCell ref="B98:G98"/>
    <mergeCell ref="B99:G99"/>
    <mergeCell ref="B100:G100"/>
    <mergeCell ref="B101:G101"/>
    <mergeCell ref="B102:G102"/>
    <mergeCell ref="B103:G103"/>
    <mergeCell ref="A89:B89"/>
    <mergeCell ref="A91:I91"/>
    <mergeCell ref="A92:B92"/>
    <mergeCell ref="A93:B93"/>
    <mergeCell ref="A95:G95"/>
    <mergeCell ref="A97:I97"/>
    <mergeCell ref="B111:I111"/>
    <mergeCell ref="B112:G112"/>
    <mergeCell ref="B113:G113"/>
    <mergeCell ref="B114:G114"/>
    <mergeCell ref="A115:G115"/>
    <mergeCell ref="B117:G117"/>
    <mergeCell ref="B104:G104"/>
    <mergeCell ref="A105:G105"/>
    <mergeCell ref="B106:I106"/>
    <mergeCell ref="A108:E108"/>
    <mergeCell ref="A109:B109"/>
    <mergeCell ref="A110:B110"/>
    <mergeCell ref="A127:I127"/>
    <mergeCell ref="B128:G128"/>
    <mergeCell ref="B129:G129"/>
    <mergeCell ref="B130:G130"/>
    <mergeCell ref="B131:G131"/>
    <mergeCell ref="B132:G132"/>
    <mergeCell ref="B118:G118"/>
    <mergeCell ref="A119:G119"/>
    <mergeCell ref="A121:E121"/>
    <mergeCell ref="A122:B122"/>
    <mergeCell ref="A123:B123"/>
    <mergeCell ref="A125:G125"/>
    <mergeCell ref="A139:B139"/>
    <mergeCell ref="D139:E139"/>
    <mergeCell ref="H139:I139"/>
    <mergeCell ref="A140:B140"/>
    <mergeCell ref="H140:I140"/>
    <mergeCell ref="A141:B141"/>
    <mergeCell ref="H141:I141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47:I147"/>
    <mergeCell ref="A148:I148"/>
    <mergeCell ref="B149:G149"/>
    <mergeCell ref="B150:G150"/>
    <mergeCell ref="B151:G151"/>
    <mergeCell ref="A152:G152"/>
    <mergeCell ref="A142:B142"/>
    <mergeCell ref="H142:I142"/>
    <mergeCell ref="B143:E143"/>
    <mergeCell ref="H143:I143"/>
    <mergeCell ref="B144:I144"/>
    <mergeCell ref="A145:G145"/>
    <mergeCell ref="A168:H168"/>
    <mergeCell ref="B161:G161"/>
    <mergeCell ref="A162:G162"/>
    <mergeCell ref="A164:I164"/>
    <mergeCell ref="A165:F165"/>
    <mergeCell ref="A166:F166"/>
    <mergeCell ref="A167:F167"/>
    <mergeCell ref="A154:I154"/>
    <mergeCell ref="B155:G155"/>
    <mergeCell ref="B156:G156"/>
    <mergeCell ref="B157:G157"/>
    <mergeCell ref="A158:G158"/>
    <mergeCell ref="A160:I160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2" max="8" man="1"/>
    <brk id="120" max="8" man="1"/>
  </rowBreaks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21"/>
  <sheetViews>
    <sheetView zoomScaleNormal="100" workbookViewId="0">
      <selection activeCell="E31" sqref="E31"/>
    </sheetView>
  </sheetViews>
  <sheetFormatPr defaultColWidth="8.42578125" defaultRowHeight="15" x14ac:dyDescent="0.25"/>
  <cols>
    <col min="1" max="1" width="59" style="69" customWidth="1"/>
    <col min="2" max="2" width="26" style="69" customWidth="1"/>
    <col min="3" max="3" width="19.42578125" style="69" customWidth="1"/>
    <col min="4" max="4" width="16.7109375" style="69" customWidth="1"/>
    <col min="5" max="5" width="23.7109375" style="69" customWidth="1"/>
    <col min="6" max="6" width="9.140625" style="69" bestFit="1" customWidth="1"/>
    <col min="7" max="7" width="14.5703125" style="69" bestFit="1" customWidth="1"/>
    <col min="8" max="16384" width="8.42578125" style="69"/>
  </cols>
  <sheetData>
    <row r="2" spans="1:8" x14ac:dyDescent="0.25">
      <c r="A2" s="194" t="s">
        <v>131</v>
      </c>
      <c r="B2" s="194"/>
      <c r="C2" s="194"/>
      <c r="D2" s="194"/>
      <c r="E2" s="194"/>
    </row>
    <row r="3" spans="1:8" ht="29.25" customHeight="1" x14ac:dyDescent="0.25">
      <c r="A3" s="87" t="s">
        <v>179</v>
      </c>
      <c r="B3" s="87" t="s">
        <v>178</v>
      </c>
      <c r="C3" s="70" t="s">
        <v>60</v>
      </c>
      <c r="D3" s="70" t="s">
        <v>140</v>
      </c>
      <c r="E3" s="70" t="s">
        <v>211</v>
      </c>
      <c r="F3" s="84"/>
      <c r="G3" s="84"/>
      <c r="H3" s="84"/>
    </row>
    <row r="4" spans="1:8" x14ac:dyDescent="0.25">
      <c r="A4" s="88" t="s">
        <v>181</v>
      </c>
      <c r="B4" s="92" t="s">
        <v>184</v>
      </c>
      <c r="C4" s="82">
        <f>'Aux. Adm. Seg-Sex GRAVATAÍ'!I168</f>
        <v>3116.6326901798402</v>
      </c>
      <c r="D4" s="83">
        <v>1</v>
      </c>
      <c r="E4" s="82">
        <f t="shared" ref="E4:E20" si="0">D4*C4</f>
        <v>3116.6326901798402</v>
      </c>
      <c r="F4" s="85">
        <f>'Aux. Adm. Seg-Sáb GRAVATAÍ'!I100+'Aux. Adm. Seg-Sex GRAVATAÍ'!I100</f>
        <v>0</v>
      </c>
      <c r="G4" s="85">
        <f>F4*D4</f>
        <v>0</v>
      </c>
      <c r="H4" s="85"/>
    </row>
    <row r="5" spans="1:8" x14ac:dyDescent="0.25">
      <c r="A5" s="88" t="s">
        <v>181</v>
      </c>
      <c r="B5" s="92" t="s">
        <v>185</v>
      </c>
      <c r="C5" s="82">
        <f>'Aux. Adm. Seg-Sáb GRAVATAÍ'!I168</f>
        <v>4711.3308464469565</v>
      </c>
      <c r="D5" s="83">
        <v>36</v>
      </c>
      <c r="E5" s="82">
        <f t="shared" si="0"/>
        <v>169607.91047209044</v>
      </c>
      <c r="F5" s="85"/>
      <c r="G5" s="85"/>
      <c r="H5" s="85"/>
    </row>
    <row r="6" spans="1:8" x14ac:dyDescent="0.25">
      <c r="A6" s="88" t="s">
        <v>182</v>
      </c>
      <c r="B6" s="92" t="s">
        <v>185</v>
      </c>
      <c r="C6" s="82">
        <f>'Aux Adm. SUP Seg-Sáb -Gravataí'!$I$168</f>
        <v>6189.8329321535775</v>
      </c>
      <c r="D6" s="83">
        <v>9</v>
      </c>
      <c r="E6" s="82">
        <f t="shared" si="0"/>
        <v>55708.496389382199</v>
      </c>
      <c r="F6" s="85">
        <f>'Aux. Superv. Seg-Sex Poa Centro'!I100+'Aux Adm. SUP Seg-Sáb -Gravataí'!I100</f>
        <v>0</v>
      </c>
      <c r="G6" s="85">
        <f>F6*D6</f>
        <v>0</v>
      </c>
      <c r="H6" s="85"/>
    </row>
    <row r="7" spans="1:8" x14ac:dyDescent="0.25">
      <c r="A7" s="88" t="s">
        <v>177</v>
      </c>
      <c r="B7" s="92" t="s">
        <v>186</v>
      </c>
      <c r="C7" s="82">
        <f>'Limpeza Seg-Sáb'!I168</f>
        <v>5028.0994396137521</v>
      </c>
      <c r="D7" s="83">
        <v>2</v>
      </c>
      <c r="E7" s="82">
        <f t="shared" si="0"/>
        <v>10056.198879227504</v>
      </c>
      <c r="F7" s="85">
        <f>'Limpeza Seg-Sáb'!I102+'Limpeza Seg-Sáb Poa - Centro'!I102</f>
        <v>0</v>
      </c>
      <c r="G7" s="85">
        <f>F7*D7</f>
        <v>0</v>
      </c>
      <c r="H7" s="85"/>
    </row>
    <row r="8" spans="1:8" x14ac:dyDescent="0.25">
      <c r="A8" s="88" t="s">
        <v>187</v>
      </c>
      <c r="B8" s="92" t="s">
        <v>183</v>
      </c>
      <c r="C8" s="82">
        <f>'Aux. Adm. Seg-Sex Poa Centro'!I168</f>
        <v>3222.8902030130712</v>
      </c>
      <c r="D8" s="83">
        <v>5</v>
      </c>
      <c r="E8" s="82">
        <f t="shared" si="0"/>
        <v>16114.451015065355</v>
      </c>
      <c r="F8" s="85" t="e">
        <f>#REF!+#REF!</f>
        <v>#REF!</v>
      </c>
      <c r="G8" s="85" t="e">
        <f>F8*D8</f>
        <v>#REF!</v>
      </c>
      <c r="H8" s="85"/>
    </row>
    <row r="9" spans="1:8" x14ac:dyDescent="0.25">
      <c r="A9" s="88" t="s">
        <v>187</v>
      </c>
      <c r="B9" s="92" t="s">
        <v>185</v>
      </c>
      <c r="C9" s="82">
        <f>'Aux. Adm. Seg-Sáb Poa Centro'!I168</f>
        <v>4866.8798507165484</v>
      </c>
      <c r="D9" s="89">
        <v>47</v>
      </c>
      <c r="E9" s="82">
        <f t="shared" si="0"/>
        <v>228743.35298367776</v>
      </c>
      <c r="F9" s="86"/>
      <c r="G9" s="86"/>
      <c r="H9" s="86"/>
    </row>
    <row r="10" spans="1:8" x14ac:dyDescent="0.25">
      <c r="A10" s="88" t="s">
        <v>203</v>
      </c>
      <c r="B10" s="92" t="s">
        <v>183</v>
      </c>
      <c r="C10" s="82">
        <f>'Aux. Superv. Seg-Sex Poa Centro'!I168</f>
        <v>4260.3495912739454</v>
      </c>
      <c r="D10" s="89">
        <v>1</v>
      </c>
      <c r="E10" s="82">
        <f t="shared" si="0"/>
        <v>4260.3495912739454</v>
      </c>
      <c r="G10" s="84"/>
    </row>
    <row r="11" spans="1:8" x14ac:dyDescent="0.25">
      <c r="A11" s="88" t="s">
        <v>203</v>
      </c>
      <c r="B11" s="93" t="str">
        <f t="shared" ref="B11:B14" si="1">B6</f>
        <v>Seg-Sáb:  44h</v>
      </c>
      <c r="C11" s="82">
        <f>'Aux. Superv Seg-Sáb Poa Centro '!I168</f>
        <v>6388.486953499164</v>
      </c>
      <c r="D11" s="89">
        <v>11</v>
      </c>
      <c r="E11" s="82">
        <f t="shared" si="0"/>
        <v>70273.356488490797</v>
      </c>
    </row>
    <row r="12" spans="1:8" x14ac:dyDescent="0.25">
      <c r="A12" s="69" t="s">
        <v>188</v>
      </c>
      <c r="B12" s="93" t="str">
        <f t="shared" si="1"/>
        <v>Seg-Sáb: 44h</v>
      </c>
      <c r="C12" s="96">
        <f>'Limpeza Seg-Sáb Poa - Centro'!$I$168</f>
        <v>5192.8836798357279</v>
      </c>
      <c r="D12" s="89">
        <v>3</v>
      </c>
      <c r="E12" s="82">
        <f t="shared" si="0"/>
        <v>15578.651039507184</v>
      </c>
      <c r="G12" s="95"/>
    </row>
    <row r="13" spans="1:8" x14ac:dyDescent="0.25">
      <c r="A13" s="88" t="s">
        <v>189</v>
      </c>
      <c r="B13" s="93" t="str">
        <f t="shared" si="1"/>
        <v>Seg-Sex: 30h</v>
      </c>
      <c r="C13" s="82">
        <f>'Aux. Adm. Seg-Sex Poa Centro'!$I$168</f>
        <v>3222.8902030130712</v>
      </c>
      <c r="D13" s="89">
        <v>1</v>
      </c>
      <c r="E13" s="82">
        <f t="shared" si="0"/>
        <v>3222.8902030130712</v>
      </c>
    </row>
    <row r="14" spans="1:8" x14ac:dyDescent="0.25">
      <c r="A14" s="88" t="s">
        <v>189</v>
      </c>
      <c r="B14" s="93" t="str">
        <f t="shared" si="1"/>
        <v>Seg-Sáb:  44h</v>
      </c>
      <c r="C14" s="82">
        <f>'Aux. Adm Seg-Sáb Zona Norte 44h'!I168</f>
        <v>4866.8798507165484</v>
      </c>
      <c r="D14" s="89">
        <v>36</v>
      </c>
      <c r="E14" s="82">
        <f t="shared" si="0"/>
        <v>175207.67462579574</v>
      </c>
    </row>
    <row r="15" spans="1:8" x14ac:dyDescent="0.25">
      <c r="A15" s="88" t="s">
        <v>190</v>
      </c>
      <c r="B15" s="93" t="str">
        <f>$B$11</f>
        <v>Seg-Sáb:  44h</v>
      </c>
      <c r="C15" s="82">
        <f>'Aux Sup Seg-Sáb Zona Norte 44h'!$I$168</f>
        <v>6388.486953499164</v>
      </c>
      <c r="D15" s="89">
        <v>8</v>
      </c>
      <c r="E15" s="82">
        <f t="shared" si="0"/>
        <v>51107.895627993312</v>
      </c>
    </row>
    <row r="16" spans="1:8" x14ac:dyDescent="0.25">
      <c r="A16" s="88" t="s">
        <v>177</v>
      </c>
      <c r="B16" s="93" t="str">
        <f>$B$11</f>
        <v>Seg-Sáb:  44h</v>
      </c>
      <c r="C16" s="82">
        <f>'Limpeza Seg-Sáb Zona Norte'!$I$168</f>
        <v>4563.5446451903072</v>
      </c>
      <c r="D16" s="89">
        <v>2</v>
      </c>
      <c r="E16" s="82">
        <f t="shared" si="0"/>
        <v>9127.0892903806143</v>
      </c>
    </row>
    <row r="17" spans="1:5" x14ac:dyDescent="0.25">
      <c r="A17" s="88" t="s">
        <v>191</v>
      </c>
      <c r="B17" s="90" t="str">
        <f>$B$13</f>
        <v>Seg-Sex: 30h</v>
      </c>
      <c r="C17" s="94">
        <f>'Aux. Adm. Seg-Sex Zona Sul 30h'!$I$168</f>
        <v>3222.8902030130712</v>
      </c>
      <c r="D17" s="89">
        <v>4</v>
      </c>
      <c r="E17" s="82">
        <f t="shared" si="0"/>
        <v>12891.560812052285</v>
      </c>
    </row>
    <row r="18" spans="1:5" x14ac:dyDescent="0.25">
      <c r="A18" s="88" t="s">
        <v>191</v>
      </c>
      <c r="B18" s="93" t="s">
        <v>194</v>
      </c>
      <c r="C18" s="94">
        <f>'Aux. Adm. Seg-Sex Zona Sul 40h'!$I$168</f>
        <v>4371.5727876908986</v>
      </c>
      <c r="D18" s="89">
        <v>22</v>
      </c>
      <c r="E18" s="82">
        <f t="shared" si="0"/>
        <v>96174.601329199766</v>
      </c>
    </row>
    <row r="19" spans="1:5" x14ac:dyDescent="0.25">
      <c r="A19" s="88" t="s">
        <v>192</v>
      </c>
      <c r="B19" s="93" t="s">
        <v>194</v>
      </c>
      <c r="C19" s="96">
        <f>'Aux. Superv Seg-Sexta Zona Sul '!I168</f>
        <v>5799.6333131466017</v>
      </c>
      <c r="D19" s="89">
        <v>7</v>
      </c>
      <c r="E19" s="82">
        <f t="shared" si="0"/>
        <v>40597.433192026212</v>
      </c>
    </row>
    <row r="20" spans="1:5" x14ac:dyDescent="0.25">
      <c r="A20" s="88" t="s">
        <v>193</v>
      </c>
      <c r="B20" s="93" t="s">
        <v>194</v>
      </c>
      <c r="C20" s="94">
        <f>'Limpeza Seg-Sex Zona Sul 40h'!$I$168</f>
        <v>4667.9399050719703</v>
      </c>
      <c r="D20" s="89">
        <v>2</v>
      </c>
      <c r="E20" s="82">
        <f t="shared" si="0"/>
        <v>9335.8798101439406</v>
      </c>
    </row>
    <row r="21" spans="1:5" x14ac:dyDescent="0.25">
      <c r="D21" s="97" t="s">
        <v>210</v>
      </c>
      <c r="E21" s="91">
        <f>SUM(E4:E20)</f>
        <v>971124.42443949997</v>
      </c>
    </row>
  </sheetData>
  <mergeCells count="1">
    <mergeCell ref="A2:E2"/>
  </mergeCells>
  <pageMargins left="0.51180555555555496" right="0.51180555555555496" top="0.78749999999999998" bottom="0.78749999999999998" header="0.51180555555555496" footer="0.51180555555555496"/>
  <pageSetup paperSize="9" scale="65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18</vt:i4>
      </vt:variant>
      <vt:variant>
        <vt:lpstr>Intervalos nomeados</vt:lpstr>
      </vt:variant>
      <vt:variant>
        <vt:i4>17</vt:i4>
      </vt:variant>
    </vt:vector>
  </HeadingPairs>
  <TitlesOfParts>
    <vt:vector size="35" baseType="lpstr">
      <vt:lpstr>Aux. Adm. Seg-Sex GRAVATAÍ</vt:lpstr>
      <vt:lpstr>Aux. Adm. Seg-Sáb GRAVATAÍ</vt:lpstr>
      <vt:lpstr>Aux Adm. SUP Seg-Sáb -Gravataí</vt:lpstr>
      <vt:lpstr>Limpeza Seg-Sáb</vt:lpstr>
      <vt:lpstr>Aux. Adm. Seg-Sex Poa Centro</vt:lpstr>
      <vt:lpstr>Aux. Adm. Seg-Sáb Poa Centro</vt:lpstr>
      <vt:lpstr>Aux. Superv. Seg-Sex Poa Centro</vt:lpstr>
      <vt:lpstr>Aux. Superv Seg-Sáb Poa Centro </vt:lpstr>
      <vt:lpstr>Limpeza Seg-Sáb Poa - Centro</vt:lpstr>
      <vt:lpstr>Aux. Adm Seg-Sex Zona Norte 30h</vt:lpstr>
      <vt:lpstr>Aux. Adm Seg-Sáb Zona Norte 44h</vt:lpstr>
      <vt:lpstr>Aux Sup Seg-Sáb Zona Norte 44h</vt:lpstr>
      <vt:lpstr>Limpeza Seg-Sáb Zona Norte</vt:lpstr>
      <vt:lpstr>Aux. Adm. Seg-Sex Zona Sul 30h</vt:lpstr>
      <vt:lpstr>Aux. Adm. Seg-Sex Zona Sul 40h</vt:lpstr>
      <vt:lpstr>Aux. Superv Seg-Sexta Zona Sul </vt:lpstr>
      <vt:lpstr>Limpeza Seg-Sex Zona Sul 40h</vt:lpstr>
      <vt:lpstr>Resumo</vt:lpstr>
      <vt:lpstr>'Aux Adm. SUP Seg-Sáb -Gravataí'!Area_de_impressao</vt:lpstr>
      <vt:lpstr>'Aux Sup Seg-Sáb Zona Norte 44h'!Area_de_impressao</vt:lpstr>
      <vt:lpstr>'Aux. Adm Seg-Sáb Zona Norte 44h'!Area_de_impressao</vt:lpstr>
      <vt:lpstr>'Aux. Adm Seg-Sex Zona Norte 30h'!Area_de_impressao</vt:lpstr>
      <vt:lpstr>'Aux. Adm. Seg-Sáb GRAVATAÍ'!Area_de_impressao</vt:lpstr>
      <vt:lpstr>'Aux. Adm. Seg-Sáb Poa Centro'!Area_de_impressao</vt:lpstr>
      <vt:lpstr>'Aux. Adm. Seg-Sex GRAVATAÍ'!Area_de_impressao</vt:lpstr>
      <vt:lpstr>'Aux. Adm. Seg-Sex Poa Centro'!Area_de_impressao</vt:lpstr>
      <vt:lpstr>'Aux. Adm. Seg-Sex Zona Sul 30h'!Area_de_impressao</vt:lpstr>
      <vt:lpstr>'Aux. Adm. Seg-Sex Zona Sul 40h'!Area_de_impressao</vt:lpstr>
      <vt:lpstr>'Aux. Superv Seg-Sáb Poa Centro '!Area_de_impressao</vt:lpstr>
      <vt:lpstr>'Aux. Superv Seg-Sexta Zona Sul '!Area_de_impressao</vt:lpstr>
      <vt:lpstr>'Aux. Superv. Seg-Sex Poa Centro'!Area_de_impressao</vt:lpstr>
      <vt:lpstr>'Limpeza Seg-Sáb'!Area_de_impressao</vt:lpstr>
      <vt:lpstr>'Limpeza Seg-Sáb Poa - Centro'!Area_de_impressao</vt:lpstr>
      <vt:lpstr>'Limpeza Seg-Sáb Zona Norte'!Area_de_impressao</vt:lpstr>
      <vt:lpstr>'Limpeza Seg-Sex Zona Sul 40h'!Area_de_impressao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André de Azevedo Amaro</cp:lastModifiedBy>
  <cp:lastPrinted>2021-09-30T14:00:40Z</cp:lastPrinted>
  <dcterms:created xsi:type="dcterms:W3CDTF">2019-04-12T20:03:09Z</dcterms:created>
  <dcterms:modified xsi:type="dcterms:W3CDTF">2025-03-12T13:44:51Z</dcterms:modified>
</cp:coreProperties>
</file>