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eplagpaefs01\seplag\CELIC\GT-PREGOEIROS\PASTA NOME PREGOEIROS\ANDRÉ AMARO\DELIC - Pregão\2026\9047\"/>
    </mc:Choice>
  </mc:AlternateContent>
  <bookViews>
    <workbookView xWindow="-105" yWindow="-105" windowWidth="19425" windowHeight="10305" tabRatio="670" firstSheet="1" activeTab="4"/>
  </bookViews>
  <sheets>
    <sheet name="Limpeza POA SEM FERIADO" sheetId="12" r:id="rId1"/>
    <sheet name="Limpeza Poa seg-sex COM FERIADO" sheetId="14" r:id="rId2"/>
    <sheet name="Taquari seg-sex COM FERIADO" sheetId="13" r:id="rId3"/>
    <sheet name="Taquari seg-sex SEM FERIADO" sheetId="15" r:id="rId4"/>
    <sheet name="Resumo" sheetId="3" r:id="rId5"/>
  </sheets>
  <externalReferences>
    <externalReference r:id="rId6"/>
    <externalReference r:id="rId7"/>
  </externalReferences>
  <definedNames>
    <definedName name="_xlnm.Print_Area" localSheetId="1">'Limpeza Poa seg-sex COM FERIADO'!$A$1:$I$192</definedName>
    <definedName name="_xlnm.Print_Area" localSheetId="0">'Limpeza POA SEM FERIADO'!$A$1:$I$192</definedName>
    <definedName name="_xlnm.Print_Area" localSheetId="2">'Taquari seg-sex COM FERIADO'!$A$1:$I$192</definedName>
    <definedName name="_xlnm.Print_Area" localSheetId="3">'Taquari seg-sex SEM FERIADO'!$A$1:$I$192</definedName>
    <definedName name="Auxiliar" localSheetId="1">#REF!</definedName>
    <definedName name="Auxiliar" localSheetId="0">#REF!</definedName>
    <definedName name="Auxiliar" localSheetId="2">#REF!</definedName>
    <definedName name="Auxiliar" localSheetId="3">#REF!</definedName>
    <definedName name="Auxiliar">#REF!</definedName>
    <definedName name="CUSTO_VALE_TRANSPORTE" localSheetId="1">#REF!</definedName>
    <definedName name="CUSTO_VALE_TRANSPORTE" localSheetId="0">#REF!</definedName>
    <definedName name="CUSTO_VALE_TRANSPORTE" localSheetId="2">#REF!</definedName>
    <definedName name="CUSTO_VALE_TRANSPORTE" localSheetId="3">#REF!</definedName>
    <definedName name="CUSTO_VALE_TRANSPORTE">#REF!</definedName>
    <definedName name="ecwece4c" localSheetId="1">#REF!</definedName>
    <definedName name="ecwece4c" localSheetId="0">#REF!</definedName>
    <definedName name="ecwece4c" localSheetId="2">#REF!</definedName>
    <definedName name="ecwece4c" localSheetId="3">#REF!</definedName>
    <definedName name="ecwece4c">#REF!</definedName>
    <definedName name="MOMB4">'[1]SERVENTE MANUTENCAO'!$I$144</definedName>
    <definedName name="MONA1" localSheetId="1">#REF!</definedName>
    <definedName name="MONA1" localSheetId="0">#REF!</definedName>
    <definedName name="MONA1" localSheetId="2">#REF!</definedName>
    <definedName name="MONA1" localSheetId="3">#REF!</definedName>
    <definedName name="MONA1">#REF!</definedName>
    <definedName name="MONA2" localSheetId="1">#REF!</definedName>
    <definedName name="MONA2" localSheetId="0">#REF!</definedName>
    <definedName name="MONA2" localSheetId="2">#REF!</definedName>
    <definedName name="MONA2" localSheetId="3">#REF!</definedName>
    <definedName name="MONA2">#REF!</definedName>
    <definedName name="MONA3">[2]HIDRAULICO!$I$138</definedName>
    <definedName name="MONA4">'[2]SERVENTE (AUX PRODUCAO)'!$I$138</definedName>
    <definedName name="MONA5" localSheetId="1">#REF!</definedName>
    <definedName name="MONA5" localSheetId="0">#REF!</definedName>
    <definedName name="MONA5" localSheetId="2">#REF!</definedName>
    <definedName name="MONA5" localSheetId="3">#REF!</definedName>
    <definedName name="MONA5">#REF!</definedName>
    <definedName name="MONA6" localSheetId="1">#REF!</definedName>
    <definedName name="MONA6" localSheetId="0">#REF!</definedName>
    <definedName name="MONA6" localSheetId="2">#REF!</definedName>
    <definedName name="MONA6" localSheetId="3">#REF!</definedName>
    <definedName name="MONA6">#REF!</definedName>
    <definedName name="MONA7" localSheetId="1">#REF!</definedName>
    <definedName name="MONA7" localSheetId="0">#REF!</definedName>
    <definedName name="MONA7" localSheetId="2">#REF!</definedName>
    <definedName name="MONA7" localSheetId="3">#REF!</definedName>
    <definedName name="MONA7">#REF!</definedName>
    <definedName name="MONA8">[2]MECANICO_REFRIGERACAO!$I$138</definedName>
    <definedName name="MONB1" localSheetId="1">#REF!</definedName>
    <definedName name="MONB1" localSheetId="0">#REF!</definedName>
    <definedName name="MONB1" localSheetId="2">#REF!</definedName>
    <definedName name="MONB1" localSheetId="3">#REF!</definedName>
    <definedName name="MONB1">#REF!</definedName>
    <definedName name="MONB2" localSheetId="1">#REF!</definedName>
    <definedName name="MONB2" localSheetId="0">#REF!</definedName>
    <definedName name="MONB2" localSheetId="2">#REF!</definedName>
    <definedName name="MONB2" localSheetId="3">#REF!</definedName>
    <definedName name="MONB2">#REF!</definedName>
    <definedName name="MONB3">[2]HIDRAULICO!$I$144</definedName>
    <definedName name="MONB4">'[2]SERVENTE (AUX PRODUCAO)'!$I$144</definedName>
    <definedName name="MONB5" localSheetId="1">#REF!</definedName>
    <definedName name="MONB5" localSheetId="0">#REF!</definedName>
    <definedName name="MONB5" localSheetId="2">#REF!</definedName>
    <definedName name="MONB5" localSheetId="3">#REF!</definedName>
    <definedName name="MONB5">#REF!</definedName>
    <definedName name="MONB6" localSheetId="1">#REF!</definedName>
    <definedName name="MONB6" localSheetId="0">#REF!</definedName>
    <definedName name="MONB6" localSheetId="2">#REF!</definedName>
    <definedName name="MONB6" localSheetId="3">#REF!</definedName>
    <definedName name="MONB6">#REF!</definedName>
    <definedName name="MONB7" localSheetId="1">#REF!</definedName>
    <definedName name="MONB7" localSheetId="0">#REF!</definedName>
    <definedName name="MONB7" localSheetId="2">#REF!</definedName>
    <definedName name="MONB7" localSheetId="3">#REF!</definedName>
    <definedName name="MONB7">#REF!</definedName>
    <definedName name="MONB8">[2]MECANICO_REFRIGERACAO!$I$144</definedName>
    <definedName name="MONC1" localSheetId="1">#REF!</definedName>
    <definedName name="MONC1" localSheetId="0">#REF!</definedName>
    <definedName name="MONC1" localSheetId="2">#REF!</definedName>
    <definedName name="MONC1" localSheetId="3">#REF!</definedName>
    <definedName name="MONC1">#REF!</definedName>
    <definedName name="MONC2" localSheetId="1">#REF!</definedName>
    <definedName name="MONC2" localSheetId="0">#REF!</definedName>
    <definedName name="MONC2" localSheetId="2">#REF!</definedName>
    <definedName name="MONC2" localSheetId="3">#REF!</definedName>
    <definedName name="MONC2">#REF!</definedName>
    <definedName name="MONC3">[2]HIDRAULICO!$I$148</definedName>
    <definedName name="MONC4">'[2]SERVENTE (AUX PRODUCAO)'!$I$148</definedName>
    <definedName name="MONC5" localSheetId="1">#REF!</definedName>
    <definedName name="MONC5" localSheetId="0">#REF!</definedName>
    <definedName name="MONC5" localSheetId="2">#REF!</definedName>
    <definedName name="MONC5" localSheetId="3">#REF!</definedName>
    <definedName name="MONC5">#REF!</definedName>
    <definedName name="MONC6" localSheetId="1">#REF!</definedName>
    <definedName name="MONC6" localSheetId="0">#REF!</definedName>
    <definedName name="MONC6" localSheetId="2">#REF!</definedName>
    <definedName name="MONC6" localSheetId="3">#REF!</definedName>
    <definedName name="MONC6">#REF!</definedName>
    <definedName name="MONC7" localSheetId="1">#REF!</definedName>
    <definedName name="MONC7" localSheetId="0">#REF!</definedName>
    <definedName name="MONC7" localSheetId="2">#REF!</definedName>
    <definedName name="MONC7" localSheetId="3">#REF!</definedName>
    <definedName name="MONC7">#REF!</definedName>
    <definedName name="MONC8">[2]MECANICO_REFRIGERACAO!$I$148</definedName>
    <definedName name="mont" localSheetId="1">#REF!</definedName>
    <definedName name="mont" localSheetId="0">#REF!</definedName>
    <definedName name="mont" localSheetId="2">#REF!</definedName>
    <definedName name="mont" localSheetId="3">#REF!</definedName>
    <definedName name="mont">#REF!</definedName>
    <definedName name="MONTANTEA" localSheetId="1">#REF!</definedName>
    <definedName name="MONTANTEA" localSheetId="0">#REF!</definedName>
    <definedName name="MONTANTEA" localSheetId="2">#REF!</definedName>
    <definedName name="MONTANTEA" localSheetId="3">#REF!</definedName>
    <definedName name="MONTANTEA">#REF!</definedName>
    <definedName name="MONTANTEA1" localSheetId="1">#REF!</definedName>
    <definedName name="MONTANTEA1" localSheetId="0">#REF!</definedName>
    <definedName name="MONTANTEA1" localSheetId="2">#REF!</definedName>
    <definedName name="MONTANTEA1" localSheetId="3">#REF!</definedName>
    <definedName name="MONTANTEA1">#REF!</definedName>
    <definedName name="MONTANTEA2" localSheetId="1">#REF!</definedName>
    <definedName name="MONTANTEA2" localSheetId="0">#REF!</definedName>
    <definedName name="MONTANTEA2" localSheetId="2">#REF!</definedName>
    <definedName name="MONTANTEA2" localSheetId="3">#REF!</definedName>
    <definedName name="MONTANTEA2">#REF!</definedName>
    <definedName name="MONTANTEB" localSheetId="1">#REF!</definedName>
    <definedName name="MONTANTEB" localSheetId="0">#REF!</definedName>
    <definedName name="MONTANTEB" localSheetId="2">#REF!</definedName>
    <definedName name="MONTANTEB" localSheetId="3">#REF!</definedName>
    <definedName name="MONTANTEB">#REF!</definedName>
    <definedName name="MONTANTEB1" localSheetId="1">#REF!</definedName>
    <definedName name="MONTANTEB1" localSheetId="0">#REF!</definedName>
    <definedName name="MONTANTEB1" localSheetId="2">#REF!</definedName>
    <definedName name="MONTANTEB1" localSheetId="3">#REF!</definedName>
    <definedName name="MONTANTEB1">#REF!</definedName>
    <definedName name="MONTANTEB2" localSheetId="1">#REF!</definedName>
    <definedName name="MONTANTEB2" localSheetId="0">#REF!</definedName>
    <definedName name="MONTANTEB2" localSheetId="2">#REF!</definedName>
    <definedName name="MONTANTEB2" localSheetId="3">#REF!</definedName>
    <definedName name="MONTANTEB2">#REF!</definedName>
    <definedName name="MONTANTEC" localSheetId="1">#REF!</definedName>
    <definedName name="MONTANTEC" localSheetId="0">#REF!</definedName>
    <definedName name="MONTANTEC" localSheetId="2">#REF!</definedName>
    <definedName name="MONTANTEC" localSheetId="3">#REF!</definedName>
    <definedName name="MONTANTEC">#REF!</definedName>
    <definedName name="MONTANTEC1" localSheetId="1">#REF!</definedName>
    <definedName name="MONTANTEC1" localSheetId="0">#REF!</definedName>
    <definedName name="MONTANTEC1" localSheetId="2">#REF!</definedName>
    <definedName name="MONTANTEC1" localSheetId="3">#REF!</definedName>
    <definedName name="MONTANTEC1">#REF!</definedName>
    <definedName name="MONTANTEC2" localSheetId="1">#REF!</definedName>
    <definedName name="MONTANTEC2" localSheetId="0">#REF!</definedName>
    <definedName name="MONTANTEC2" localSheetId="2">#REF!</definedName>
    <definedName name="MONTANTEC2" localSheetId="3">#REF!</definedName>
    <definedName name="MONTANTEC2">#REF!</definedName>
    <definedName name="ok" localSheetId="1">#REF!</definedName>
    <definedName name="ok" localSheetId="0">#REF!</definedName>
    <definedName name="ok" localSheetId="2">#REF!</definedName>
    <definedName name="ok" localSheetId="3">#REF!</definedName>
    <definedName name="ok">#REF!</definedName>
    <definedName name="REMUNERACAO1" localSheetId="1">#REF!</definedName>
    <definedName name="REMUNERACAO1" localSheetId="0">#REF!</definedName>
    <definedName name="REMUNERACAO1" localSheetId="2">#REF!</definedName>
    <definedName name="REMUNERACAO1" localSheetId="3">#REF!</definedName>
    <definedName name="REMUNERACAO1">#REF!</definedName>
    <definedName name="REMUNERACAO2" localSheetId="1">#REF!</definedName>
    <definedName name="REMUNERACAO2" localSheetId="0">#REF!</definedName>
    <definedName name="REMUNERACAO2" localSheetId="2">#REF!</definedName>
    <definedName name="REMUNERACAO2" localSheetId="3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1">#REF!</definedName>
    <definedName name="REMUNERACAO5" localSheetId="0">#REF!</definedName>
    <definedName name="REMUNERACAO5" localSheetId="2">#REF!</definedName>
    <definedName name="REMUNERACAO5" localSheetId="3">#REF!</definedName>
    <definedName name="REMUNERACAO5">#REF!</definedName>
    <definedName name="REMUNERACAO6" localSheetId="1">#REF!</definedName>
    <definedName name="REMUNERACAO6" localSheetId="0">#REF!</definedName>
    <definedName name="REMUNERACAO6" localSheetId="2">#REF!</definedName>
    <definedName name="REMUNERACAO6" localSheetId="3">#REF!</definedName>
    <definedName name="REMUNERACAO6">#REF!</definedName>
    <definedName name="REMUNERACAO7" localSheetId="1">#REF!</definedName>
    <definedName name="REMUNERACAO7" localSheetId="0">#REF!</definedName>
    <definedName name="REMUNERACAO7" localSheetId="2">#REF!</definedName>
    <definedName name="REMUNERACAO7" localSheetId="3">#REF!</definedName>
    <definedName name="REMUNERACAO7">#REF!</definedName>
    <definedName name="REMUNERACAO8">[2]MECANICO_REFRIGERACAO!$I$30</definedName>
    <definedName name="TOTAL_MONT_A" localSheetId="1">#REF!</definedName>
    <definedName name="TOTAL_MONT_A" localSheetId="0">#REF!</definedName>
    <definedName name="TOTAL_MONT_A" localSheetId="2">#REF!</definedName>
    <definedName name="TOTAL_MONT_A" localSheetId="3">#REF!</definedName>
    <definedName name="TOTAL_MONT_A">#REF!</definedName>
    <definedName name="TOTAL1" localSheetId="1">#REF!</definedName>
    <definedName name="TOTAL1" localSheetId="0">#REF!</definedName>
    <definedName name="TOTAL1" localSheetId="2">#REF!</definedName>
    <definedName name="TOTAL1" localSheetId="3">#REF!</definedName>
    <definedName name="TOTAL1">#REF!</definedName>
    <definedName name="TOTAL2" localSheetId="1">#REF!</definedName>
    <definedName name="TOTAL2" localSheetId="0">#REF!</definedName>
    <definedName name="TOTAL2" localSheetId="2">#REF!</definedName>
    <definedName name="TOTAL2" localSheetId="3">#REF!</definedName>
    <definedName name="TOTAL2">#REF!</definedName>
    <definedName name="VALE_TRANSPORTE" localSheetId="1">#REF!</definedName>
    <definedName name="VALE_TRANSPORTE" localSheetId="0">#REF!</definedName>
    <definedName name="VALE_TRANSPORTE" localSheetId="2">#REF!</definedName>
    <definedName name="VALE_TRANSPORTE" localSheetId="3">#REF!</definedName>
    <definedName name="VALE_TRANSPORTE">#REF!</definedName>
  </definedNames>
  <calcPr calcId="162913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92" i="15" l="1"/>
  <c r="E162" i="15"/>
  <c r="H161" i="15"/>
  <c r="H164" i="15" s="1"/>
  <c r="D161" i="15" s="1"/>
  <c r="E161" i="15" s="1"/>
  <c r="G161" i="15"/>
  <c r="G164" i="15" s="1"/>
  <c r="D160" i="15" s="1"/>
  <c r="E160" i="15" s="1"/>
  <c r="F161" i="15"/>
  <c r="F160" i="15"/>
  <c r="F159" i="15"/>
  <c r="I135" i="15"/>
  <c r="I178" i="15" s="1"/>
  <c r="F128" i="15"/>
  <c r="G113" i="15"/>
  <c r="C113" i="15"/>
  <c r="A113" i="15"/>
  <c r="H112" i="15"/>
  <c r="F111" i="15"/>
  <c r="G109" i="15"/>
  <c r="C109" i="15"/>
  <c r="A109" i="15"/>
  <c r="E109" i="15" s="1"/>
  <c r="G105" i="15"/>
  <c r="C105" i="15"/>
  <c r="A105" i="15"/>
  <c r="E105" i="15" s="1"/>
  <c r="I100" i="15"/>
  <c r="I99" i="15"/>
  <c r="A96" i="15"/>
  <c r="A97" i="15" s="1"/>
  <c r="A98" i="15" s="1"/>
  <c r="A99" i="15" s="1"/>
  <c r="A100" i="15" s="1"/>
  <c r="H86" i="15"/>
  <c r="H79" i="15"/>
  <c r="H67" i="15"/>
  <c r="H89" i="15" s="1"/>
  <c r="H90" i="15" s="1"/>
  <c r="I46" i="15"/>
  <c r="I42" i="15"/>
  <c r="I41" i="15"/>
  <c r="I40" i="15"/>
  <c r="A40" i="15"/>
  <c r="A41" i="15" s="1"/>
  <c r="A42" i="15" s="1"/>
  <c r="A43" i="15" s="1"/>
  <c r="A44" i="15" s="1"/>
  <c r="A45" i="15" s="1"/>
  <c r="A46" i="15" s="1"/>
  <c r="I39" i="15"/>
  <c r="I26" i="15" s="1"/>
  <c r="I43" i="15" s="1"/>
  <c r="G11" i="15"/>
  <c r="A6" i="15"/>
  <c r="I5" i="15"/>
  <c r="G5" i="15"/>
  <c r="H192" i="14"/>
  <c r="E162" i="14"/>
  <c r="H161" i="14"/>
  <c r="H164" i="14" s="1"/>
  <c r="D161" i="14" s="1"/>
  <c r="E161" i="14" s="1"/>
  <c r="G161" i="14"/>
  <c r="G164" i="14" s="1"/>
  <c r="D160" i="14" s="1"/>
  <c r="E160" i="14" s="1"/>
  <c r="F161" i="14"/>
  <c r="F160" i="14"/>
  <c r="F159" i="14"/>
  <c r="I135" i="14"/>
  <c r="I178" i="14" s="1"/>
  <c r="F128" i="14"/>
  <c r="G113" i="14"/>
  <c r="C113" i="14"/>
  <c r="A113" i="14"/>
  <c r="H112" i="14"/>
  <c r="F111" i="14"/>
  <c r="G109" i="14"/>
  <c r="C109" i="14"/>
  <c r="A109" i="14"/>
  <c r="E109" i="14" s="1"/>
  <c r="G105" i="14"/>
  <c r="C105" i="14"/>
  <c r="A105" i="14"/>
  <c r="I100" i="14"/>
  <c r="I99" i="14"/>
  <c r="A97" i="14"/>
  <c r="A98" i="14" s="1"/>
  <c r="A99" i="14" s="1"/>
  <c r="A100" i="14" s="1"/>
  <c r="A96" i="14"/>
  <c r="H86" i="14"/>
  <c r="H79" i="14"/>
  <c r="H67" i="14"/>
  <c r="H89" i="14" s="1"/>
  <c r="H90" i="14" s="1"/>
  <c r="I46" i="14"/>
  <c r="I42" i="14"/>
  <c r="I41" i="14"/>
  <c r="I40" i="14"/>
  <c r="A40" i="14"/>
  <c r="A41" i="14" s="1"/>
  <c r="A42" i="14" s="1"/>
  <c r="A43" i="14" s="1"/>
  <c r="A44" i="14" s="1"/>
  <c r="A45" i="14" s="1"/>
  <c r="A46" i="14" s="1"/>
  <c r="G11" i="14"/>
  <c r="A6" i="14"/>
  <c r="I5" i="14"/>
  <c r="I39" i="14" s="1"/>
  <c r="I26" i="14" s="1"/>
  <c r="I43" i="14" s="1"/>
  <c r="G5" i="14"/>
  <c r="H192" i="13"/>
  <c r="E162" i="13"/>
  <c r="H161" i="13"/>
  <c r="H164" i="13" s="1"/>
  <c r="D161" i="13" s="1"/>
  <c r="E161" i="13" s="1"/>
  <c r="G161" i="13"/>
  <c r="G164" i="13" s="1"/>
  <c r="D160" i="13" s="1"/>
  <c r="E160" i="13" s="1"/>
  <c r="F161" i="13"/>
  <c r="F160" i="13"/>
  <c r="F159" i="13"/>
  <c r="I135" i="13"/>
  <c r="I178" i="13" s="1"/>
  <c r="F128" i="13"/>
  <c r="G113" i="13"/>
  <c r="C113" i="13"/>
  <c r="A113" i="13"/>
  <c r="H112" i="13"/>
  <c r="F111" i="13"/>
  <c r="G109" i="13"/>
  <c r="C109" i="13"/>
  <c r="A109" i="13"/>
  <c r="G105" i="13"/>
  <c r="C105" i="13"/>
  <c r="A105" i="13"/>
  <c r="I100" i="13"/>
  <c r="I99" i="13"/>
  <c r="A97" i="13"/>
  <c r="A98" i="13" s="1"/>
  <c r="A99" i="13" s="1"/>
  <c r="A100" i="13" s="1"/>
  <c r="A96" i="13"/>
  <c r="H86" i="13"/>
  <c r="H79" i="13"/>
  <c r="H67" i="13"/>
  <c r="H89" i="13" s="1"/>
  <c r="H90" i="13" s="1"/>
  <c r="I46" i="13"/>
  <c r="I42" i="13"/>
  <c r="I41" i="13"/>
  <c r="I40" i="13"/>
  <c r="A40" i="13"/>
  <c r="A41" i="13" s="1"/>
  <c r="A42" i="13" s="1"/>
  <c r="A43" i="13" s="1"/>
  <c r="A44" i="13" s="1"/>
  <c r="A45" i="13" s="1"/>
  <c r="A46" i="13" s="1"/>
  <c r="G11" i="13"/>
  <c r="A6" i="13"/>
  <c r="I5" i="13"/>
  <c r="I39" i="13" s="1"/>
  <c r="I26" i="13" s="1"/>
  <c r="I43" i="13" s="1"/>
  <c r="G5" i="13"/>
  <c r="H192" i="12"/>
  <c r="E162" i="12"/>
  <c r="H161" i="12"/>
  <c r="H164" i="12" s="1"/>
  <c r="D161" i="12" s="1"/>
  <c r="E161" i="12" s="1"/>
  <c r="G161" i="12"/>
  <c r="G164" i="12" s="1"/>
  <c r="D160" i="12" s="1"/>
  <c r="E160" i="12" s="1"/>
  <c r="F161" i="12"/>
  <c r="F160" i="12"/>
  <c r="F159" i="12"/>
  <c r="I135" i="12"/>
  <c r="I178" i="12" s="1"/>
  <c r="F128" i="12"/>
  <c r="G113" i="12"/>
  <c r="C113" i="12"/>
  <c r="A113" i="12"/>
  <c r="H112" i="12"/>
  <c r="F111" i="12"/>
  <c r="G109" i="12"/>
  <c r="C109" i="12"/>
  <c r="A109" i="12"/>
  <c r="E109" i="12" s="1"/>
  <c r="G105" i="12"/>
  <c r="C105" i="12"/>
  <c r="A105" i="12"/>
  <c r="E105" i="12" s="1"/>
  <c r="I100" i="12"/>
  <c r="I99" i="12"/>
  <c r="A96" i="12"/>
  <c r="A97" i="12" s="1"/>
  <c r="A98" i="12" s="1"/>
  <c r="A99" i="12" s="1"/>
  <c r="A100" i="12" s="1"/>
  <c r="H86" i="12"/>
  <c r="H79" i="12"/>
  <c r="H67" i="12"/>
  <c r="H89" i="12" s="1"/>
  <c r="H90" i="12" s="1"/>
  <c r="I46" i="12"/>
  <c r="I42" i="12"/>
  <c r="I41" i="12"/>
  <c r="I40" i="12"/>
  <c r="A40" i="12"/>
  <c r="A41" i="12" s="1"/>
  <c r="A42" i="12" s="1"/>
  <c r="A43" i="12" s="1"/>
  <c r="A44" i="12" s="1"/>
  <c r="A45" i="12" s="1"/>
  <c r="A46" i="12" s="1"/>
  <c r="I39" i="12"/>
  <c r="I26" i="12" s="1"/>
  <c r="I43" i="12" s="1"/>
  <c r="G11" i="12"/>
  <c r="A6" i="12"/>
  <c r="I5" i="12"/>
  <c r="G5" i="12"/>
  <c r="E113" i="13" l="1"/>
  <c r="E113" i="14"/>
  <c r="E105" i="13"/>
  <c r="E109" i="13"/>
  <c r="E105" i="14"/>
  <c r="H92" i="12"/>
  <c r="H92" i="13"/>
  <c r="H92" i="14"/>
  <c r="H92" i="15"/>
  <c r="E113" i="15"/>
  <c r="F113" i="15" s="1"/>
  <c r="H113" i="15" s="1"/>
  <c r="I113" i="15" s="1"/>
  <c r="I95" i="15" s="1"/>
  <c r="F109" i="15"/>
  <c r="H109" i="15" s="1"/>
  <c r="I109" i="15" s="1"/>
  <c r="I96" i="15" s="1"/>
  <c r="I44" i="15"/>
  <c r="F105" i="15"/>
  <c r="H105" i="15" s="1"/>
  <c r="I105" i="15" s="1"/>
  <c r="I98" i="15" s="1"/>
  <c r="F113" i="14"/>
  <c r="H113" i="14" s="1"/>
  <c r="I113" i="14" s="1"/>
  <c r="I95" i="14" s="1"/>
  <c r="F109" i="14"/>
  <c r="H109" i="14" s="1"/>
  <c r="I109" i="14" s="1"/>
  <c r="I96" i="14" s="1"/>
  <c r="F105" i="14"/>
  <c r="H105" i="14" s="1"/>
  <c r="I105" i="14" s="1"/>
  <c r="I98" i="14" s="1"/>
  <c r="I44" i="14"/>
  <c r="F113" i="13"/>
  <c r="H113" i="13" s="1"/>
  <c r="I113" i="13" s="1"/>
  <c r="I95" i="13" s="1"/>
  <c r="F109" i="13"/>
  <c r="H109" i="13" s="1"/>
  <c r="I109" i="13"/>
  <c r="I96" i="13" s="1"/>
  <c r="I44" i="13"/>
  <c r="F105" i="13"/>
  <c r="H105" i="13" s="1"/>
  <c r="I105" i="13" s="1"/>
  <c r="I98" i="13" s="1"/>
  <c r="E113" i="12"/>
  <c r="F113" i="12" s="1"/>
  <c r="H113" i="12" s="1"/>
  <c r="I113" i="12" s="1"/>
  <c r="I95" i="12" s="1"/>
  <c r="F109" i="12"/>
  <c r="H109" i="12" s="1"/>
  <c r="I109" i="12"/>
  <c r="I96" i="12" s="1"/>
  <c r="F105" i="12"/>
  <c r="H105" i="12" s="1"/>
  <c r="I105" i="12" s="1"/>
  <c r="I98" i="12" s="1"/>
  <c r="I44" i="12"/>
  <c r="I101" i="15" l="1"/>
  <c r="I45" i="15"/>
  <c r="I141" i="15"/>
  <c r="I128" i="15"/>
  <c r="I45" i="13"/>
  <c r="I141" i="14"/>
  <c r="I128" i="14"/>
  <c r="I101" i="14"/>
  <c r="I45" i="14"/>
  <c r="I101" i="13"/>
  <c r="I128" i="13"/>
  <c r="I141" i="13"/>
  <c r="I45" i="12"/>
  <c r="I141" i="12"/>
  <c r="I128" i="12"/>
  <c r="I101" i="12"/>
  <c r="F15" i="3"/>
  <c r="I47" i="15" l="1"/>
  <c r="G130" i="15"/>
  <c r="I173" i="15"/>
  <c r="G143" i="15"/>
  <c r="I47" i="13"/>
  <c r="I47" i="14"/>
  <c r="H45" i="14" s="1"/>
  <c r="G130" i="14"/>
  <c r="I173" i="14"/>
  <c r="G143" i="14"/>
  <c r="G130" i="13"/>
  <c r="I173" i="13"/>
  <c r="G143" i="13"/>
  <c r="I47" i="12"/>
  <c r="G143" i="12"/>
  <c r="I173" i="12"/>
  <c r="G130" i="12"/>
  <c r="I73" i="15" l="1"/>
  <c r="H100" i="15"/>
  <c r="I71" i="15"/>
  <c r="I75" i="15"/>
  <c r="H46" i="15"/>
  <c r="H99" i="15"/>
  <c r="H41" i="15"/>
  <c r="I66" i="15"/>
  <c r="I62" i="15"/>
  <c r="I76" i="15"/>
  <c r="I78" i="15"/>
  <c r="I59" i="15"/>
  <c r="H97" i="15"/>
  <c r="I171" i="15"/>
  <c r="I74" i="15"/>
  <c r="A143" i="15"/>
  <c r="I85" i="15"/>
  <c r="I83" i="15"/>
  <c r="I72" i="15"/>
  <c r="I84" i="15"/>
  <c r="H40" i="15"/>
  <c r="H39" i="15"/>
  <c r="I64" i="15"/>
  <c r="H42" i="15"/>
  <c r="A130" i="15"/>
  <c r="I63" i="15"/>
  <c r="I65" i="15"/>
  <c r="I89" i="15"/>
  <c r="I90" i="15" s="1"/>
  <c r="I61" i="15"/>
  <c r="I77" i="15"/>
  <c r="H43" i="15"/>
  <c r="I60" i="15"/>
  <c r="I189" i="15"/>
  <c r="G9" i="3" s="1"/>
  <c r="H9" i="3" s="1"/>
  <c r="H96" i="15"/>
  <c r="H44" i="15"/>
  <c r="H95" i="15"/>
  <c r="H98" i="15"/>
  <c r="H45" i="15"/>
  <c r="H40" i="13"/>
  <c r="I89" i="13"/>
  <c r="I90" i="13" s="1"/>
  <c r="I171" i="13"/>
  <c r="H43" i="13"/>
  <c r="H97" i="13"/>
  <c r="I73" i="13"/>
  <c r="H100" i="13"/>
  <c r="I59" i="13"/>
  <c r="I84" i="13"/>
  <c r="I189" i="13"/>
  <c r="G10" i="3" s="1"/>
  <c r="H10" i="3" s="1"/>
  <c r="H46" i="13"/>
  <c r="A143" i="13"/>
  <c r="I65" i="13"/>
  <c r="H41" i="13"/>
  <c r="H39" i="13"/>
  <c r="I78" i="13"/>
  <c r="I64" i="13"/>
  <c r="I77" i="13"/>
  <c r="I63" i="13"/>
  <c r="A130" i="13"/>
  <c r="I62" i="13"/>
  <c r="I75" i="13"/>
  <c r="I60" i="13"/>
  <c r="I61" i="13"/>
  <c r="I74" i="13"/>
  <c r="I71" i="13"/>
  <c r="I83" i="13"/>
  <c r="I76" i="13"/>
  <c r="I72" i="13"/>
  <c r="H42" i="13"/>
  <c r="I85" i="13"/>
  <c r="H99" i="13"/>
  <c r="I66" i="13"/>
  <c r="H44" i="13"/>
  <c r="H96" i="13"/>
  <c r="H95" i="13"/>
  <c r="H98" i="13"/>
  <c r="H45" i="13"/>
  <c r="I65" i="14"/>
  <c r="H41" i="14"/>
  <c r="H100" i="14"/>
  <c r="I61" i="14"/>
  <c r="I75" i="14"/>
  <c r="H39" i="14"/>
  <c r="I84" i="14"/>
  <c r="I171" i="14"/>
  <c r="H40" i="14"/>
  <c r="I78" i="14"/>
  <c r="I74" i="14"/>
  <c r="I59" i="14"/>
  <c r="A143" i="14"/>
  <c r="I73" i="14"/>
  <c r="I83" i="14"/>
  <c r="I71" i="14"/>
  <c r="H42" i="14"/>
  <c r="H99" i="14"/>
  <c r="I189" i="14"/>
  <c r="I76" i="14"/>
  <c r="I77" i="14"/>
  <c r="I72" i="14"/>
  <c r="I89" i="14"/>
  <c r="I90" i="14" s="1"/>
  <c r="I62" i="14"/>
  <c r="H97" i="14"/>
  <c r="I63" i="14"/>
  <c r="A130" i="14"/>
  <c r="I85" i="14"/>
  <c r="H43" i="14"/>
  <c r="H46" i="14"/>
  <c r="I60" i="14"/>
  <c r="I66" i="14"/>
  <c r="I64" i="14"/>
  <c r="H96" i="14"/>
  <c r="H44" i="14"/>
  <c r="H98" i="14"/>
  <c r="H95" i="14"/>
  <c r="I59" i="12"/>
  <c r="I64" i="12"/>
  <c r="I189" i="12"/>
  <c r="I85" i="12"/>
  <c r="I63" i="12"/>
  <c r="H46" i="12"/>
  <c r="I71" i="12"/>
  <c r="I76" i="12"/>
  <c r="I72" i="12"/>
  <c r="I66" i="12"/>
  <c r="I61" i="12"/>
  <c r="H39" i="12"/>
  <c r="H100" i="12"/>
  <c r="H97" i="12"/>
  <c r="I73" i="12"/>
  <c r="I84" i="12"/>
  <c r="A143" i="12"/>
  <c r="I77" i="12"/>
  <c r="I78" i="12"/>
  <c r="H99" i="12"/>
  <c r="H40" i="12"/>
  <c r="H41" i="12"/>
  <c r="I65" i="12"/>
  <c r="H42" i="12"/>
  <c r="A130" i="12"/>
  <c r="I62" i="12"/>
  <c r="H43" i="12"/>
  <c r="I75" i="12"/>
  <c r="I89" i="12"/>
  <c r="I90" i="12" s="1"/>
  <c r="I171" i="12"/>
  <c r="I74" i="12"/>
  <c r="I60" i="12"/>
  <c r="I83" i="12"/>
  <c r="H96" i="12"/>
  <c r="H44" i="12"/>
  <c r="H98" i="12"/>
  <c r="H95" i="12"/>
  <c r="H45" i="12"/>
  <c r="G11" i="3" l="1"/>
  <c r="H11" i="3" s="1"/>
  <c r="G7" i="3"/>
  <c r="H7" i="3" s="1"/>
  <c r="G6" i="3"/>
  <c r="H6" i="3" s="1"/>
  <c r="G5" i="3"/>
  <c r="H5" i="3" s="1"/>
  <c r="G4" i="3"/>
  <c r="H4" i="3" s="1"/>
  <c r="G8" i="3"/>
  <c r="H8" i="3" s="1"/>
  <c r="G3" i="3"/>
  <c r="H3" i="3" s="1"/>
  <c r="G2" i="3"/>
  <c r="H2" i="3" s="1"/>
  <c r="G13" i="3" s="1"/>
  <c r="H47" i="15"/>
  <c r="H115" i="15" s="1"/>
  <c r="H101" i="13"/>
  <c r="H115" i="13" s="1"/>
  <c r="I86" i="15"/>
  <c r="I79" i="15"/>
  <c r="H101" i="15"/>
  <c r="I67" i="15"/>
  <c r="F130" i="15"/>
  <c r="F143" i="15"/>
  <c r="I67" i="13"/>
  <c r="H47" i="13"/>
  <c r="I79" i="13"/>
  <c r="F130" i="13"/>
  <c r="F143" i="13"/>
  <c r="I86" i="13"/>
  <c r="I67" i="14"/>
  <c r="F143" i="14"/>
  <c r="F130" i="14"/>
  <c r="H47" i="14"/>
  <c r="I79" i="14"/>
  <c r="I86" i="14"/>
  <c r="H101" i="14"/>
  <c r="I79" i="12"/>
  <c r="F130" i="12"/>
  <c r="F143" i="12"/>
  <c r="H101" i="12"/>
  <c r="I67" i="12"/>
  <c r="H47" i="12"/>
  <c r="I86" i="12"/>
  <c r="H115" i="12" l="1"/>
  <c r="I172" i="15"/>
  <c r="I174" i="15" s="1"/>
  <c r="C143" i="15"/>
  <c r="C130" i="15"/>
  <c r="I92" i="15"/>
  <c r="I115" i="15" s="1"/>
  <c r="A159" i="15" s="1"/>
  <c r="D143" i="15"/>
  <c r="D130" i="15"/>
  <c r="E143" i="15"/>
  <c r="E130" i="15"/>
  <c r="D143" i="13"/>
  <c r="D130" i="13"/>
  <c r="E130" i="13"/>
  <c r="E143" i="13"/>
  <c r="C143" i="13"/>
  <c r="C130" i="13"/>
  <c r="I172" i="13"/>
  <c r="I174" i="13" s="1"/>
  <c r="I92" i="13"/>
  <c r="I115" i="13" s="1"/>
  <c r="A159" i="13" s="1"/>
  <c r="E130" i="14"/>
  <c r="E143" i="14"/>
  <c r="D130" i="14"/>
  <c r="D143" i="14"/>
  <c r="H115" i="14"/>
  <c r="C130" i="14"/>
  <c r="I172" i="14"/>
  <c r="I174" i="14" s="1"/>
  <c r="C143" i="14"/>
  <c r="I92" i="14"/>
  <c r="I115" i="14" s="1"/>
  <c r="A159" i="14" s="1"/>
  <c r="E143" i="12"/>
  <c r="E130" i="12"/>
  <c r="C143" i="12"/>
  <c r="I172" i="12"/>
  <c r="I174" i="12" s="1"/>
  <c r="I92" i="12"/>
  <c r="I115" i="12" s="1"/>
  <c r="A159" i="12" s="1"/>
  <c r="C130" i="12"/>
  <c r="D143" i="12"/>
  <c r="D130" i="12"/>
  <c r="H143" i="14" l="1"/>
  <c r="I143" i="14" s="1"/>
  <c r="H130" i="13"/>
  <c r="I130" i="13" s="1"/>
  <c r="H143" i="13"/>
  <c r="I143" i="13" s="1"/>
  <c r="H134" i="13" s="1"/>
  <c r="H130" i="15"/>
  <c r="I130" i="15" s="1"/>
  <c r="H143" i="15"/>
  <c r="I143" i="15" s="1"/>
  <c r="H119" i="13"/>
  <c r="G128" i="13"/>
  <c r="H124" i="13"/>
  <c r="H121" i="13"/>
  <c r="H123" i="13"/>
  <c r="H133" i="13"/>
  <c r="G141" i="13"/>
  <c r="H133" i="14"/>
  <c r="G141" i="14"/>
  <c r="H134" i="14"/>
  <c r="H130" i="14"/>
  <c r="I130" i="14" s="1"/>
  <c r="H130" i="12"/>
  <c r="I130" i="12" s="1"/>
  <c r="H143" i="12"/>
  <c r="I143" i="12" s="1"/>
  <c r="I120" i="13" l="1"/>
  <c r="I125" i="13" s="1"/>
  <c r="H122" i="13"/>
  <c r="H135" i="14"/>
  <c r="H133" i="15"/>
  <c r="H134" i="15"/>
  <c r="G141" i="15"/>
  <c r="H121" i="15"/>
  <c r="H123" i="15"/>
  <c r="H119" i="15"/>
  <c r="H124" i="15"/>
  <c r="G128" i="15"/>
  <c r="I139" i="13"/>
  <c r="I179" i="13" s="1"/>
  <c r="H138" i="13"/>
  <c r="H139" i="13" s="1"/>
  <c r="H135" i="13"/>
  <c r="H123" i="14"/>
  <c r="H124" i="14"/>
  <c r="H121" i="14"/>
  <c r="H119" i="14"/>
  <c r="G128" i="14"/>
  <c r="I139" i="14"/>
  <c r="I179" i="14" s="1"/>
  <c r="H138" i="14"/>
  <c r="H139" i="14" s="1"/>
  <c r="H133" i="12"/>
  <c r="H134" i="12"/>
  <c r="G141" i="12"/>
  <c r="H119" i="12"/>
  <c r="G128" i="12"/>
  <c r="H124" i="12"/>
  <c r="H123" i="12"/>
  <c r="H121" i="12"/>
  <c r="H120" i="13" l="1"/>
  <c r="H125" i="13" s="1"/>
  <c r="I120" i="14"/>
  <c r="H122" i="14"/>
  <c r="I120" i="15"/>
  <c r="H122" i="15"/>
  <c r="I120" i="12"/>
  <c r="H122" i="12"/>
  <c r="H145" i="13"/>
  <c r="I125" i="15"/>
  <c r="H120" i="15"/>
  <c r="H125" i="15"/>
  <c r="H138" i="15"/>
  <c r="H139" i="15" s="1"/>
  <c r="I139" i="15"/>
  <c r="I179" i="15" s="1"/>
  <c r="H135" i="15"/>
  <c r="I177" i="13"/>
  <c r="I180" i="13" s="1"/>
  <c r="I145" i="13"/>
  <c r="C159" i="13" s="1"/>
  <c r="D159" i="13" s="1"/>
  <c r="I125" i="14"/>
  <c r="H120" i="14"/>
  <c r="H125" i="14"/>
  <c r="H145" i="14" s="1"/>
  <c r="I125" i="12"/>
  <c r="H120" i="12"/>
  <c r="H125" i="12"/>
  <c r="I139" i="12"/>
  <c r="I179" i="12" s="1"/>
  <c r="H138" i="12"/>
  <c r="H139" i="12" s="1"/>
  <c r="H135" i="12"/>
  <c r="H145" i="15" l="1"/>
  <c r="I177" i="15"/>
  <c r="I180" i="15" s="1"/>
  <c r="I145" i="15"/>
  <c r="C159" i="15" s="1"/>
  <c r="D159" i="15" s="1"/>
  <c r="I153" i="13"/>
  <c r="H153" i="13" s="1"/>
  <c r="I149" i="13"/>
  <c r="I151" i="13"/>
  <c r="H151" i="13" s="1"/>
  <c r="I150" i="13"/>
  <c r="H150" i="13" s="1"/>
  <c r="I152" i="13"/>
  <c r="H152" i="13" s="1"/>
  <c r="I177" i="14"/>
  <c r="I180" i="14" s="1"/>
  <c r="I145" i="14"/>
  <c r="C159" i="14" s="1"/>
  <c r="D159" i="14" s="1"/>
  <c r="H145" i="12"/>
  <c r="I177" i="12"/>
  <c r="I180" i="12" s="1"/>
  <c r="I145" i="12"/>
  <c r="C159" i="12" s="1"/>
  <c r="D159" i="12" s="1"/>
  <c r="I153" i="15" l="1"/>
  <c r="H153" i="15" s="1"/>
  <c r="I151" i="15"/>
  <c r="H151" i="15" s="1"/>
  <c r="I150" i="15"/>
  <c r="H150" i="15" s="1"/>
  <c r="I152" i="15"/>
  <c r="H152" i="15" s="1"/>
  <c r="I149" i="15"/>
  <c r="H149" i="13"/>
  <c r="H154" i="13" s="1"/>
  <c r="H167" i="13" s="1"/>
  <c r="I154" i="13"/>
  <c r="I149" i="14"/>
  <c r="I153" i="14"/>
  <c r="H153" i="14" s="1"/>
  <c r="I150" i="14"/>
  <c r="H150" i="14" s="1"/>
  <c r="I152" i="14"/>
  <c r="H152" i="14" s="1"/>
  <c r="I151" i="14"/>
  <c r="H151" i="14" s="1"/>
  <c r="I150" i="12"/>
  <c r="H150" i="12" s="1"/>
  <c r="I152" i="12"/>
  <c r="H152" i="12" s="1"/>
  <c r="I149" i="12"/>
  <c r="I153" i="12"/>
  <c r="H153" i="12" s="1"/>
  <c r="I151" i="12"/>
  <c r="H151" i="12" s="1"/>
  <c r="I154" i="15" l="1"/>
  <c r="H149" i="15"/>
  <c r="H154" i="15" s="1"/>
  <c r="H167" i="15" s="1"/>
  <c r="I183" i="13"/>
  <c r="I184" i="13"/>
  <c r="G192" i="13" s="1"/>
  <c r="I167" i="13"/>
  <c r="H149" i="14"/>
  <c r="H154" i="14" s="1"/>
  <c r="H167" i="14" s="1"/>
  <c r="I154" i="14"/>
  <c r="H149" i="12"/>
  <c r="H154" i="12" s="1"/>
  <c r="H167" i="12" s="1"/>
  <c r="I154" i="12"/>
  <c r="I183" i="15" l="1"/>
  <c r="I184" i="15"/>
  <c r="G192" i="15" s="1"/>
  <c r="I167" i="15"/>
  <c r="H173" i="13"/>
  <c r="H179" i="13"/>
  <c r="I192" i="13"/>
  <c r="I10" i="3" s="1"/>
  <c r="J10" i="3" s="1"/>
  <c r="H178" i="13"/>
  <c r="H172" i="13"/>
  <c r="H171" i="13"/>
  <c r="H174" i="13" s="1"/>
  <c r="H177" i="13"/>
  <c r="H180" i="13" s="1"/>
  <c r="H183" i="13"/>
  <c r="H184" i="13" s="1"/>
  <c r="I167" i="14"/>
  <c r="I183" i="14"/>
  <c r="I184" i="14"/>
  <c r="G192" i="14" s="1"/>
  <c r="I184" i="12"/>
  <c r="G192" i="12" s="1"/>
  <c r="I167" i="12"/>
  <c r="I183" i="12"/>
  <c r="H183" i="12" s="1"/>
  <c r="H184" i="12" s="1"/>
  <c r="H183" i="14" l="1"/>
  <c r="H184" i="14" s="1"/>
  <c r="I192" i="15"/>
  <c r="I9" i="3" s="1"/>
  <c r="J9" i="3" s="1"/>
  <c r="H178" i="15"/>
  <c r="H171" i="15"/>
  <c r="H172" i="15"/>
  <c r="H173" i="15"/>
  <c r="H177" i="15"/>
  <c r="H179" i="15"/>
  <c r="H183" i="15"/>
  <c r="H184" i="15" s="1"/>
  <c r="I192" i="14"/>
  <c r="H178" i="14"/>
  <c r="H171" i="14"/>
  <c r="H172" i="14"/>
  <c r="H173" i="14"/>
  <c r="H177" i="14"/>
  <c r="H179" i="14"/>
  <c r="I192" i="12"/>
  <c r="H178" i="12"/>
  <c r="H171" i="12"/>
  <c r="H172" i="12"/>
  <c r="H173" i="12"/>
  <c r="H177" i="12"/>
  <c r="H179" i="12"/>
  <c r="I5" i="3" l="1"/>
  <c r="J5" i="3" s="1"/>
  <c r="I7" i="3"/>
  <c r="J7" i="3" s="1"/>
  <c r="I6" i="3"/>
  <c r="J6" i="3" s="1"/>
  <c r="I11" i="3"/>
  <c r="J11" i="3" s="1"/>
  <c r="I4" i="3"/>
  <c r="J4" i="3" s="1"/>
  <c r="I2" i="3"/>
  <c r="J2" i="3" s="1"/>
  <c r="I8" i="3"/>
  <c r="J8" i="3" s="1"/>
  <c r="I3" i="3"/>
  <c r="J3" i="3" s="1"/>
  <c r="H180" i="15"/>
  <c r="H174" i="15"/>
  <c r="H174" i="14"/>
  <c r="H180" i="14"/>
  <c r="H180" i="12"/>
  <c r="H174" i="12"/>
  <c r="J15" i="3" l="1"/>
  <c r="J13" i="3" s="1"/>
</calcChain>
</file>

<file path=xl/sharedStrings.xml><?xml version="1.0" encoding="utf-8"?>
<sst xmlns="http://schemas.openxmlformats.org/spreadsheetml/2006/main" count="1078" uniqueCount="217">
  <si>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</si>
  <si>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</si>
  <si>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</si>
  <si>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</si>
  <si>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</si>
  <si>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</si>
  <si>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</si>
  <si>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</si>
  <si>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</si>
  <si>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</si>
  <si>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</si>
  <si>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</si>
  <si>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</si>
  <si>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</si>
  <si>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</si>
  <si>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</si>
  <si>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</si>
  <si>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</si>
  <si>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</si>
  <si>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</si>
  <si>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</si>
  <si>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</si>
  <si>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</si>
  <si>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</si>
  <si>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</si>
  <si>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</si>
  <si>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</si>
  <si>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</si>
  <si>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</si>
  <si>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</si>
  <si>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</si>
  <si>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</si>
  <si>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</si>
  <si>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</si>
  <si>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</si>
  <si>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</si>
  <si>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</si>
  <si>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</si>
  <si>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</si>
  <si>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</si>
  <si>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</si>
  <si>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</si>
  <si>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</si>
  <si>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</si>
  <si>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</si>
  <si>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</si>
  <si>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</si>
  <si>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</si>
  <si>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</si>
  <si>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</si>
  <si>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</si>
  <si>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</si>
  <si>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</si>
  <si>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</si>
  <si>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</si>
  <si>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</si>
  <si>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</si>
  <si>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</si>
  <si>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</si>
  <si>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</si>
  <si>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</si>
  <si>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</si>
  <si>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</si>
  <si>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</si>
  <si>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</si>
  <si>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</si>
  <si>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</si>
  <si>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</si>
  <si>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</si>
  <si>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</si>
  <si>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</si>
  <si>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</si>
  <si>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</si>
  <si>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</si>
  <si>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</si>
  <si>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</si>
  <si>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</si>
  <si>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</si>
  <si>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</si>
  <si>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</si>
  <si>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</si>
  <si>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</si>
  <si>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</si>
  <si>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</si>
  <si>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</si>
  <si>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</si>
  <si>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</si>
  <si>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</si>
  <si>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</si>
  <si>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</si>
  <si>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</si>
  <si>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</si>
  <si>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</si>
  <si>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</si>
  <si>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</si>
  <si>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</si>
  <si>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</si>
  <si>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</si>
  <si>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</si>
  <si>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</si>
  <si>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</si>
  <si>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</si>
  <si>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</si>
  <si>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</si>
  <si>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</si>
  <si>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</si>
  <si>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</si>
  <si>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</si>
  <si>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</si>
  <si>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</si>
  <si>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</si>
  <si>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</si>
  <si>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</si>
  <si>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</si>
  <si>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</si>
  <si>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</si>
  <si>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</si>
  <si>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</si>
  <si>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</si>
  <si>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</si>
  <si>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</si>
  <si>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</si>
  <si>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</si>
  <si>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</si>
  <si>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</si>
  <si>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</si>
  <si>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</si>
  <si>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</si>
  <si>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</si>
  <si>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</si>
  <si>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</si>
  <si>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</si>
  <si>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</si>
  <si>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</si>
  <si>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</si>
  <si>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</si>
  <si>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</si>
  <si>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</si>
  <si>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</si>
  <si>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</si>
  <si>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</si>
  <si>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</si>
  <si>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</si>
  <si>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</si>
  <si>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</si>
  <si>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</si>
  <si>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</si>
  <si>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</si>
  <si>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</si>
  <si>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</si>
  <si>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</si>
  <si>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</si>
  <si>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</si>
  <si>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</si>
  <si>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</si>
  <si>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</si>
  <si>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</si>
  <si>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</si>
  <si>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</si>
  <si>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</si>
  <si>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</si>
  <si>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</si>
  <si>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</si>
  <si>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</si>
  <si>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</si>
  <si>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</si>
  <si>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</si>
  <si>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Valor Mensal por Unidade de Serviço (A + B + C)</t>
  </si>
  <si>
    <t>Quantidade de Unidade de Serviços</t>
  </si>
  <si>
    <t>Valor mensal do serviço</t>
  </si>
  <si>
    <t>Função</t>
  </si>
  <si>
    <t>Cidade</t>
  </si>
  <si>
    <t>Carga Horária</t>
  </si>
  <si>
    <t>Dias da semana</t>
  </si>
  <si>
    <t>Nº de Postos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</si>
  <si>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</si>
  <si>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</si>
  <si>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</si>
  <si>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</si>
  <si>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</si>
  <si>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</si>
  <si>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</si>
  <si>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(6)   Somente será preenchido quando o licitante fornecer transporte próprio, pagamento de combustível ou quando for necessário outro modal para transporte do funcionário
(6a)  EPI - Equipamento de Proteção Individual
(7)   Tais custos de mobilização não são renováveis, devendo ser eliminados após o primeiro ano de contrato caso haja prorrogação</t>
  </si>
  <si>
    <t>TOTAL DOS ENCARGOS SOCIAIS (II + III + IV + V)</t>
  </si>
  <si>
    <t>Valor unitário mensal do posto</t>
  </si>
  <si>
    <t>Valor total mensal</t>
  </si>
  <si>
    <t>Conta vinculada</t>
  </si>
  <si>
    <t>Valor total do posto</t>
  </si>
  <si>
    <t>QUADRO RESUMO UNITÁRIO</t>
  </si>
  <si>
    <t>Valor unitário de retenção para a conta vinculada</t>
  </si>
  <si>
    <t>Valor total de retenção para a conta vinculada</t>
  </si>
  <si>
    <t>VALOR GLOBAL MENSAL</t>
  </si>
  <si>
    <t>Não aplicável</t>
  </si>
  <si>
    <t>VALOR MENSAL PARA RETENÇÃO EM CONTA VINCULADA</t>
  </si>
  <si>
    <t>TOTAL DE POSTOS</t>
  </si>
  <si>
    <t>PORCENTAGEM CORRESPONDENTE EM RELAÇÃO AO VALOR TOTAL PARA RETENÇÃO EM CONTA VINCULADA</t>
  </si>
  <si>
    <r>
      <rPr>
        <u/>
        <sz val="7"/>
        <color rgb="FF000000"/>
        <rFont val="Calibri"/>
        <family val="2"/>
      </rPr>
      <t>Valor unitário de retenção</t>
    </r>
    <r>
      <rPr>
        <sz val="7"/>
        <color rgb="FF000000"/>
        <rFont val="Calibri"/>
        <family val="2"/>
      </rPr>
      <t xml:space="preserve"> (total da remuneração X soma das porcentagens de Férias Gozadas, Aviso Prévio Trabalhado, 13º salário, indenizações e incidências X unidades de serviço)</t>
    </r>
  </si>
  <si>
    <t>25/2148-0000309-7</t>
  </si>
  <si>
    <t>Servente de Limpeza - Segunda a sexta, sem feriados</t>
  </si>
  <si>
    <t>RS000040/2025</t>
  </si>
  <si>
    <t>Porto Alegre</t>
  </si>
  <si>
    <t>Servente de Limpeza - Segunda a sexta, com feriados</t>
  </si>
  <si>
    <t>Plano de benefício social familiar</t>
  </si>
  <si>
    <t>RS000042/2025</t>
  </si>
  <si>
    <t>Taquari</t>
  </si>
  <si>
    <t>Limpeza</t>
  </si>
  <si>
    <t xml:space="preserve">NAR CENTRO </t>
  </si>
  <si>
    <t>seg-sex (SEM FERIADO)</t>
  </si>
  <si>
    <r>
      <t>SEDE GERAL E SEDE APOIO</t>
    </r>
    <r>
      <rPr>
        <b/>
        <sz val="11"/>
        <color rgb="FF000000"/>
        <rFont val="Calibri"/>
        <family val="2"/>
      </rPr>
      <t/>
    </r>
  </si>
  <si>
    <t>NAR BELEM NOVO</t>
  </si>
  <si>
    <t>seg-sex (COM FERIADO)</t>
  </si>
  <si>
    <t xml:space="preserve">NAR MENINO DEUS </t>
  </si>
  <si>
    <t xml:space="preserve">NAR LESTE </t>
  </si>
  <si>
    <t xml:space="preserve">NAR IPANEMA </t>
  </si>
  <si>
    <t>NAP TAQUARI</t>
  </si>
  <si>
    <t xml:space="preserve">NAR NORTE </t>
  </si>
  <si>
    <t>Local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</si>
</sst>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4" formatCode="_-&quot;R$&quot;\ * #,##0.00_-;\-&quot;R$&quot;\ * #,##0.00_-;_-&quot;R$&quot;\ * &quot;-&quot;??_-;_-@_-"/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</numFmts>
  <fonts count="35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b/>
      <sz val="8"/>
      <color rgb="FF000000"/>
      <name val="Calibri"/>
      <family val="2"/>
    </font>
    <font>
      <sz val="7"/>
      <color rgb="FF000000"/>
      <name val="Calibri"/>
      <family val="2"/>
    </font>
    <font>
      <b/>
      <u/>
      <sz val="10"/>
      <color rgb="FF000000"/>
      <name val="Calibri"/>
      <family val="2"/>
    </font>
    <font>
      <u/>
      <sz val="7"/>
      <color rgb="FF000000"/>
      <name val="Calibri"/>
      <family val="2"/>
    </font>
    <font>
      <sz val="10"/>
      <color rgb="FF000000"/>
      <name val="Calibri"/>
      <family val="2"/>
      <charset val="1"/>
    </font>
    <font>
      <sz val="8"/>
      <color theme="0"/>
      <name val="Calibri"/>
      <family val="2"/>
      <charset val="1"/>
    </font>
    <font>
      <b/>
      <sz val="11"/>
      <color rgb="FF00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rgb="FFD6DCE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0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  <xf numFmtId="44" fontId="26" fillId="0" borderId="0" applyFont="0" applyFill="0" applyBorder="0" applyAlignment="0" applyProtection="0"/>
    <xf numFmtId="9" fontId="26" fillId="0" borderId="0" applyFont="0" applyFill="0" applyBorder="0" applyAlignment="0" applyProtection="0"/>
  </cellStyleXfs>
  <cellXfs count="203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0" fontId="25" fillId="0" borderId="0" xfId="4" applyFont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6" fillId="0" borderId="0" xfId="4" applyAlignment="1">
      <alignment vertical="center"/>
    </xf>
    <xf numFmtId="0" fontId="29" fillId="10" borderId="1" xfId="0" applyFont="1" applyFill="1" applyBorder="1" applyAlignment="1">
      <alignment horizontal="center" vertical="center" wrapText="1"/>
    </xf>
    <xf numFmtId="44" fontId="26" fillId="0" borderId="1" xfId="8" applyBorder="1" applyAlignment="1">
      <alignment horizontal="center"/>
    </xf>
    <xf numFmtId="164" fontId="26" fillId="0" borderId="2" xfId="4" applyNumberFormat="1" applyBorder="1"/>
    <xf numFmtId="0" fontId="24" fillId="12" borderId="1" xfId="4" applyFont="1" applyFill="1" applyBorder="1" applyAlignment="1">
      <alignment horizontal="center" vertical="center" wrapText="1"/>
    </xf>
    <xf numFmtId="0" fontId="24" fillId="12" borderId="3" xfId="4" applyFont="1" applyFill="1" applyBorder="1" applyAlignment="1">
      <alignment horizontal="center" vertical="center" wrapText="1"/>
    </xf>
    <xf numFmtId="0" fontId="23" fillId="12" borderId="5" xfId="4" applyFont="1" applyFill="1" applyBorder="1" applyAlignment="1">
      <alignment horizontal="center" vertical="center" wrapText="1"/>
    </xf>
    <xf numFmtId="0" fontId="23" fillId="12" borderId="1" xfId="4" applyFont="1" applyFill="1" applyBorder="1" applyAlignment="1">
      <alignment horizontal="center" vertical="center" wrapText="1"/>
    </xf>
    <xf numFmtId="0" fontId="23" fillId="12" borderId="10" xfId="4" applyFont="1" applyFill="1" applyBorder="1" applyAlignment="1">
      <alignment horizontal="center" vertical="center" wrapText="1"/>
    </xf>
    <xf numFmtId="44" fontId="26" fillId="0" borderId="2" xfId="8" applyNumberFormat="1" applyBorder="1" applyAlignment="1">
      <alignment horizontal="center"/>
    </xf>
    <xf numFmtId="4" fontId="28" fillId="10" borderId="1" xfId="0" applyNumberFormat="1" applyFont="1" applyFill="1" applyBorder="1" applyAlignment="1">
      <alignment horizontal="center" vertical="center" wrapText="1"/>
    </xf>
    <xf numFmtId="4" fontId="30" fillId="10" borderId="1" xfId="0" applyNumberFormat="1" applyFont="1" applyFill="1" applyBorder="1" applyAlignment="1">
      <alignment horizontal="center" vertical="center" wrapText="1"/>
    </xf>
    <xf numFmtId="44" fontId="11" fillId="11" borderId="1" xfId="4" applyNumberFormat="1" applyFont="1" applyFill="1" applyBorder="1" applyAlignment="1">
      <alignment horizontal="center" vertical="center"/>
    </xf>
    <xf numFmtId="10" fontId="11" fillId="11" borderId="1" xfId="9" applyNumberFormat="1" applyFont="1" applyFill="1" applyBorder="1" applyAlignment="1">
      <alignment horizontal="center" vertical="center"/>
    </xf>
    <xf numFmtId="164" fontId="11" fillId="11" borderId="1" xfId="4" applyNumberFormat="1" applyFont="1" applyFill="1" applyBorder="1" applyAlignment="1">
      <alignment horizontal="center" vertical="center"/>
    </xf>
    <xf numFmtId="0" fontId="2" fillId="0" borderId="8" xfId="0" applyFont="1" applyBorder="1" applyAlignment="1">
      <alignment vertical="center" wrapText="1"/>
    </xf>
    <xf numFmtId="0" fontId="33" fillId="0" borderId="8" xfId="0" applyFont="1" applyBorder="1" applyAlignment="1">
      <alignment vertical="center" wrapText="1"/>
    </xf>
    <xf numFmtId="0" fontId="11" fillId="11" borderId="1" xfId="4" applyFont="1" applyFill="1" applyBorder="1" applyAlignment="1">
      <alignment vertical="center"/>
    </xf>
    <xf numFmtId="0" fontId="28" fillId="10" borderId="1" xfId="0" applyFont="1" applyFill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4" fontId="28" fillId="10" borderId="5" xfId="8" applyFont="1" applyFill="1" applyBorder="1" applyAlignment="1">
      <alignment vertical="center" wrapText="1"/>
    </xf>
    <xf numFmtId="44" fontId="28" fillId="10" borderId="7" xfId="8" applyFont="1" applyFill="1" applyBorder="1" applyAlignment="1">
      <alignment vertical="center" wrapText="1"/>
    </xf>
    <xf numFmtId="0" fontId="0" fillId="0" borderId="1" xfId="4" applyFont="1" applyBorder="1" applyAlignment="1">
      <alignment wrapText="1"/>
    </xf>
    <xf numFmtId="0" fontId="0" fillId="0" borderId="1" xfId="4" applyFont="1" applyBorder="1" applyAlignment="1">
      <alignment horizontal="center" vertical="center"/>
    </xf>
    <xf numFmtId="0" fontId="0" fillId="14" borderId="1" xfId="4" applyFont="1" applyFill="1" applyBorder="1" applyAlignment="1">
      <alignment wrapText="1"/>
    </xf>
    <xf numFmtId="0" fontId="0" fillId="14" borderId="1" xfId="4" applyFont="1" applyFill="1" applyBorder="1" applyAlignment="1">
      <alignment horizontal="center" vertical="center"/>
    </xf>
    <xf numFmtId="0" fontId="0" fillId="14" borderId="1" xfId="4" applyFont="1" applyFill="1" applyBorder="1" applyAlignment="1">
      <alignment horizontal="center"/>
    </xf>
    <xf numFmtId="0" fontId="26" fillId="14" borderId="1" xfId="4" applyFill="1" applyBorder="1" applyAlignment="1">
      <alignment horizontal="center"/>
    </xf>
    <xf numFmtId="164" fontId="34" fillId="0" borderId="2" xfId="4" applyNumberFormat="1" applyFont="1" applyBorder="1"/>
    <xf numFmtId="164" fontId="34" fillId="0" borderId="1" xfId="4" applyNumberFormat="1" applyFont="1" applyBorder="1"/>
    <xf numFmtId="44" fontId="34" fillId="0" borderId="2" xfId="8" applyFont="1" applyBorder="1" applyAlignment="1">
      <alignment horizontal="center"/>
    </xf>
    <xf numFmtId="0" fontId="13" fillId="10" borderId="7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4" fontId="29" fillId="10" borderId="5" xfId="0" applyNumberFormat="1" applyFont="1" applyFill="1" applyBorder="1" applyAlignment="1">
      <alignment horizontal="center" vertical="center" wrapText="1"/>
    </xf>
    <xf numFmtId="4" fontId="29" fillId="10" borderId="7" xfId="0" applyNumberFormat="1" applyFont="1" applyFill="1" applyBorder="1" applyAlignment="1">
      <alignment horizontal="center" vertical="center" wrapText="1"/>
    </xf>
    <xf numFmtId="4" fontId="29" fillId="10" borderId="10" xfId="0" applyNumberFormat="1" applyFont="1" applyFill="1" applyBorder="1" applyAlignment="1">
      <alignment horizontal="center" vertical="center" wrapText="1"/>
    </xf>
    <xf numFmtId="0" fontId="28" fillId="10" borderId="6" xfId="0" applyFont="1" applyFill="1" applyBorder="1" applyAlignment="1">
      <alignment horizontal="center" vertical="center" wrapText="1"/>
    </xf>
    <xf numFmtId="0" fontId="28" fillId="10" borderId="8" xfId="0" applyFont="1" applyFill="1" applyBorder="1" applyAlignment="1">
      <alignment horizontal="center" vertical="center" wrapText="1"/>
    </xf>
    <xf numFmtId="0" fontId="28" fillId="10" borderId="12" xfId="0" applyFont="1" applyFill="1" applyBorder="1" applyAlignment="1">
      <alignment horizontal="center" vertical="center" wrapText="1"/>
    </xf>
    <xf numFmtId="0" fontId="28" fillId="10" borderId="4" xfId="0" applyFont="1" applyFill="1" applyBorder="1" applyAlignment="1">
      <alignment horizontal="center" vertical="center" wrapText="1"/>
    </xf>
    <xf numFmtId="0" fontId="28" fillId="10" borderId="9" xfId="0" applyFont="1" applyFill="1" applyBorder="1" applyAlignment="1">
      <alignment horizontal="center" vertical="center" wrapText="1"/>
    </xf>
    <xf numFmtId="0" fontId="28" fillId="10" borderId="14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3" fillId="7" borderId="1" xfId="0" applyFont="1" applyFill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3" fillId="8" borderId="1" xfId="0" applyFont="1" applyFill="1" applyBorder="1" applyAlignment="1">
      <alignment vertical="top" wrapText="1"/>
    </xf>
    <xf numFmtId="0" fontId="18" fillId="0" borderId="9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15" fillId="0" borderId="7" xfId="0" applyFont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167" fontId="2" fillId="4" borderId="11" xfId="0" applyNumberFormat="1" applyFont="1" applyFill="1" applyBorder="1" applyAlignment="1">
      <alignment horizontal="center" vertical="center" wrapText="1"/>
    </xf>
    <xf numFmtId="167" fontId="2" fillId="4" borderId="2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9" fontId="2" fillId="4" borderId="2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7" fillId="4" borderId="3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32" fillId="13" borderId="5" xfId="4" applyFont="1" applyFill="1" applyBorder="1" applyAlignment="1">
      <alignment horizontal="center"/>
    </xf>
    <xf numFmtId="0" fontId="32" fillId="13" borderId="7" xfId="4" applyFont="1" applyFill="1" applyBorder="1" applyAlignment="1">
      <alignment horizontal="center"/>
    </xf>
    <xf numFmtId="0" fontId="32" fillId="13" borderId="10" xfId="4" applyFont="1" applyFill="1" applyBorder="1" applyAlignment="1">
      <alignment horizontal="center"/>
    </xf>
    <xf numFmtId="0" fontId="0" fillId="13" borderId="5" xfId="4" applyFont="1" applyFill="1" applyBorder="1" applyAlignment="1">
      <alignment horizontal="center"/>
    </xf>
    <xf numFmtId="0" fontId="0" fillId="13" borderId="7" xfId="4" applyFont="1" applyFill="1" applyBorder="1" applyAlignment="1">
      <alignment horizontal="center"/>
    </xf>
    <xf numFmtId="0" fontId="0" fillId="13" borderId="10" xfId="4" applyFont="1" applyFill="1" applyBorder="1" applyAlignment="1">
      <alignment horizontal="center"/>
    </xf>
    <xf numFmtId="0" fontId="11" fillId="11" borderId="5" xfId="4" applyFont="1" applyFill="1" applyBorder="1" applyAlignment="1">
      <alignment horizontal="right" vertical="center"/>
    </xf>
    <xf numFmtId="0" fontId="11" fillId="11" borderId="7" xfId="4" applyFont="1" applyFill="1" applyBorder="1" applyAlignment="1">
      <alignment horizontal="right" vertical="center"/>
    </xf>
    <xf numFmtId="44" fontId="11" fillId="11" borderId="5" xfId="4" applyNumberFormat="1" applyFont="1" applyFill="1" applyBorder="1" applyAlignment="1">
      <alignment horizontal="center" vertical="center" wrapText="1"/>
    </xf>
    <xf numFmtId="44" fontId="11" fillId="11" borderId="10" xfId="4" applyNumberFormat="1" applyFont="1" applyFill="1" applyBorder="1" applyAlignment="1">
      <alignment horizontal="center" vertical="center" wrapText="1"/>
    </xf>
    <xf numFmtId="0" fontId="11" fillId="11" borderId="10" xfId="4" applyFont="1" applyFill="1" applyBorder="1" applyAlignment="1">
      <alignment horizontal="right" vertical="center"/>
    </xf>
  </cellXfs>
  <cellStyles count="10">
    <cellStyle name="Hiperlink" xfId="1" builtinId="8"/>
    <cellStyle name="Hiperlink 2" xfId="2"/>
    <cellStyle name="Moeda" xfId="8" builtinId="4"/>
    <cellStyle name="Moeda 2" xfId="3"/>
    <cellStyle name="Normal" xfId="0" builtinId="0"/>
    <cellStyle name="Normal 2" xfId="4"/>
    <cellStyle name="Normal 2 2" xfId="5"/>
    <cellStyle name="Normal 3" xfId="6"/>
    <cellStyle name="Porcentagem" xfId="9" builtinId="5"/>
    <cellStyle name="Porcentagem 2" xfId="7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"/>
  <sheetViews>
    <sheetView showGridLines="0" view="pageBreakPreview" topLeftCell="A172" zoomScale="145" zoomScaleNormal="130" zoomScaleSheetLayoutView="145" zoomScalePageLayoutView="130" workbookViewId="0">
      <selection activeCell="I139" sqref="I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86" t="s">
        <v>0</v>
      </c>
      <c r="B1" s="186"/>
      <c r="C1" s="186"/>
      <c r="D1" s="186"/>
      <c r="E1" s="186"/>
      <c r="F1" s="186"/>
      <c r="G1" s="186"/>
      <c r="H1" s="186"/>
      <c r="I1" s="186"/>
      <c r="K1" s="3"/>
    </row>
    <row r="2" spans="1:11" ht="22.5" customHeight="1" x14ac:dyDescent="0.25">
      <c r="A2" s="186" t="s">
        <v>1</v>
      </c>
      <c r="B2" s="186"/>
      <c r="C2" s="187" t="s">
        <v>197</v>
      </c>
      <c r="D2" s="187"/>
      <c r="E2" s="188" t="s">
        <v>2</v>
      </c>
      <c r="F2" s="188"/>
      <c r="G2" s="188"/>
      <c r="H2" s="188"/>
      <c r="I2" s="188"/>
    </row>
    <row r="3" spans="1:11" ht="11.25" customHeight="1" x14ac:dyDescent="0.25">
      <c r="A3" s="186" t="s">
        <v>3</v>
      </c>
      <c r="B3" s="186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48" t="s">
        <v>5</v>
      </c>
      <c r="B5" s="148"/>
      <c r="C5" s="148"/>
      <c r="D5" s="189" t="s">
        <v>198</v>
      </c>
      <c r="E5" s="189"/>
      <c r="F5" s="189"/>
      <c r="G5" s="168" t="str">
        <f>IF(D6="12x36","Regime de trabalho:","Quantidade de HORAS/MÊS")</f>
        <v>Quantidade de HORAS/MÊS</v>
      </c>
      <c r="H5" s="168"/>
      <c r="I5" s="190">
        <f>IF(D6="12x36",D6,5*D6)</f>
        <v>200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8"/>
      <c r="C6" s="148"/>
      <c r="D6" s="179">
        <v>40</v>
      </c>
      <c r="E6" s="180"/>
      <c r="F6" s="181"/>
      <c r="G6" s="168"/>
      <c r="H6" s="168"/>
      <c r="I6" s="190"/>
    </row>
    <row r="7" spans="1:11" ht="22.5" customHeight="1" x14ac:dyDescent="0.25">
      <c r="A7" s="148" t="s">
        <v>6</v>
      </c>
      <c r="B7" s="148"/>
      <c r="C7" s="148"/>
      <c r="D7" s="124" t="s">
        <v>199</v>
      </c>
      <c r="E7" s="124"/>
      <c r="F7" s="124"/>
      <c r="G7" s="182" t="s">
        <v>7</v>
      </c>
      <c r="H7" s="182"/>
      <c r="I7" s="184">
        <v>0.4</v>
      </c>
    </row>
    <row r="8" spans="1:11" ht="22.5" customHeight="1" x14ac:dyDescent="0.25">
      <c r="A8" s="148" t="s">
        <v>8</v>
      </c>
      <c r="B8" s="148"/>
      <c r="C8" s="148"/>
      <c r="D8" s="158" t="s">
        <v>15</v>
      </c>
      <c r="E8" s="159"/>
      <c r="F8" s="160"/>
      <c r="G8" s="182"/>
      <c r="H8" s="182"/>
      <c r="I8" s="185"/>
    </row>
    <row r="9" spans="1:11" ht="24.75" customHeight="1" x14ac:dyDescent="0.25">
      <c r="A9" s="148" t="s">
        <v>9</v>
      </c>
      <c r="B9" s="148"/>
      <c r="C9" s="148"/>
      <c r="D9" s="179" t="s">
        <v>200</v>
      </c>
      <c r="E9" s="180"/>
      <c r="F9" s="181"/>
      <c r="G9" s="182" t="s">
        <v>10</v>
      </c>
      <c r="H9" s="182"/>
      <c r="I9" s="89" t="s">
        <v>192</v>
      </c>
    </row>
    <row r="10" spans="1:11" ht="32.25" customHeight="1" x14ac:dyDescent="0.25">
      <c r="A10" s="183" t="s">
        <v>181</v>
      </c>
      <c r="B10" s="183"/>
      <c r="C10" s="183"/>
      <c r="D10" s="183"/>
      <c r="E10" s="183"/>
      <c r="F10" s="183"/>
      <c r="G10" s="88" t="s">
        <v>11</v>
      </c>
      <c r="H10" s="91">
        <v>220</v>
      </c>
      <c r="I10" s="7">
        <v>1653.58</v>
      </c>
    </row>
    <row r="11" spans="1:11" ht="11.25" customHeight="1" x14ac:dyDescent="0.25">
      <c r="A11" s="140" t="s">
        <v>12</v>
      </c>
      <c r="B11" s="140"/>
      <c r="C11" s="140"/>
      <c r="D11" s="140"/>
      <c r="E11" s="140"/>
      <c r="F11" s="140"/>
      <c r="G11" s="91" t="str">
        <f>D9</f>
        <v>Porto Alegre</v>
      </c>
      <c r="H11" s="91" t="s">
        <v>13</v>
      </c>
      <c r="I11" s="8">
        <v>2.5000000000000001E-2</v>
      </c>
    </row>
    <row r="12" spans="1:11" ht="15" customHeight="1" x14ac:dyDescent="0.25">
      <c r="A12" s="140" t="s">
        <v>14</v>
      </c>
      <c r="B12" s="140"/>
      <c r="C12" s="140"/>
      <c r="D12" s="140"/>
      <c r="E12" s="140"/>
      <c r="F12" s="140"/>
      <c r="G12" s="174" t="s">
        <v>15</v>
      </c>
      <c r="H12" s="91" t="s">
        <v>16</v>
      </c>
      <c r="I12" s="7">
        <v>5</v>
      </c>
    </row>
    <row r="13" spans="1:11" x14ac:dyDescent="0.25">
      <c r="A13" s="140"/>
      <c r="B13" s="140"/>
      <c r="C13" s="140"/>
      <c r="D13" s="140"/>
      <c r="E13" s="140"/>
      <c r="F13" s="140"/>
      <c r="G13" s="174"/>
      <c r="H13" s="91" t="s">
        <v>17</v>
      </c>
      <c r="I13" s="9">
        <v>22</v>
      </c>
    </row>
    <row r="14" spans="1:11" x14ac:dyDescent="0.25">
      <c r="A14" s="140"/>
      <c r="B14" s="140"/>
      <c r="C14" s="140"/>
      <c r="D14" s="140"/>
      <c r="E14" s="140"/>
      <c r="F14" s="140"/>
      <c r="G14" s="174"/>
      <c r="H14" s="91" t="s">
        <v>18</v>
      </c>
      <c r="I14" s="89">
        <v>0.06</v>
      </c>
    </row>
    <row r="15" spans="1:11" ht="11.25" customHeight="1" x14ac:dyDescent="0.25">
      <c r="A15" s="140" t="s">
        <v>180</v>
      </c>
      <c r="B15" s="140"/>
      <c r="C15" s="140"/>
      <c r="D15" s="140"/>
      <c r="E15" s="140"/>
      <c r="F15" s="140"/>
      <c r="G15" s="174" t="s">
        <v>15</v>
      </c>
      <c r="H15" s="91" t="s">
        <v>16</v>
      </c>
      <c r="I15" s="7">
        <v>25.42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74"/>
      <c r="H16" s="91" t="s">
        <v>17</v>
      </c>
      <c r="I16" s="9">
        <v>22</v>
      </c>
    </row>
    <row r="17" spans="1:9" x14ac:dyDescent="0.25">
      <c r="A17" s="140"/>
      <c r="B17" s="140"/>
      <c r="C17" s="140"/>
      <c r="D17" s="140"/>
      <c r="E17" s="140"/>
      <c r="F17" s="140"/>
      <c r="G17" s="174"/>
      <c r="H17" s="91" t="s">
        <v>18</v>
      </c>
      <c r="I17" s="89">
        <v>0.19</v>
      </c>
    </row>
    <row r="18" spans="1:9" ht="11.25" customHeight="1" x14ac:dyDescent="0.25">
      <c r="A18" s="140" t="s">
        <v>20</v>
      </c>
      <c r="B18" s="140"/>
      <c r="C18" s="140"/>
      <c r="D18" s="140"/>
      <c r="E18" s="140"/>
      <c r="F18" s="140"/>
      <c r="G18" s="174" t="s">
        <v>15</v>
      </c>
      <c r="H18" s="91" t="s">
        <v>16</v>
      </c>
      <c r="I18" s="7">
        <v>0</v>
      </c>
    </row>
    <row r="19" spans="1:9" x14ac:dyDescent="0.25">
      <c r="A19" s="140"/>
      <c r="B19" s="140"/>
      <c r="C19" s="140"/>
      <c r="D19" s="140"/>
      <c r="E19" s="140"/>
      <c r="F19" s="140"/>
      <c r="G19" s="174"/>
      <c r="H19" s="91" t="s">
        <v>17</v>
      </c>
      <c r="I19" s="9">
        <v>0</v>
      </c>
    </row>
    <row r="20" spans="1:9" x14ac:dyDescent="0.25">
      <c r="A20" s="175"/>
      <c r="B20" s="175"/>
      <c r="C20" s="175"/>
      <c r="D20" s="175"/>
      <c r="E20" s="175"/>
      <c r="F20" s="175"/>
      <c r="G20" s="174"/>
      <c r="H20" s="91" t="s">
        <v>18</v>
      </c>
      <c r="I20" s="89">
        <v>0</v>
      </c>
    </row>
    <row r="21" spans="1:9" ht="14.25" customHeight="1" x14ac:dyDescent="0.25">
      <c r="A21" s="123" t="s">
        <v>202</v>
      </c>
      <c r="B21" s="123"/>
      <c r="C21" s="123"/>
      <c r="D21" s="123"/>
      <c r="E21" s="123"/>
      <c r="F21" s="123"/>
      <c r="G21" s="176" t="s">
        <v>15</v>
      </c>
      <c r="H21" s="168" t="s">
        <v>21</v>
      </c>
      <c r="I21" s="171">
        <v>24.1</v>
      </c>
    </row>
    <row r="22" spans="1:9" ht="16.5" customHeight="1" x14ac:dyDescent="0.25">
      <c r="A22" s="123"/>
      <c r="B22" s="123"/>
      <c r="C22" s="123"/>
      <c r="D22" s="123"/>
      <c r="E22" s="123"/>
      <c r="F22" s="123"/>
      <c r="G22" s="177"/>
      <c r="H22" s="169"/>
      <c r="I22" s="172"/>
    </row>
    <row r="23" spans="1:9" ht="11.25" customHeight="1" x14ac:dyDescent="0.25">
      <c r="A23" s="123"/>
      <c r="B23" s="123"/>
      <c r="C23" s="123"/>
      <c r="D23" s="123"/>
      <c r="E23" s="123"/>
      <c r="F23" s="123"/>
      <c r="G23" s="177"/>
      <c r="H23" s="169"/>
      <c r="I23" s="172"/>
    </row>
    <row r="24" spans="1:9" ht="12.75" customHeight="1" x14ac:dyDescent="0.25">
      <c r="A24" s="123"/>
      <c r="B24" s="123"/>
      <c r="C24" s="123"/>
      <c r="D24" s="123"/>
      <c r="E24" s="123"/>
      <c r="F24" s="123"/>
      <c r="G24" s="178"/>
      <c r="H24" s="170"/>
      <c r="I24" s="173"/>
    </row>
    <row r="25" spans="1:9" ht="22.5" customHeight="1" x14ac:dyDescent="0.25">
      <c r="A25" s="149" t="s">
        <v>22</v>
      </c>
      <c r="B25" s="149"/>
      <c r="C25" s="149"/>
      <c r="D25" s="149"/>
      <c r="E25" s="149"/>
      <c r="F25" s="149"/>
      <c r="G25" s="93"/>
      <c r="H25" s="93" t="s">
        <v>23</v>
      </c>
      <c r="I25" s="10" t="s">
        <v>192</v>
      </c>
    </row>
    <row r="26" spans="1:9" ht="34.5" customHeight="1" x14ac:dyDescent="0.25">
      <c r="A26" s="123" t="s">
        <v>24</v>
      </c>
      <c r="B26" s="123"/>
      <c r="C26" s="123"/>
      <c r="D26" s="123"/>
      <c r="E26" s="123"/>
      <c r="F26" s="123"/>
      <c r="G26" s="91"/>
      <c r="H26" s="91" t="s">
        <v>25</v>
      </c>
      <c r="I26" s="7">
        <f>I39</f>
        <v>1503.2545454545455</v>
      </c>
    </row>
    <row r="27" spans="1:9" ht="15" customHeight="1" x14ac:dyDescent="0.25">
      <c r="A27" s="123" t="s">
        <v>26</v>
      </c>
      <c r="B27" s="123"/>
      <c r="C27" s="123"/>
      <c r="D27" s="123"/>
      <c r="E27" s="123"/>
      <c r="F27" s="123"/>
      <c r="G27" s="93"/>
      <c r="H27" s="11" t="s">
        <v>27</v>
      </c>
      <c r="I27" s="12" t="s">
        <v>192</v>
      </c>
    </row>
    <row r="28" spans="1:9" ht="15" customHeight="1" x14ac:dyDescent="0.25">
      <c r="A28" s="123"/>
      <c r="B28" s="123"/>
      <c r="C28" s="123"/>
      <c r="D28" s="123"/>
      <c r="E28" s="123"/>
      <c r="F28" s="123"/>
      <c r="G28" s="93"/>
      <c r="H28" s="13" t="s">
        <v>28</v>
      </c>
      <c r="I28" s="89" t="s">
        <v>192</v>
      </c>
    </row>
    <row r="29" spans="1:9" ht="26.25" customHeight="1" x14ac:dyDescent="0.25">
      <c r="A29" s="123" t="s">
        <v>29</v>
      </c>
      <c r="B29" s="123"/>
      <c r="C29" s="123"/>
      <c r="D29" s="123"/>
      <c r="E29" s="123"/>
      <c r="F29" s="123"/>
      <c r="G29" s="93"/>
      <c r="H29" s="91" t="s">
        <v>27</v>
      </c>
      <c r="I29" s="12" t="s">
        <v>192</v>
      </c>
    </row>
    <row r="30" spans="1:9" ht="35.25" customHeight="1" x14ac:dyDescent="0.25">
      <c r="A30" s="123" t="s">
        <v>30</v>
      </c>
      <c r="B30" s="123"/>
      <c r="C30" s="123"/>
      <c r="D30" s="123"/>
      <c r="E30" s="123"/>
      <c r="F30" s="123"/>
      <c r="G30" s="91"/>
      <c r="H30" s="88" t="s">
        <v>23</v>
      </c>
      <c r="I30" s="89">
        <v>0.2</v>
      </c>
    </row>
    <row r="31" spans="1:9" ht="1.1499999999999999" customHeight="1" x14ac:dyDescent="0.25">
      <c r="A31" s="84"/>
      <c r="B31" s="84"/>
      <c r="C31" s="84"/>
      <c r="D31" s="84"/>
      <c r="E31" s="84"/>
      <c r="F31" s="84"/>
      <c r="G31" s="84"/>
      <c r="H31" s="84"/>
      <c r="I31" s="85" t="s">
        <v>192</v>
      </c>
    </row>
    <row r="32" spans="1:9" ht="1.1499999999999999" customHeight="1" x14ac:dyDescent="0.25">
      <c r="A32" s="166"/>
      <c r="B32" s="166"/>
      <c r="C32" s="166"/>
      <c r="D32" s="166"/>
      <c r="E32" s="166"/>
      <c r="F32" s="166"/>
      <c r="G32" s="166"/>
      <c r="H32" s="166"/>
      <c r="I32" s="166"/>
    </row>
    <row r="33" spans="1:10" ht="1.1499999999999999" customHeight="1" x14ac:dyDescent="0.25">
      <c r="A33" s="166"/>
      <c r="B33" s="166"/>
      <c r="C33" s="166"/>
      <c r="D33" s="166"/>
      <c r="E33" s="166"/>
      <c r="F33" s="166"/>
      <c r="G33" s="166"/>
      <c r="H33" s="166"/>
      <c r="I33" s="166"/>
    </row>
    <row r="34" spans="1:10" ht="1.1499999999999999" customHeight="1" x14ac:dyDescent="0.25">
      <c r="A34" s="166"/>
      <c r="B34" s="166"/>
      <c r="C34" s="166"/>
      <c r="D34" s="166"/>
      <c r="E34" s="166"/>
      <c r="F34" s="166"/>
      <c r="G34" s="166"/>
      <c r="H34" s="166"/>
      <c r="I34" s="166"/>
    </row>
    <row r="35" spans="1:10" ht="1.1499999999999999" customHeight="1" x14ac:dyDescent="0.25">
      <c r="A35" s="166"/>
      <c r="B35" s="166"/>
      <c r="C35" s="166"/>
      <c r="D35" s="166"/>
      <c r="E35" s="166"/>
      <c r="F35" s="166"/>
      <c r="G35" s="166"/>
      <c r="H35" s="166"/>
      <c r="I35" s="166"/>
    </row>
    <row r="36" spans="1:10" ht="1.1499999999999999" customHeight="1" x14ac:dyDescent="0.25">
      <c r="A36" s="167"/>
      <c r="B36" s="167"/>
      <c r="C36" s="167"/>
      <c r="D36" s="167"/>
      <c r="E36" s="167"/>
      <c r="F36" s="167"/>
      <c r="G36" s="167"/>
      <c r="H36" s="167"/>
      <c r="I36" s="167"/>
    </row>
    <row r="37" spans="1:10" ht="8.25" customHeight="1" x14ac:dyDescent="0.25">
      <c r="A37" s="126" t="s">
        <v>31</v>
      </c>
      <c r="B37" s="126"/>
      <c r="C37" s="126"/>
      <c r="D37" s="126"/>
      <c r="E37" s="126"/>
      <c r="F37" s="126"/>
      <c r="G37" s="126"/>
      <c r="H37" s="126"/>
      <c r="I37" s="126"/>
    </row>
    <row r="38" spans="1:10" ht="33.75" customHeight="1" x14ac:dyDescent="0.25">
      <c r="A38" s="14" t="s">
        <v>32</v>
      </c>
      <c r="B38" s="145" t="s">
        <v>33</v>
      </c>
      <c r="C38" s="145"/>
      <c r="D38" s="145"/>
      <c r="E38" s="145"/>
      <c r="F38" s="145"/>
      <c r="G38" s="145"/>
      <c r="H38" s="14" t="s">
        <v>34</v>
      </c>
      <c r="I38" s="14" t="s">
        <v>35</v>
      </c>
    </row>
    <row r="39" spans="1:10" ht="15" customHeight="1" x14ac:dyDescent="0.25">
      <c r="A39" s="94">
        <v>1</v>
      </c>
      <c r="B39" s="124" t="s">
        <v>36</v>
      </c>
      <c r="C39" s="124"/>
      <c r="D39" s="124"/>
      <c r="E39" s="124"/>
      <c r="F39" s="124"/>
      <c r="G39" s="124"/>
      <c r="H39" s="15">
        <f t="shared" ref="H39:H46" si="0">I39/$I$47</f>
        <v>0.7142857142857143</v>
      </c>
      <c r="I39" s="100">
        <f>IF(D6="12x36",I10,I10/H10*I5)</f>
        <v>1503.2545454545455</v>
      </c>
    </row>
    <row r="40" spans="1:10" ht="15" customHeight="1" x14ac:dyDescent="0.25">
      <c r="A40" s="94">
        <f t="shared" ref="A40:A46" si="1">A39+1</f>
        <v>2</v>
      </c>
      <c r="B40" s="124" t="s">
        <v>37</v>
      </c>
      <c r="C40" s="124"/>
      <c r="D40" s="124"/>
      <c r="E40" s="124"/>
      <c r="F40" s="124"/>
      <c r="G40" s="124"/>
      <c r="H40" s="15">
        <f t="shared" si="0"/>
        <v>0</v>
      </c>
      <c r="I40" s="100">
        <f>IF(I9=30%,I39*I9,0)</f>
        <v>0</v>
      </c>
    </row>
    <row r="41" spans="1:10" ht="15" customHeight="1" x14ac:dyDescent="0.25">
      <c r="A41" s="94">
        <f t="shared" si="1"/>
        <v>3</v>
      </c>
      <c r="B41" s="124" t="s">
        <v>38</v>
      </c>
      <c r="C41" s="124"/>
      <c r="D41" s="124"/>
      <c r="E41" s="124"/>
      <c r="F41" s="124"/>
      <c r="G41" s="124"/>
      <c r="H41" s="15">
        <f t="shared" si="0"/>
        <v>0</v>
      </c>
      <c r="I41" s="100">
        <f>IF(I7=10%,I26*I7,0)</f>
        <v>0</v>
      </c>
    </row>
    <row r="42" spans="1:10" ht="15" customHeight="1" x14ac:dyDescent="0.25">
      <c r="A42" s="94">
        <f t="shared" si="1"/>
        <v>4</v>
      </c>
      <c r="B42" s="124" t="s">
        <v>39</v>
      </c>
      <c r="C42" s="124"/>
      <c r="D42" s="124"/>
      <c r="E42" s="124"/>
      <c r="F42" s="124"/>
      <c r="G42" s="124"/>
      <c r="H42" s="15">
        <f t="shared" si="0"/>
        <v>0</v>
      </c>
      <c r="I42" s="100">
        <f>IF(I7=20%,I26*I7,0)</f>
        <v>0</v>
      </c>
    </row>
    <row r="43" spans="1:10" ht="15" customHeight="1" x14ac:dyDescent="0.25">
      <c r="A43" s="94">
        <f t="shared" si="1"/>
        <v>5</v>
      </c>
      <c r="B43" s="124" t="s">
        <v>40</v>
      </c>
      <c r="C43" s="124"/>
      <c r="D43" s="124"/>
      <c r="E43" s="124"/>
      <c r="F43" s="124"/>
      <c r="G43" s="124"/>
      <c r="H43" s="15">
        <f t="shared" si="0"/>
        <v>0.28571428571428575</v>
      </c>
      <c r="I43" s="100">
        <f>IF(I7=40%,I26*I7,0)</f>
        <v>601.30181818181825</v>
      </c>
    </row>
    <row r="44" spans="1:10" ht="15" customHeight="1" x14ac:dyDescent="0.25">
      <c r="A44" s="94">
        <f t="shared" si="1"/>
        <v>6</v>
      </c>
      <c r="B44" s="124" t="s">
        <v>175</v>
      </c>
      <c r="C44" s="124"/>
      <c r="D44" s="124"/>
      <c r="E44" s="124"/>
      <c r="F44" s="124"/>
      <c r="G44" s="124"/>
      <c r="H44" s="15">
        <f t="shared" si="0"/>
        <v>0</v>
      </c>
      <c r="I44" s="100">
        <f>IF(I25="Não aplicável",0,I39*I25)</f>
        <v>0</v>
      </c>
    </row>
    <row r="45" spans="1:10" ht="15" customHeight="1" x14ac:dyDescent="0.25">
      <c r="A45" s="94">
        <f t="shared" si="1"/>
        <v>7</v>
      </c>
      <c r="B45" s="124" t="s">
        <v>41</v>
      </c>
      <c r="C45" s="124"/>
      <c r="D45" s="124"/>
      <c r="E45" s="124"/>
      <c r="F45" s="124"/>
      <c r="G45" s="124"/>
      <c r="H45" s="15">
        <f t="shared" si="0"/>
        <v>0</v>
      </c>
      <c r="I45" s="100">
        <f>IF(I27="Não aplicável",0,(I39+I40+I41+I42+I43+I44)/I5*I27*(1+I28))</f>
        <v>0</v>
      </c>
    </row>
    <row r="46" spans="1:10" ht="23.25" customHeight="1" x14ac:dyDescent="0.25">
      <c r="A46" s="94">
        <f t="shared" si="1"/>
        <v>8</v>
      </c>
      <c r="B46" s="124" t="s">
        <v>42</v>
      </c>
      <c r="C46" s="124"/>
      <c r="D46" s="124"/>
      <c r="E46" s="124"/>
      <c r="F46" s="124"/>
      <c r="G46" s="124"/>
      <c r="H46" s="15">
        <f t="shared" si="0"/>
        <v>0</v>
      </c>
      <c r="I46" s="100">
        <f>IF(I27="Não aplicável",0,I27/I13*5*(I10/H10*(1+I28)))</f>
        <v>0</v>
      </c>
    </row>
    <row r="47" spans="1:10" s="19" customFormat="1" ht="15" customHeight="1" x14ac:dyDescent="0.25">
      <c r="A47" s="141" t="s">
        <v>43</v>
      </c>
      <c r="B47" s="141"/>
      <c r="C47" s="141"/>
      <c r="D47" s="141"/>
      <c r="E47" s="141"/>
      <c r="F47" s="141"/>
      <c r="G47" s="141"/>
      <c r="H47" s="16">
        <f>SUM(H39:H46)</f>
        <v>1</v>
      </c>
      <c r="I47" s="17">
        <f>SUM(I39:I46)</f>
        <v>2104.5563636363636</v>
      </c>
      <c r="J47" s="18"/>
    </row>
    <row r="48" spans="1:10" s="19" customFormat="1" ht="1.1499999999999999" customHeight="1" x14ac:dyDescent="0.25">
      <c r="A48" s="163"/>
      <c r="B48" s="163"/>
      <c r="C48" s="163"/>
      <c r="D48" s="163"/>
      <c r="E48" s="163"/>
      <c r="F48" s="163"/>
      <c r="G48" s="163"/>
      <c r="H48" s="163"/>
      <c r="I48" s="163"/>
      <c r="J48" s="18"/>
    </row>
    <row r="49" spans="1:10" s="19" customFormat="1" ht="1.1499999999999999" customHeight="1" x14ac:dyDescent="0.25">
      <c r="A49" s="164"/>
      <c r="B49" s="164"/>
      <c r="C49" s="164"/>
      <c r="D49" s="164"/>
      <c r="E49" s="164"/>
      <c r="F49" s="164"/>
      <c r="G49" s="164"/>
      <c r="H49" s="164"/>
      <c r="I49" s="164"/>
      <c r="J49" s="18"/>
    </row>
    <row r="50" spans="1:10" s="19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18"/>
    </row>
    <row r="51" spans="1:10" s="19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18"/>
    </row>
    <row r="52" spans="1:10" s="19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18"/>
    </row>
    <row r="53" spans="1:10" s="19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18"/>
    </row>
    <row r="54" spans="1:10" s="19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18"/>
    </row>
    <row r="55" spans="1:10" s="19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18"/>
    </row>
    <row r="56" spans="1:10" s="19" customFormat="1" ht="1.1499999999999999" customHeight="1" x14ac:dyDescent="0.25">
      <c r="A56" s="164"/>
      <c r="B56" s="164"/>
      <c r="C56" s="164"/>
      <c r="D56" s="164"/>
      <c r="E56" s="164"/>
      <c r="F56" s="164"/>
      <c r="G56" s="164"/>
      <c r="H56" s="164"/>
      <c r="I56" s="164"/>
      <c r="J56" s="18"/>
    </row>
    <row r="57" spans="1:10" ht="1.1499999999999999" customHeight="1" x14ac:dyDescent="0.25">
      <c r="A57" s="165"/>
      <c r="B57" s="165"/>
      <c r="C57" s="165"/>
      <c r="D57" s="165"/>
      <c r="E57" s="165"/>
      <c r="F57" s="165"/>
      <c r="G57" s="165"/>
      <c r="H57" s="165"/>
      <c r="I57" s="165"/>
    </row>
    <row r="58" spans="1:10" ht="33.75" customHeight="1" x14ac:dyDescent="0.25">
      <c r="A58" s="14" t="s">
        <v>44</v>
      </c>
      <c r="B58" s="145" t="s">
        <v>45</v>
      </c>
      <c r="C58" s="145"/>
      <c r="D58" s="145"/>
      <c r="E58" s="145"/>
      <c r="F58" s="145"/>
      <c r="G58" s="145"/>
      <c r="H58" s="14" t="s">
        <v>34</v>
      </c>
      <c r="I58" s="14" t="s">
        <v>35</v>
      </c>
    </row>
    <row r="59" spans="1:10" ht="15" customHeight="1" x14ac:dyDescent="0.25">
      <c r="A59" s="94">
        <v>1</v>
      </c>
      <c r="B59" s="124" t="s">
        <v>46</v>
      </c>
      <c r="C59" s="124"/>
      <c r="D59" s="124"/>
      <c r="E59" s="124"/>
      <c r="F59" s="124"/>
      <c r="G59" s="124"/>
      <c r="H59" s="15">
        <v>0.2</v>
      </c>
      <c r="I59" s="100">
        <f t="shared" ref="I59:I66" si="2">$I$47*H59</f>
        <v>420.91127272727272</v>
      </c>
    </row>
    <row r="60" spans="1:10" ht="15" customHeight="1" x14ac:dyDescent="0.25">
      <c r="A60" s="94">
        <v>2</v>
      </c>
      <c r="B60" s="124" t="s">
        <v>47</v>
      </c>
      <c r="C60" s="124"/>
      <c r="D60" s="124"/>
      <c r="E60" s="124"/>
      <c r="F60" s="124"/>
      <c r="G60" s="124"/>
      <c r="H60" s="15">
        <v>1.4999999999999999E-2</v>
      </c>
      <c r="I60" s="100">
        <f t="shared" si="2"/>
        <v>31.568345454545451</v>
      </c>
    </row>
    <row r="61" spans="1:10" ht="15" customHeight="1" x14ac:dyDescent="0.25">
      <c r="A61" s="94">
        <v>3</v>
      </c>
      <c r="B61" s="124" t="s">
        <v>48</v>
      </c>
      <c r="C61" s="124"/>
      <c r="D61" s="124"/>
      <c r="E61" s="124"/>
      <c r="F61" s="124"/>
      <c r="G61" s="124"/>
      <c r="H61" s="15">
        <v>0.01</v>
      </c>
      <c r="I61" s="100">
        <f t="shared" si="2"/>
        <v>21.045563636363635</v>
      </c>
    </row>
    <row r="62" spans="1:10" ht="15" customHeight="1" x14ac:dyDescent="0.25">
      <c r="A62" s="94">
        <v>4</v>
      </c>
      <c r="B62" s="124" t="s">
        <v>49</v>
      </c>
      <c r="C62" s="124"/>
      <c r="D62" s="124"/>
      <c r="E62" s="124"/>
      <c r="F62" s="124"/>
      <c r="G62" s="124"/>
      <c r="H62" s="15">
        <v>2E-3</v>
      </c>
      <c r="I62" s="100">
        <f t="shared" si="2"/>
        <v>4.2091127272727276</v>
      </c>
    </row>
    <row r="63" spans="1:10" ht="15" customHeight="1" x14ac:dyDescent="0.25">
      <c r="A63" s="94">
        <v>5</v>
      </c>
      <c r="B63" s="124" t="s">
        <v>50</v>
      </c>
      <c r="C63" s="124"/>
      <c r="D63" s="124"/>
      <c r="E63" s="124"/>
      <c r="F63" s="124"/>
      <c r="G63" s="124"/>
      <c r="H63" s="15">
        <v>2.5000000000000001E-2</v>
      </c>
      <c r="I63" s="100">
        <f t="shared" si="2"/>
        <v>52.61390909090909</v>
      </c>
    </row>
    <row r="64" spans="1:10" ht="15" customHeight="1" x14ac:dyDescent="0.25">
      <c r="A64" s="94">
        <v>6</v>
      </c>
      <c r="B64" s="124" t="s">
        <v>51</v>
      </c>
      <c r="C64" s="124"/>
      <c r="D64" s="124"/>
      <c r="E64" s="124"/>
      <c r="F64" s="124"/>
      <c r="G64" s="124"/>
      <c r="H64" s="15">
        <v>0.08</v>
      </c>
      <c r="I64" s="100">
        <f t="shared" si="2"/>
        <v>168.36450909090908</v>
      </c>
    </row>
    <row r="65" spans="1:10" ht="15" customHeight="1" x14ac:dyDescent="0.25">
      <c r="A65" s="94">
        <v>7</v>
      </c>
      <c r="B65" s="124" t="s">
        <v>52</v>
      </c>
      <c r="C65" s="124"/>
      <c r="D65" s="124"/>
      <c r="E65" s="124"/>
      <c r="F65" s="124"/>
      <c r="G65" s="124"/>
      <c r="H65" s="15">
        <v>0.03</v>
      </c>
      <c r="I65" s="100">
        <f t="shared" si="2"/>
        <v>63.136690909090902</v>
      </c>
    </row>
    <row r="66" spans="1:10" ht="15" customHeight="1" x14ac:dyDescent="0.25">
      <c r="A66" s="94">
        <v>8</v>
      </c>
      <c r="B66" s="124" t="s">
        <v>53</v>
      </c>
      <c r="C66" s="124"/>
      <c r="D66" s="124"/>
      <c r="E66" s="124"/>
      <c r="F66" s="124"/>
      <c r="G66" s="124"/>
      <c r="H66" s="15">
        <v>6.0000000000000001E-3</v>
      </c>
      <c r="I66" s="100">
        <f t="shared" si="2"/>
        <v>12.627338181818182</v>
      </c>
    </row>
    <row r="67" spans="1:10" s="19" customFormat="1" ht="15" customHeight="1" x14ac:dyDescent="0.25">
      <c r="A67" s="141" t="s">
        <v>54</v>
      </c>
      <c r="B67" s="141"/>
      <c r="C67" s="141"/>
      <c r="D67" s="141"/>
      <c r="E67" s="141"/>
      <c r="F67" s="141"/>
      <c r="G67" s="141"/>
      <c r="H67" s="16">
        <f>SUM(H59:H66)</f>
        <v>0.3680000000000001</v>
      </c>
      <c r="I67" s="17">
        <f>SUM(I59:I66)</f>
        <v>774.47674181818195</v>
      </c>
      <c r="J67" s="18"/>
    </row>
    <row r="68" spans="1:10" ht="15" customHeight="1" x14ac:dyDescent="0.25">
      <c r="A68" s="156" t="s">
        <v>55</v>
      </c>
      <c r="B68" s="156"/>
      <c r="C68" s="156"/>
      <c r="D68" s="156"/>
      <c r="E68" s="156"/>
      <c r="F68" s="156"/>
      <c r="G68" s="156"/>
      <c r="H68" s="156"/>
      <c r="I68" s="156"/>
    </row>
    <row r="69" spans="1:10" ht="30.75" customHeight="1" x14ac:dyDescent="0.25">
      <c r="A69" s="162" t="s">
        <v>56</v>
      </c>
      <c r="B69" s="162"/>
      <c r="C69" s="162"/>
      <c r="D69" s="162"/>
      <c r="E69" s="162"/>
      <c r="F69" s="162"/>
      <c r="G69" s="162"/>
      <c r="H69" s="162"/>
      <c r="I69" s="162"/>
    </row>
    <row r="70" spans="1:10" ht="33.75" customHeight="1" x14ac:dyDescent="0.25">
      <c r="A70" s="14" t="s">
        <v>57</v>
      </c>
      <c r="B70" s="145" t="s">
        <v>58</v>
      </c>
      <c r="C70" s="145"/>
      <c r="D70" s="145"/>
      <c r="E70" s="145"/>
      <c r="F70" s="145"/>
      <c r="G70" s="145"/>
      <c r="H70" s="14" t="s">
        <v>34</v>
      </c>
      <c r="I70" s="14" t="s">
        <v>35</v>
      </c>
    </row>
    <row r="71" spans="1:10" ht="15" customHeight="1" x14ac:dyDescent="0.25">
      <c r="A71" s="94">
        <v>1</v>
      </c>
      <c r="B71" s="124" t="s">
        <v>59</v>
      </c>
      <c r="C71" s="124"/>
      <c r="D71" s="124"/>
      <c r="E71" s="124"/>
      <c r="F71" s="124"/>
      <c r="G71" s="124"/>
      <c r="H71" s="15">
        <v>0.119314</v>
      </c>
      <c r="I71" s="100">
        <f t="shared" ref="I71:I78" si="3">$I$47*H71</f>
        <v>251.1030379709091</v>
      </c>
    </row>
    <row r="72" spans="1:10" ht="15" customHeight="1" x14ac:dyDescent="0.25">
      <c r="A72" s="94">
        <v>2</v>
      </c>
      <c r="B72" s="124" t="s">
        <v>60</v>
      </c>
      <c r="C72" s="124"/>
      <c r="D72" s="124"/>
      <c r="E72" s="124"/>
      <c r="F72" s="124"/>
      <c r="G72" s="124"/>
      <c r="H72" s="15">
        <v>2.0479000000000001E-2</v>
      </c>
      <c r="I72" s="100">
        <f t="shared" si="3"/>
        <v>43.099209770909091</v>
      </c>
    </row>
    <row r="73" spans="1:10" ht="15" customHeight="1" x14ac:dyDescent="0.25">
      <c r="A73" s="94">
        <v>3</v>
      </c>
      <c r="B73" s="124" t="s">
        <v>61</v>
      </c>
      <c r="C73" s="124"/>
      <c r="D73" s="124"/>
      <c r="E73" s="124"/>
      <c r="F73" s="124"/>
      <c r="G73" s="124"/>
      <c r="H73" s="15">
        <v>1.2123E-2</v>
      </c>
      <c r="I73" s="100">
        <f t="shared" si="3"/>
        <v>25.513536796363635</v>
      </c>
    </row>
    <row r="74" spans="1:10" ht="15" customHeight="1" x14ac:dyDescent="0.25">
      <c r="A74" s="94">
        <v>4</v>
      </c>
      <c r="B74" s="124" t="s">
        <v>62</v>
      </c>
      <c r="C74" s="124"/>
      <c r="D74" s="124"/>
      <c r="E74" s="124"/>
      <c r="F74" s="124"/>
      <c r="G74" s="124"/>
      <c r="H74" s="15">
        <v>1.1436E-2</v>
      </c>
      <c r="I74" s="100">
        <f t="shared" si="3"/>
        <v>24.067706574545454</v>
      </c>
    </row>
    <row r="75" spans="1:10" ht="15" customHeight="1" x14ac:dyDescent="0.25">
      <c r="A75" s="94">
        <v>5</v>
      </c>
      <c r="B75" s="124" t="s">
        <v>63</v>
      </c>
      <c r="C75" s="124"/>
      <c r="D75" s="124"/>
      <c r="E75" s="124"/>
      <c r="F75" s="124"/>
      <c r="G75" s="124"/>
      <c r="H75" s="15">
        <v>1.74E-4</v>
      </c>
      <c r="I75" s="100">
        <f t="shared" si="3"/>
        <v>0.36619280727272724</v>
      </c>
    </row>
    <row r="76" spans="1:10" ht="15" customHeight="1" x14ac:dyDescent="0.25">
      <c r="A76" s="94">
        <v>6</v>
      </c>
      <c r="B76" s="124" t="s">
        <v>64</v>
      </c>
      <c r="C76" s="124"/>
      <c r="D76" s="124"/>
      <c r="E76" s="124"/>
      <c r="F76" s="124"/>
      <c r="G76" s="124"/>
      <c r="H76" s="15">
        <v>4.4200000000000001E-4</v>
      </c>
      <c r="I76" s="100">
        <f t="shared" si="3"/>
        <v>0.93021391272727272</v>
      </c>
    </row>
    <row r="77" spans="1:10" ht="15" customHeight="1" x14ac:dyDescent="0.25">
      <c r="A77" s="94">
        <v>7</v>
      </c>
      <c r="B77" s="124" t="s">
        <v>65</v>
      </c>
      <c r="C77" s="124"/>
      <c r="D77" s="124"/>
      <c r="E77" s="124"/>
      <c r="F77" s="124"/>
      <c r="G77" s="124"/>
      <c r="H77" s="15">
        <v>1.85E-4</v>
      </c>
      <c r="I77" s="100">
        <f t="shared" si="3"/>
        <v>0.38934292727272723</v>
      </c>
    </row>
    <row r="78" spans="1:10" ht="15" customHeight="1" x14ac:dyDescent="0.25">
      <c r="A78" s="94">
        <v>8</v>
      </c>
      <c r="B78" s="124" t="s">
        <v>66</v>
      </c>
      <c r="C78" s="124"/>
      <c r="D78" s="124"/>
      <c r="E78" s="124"/>
      <c r="F78" s="124"/>
      <c r="G78" s="124"/>
      <c r="H78" s="15">
        <v>9.0789999999999996E-2</v>
      </c>
      <c r="I78" s="100">
        <f t="shared" si="3"/>
        <v>191.07267225454544</v>
      </c>
    </row>
    <row r="79" spans="1:10" s="19" customFormat="1" ht="15" customHeight="1" x14ac:dyDescent="0.25">
      <c r="A79" s="141" t="s">
        <v>67</v>
      </c>
      <c r="B79" s="141"/>
      <c r="C79" s="141"/>
      <c r="D79" s="141"/>
      <c r="E79" s="141"/>
      <c r="F79" s="141"/>
      <c r="G79" s="141"/>
      <c r="H79" s="16">
        <f>SUM(H71:H78)</f>
        <v>0.25494299999999998</v>
      </c>
      <c r="I79" s="17">
        <f>SUM(I71:I78)</f>
        <v>536.54191301454546</v>
      </c>
      <c r="J79" s="18"/>
    </row>
    <row r="80" spans="1:10" ht="11.25" customHeight="1" x14ac:dyDescent="0.25">
      <c r="A80" s="20" t="s">
        <v>68</v>
      </c>
      <c r="B80" s="138" t="s">
        <v>69</v>
      </c>
      <c r="C80" s="138"/>
      <c r="D80" s="138"/>
      <c r="E80" s="138"/>
      <c r="F80" s="138"/>
      <c r="G80" s="138"/>
      <c r="H80" s="138"/>
      <c r="I80" s="138"/>
    </row>
    <row r="81" spans="1:11" ht="15" customHeight="1" x14ac:dyDescent="0.25">
      <c r="A81" s="20" t="s">
        <v>70</v>
      </c>
      <c r="B81" s="161" t="s">
        <v>71</v>
      </c>
      <c r="C81" s="161"/>
      <c r="D81" s="161"/>
      <c r="E81" s="161"/>
      <c r="F81" s="161"/>
      <c r="G81" s="161"/>
      <c r="H81" s="161"/>
      <c r="I81" s="161"/>
    </row>
    <row r="82" spans="1:11" ht="33.75" customHeight="1" x14ac:dyDescent="0.25">
      <c r="A82" s="14" t="s">
        <v>72</v>
      </c>
      <c r="B82" s="145" t="s">
        <v>73</v>
      </c>
      <c r="C82" s="145"/>
      <c r="D82" s="145"/>
      <c r="E82" s="145"/>
      <c r="F82" s="145"/>
      <c r="G82" s="145"/>
      <c r="H82" s="14" t="s">
        <v>34</v>
      </c>
      <c r="I82" s="14" t="s">
        <v>35</v>
      </c>
    </row>
    <row r="83" spans="1:11" ht="15" customHeight="1" x14ac:dyDescent="0.25">
      <c r="A83" s="94">
        <v>1</v>
      </c>
      <c r="B83" s="124" t="s">
        <v>74</v>
      </c>
      <c r="C83" s="124"/>
      <c r="D83" s="124"/>
      <c r="E83" s="124"/>
      <c r="F83" s="124"/>
      <c r="G83" s="124"/>
      <c r="H83" s="15">
        <v>4.8321000000000003E-2</v>
      </c>
      <c r="I83" s="100">
        <f>$I$47*H83</f>
        <v>101.69426804727273</v>
      </c>
    </row>
    <row r="84" spans="1:11" ht="15" customHeight="1" x14ac:dyDescent="0.25">
      <c r="A84" s="94">
        <v>2</v>
      </c>
      <c r="B84" s="124" t="s">
        <v>75</v>
      </c>
      <c r="C84" s="124"/>
      <c r="D84" s="124"/>
      <c r="E84" s="124"/>
      <c r="F84" s="124"/>
      <c r="G84" s="124"/>
      <c r="H84" s="15">
        <v>3.5109999999999998E-3</v>
      </c>
      <c r="I84" s="100">
        <f>$I$47*H84</f>
        <v>7.3890973927272725</v>
      </c>
    </row>
    <row r="85" spans="1:11" ht="15" customHeight="1" x14ac:dyDescent="0.25">
      <c r="A85" s="94">
        <v>3</v>
      </c>
      <c r="B85" s="124" t="s">
        <v>76</v>
      </c>
      <c r="C85" s="124"/>
      <c r="D85" s="124"/>
      <c r="E85" s="124"/>
      <c r="F85" s="124"/>
      <c r="G85" s="124"/>
      <c r="H85" s="15">
        <v>1.9328000000000001E-2</v>
      </c>
      <c r="I85" s="100">
        <f>$I$47*H85</f>
        <v>40.676865396363638</v>
      </c>
    </row>
    <row r="86" spans="1:11" s="19" customFormat="1" ht="15" customHeight="1" x14ac:dyDescent="0.25">
      <c r="A86" s="141" t="s">
        <v>77</v>
      </c>
      <c r="B86" s="141"/>
      <c r="C86" s="141"/>
      <c r="D86" s="141"/>
      <c r="E86" s="141"/>
      <c r="F86" s="141"/>
      <c r="G86" s="141"/>
      <c r="H86" s="16">
        <f>SUM(H83:H85)</f>
        <v>7.1160000000000001E-2</v>
      </c>
      <c r="I86" s="17">
        <f>SUM(I83:I85)</f>
        <v>149.76023083636363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45" t="s">
        <v>79</v>
      </c>
      <c r="C88" s="145"/>
      <c r="D88" s="145"/>
      <c r="E88" s="145"/>
      <c r="F88" s="145"/>
      <c r="G88" s="145"/>
      <c r="H88" s="14" t="s">
        <v>34</v>
      </c>
      <c r="I88" s="14" t="s">
        <v>35</v>
      </c>
    </row>
    <row r="89" spans="1:11" ht="15" customHeight="1" x14ac:dyDescent="0.25">
      <c r="A89" s="94">
        <v>1</v>
      </c>
      <c r="B89" s="124" t="s">
        <v>80</v>
      </c>
      <c r="C89" s="124"/>
      <c r="D89" s="124"/>
      <c r="E89" s="124"/>
      <c r="F89" s="124"/>
      <c r="G89" s="124"/>
      <c r="H89" s="15">
        <f>(H67*H79)</f>
        <v>9.3819024000000015E-2</v>
      </c>
      <c r="I89" s="100">
        <f>$I$47*H89</f>
        <v>197.44742398935276</v>
      </c>
    </row>
    <row r="90" spans="1:11" s="19" customFormat="1" ht="15" customHeight="1" x14ac:dyDescent="0.25">
      <c r="A90" s="141" t="s">
        <v>81</v>
      </c>
      <c r="B90" s="141"/>
      <c r="C90" s="141"/>
      <c r="D90" s="141"/>
      <c r="E90" s="141"/>
      <c r="F90" s="141"/>
      <c r="G90" s="141"/>
      <c r="H90" s="16">
        <f>SUM(H89:H89)</f>
        <v>9.3819024000000015E-2</v>
      </c>
      <c r="I90" s="17">
        <f>I89</f>
        <v>197.44742398935276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7" t="s">
        <v>183</v>
      </c>
      <c r="B92" s="157"/>
      <c r="C92" s="157"/>
      <c r="D92" s="157"/>
      <c r="E92" s="157"/>
      <c r="F92" s="157"/>
      <c r="G92" s="157"/>
      <c r="H92" s="23">
        <f>H67+H79+H86+H90</f>
        <v>0.787922024</v>
      </c>
      <c r="I92" s="24">
        <f>I67+I79+I86+I90</f>
        <v>1658.2263096584438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45" t="s">
        <v>83</v>
      </c>
      <c r="C94" s="145"/>
      <c r="D94" s="145"/>
      <c r="E94" s="145"/>
      <c r="F94" s="145"/>
      <c r="G94" s="145"/>
      <c r="H94" s="14" t="s">
        <v>34</v>
      </c>
      <c r="I94" s="14" t="s">
        <v>35</v>
      </c>
    </row>
    <row r="95" spans="1:11" ht="15" customHeight="1" x14ac:dyDescent="0.25">
      <c r="A95" s="94">
        <v>1</v>
      </c>
      <c r="B95" s="124" t="s">
        <v>19</v>
      </c>
      <c r="C95" s="124"/>
      <c r="D95" s="124"/>
      <c r="E95" s="124"/>
      <c r="F95" s="124"/>
      <c r="G95" s="124"/>
      <c r="H95" s="15">
        <f t="shared" ref="H95:H100" si="4">I95/$I$47</f>
        <v>0.21523985188845673</v>
      </c>
      <c r="I95" s="100">
        <f>I113</f>
        <v>452.98439999999999</v>
      </c>
    </row>
    <row r="96" spans="1:11" ht="15" customHeight="1" x14ac:dyDescent="0.25">
      <c r="A96" s="94">
        <f>A95+1</f>
        <v>2</v>
      </c>
      <c r="B96" s="124" t="s">
        <v>20</v>
      </c>
      <c r="C96" s="124"/>
      <c r="D96" s="124"/>
      <c r="E96" s="124"/>
      <c r="F96" s="124"/>
      <c r="G96" s="124"/>
      <c r="H96" s="15">
        <f t="shared" si="4"/>
        <v>0</v>
      </c>
      <c r="I96" s="100">
        <f>I109</f>
        <v>0</v>
      </c>
    </row>
    <row r="97" spans="1:10" ht="15" customHeight="1" x14ac:dyDescent="0.25">
      <c r="A97" s="94">
        <f t="shared" ref="A97:A100" si="5">A96+1</f>
        <v>3</v>
      </c>
      <c r="B97" s="158" t="s">
        <v>177</v>
      </c>
      <c r="C97" s="159"/>
      <c r="D97" s="159"/>
      <c r="E97" s="159"/>
      <c r="F97" s="159"/>
      <c r="G97" s="160"/>
      <c r="H97" s="15">
        <f t="shared" si="4"/>
        <v>0</v>
      </c>
      <c r="I97" s="100">
        <v>0</v>
      </c>
    </row>
    <row r="98" spans="1:10" ht="15" customHeight="1" x14ac:dyDescent="0.25">
      <c r="A98" s="94">
        <f t="shared" si="5"/>
        <v>4</v>
      </c>
      <c r="B98" s="124" t="s">
        <v>84</v>
      </c>
      <c r="C98" s="124"/>
      <c r="D98" s="124"/>
      <c r="E98" s="124"/>
      <c r="F98" s="124"/>
      <c r="G98" s="124"/>
      <c r="H98" s="15">
        <f t="shared" si="4"/>
        <v>6.1677952425300615E-2</v>
      </c>
      <c r="I98" s="100">
        <f>I105</f>
        <v>129.80472727272729</v>
      </c>
    </row>
    <row r="99" spans="1:10" ht="15" customHeight="1" x14ac:dyDescent="0.25">
      <c r="A99" s="94">
        <f t="shared" si="5"/>
        <v>5</v>
      </c>
      <c r="B99" s="124" t="s">
        <v>85</v>
      </c>
      <c r="C99" s="124"/>
      <c r="D99" s="124"/>
      <c r="E99" s="124"/>
      <c r="F99" s="124"/>
      <c r="G99" s="124"/>
      <c r="H99" s="15">
        <f t="shared" si="4"/>
        <v>0</v>
      </c>
      <c r="I99" s="100">
        <f>IF(I29="Não aplicável",0,((I10/H10)*1.5*I29))</f>
        <v>0</v>
      </c>
    </row>
    <row r="100" spans="1:10" ht="15" customHeight="1" x14ac:dyDescent="0.25">
      <c r="A100" s="94">
        <f t="shared" si="5"/>
        <v>6</v>
      </c>
      <c r="B100" s="124" t="s">
        <v>86</v>
      </c>
      <c r="C100" s="124"/>
      <c r="D100" s="124"/>
      <c r="E100" s="124"/>
      <c r="F100" s="124"/>
      <c r="G100" s="124"/>
      <c r="H100" s="15">
        <f t="shared" si="4"/>
        <v>1.1451344528667671E-2</v>
      </c>
      <c r="I100" s="100">
        <f>IF(I21="Não aplicável",0,I21)</f>
        <v>24.1</v>
      </c>
    </row>
    <row r="101" spans="1:10" ht="15" customHeight="1" x14ac:dyDescent="0.25">
      <c r="A101" s="141" t="s">
        <v>87</v>
      </c>
      <c r="B101" s="141"/>
      <c r="C101" s="141"/>
      <c r="D101" s="141"/>
      <c r="E101" s="141"/>
      <c r="F101" s="141"/>
      <c r="G101" s="141"/>
      <c r="H101" s="16">
        <f>SUM(H95:H100)</f>
        <v>0.28836914884242504</v>
      </c>
      <c r="I101" s="17">
        <f>SUM(I95:I100)</f>
        <v>606.88912727272725</v>
      </c>
      <c r="J101" s="25"/>
    </row>
    <row r="102" spans="1:10" ht="18" customHeight="1" x14ac:dyDescent="0.25">
      <c r="A102" s="20" t="s">
        <v>88</v>
      </c>
      <c r="B102" s="156" t="s">
        <v>89</v>
      </c>
      <c r="C102" s="156"/>
      <c r="D102" s="156"/>
      <c r="E102" s="156"/>
      <c r="F102" s="156"/>
      <c r="G102" s="156"/>
      <c r="H102" s="26"/>
      <c r="I102" s="27"/>
    </row>
    <row r="103" spans="1:10" ht="15" customHeight="1" x14ac:dyDescent="0.25">
      <c r="A103" s="139" t="s">
        <v>90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 ht="24" customHeight="1" x14ac:dyDescent="0.25">
      <c r="A104" s="123" t="s">
        <v>91</v>
      </c>
      <c r="B104" s="123"/>
      <c r="C104" s="94" t="s">
        <v>92</v>
      </c>
      <c r="D104" s="94" t="s">
        <v>93</v>
      </c>
      <c r="E104" s="94" t="s">
        <v>94</v>
      </c>
      <c r="F104" s="94" t="s">
        <v>95</v>
      </c>
      <c r="G104" s="94" t="s">
        <v>96</v>
      </c>
      <c r="H104" s="15" t="s">
        <v>97</v>
      </c>
      <c r="I104" s="100" t="s">
        <v>98</v>
      </c>
    </row>
    <row r="105" spans="1:10" ht="15" customHeight="1" x14ac:dyDescent="0.25">
      <c r="A105" s="151">
        <f>IF(I12="Não aplicável",0,I12)</f>
        <v>5</v>
      </c>
      <c r="B105" s="151"/>
      <c r="C105" s="94">
        <f>IF(I13="Não aplicável",0,I13)</f>
        <v>22</v>
      </c>
      <c r="D105" s="94">
        <v>2</v>
      </c>
      <c r="E105" s="96">
        <f>A105*C105*D105</f>
        <v>220</v>
      </c>
      <c r="F105" s="96">
        <f>I39</f>
        <v>1503.2545454545455</v>
      </c>
      <c r="G105" s="28">
        <f>IF(I14="Não aplicável",0,I14)</f>
        <v>0.06</v>
      </c>
      <c r="H105" s="96">
        <f>F105*G105</f>
        <v>90.195272727272723</v>
      </c>
      <c r="I105" s="100">
        <f>IF((E105-H105)&gt;0,E105-H105,0)</f>
        <v>129.80472727272729</v>
      </c>
    </row>
    <row r="106" spans="1:10" ht="3.75" customHeight="1" x14ac:dyDescent="0.25">
      <c r="A106" s="29"/>
      <c r="E106" s="25"/>
      <c r="F106" s="25"/>
      <c r="G106" s="30"/>
      <c r="H106" s="25"/>
      <c r="I106" s="31"/>
    </row>
    <row r="107" spans="1:10" ht="15" customHeight="1" x14ac:dyDescent="0.25">
      <c r="A107" s="139" t="s">
        <v>99</v>
      </c>
      <c r="B107" s="139"/>
      <c r="C107" s="139"/>
      <c r="D107" s="139"/>
      <c r="E107" s="139"/>
      <c r="F107" s="139"/>
      <c r="G107" s="139"/>
      <c r="H107" s="139"/>
      <c r="I107" s="139"/>
    </row>
    <row r="108" spans="1:10" ht="23.25" customHeight="1" x14ac:dyDescent="0.25">
      <c r="A108" s="123" t="s">
        <v>91</v>
      </c>
      <c r="B108" s="123"/>
      <c r="C108" s="94" t="s">
        <v>100</v>
      </c>
      <c r="D108" s="94" t="s">
        <v>93</v>
      </c>
      <c r="E108" s="94" t="s">
        <v>94</v>
      </c>
      <c r="F108" s="94" t="s">
        <v>95</v>
      </c>
      <c r="G108" s="94" t="s">
        <v>96</v>
      </c>
      <c r="H108" s="15" t="s">
        <v>97</v>
      </c>
      <c r="I108" s="100" t="s">
        <v>98</v>
      </c>
    </row>
    <row r="109" spans="1:10" ht="15" customHeight="1" x14ac:dyDescent="0.25">
      <c r="A109" s="150">
        <f>IF(I18="Não aplicável",0,I18)</f>
        <v>0</v>
      </c>
      <c r="B109" s="150"/>
      <c r="C109" s="32">
        <f>IF(I19="Não aplicável",0,I19)</f>
        <v>0</v>
      </c>
      <c r="D109" s="94">
        <v>1</v>
      </c>
      <c r="E109" s="96">
        <f>A109*C109*D109</f>
        <v>0</v>
      </c>
      <c r="F109" s="96">
        <f>E109</f>
        <v>0</v>
      </c>
      <c r="G109" s="99">
        <f>IF(I20="Não aplicável",0,I20)</f>
        <v>0</v>
      </c>
      <c r="H109" s="96">
        <f>F109*G109</f>
        <v>0</v>
      </c>
      <c r="I109" s="100">
        <f>E109-H109</f>
        <v>0</v>
      </c>
    </row>
    <row r="110" spans="1:10" ht="4.5" customHeight="1" x14ac:dyDescent="0.25">
      <c r="A110" s="33"/>
      <c r="B110" s="33"/>
      <c r="C110" s="33"/>
      <c r="D110" s="33"/>
      <c r="E110" s="18"/>
      <c r="F110" s="18"/>
      <c r="G110" s="34"/>
      <c r="H110" s="18"/>
      <c r="I110" s="35"/>
    </row>
    <row r="111" spans="1:10" ht="15" customHeight="1" x14ac:dyDescent="0.25">
      <c r="A111" s="152" t="s">
        <v>176</v>
      </c>
      <c r="B111" s="153"/>
      <c r="C111" s="153"/>
      <c r="D111" s="153"/>
      <c r="E111" s="153"/>
      <c r="F111" s="154" t="str">
        <f>A15</f>
        <v xml:space="preserve">Auxílio Alimentação </v>
      </c>
      <c r="G111" s="154"/>
      <c r="H111" s="154"/>
      <c r="I111" s="155"/>
    </row>
    <row r="112" spans="1:10" ht="23.25" customHeight="1" x14ac:dyDescent="0.25">
      <c r="A112" s="149" t="s">
        <v>91</v>
      </c>
      <c r="B112" s="149"/>
      <c r="C112" s="95" t="s">
        <v>100</v>
      </c>
      <c r="D112" s="95" t="s">
        <v>93</v>
      </c>
      <c r="E112" s="95" t="s">
        <v>94</v>
      </c>
      <c r="F112" s="95" t="s">
        <v>95</v>
      </c>
      <c r="G112" s="95" t="s">
        <v>96</v>
      </c>
      <c r="H112" s="67" t="str">
        <f>H104</f>
        <v>Valor desconto</v>
      </c>
      <c r="I112" s="68" t="s">
        <v>98</v>
      </c>
    </row>
    <row r="113" spans="1:12" ht="15" customHeight="1" x14ac:dyDescent="0.25">
      <c r="A113" s="150">
        <f>IF(I15="Não aplicável",0,I15)</f>
        <v>25.42</v>
      </c>
      <c r="B113" s="150"/>
      <c r="C113" s="32">
        <f>IF(I16="Não aplicável",0,I16)</f>
        <v>22</v>
      </c>
      <c r="D113" s="94">
        <v>1</v>
      </c>
      <c r="E113" s="96">
        <f>A113*C113*D113</f>
        <v>559.24</v>
      </c>
      <c r="F113" s="96">
        <f>E113</f>
        <v>559.24</v>
      </c>
      <c r="G113" s="99">
        <f>IF(I17="Não aplicável",0,I17)</f>
        <v>0.19</v>
      </c>
      <c r="H113" s="96">
        <f>F113*G113</f>
        <v>106.2556</v>
      </c>
      <c r="I113" s="100">
        <f>E113-H113</f>
        <v>452.98439999999999</v>
      </c>
    </row>
    <row r="114" spans="1:12" ht="4.5" customHeight="1" x14ac:dyDescent="0.25"/>
    <row r="115" spans="1:12" ht="12" customHeight="1" x14ac:dyDescent="0.25">
      <c r="A115" s="125" t="s">
        <v>101</v>
      </c>
      <c r="B115" s="125"/>
      <c r="C115" s="125"/>
      <c r="D115" s="125"/>
      <c r="E115" s="125"/>
      <c r="F115" s="125"/>
      <c r="G115" s="125"/>
      <c r="H115" s="36">
        <f>H47+H92+H101</f>
        <v>2.0762911728424251</v>
      </c>
      <c r="I115" s="37">
        <f>I47+I92+I101</f>
        <v>4369.6718005675348</v>
      </c>
      <c r="J115" s="25"/>
      <c r="L115" s="25"/>
    </row>
    <row r="116" spans="1:12" s="42" customFormat="1" ht="4.5" customHeight="1" x14ac:dyDescent="0.25">
      <c r="A116" s="38"/>
      <c r="B116" s="38"/>
      <c r="C116" s="38"/>
      <c r="D116" s="38"/>
      <c r="E116" s="38"/>
      <c r="F116" s="38"/>
      <c r="G116" s="38"/>
      <c r="H116" s="39"/>
      <c r="I116" s="40"/>
      <c r="J116" s="41"/>
      <c r="L116" s="41"/>
    </row>
    <row r="117" spans="1:12" ht="11.25" customHeight="1" x14ac:dyDescent="0.25">
      <c r="A117" s="126" t="s">
        <v>102</v>
      </c>
      <c r="B117" s="126"/>
      <c r="C117" s="126"/>
      <c r="D117" s="126"/>
      <c r="E117" s="126"/>
      <c r="F117" s="126"/>
      <c r="G117" s="126"/>
      <c r="H117" s="126"/>
      <c r="I117" s="126"/>
    </row>
    <row r="118" spans="1:12" ht="33.75" customHeight="1" x14ac:dyDescent="0.25">
      <c r="A118" s="14" t="s">
        <v>32</v>
      </c>
      <c r="B118" s="145" t="s">
        <v>103</v>
      </c>
      <c r="C118" s="145"/>
      <c r="D118" s="145"/>
      <c r="E118" s="145"/>
      <c r="F118" s="145"/>
      <c r="G118" s="145"/>
      <c r="H118" s="14" t="s">
        <v>34</v>
      </c>
      <c r="I118" s="14" t="s">
        <v>35</v>
      </c>
    </row>
    <row r="119" spans="1:12" ht="15" customHeight="1" x14ac:dyDescent="0.25">
      <c r="A119" s="94">
        <v>1</v>
      </c>
      <c r="B119" s="124" t="s">
        <v>104</v>
      </c>
      <c r="C119" s="124"/>
      <c r="D119" s="124"/>
      <c r="E119" s="124"/>
      <c r="F119" s="124"/>
      <c r="G119" s="124"/>
      <c r="H119" s="15">
        <f t="shared" ref="H119:H124" si="6">I119/$I$130</f>
        <v>0</v>
      </c>
      <c r="I119" s="100">
        <v>0</v>
      </c>
    </row>
    <row r="120" spans="1:12" ht="15" customHeight="1" x14ac:dyDescent="0.25">
      <c r="A120" s="94">
        <v>2</v>
      </c>
      <c r="B120" s="148" t="s">
        <v>105</v>
      </c>
      <c r="C120" s="148"/>
      <c r="D120" s="148"/>
      <c r="E120" s="148"/>
      <c r="F120" s="148"/>
      <c r="G120" s="148"/>
      <c r="H120" s="15">
        <f t="shared" si="6"/>
        <v>0</v>
      </c>
      <c r="I120" s="100">
        <f>IF(F128=10%,G128,0)</f>
        <v>0</v>
      </c>
    </row>
    <row r="121" spans="1:12" ht="15" customHeight="1" x14ac:dyDescent="0.25">
      <c r="A121" s="94">
        <v>3</v>
      </c>
      <c r="B121" s="124" t="s">
        <v>106</v>
      </c>
      <c r="C121" s="124"/>
      <c r="D121" s="124"/>
      <c r="E121" s="124"/>
      <c r="F121" s="124"/>
      <c r="G121" s="124"/>
      <c r="H121" s="15">
        <f t="shared" si="6"/>
        <v>0</v>
      </c>
      <c r="I121" s="100">
        <v>0</v>
      </c>
    </row>
    <row r="122" spans="1:12" ht="15" customHeight="1" x14ac:dyDescent="0.25">
      <c r="A122" s="94">
        <v>4</v>
      </c>
      <c r="B122" s="148" t="s">
        <v>107</v>
      </c>
      <c r="C122" s="148"/>
      <c r="D122" s="148"/>
      <c r="E122" s="148"/>
      <c r="F122" s="148"/>
      <c r="G122" s="148"/>
      <c r="H122" s="15">
        <f t="shared" si="6"/>
        <v>0</v>
      </c>
      <c r="I122" s="100">
        <v>0</v>
      </c>
    </row>
    <row r="123" spans="1:12" ht="15" customHeight="1" x14ac:dyDescent="0.25">
      <c r="A123" s="94">
        <v>5</v>
      </c>
      <c r="B123" s="124" t="s">
        <v>108</v>
      </c>
      <c r="C123" s="124"/>
      <c r="D123" s="124"/>
      <c r="E123" s="124"/>
      <c r="F123" s="124"/>
      <c r="G123" s="124"/>
      <c r="H123" s="15">
        <f t="shared" si="6"/>
        <v>0</v>
      </c>
      <c r="I123" s="100">
        <v>0</v>
      </c>
    </row>
    <row r="124" spans="1:12" ht="15" customHeight="1" x14ac:dyDescent="0.25">
      <c r="A124" s="94">
        <v>6</v>
      </c>
      <c r="B124" s="124" t="s">
        <v>109</v>
      </c>
      <c r="C124" s="124"/>
      <c r="D124" s="124"/>
      <c r="E124" s="124"/>
      <c r="F124" s="124"/>
      <c r="G124" s="124"/>
      <c r="H124" s="15">
        <f t="shared" si="6"/>
        <v>0</v>
      </c>
      <c r="I124" s="100">
        <v>0</v>
      </c>
    </row>
    <row r="125" spans="1:12" ht="15" customHeight="1" x14ac:dyDescent="0.25">
      <c r="A125" s="141" t="s">
        <v>110</v>
      </c>
      <c r="B125" s="141"/>
      <c r="C125" s="141"/>
      <c r="D125" s="141"/>
      <c r="E125" s="141"/>
      <c r="F125" s="141"/>
      <c r="G125" s="141"/>
      <c r="H125" s="16">
        <f>H119+H120+H121+H122+H123+H124</f>
        <v>0</v>
      </c>
      <c r="I125" s="43">
        <f>SUM(I119:I124)</f>
        <v>0</v>
      </c>
      <c r="J125" s="25"/>
    </row>
    <row r="126" spans="1:12" ht="36" customHeight="1" x14ac:dyDescent="0.25">
      <c r="B126" s="138" t="s">
        <v>182</v>
      </c>
      <c r="C126" s="138"/>
      <c r="D126" s="138"/>
      <c r="E126" s="138"/>
      <c r="F126" s="138"/>
      <c r="G126" s="138"/>
      <c r="H126" s="138"/>
      <c r="I126" s="138"/>
    </row>
    <row r="127" spans="1:12" ht="5.25" customHeight="1" x14ac:dyDescent="0.25"/>
    <row r="128" spans="1:12" ht="48.75" customHeight="1" x14ac:dyDescent="0.25">
      <c r="A128" s="146" t="s">
        <v>111</v>
      </c>
      <c r="B128" s="146"/>
      <c r="C128" s="146"/>
      <c r="D128" s="146"/>
      <c r="E128" s="146"/>
      <c r="F128" s="44">
        <f>I30</f>
        <v>0.2</v>
      </c>
      <c r="G128" s="45">
        <f>I130*F128</f>
        <v>847.97341465896159</v>
      </c>
      <c r="H128" s="97" t="s">
        <v>112</v>
      </c>
      <c r="I128" s="46">
        <f>I98</f>
        <v>129.80472727272729</v>
      </c>
    </row>
    <row r="129" spans="1:12" s="49" customFormat="1" ht="16.5" customHeight="1" x14ac:dyDescent="0.25">
      <c r="A129" s="143" t="s">
        <v>113</v>
      </c>
      <c r="B129" s="143"/>
      <c r="C129" s="97" t="s">
        <v>114</v>
      </c>
      <c r="D129" s="97" t="s">
        <v>115</v>
      </c>
      <c r="E129" s="97" t="s">
        <v>116</v>
      </c>
      <c r="F129" s="97" t="s">
        <v>117</v>
      </c>
      <c r="G129" s="97" t="s">
        <v>118</v>
      </c>
      <c r="H129" s="97" t="s">
        <v>119</v>
      </c>
      <c r="I129" s="47" t="s">
        <v>120</v>
      </c>
      <c r="J129" s="48"/>
    </row>
    <row r="130" spans="1:12" ht="16.5" customHeight="1" x14ac:dyDescent="0.25">
      <c r="A130" s="144">
        <f>I47</f>
        <v>2104.5563636363636</v>
      </c>
      <c r="B130" s="144"/>
      <c r="C130" s="98">
        <f>I67</f>
        <v>774.47674181818195</v>
      </c>
      <c r="D130" s="98">
        <f>I79</f>
        <v>536.54191301454546</v>
      </c>
      <c r="E130" s="98">
        <f>I86</f>
        <v>149.76023083636363</v>
      </c>
      <c r="F130" s="98">
        <f>I90</f>
        <v>197.44742398935276</v>
      </c>
      <c r="G130" s="98">
        <f>I101</f>
        <v>606.88912727272725</v>
      </c>
      <c r="H130" s="98">
        <f>A130+C130+D130+E130+F130+G130</f>
        <v>4369.6718005675348</v>
      </c>
      <c r="I130" s="98">
        <f>H130-I128</f>
        <v>4239.8670732948076</v>
      </c>
      <c r="J130" s="25"/>
    </row>
    <row r="131" spans="1:12" ht="4.5" customHeight="1" x14ac:dyDescent="0.25">
      <c r="A131" s="20"/>
      <c r="B131" s="147"/>
      <c r="C131" s="147"/>
      <c r="D131" s="147"/>
      <c r="E131" s="147"/>
      <c r="F131" s="147"/>
      <c r="G131" s="147"/>
      <c r="H131" s="147"/>
      <c r="I131" s="147"/>
    </row>
    <row r="132" spans="1:12" ht="33.75" customHeight="1" x14ac:dyDescent="0.25">
      <c r="A132" s="14" t="s">
        <v>44</v>
      </c>
      <c r="B132" s="145" t="s">
        <v>121</v>
      </c>
      <c r="C132" s="145"/>
      <c r="D132" s="145"/>
      <c r="E132" s="145"/>
      <c r="F132" s="145"/>
      <c r="G132" s="145"/>
      <c r="H132" s="14" t="s">
        <v>34</v>
      </c>
      <c r="I132" s="14" t="s">
        <v>35</v>
      </c>
    </row>
    <row r="133" spans="1:12" ht="15" customHeight="1" x14ac:dyDescent="0.25">
      <c r="A133" s="94">
        <v>1</v>
      </c>
      <c r="B133" s="124" t="s">
        <v>122</v>
      </c>
      <c r="C133" s="124"/>
      <c r="D133" s="124"/>
      <c r="E133" s="124"/>
      <c r="F133" s="124"/>
      <c r="G133" s="124"/>
      <c r="H133" s="15">
        <f>I133/$I$143</f>
        <v>0</v>
      </c>
      <c r="I133" s="100">
        <v>0</v>
      </c>
    </row>
    <row r="134" spans="1:12" ht="15" customHeight="1" x14ac:dyDescent="0.25">
      <c r="A134" s="94">
        <v>2</v>
      </c>
      <c r="B134" s="124" t="s">
        <v>123</v>
      </c>
      <c r="C134" s="124"/>
      <c r="D134" s="124"/>
      <c r="E134" s="124"/>
      <c r="F134" s="124"/>
      <c r="G134" s="124"/>
      <c r="H134" s="15">
        <f>I134/$I$143</f>
        <v>0</v>
      </c>
      <c r="I134" s="100">
        <v>0</v>
      </c>
    </row>
    <row r="135" spans="1:12" ht="35.65" customHeight="1" x14ac:dyDescent="0.25">
      <c r="A135" s="141" t="s">
        <v>179</v>
      </c>
      <c r="B135" s="141"/>
      <c r="C135" s="141"/>
      <c r="D135" s="141"/>
      <c r="E135" s="141"/>
      <c r="F135" s="141"/>
      <c r="G135" s="141"/>
      <c r="H135" s="16">
        <f>H133+H134</f>
        <v>0</v>
      </c>
      <c r="I135" s="17">
        <f>SUM(I133:I134)</f>
        <v>0</v>
      </c>
    </row>
    <row r="136" spans="1:12" ht="4.5" customHeight="1" x14ac:dyDescent="0.25"/>
    <row r="137" spans="1:12" ht="33.75" customHeight="1" x14ac:dyDescent="0.25">
      <c r="A137" s="14" t="s">
        <v>57</v>
      </c>
      <c r="B137" s="145" t="s">
        <v>124</v>
      </c>
      <c r="C137" s="145"/>
      <c r="D137" s="145"/>
      <c r="E137" s="145"/>
      <c r="F137" s="145"/>
      <c r="G137" s="145"/>
      <c r="H137" s="14" t="s">
        <v>34</v>
      </c>
      <c r="I137" s="14" t="s">
        <v>35</v>
      </c>
    </row>
    <row r="138" spans="1:12" ht="15" customHeight="1" x14ac:dyDescent="0.25">
      <c r="A138" s="94">
        <v>1</v>
      </c>
      <c r="B138" s="124" t="s">
        <v>124</v>
      </c>
      <c r="C138" s="124"/>
      <c r="D138" s="124"/>
      <c r="E138" s="124"/>
      <c r="F138" s="124"/>
      <c r="G138" s="124"/>
      <c r="H138" s="15">
        <f>I138/I143</f>
        <v>0</v>
      </c>
      <c r="I138" s="100">
        <v>0</v>
      </c>
    </row>
    <row r="139" spans="1:12" ht="36.6" customHeight="1" x14ac:dyDescent="0.25">
      <c r="A139" s="141" t="s">
        <v>178</v>
      </c>
      <c r="B139" s="141"/>
      <c r="C139" s="141"/>
      <c r="D139" s="141"/>
      <c r="E139" s="141"/>
      <c r="F139" s="141"/>
      <c r="G139" s="141"/>
      <c r="H139" s="16">
        <f>H138</f>
        <v>0</v>
      </c>
      <c r="I139" s="17">
        <f>I138</f>
        <v>0</v>
      </c>
      <c r="J139" s="25"/>
      <c r="K139" s="25"/>
      <c r="L139" s="2"/>
    </row>
    <row r="140" spans="1:12" ht="4.5" customHeight="1" x14ac:dyDescent="0.25">
      <c r="A140" s="19"/>
      <c r="B140" s="19"/>
      <c r="C140" s="19"/>
      <c r="D140" s="19"/>
      <c r="E140" s="19"/>
      <c r="F140" s="19"/>
      <c r="G140" s="19"/>
      <c r="H140" s="26"/>
      <c r="I140" s="27"/>
    </row>
    <row r="141" spans="1:12" ht="39" customHeight="1" x14ac:dyDescent="0.25">
      <c r="A141" s="142" t="s">
        <v>125</v>
      </c>
      <c r="B141" s="142"/>
      <c r="C141" s="142"/>
      <c r="D141" s="142"/>
      <c r="E141" s="142"/>
      <c r="F141" s="44">
        <v>0.18</v>
      </c>
      <c r="G141" s="45">
        <f>I143*F141</f>
        <v>763.17607319306535</v>
      </c>
      <c r="H141" s="97" t="s">
        <v>112</v>
      </c>
      <c r="I141" s="46">
        <f>I98</f>
        <v>129.80472727272729</v>
      </c>
      <c r="L141" s="2"/>
    </row>
    <row r="142" spans="1:12" s="49" customFormat="1" ht="16.5" customHeight="1" x14ac:dyDescent="0.25">
      <c r="A142" s="143" t="s">
        <v>113</v>
      </c>
      <c r="B142" s="143"/>
      <c r="C142" s="97" t="s">
        <v>114</v>
      </c>
      <c r="D142" s="97" t="s">
        <v>115</v>
      </c>
      <c r="E142" s="97" t="s">
        <v>116</v>
      </c>
      <c r="F142" s="97" t="s">
        <v>117</v>
      </c>
      <c r="G142" s="97" t="s">
        <v>118</v>
      </c>
      <c r="H142" s="97" t="s">
        <v>119</v>
      </c>
      <c r="I142" s="47" t="s">
        <v>120</v>
      </c>
      <c r="J142" s="48"/>
      <c r="L142" s="48"/>
    </row>
    <row r="143" spans="1:12" ht="16.5" customHeight="1" x14ac:dyDescent="0.25">
      <c r="A143" s="144">
        <f>I47</f>
        <v>2104.5563636363636</v>
      </c>
      <c r="B143" s="144"/>
      <c r="C143" s="98">
        <f>I67</f>
        <v>774.47674181818195</v>
      </c>
      <c r="D143" s="98">
        <f>I79</f>
        <v>536.54191301454546</v>
      </c>
      <c r="E143" s="98">
        <f>I86</f>
        <v>149.76023083636363</v>
      </c>
      <c r="F143" s="98">
        <f>I90</f>
        <v>197.44742398935276</v>
      </c>
      <c r="G143" s="98">
        <f>I101</f>
        <v>606.88912727272725</v>
      </c>
      <c r="H143" s="98">
        <f>A143+C143+D143+E143+F143+G143</f>
        <v>4369.6718005675348</v>
      </c>
      <c r="I143" s="98">
        <f>H143-I141</f>
        <v>4239.8670732948076</v>
      </c>
      <c r="J143" s="25"/>
      <c r="L143" s="2"/>
    </row>
    <row r="144" spans="1:12" ht="4.5" customHeight="1" x14ac:dyDescent="0.25"/>
    <row r="145" spans="1:10" ht="12" customHeight="1" x14ac:dyDescent="0.25">
      <c r="A145" s="125" t="s">
        <v>126</v>
      </c>
      <c r="B145" s="125"/>
      <c r="C145" s="125"/>
      <c r="D145" s="125"/>
      <c r="E145" s="125"/>
      <c r="F145" s="125"/>
      <c r="G145" s="125"/>
      <c r="H145" s="36">
        <f>H125+H135+H139</f>
        <v>0</v>
      </c>
      <c r="I145" s="37">
        <f>I125+I135+I139</f>
        <v>0</v>
      </c>
    </row>
    <row r="146" spans="1:10" ht="4.5" customHeight="1" x14ac:dyDescent="0.25"/>
    <row r="147" spans="1:10" ht="11.25" customHeight="1" x14ac:dyDescent="0.25">
      <c r="A147" s="126" t="s">
        <v>127</v>
      </c>
      <c r="B147" s="126"/>
      <c r="C147" s="126"/>
      <c r="D147" s="126"/>
      <c r="E147" s="126"/>
      <c r="F147" s="126"/>
      <c r="G147" s="126"/>
      <c r="H147" s="126"/>
      <c r="I147" s="126"/>
    </row>
    <row r="148" spans="1:10" ht="33.75" customHeight="1" x14ac:dyDescent="0.25">
      <c r="A148" s="14" t="s">
        <v>32</v>
      </c>
      <c r="B148" s="145" t="s">
        <v>128</v>
      </c>
      <c r="C148" s="145"/>
      <c r="D148" s="145"/>
      <c r="E148" s="145"/>
      <c r="F148" s="145"/>
      <c r="G148" s="145"/>
      <c r="H148" s="14" t="s">
        <v>34</v>
      </c>
      <c r="I148" s="14" t="s">
        <v>35</v>
      </c>
    </row>
    <row r="149" spans="1:10" ht="15" customHeight="1" x14ac:dyDescent="0.25">
      <c r="A149" s="94">
        <v>1</v>
      </c>
      <c r="B149" s="124" t="s">
        <v>129</v>
      </c>
      <c r="C149" s="124"/>
      <c r="D149" s="124"/>
      <c r="E149" s="124"/>
      <c r="F149" s="124"/>
      <c r="G149" s="124"/>
      <c r="H149" s="15">
        <f>I149/$I$115</f>
        <v>1.8696883852691217E-2</v>
      </c>
      <c r="I149" s="100">
        <f>($D$159/$E$160)*G159</f>
        <v>81.699246129591302</v>
      </c>
    </row>
    <row r="150" spans="1:10" ht="15" customHeight="1" x14ac:dyDescent="0.25">
      <c r="A150" s="94">
        <v>2</v>
      </c>
      <c r="B150" s="124" t="s">
        <v>130</v>
      </c>
      <c r="C150" s="124"/>
      <c r="D150" s="124"/>
      <c r="E150" s="124"/>
      <c r="F150" s="124"/>
      <c r="G150" s="124"/>
      <c r="H150" s="15">
        <f>I150/$I$115</f>
        <v>8.6118980169971673E-2</v>
      </c>
      <c r="I150" s="100">
        <f>($D$159/$E$160)*G160</f>
        <v>376.31167914235994</v>
      </c>
    </row>
    <row r="151" spans="1:10" ht="15" customHeight="1" x14ac:dyDescent="0.25">
      <c r="A151" s="94">
        <v>3</v>
      </c>
      <c r="B151" s="124" t="s">
        <v>12</v>
      </c>
      <c r="C151" s="124"/>
      <c r="D151" s="124"/>
      <c r="E151" s="124"/>
      <c r="F151" s="124"/>
      <c r="G151" s="124"/>
      <c r="H151" s="15">
        <f>I151/$I$115</f>
        <v>2.8328611898016998E-2</v>
      </c>
      <c r="I151" s="100">
        <f>($D$159/$E$160)*G161</f>
        <v>123.78673655998682</v>
      </c>
    </row>
    <row r="152" spans="1:10" ht="15" customHeight="1" x14ac:dyDescent="0.25">
      <c r="A152" s="94">
        <v>4</v>
      </c>
      <c r="B152" s="124" t="s">
        <v>131</v>
      </c>
      <c r="C152" s="124"/>
      <c r="D152" s="124"/>
      <c r="E152" s="124"/>
      <c r="F152" s="124"/>
      <c r="G152" s="124"/>
      <c r="H152" s="15">
        <f>I152/$I$115</f>
        <v>0</v>
      </c>
      <c r="I152" s="100">
        <f>($D$159/$E$160)*G162</f>
        <v>0</v>
      </c>
    </row>
    <row r="153" spans="1:10" ht="15" customHeight="1" x14ac:dyDescent="0.25">
      <c r="A153" s="94">
        <v>5</v>
      </c>
      <c r="B153" s="124" t="s">
        <v>132</v>
      </c>
      <c r="C153" s="124"/>
      <c r="D153" s="124"/>
      <c r="E153" s="124"/>
      <c r="F153" s="124"/>
      <c r="G153" s="124"/>
      <c r="H153" s="15">
        <f>I153/$I$115</f>
        <v>0</v>
      </c>
      <c r="I153" s="100">
        <f>($D$159/$E$160)*G163</f>
        <v>0</v>
      </c>
    </row>
    <row r="154" spans="1:10" ht="15" customHeight="1" x14ac:dyDescent="0.25">
      <c r="A154" s="141" t="s">
        <v>133</v>
      </c>
      <c r="B154" s="141"/>
      <c r="C154" s="141"/>
      <c r="D154" s="141"/>
      <c r="E154" s="141"/>
      <c r="F154" s="141"/>
      <c r="G154" s="141"/>
      <c r="H154" s="16">
        <f>H149+H150+H151+H152+H153</f>
        <v>0.13314447592067991</v>
      </c>
      <c r="I154" s="17">
        <f>SUM(I149:I153)</f>
        <v>581.79766183193806</v>
      </c>
    </row>
    <row r="155" spans="1:10" ht="11.25" customHeight="1" x14ac:dyDescent="0.25">
      <c r="A155" s="20" t="s">
        <v>134</v>
      </c>
      <c r="B155" s="138" t="s">
        <v>135</v>
      </c>
      <c r="C155" s="138"/>
      <c r="D155" s="138"/>
      <c r="E155" s="138"/>
      <c r="F155" s="138"/>
      <c r="G155" s="138"/>
      <c r="H155" s="138"/>
      <c r="I155" s="138"/>
    </row>
    <row r="156" spans="1:10" ht="18.75" customHeight="1" x14ac:dyDescent="0.25">
      <c r="A156" s="20" t="s">
        <v>136</v>
      </c>
      <c r="B156" s="127" t="s">
        <v>137</v>
      </c>
      <c r="C156" s="127"/>
      <c r="D156" s="127"/>
      <c r="E156" s="127"/>
      <c r="F156" s="127"/>
      <c r="G156" s="127"/>
      <c r="H156" s="127"/>
      <c r="I156" s="127"/>
    </row>
    <row r="157" spans="1:10" ht="13.5" customHeight="1" x14ac:dyDescent="0.25">
      <c r="A157" s="139" t="s">
        <v>138</v>
      </c>
      <c r="B157" s="139"/>
      <c r="C157" s="139"/>
      <c r="D157" s="139"/>
      <c r="E157" s="139"/>
      <c r="F157" s="139"/>
      <c r="G157" s="139"/>
      <c r="H157" s="139"/>
      <c r="I157" s="139"/>
    </row>
    <row r="158" spans="1:10" ht="13.5" customHeight="1" x14ac:dyDescent="0.25">
      <c r="A158" s="123" t="s">
        <v>139</v>
      </c>
      <c r="B158" s="123"/>
      <c r="C158" s="94" t="s">
        <v>140</v>
      </c>
      <c r="D158" s="140" t="s">
        <v>141</v>
      </c>
      <c r="E158" s="140"/>
      <c r="F158" s="94" t="s">
        <v>142</v>
      </c>
      <c r="G158" s="50" t="s">
        <v>143</v>
      </c>
      <c r="H158" s="123" t="s">
        <v>144</v>
      </c>
      <c r="I158" s="123"/>
    </row>
    <row r="159" spans="1:10" ht="13.5" customHeight="1" x14ac:dyDescent="0.25">
      <c r="A159" s="134">
        <f>I115</f>
        <v>4369.6718005675348</v>
      </c>
      <c r="B159" s="134"/>
      <c r="C159" s="100">
        <f>I145</f>
        <v>0</v>
      </c>
      <c r="D159" s="135">
        <f>A159+C159</f>
        <v>4369.6718005675348</v>
      </c>
      <c r="E159" s="135"/>
      <c r="F159" s="94" t="str">
        <f>B149</f>
        <v>PIS</v>
      </c>
      <c r="G159" s="51">
        <v>1.6500000000000001E-2</v>
      </c>
      <c r="H159" s="131">
        <v>6.4999999999999997E-3</v>
      </c>
      <c r="I159" s="131"/>
      <c r="J159" s="25"/>
    </row>
    <row r="160" spans="1:10" ht="13.5" customHeight="1" x14ac:dyDescent="0.25">
      <c r="A160" s="136" t="s">
        <v>145</v>
      </c>
      <c r="B160" s="136"/>
      <c r="C160" s="50">
        <v>1</v>
      </c>
      <c r="D160" s="52">
        <f>G164/1</f>
        <v>0.11749999999999999</v>
      </c>
      <c r="E160" s="53">
        <f>C160-D160</f>
        <v>0.88250000000000006</v>
      </c>
      <c r="F160" s="94" t="str">
        <f>B150</f>
        <v>COFINS</v>
      </c>
      <c r="G160" s="51">
        <v>7.5999999999999998E-2</v>
      </c>
      <c r="H160" s="131">
        <v>0.03</v>
      </c>
      <c r="I160" s="131"/>
    </row>
    <row r="161" spans="1:10" ht="13.5" customHeight="1" x14ac:dyDescent="0.25">
      <c r="A161" s="137" t="s">
        <v>146</v>
      </c>
      <c r="B161" s="137"/>
      <c r="C161" s="94">
        <v>1</v>
      </c>
      <c r="D161" s="54">
        <f>H164</f>
        <v>6.1499999999999999E-2</v>
      </c>
      <c r="E161" s="55">
        <f>C161-D161</f>
        <v>0.9385</v>
      </c>
      <c r="F161" s="94" t="str">
        <f>B151</f>
        <v>ISS</v>
      </c>
      <c r="G161" s="51">
        <f>I11</f>
        <v>2.5000000000000001E-2</v>
      </c>
      <c r="H161" s="131">
        <f>I11</f>
        <v>2.5000000000000001E-2</v>
      </c>
      <c r="I161" s="131"/>
    </row>
    <row r="162" spans="1:10" ht="13.5" customHeight="1" x14ac:dyDescent="0.25">
      <c r="A162" s="130" t="s">
        <v>147</v>
      </c>
      <c r="B162" s="130"/>
      <c r="C162" s="94">
        <v>1</v>
      </c>
      <c r="D162" s="56">
        <v>0.09</v>
      </c>
      <c r="E162" s="57">
        <f>C162-D162</f>
        <v>0.91</v>
      </c>
      <c r="F162" s="94" t="s">
        <v>148</v>
      </c>
      <c r="G162" s="51">
        <v>0</v>
      </c>
      <c r="H162" s="131">
        <v>0</v>
      </c>
      <c r="I162" s="131"/>
    </row>
    <row r="163" spans="1:10" ht="13.5" customHeight="1" x14ac:dyDescent="0.25">
      <c r="A163" s="132" t="s">
        <v>149</v>
      </c>
      <c r="B163" s="132" t="s">
        <v>150</v>
      </c>
      <c r="C163" s="132"/>
      <c r="D163" s="132"/>
      <c r="E163" s="132"/>
      <c r="F163" s="90" t="s">
        <v>151</v>
      </c>
      <c r="G163" s="51">
        <v>0</v>
      </c>
      <c r="H163" s="131">
        <v>0</v>
      </c>
      <c r="I163" s="131"/>
    </row>
    <row r="164" spans="1:10" ht="18" customHeight="1" x14ac:dyDescent="0.25">
      <c r="A164" s="132"/>
      <c r="B164" s="132"/>
      <c r="C164" s="132"/>
      <c r="D164" s="132"/>
      <c r="E164" s="132"/>
      <c r="F164" s="92" t="s">
        <v>152</v>
      </c>
      <c r="G164" s="58">
        <f>SUM(G159:G163)</f>
        <v>0.11749999999999999</v>
      </c>
      <c r="H164" s="133">
        <f>SUM(H159:I163)</f>
        <v>6.1499999999999999E-2</v>
      </c>
      <c r="I164" s="133"/>
    </row>
    <row r="165" spans="1:10" ht="18" customHeight="1" x14ac:dyDescent="0.25">
      <c r="A165" s="20" t="s">
        <v>153</v>
      </c>
      <c r="B165" s="127" t="s">
        <v>154</v>
      </c>
      <c r="C165" s="127"/>
      <c r="D165" s="127"/>
      <c r="E165" s="127"/>
      <c r="F165" s="127"/>
      <c r="G165" s="127"/>
      <c r="H165" s="127"/>
      <c r="I165" s="127"/>
    </row>
    <row r="166" spans="1:10" ht="4.5" customHeight="1" x14ac:dyDescent="0.25">
      <c r="A166" s="59"/>
      <c r="B166" s="128"/>
      <c r="C166" s="128"/>
      <c r="D166" s="128"/>
      <c r="E166" s="128"/>
      <c r="F166" s="128"/>
      <c r="G166" s="128"/>
      <c r="H166" s="128"/>
      <c r="I166" s="128"/>
    </row>
    <row r="167" spans="1:10" ht="12" customHeight="1" x14ac:dyDescent="0.25">
      <c r="A167" s="125" t="s">
        <v>155</v>
      </c>
      <c r="B167" s="125"/>
      <c r="C167" s="125"/>
      <c r="D167" s="125"/>
      <c r="E167" s="125"/>
      <c r="F167" s="125"/>
      <c r="G167" s="125"/>
      <c r="H167" s="36">
        <f>H154</f>
        <v>0.13314447592067991</v>
      </c>
      <c r="I167" s="37">
        <f>I154</f>
        <v>581.79766183193806</v>
      </c>
    </row>
    <row r="168" spans="1:10" ht="4.5" customHeight="1" x14ac:dyDescent="0.25"/>
    <row r="169" spans="1:10" ht="11.25" customHeight="1" x14ac:dyDescent="0.25">
      <c r="A169" s="129" t="s">
        <v>156</v>
      </c>
      <c r="B169" s="129"/>
      <c r="C169" s="129"/>
      <c r="D169" s="129"/>
      <c r="E169" s="129"/>
      <c r="F169" s="129"/>
      <c r="G169" s="129"/>
      <c r="H169" s="129"/>
      <c r="I169" s="129"/>
    </row>
    <row r="170" spans="1:10" ht="11.25" customHeight="1" x14ac:dyDescent="0.25">
      <c r="A170" s="126" t="s">
        <v>31</v>
      </c>
      <c r="B170" s="126"/>
      <c r="C170" s="126"/>
      <c r="D170" s="126"/>
      <c r="E170" s="126"/>
      <c r="F170" s="126"/>
      <c r="G170" s="126"/>
      <c r="H170" s="126"/>
      <c r="I170" s="126"/>
    </row>
    <row r="171" spans="1:10" ht="15" customHeight="1" x14ac:dyDescent="0.25">
      <c r="A171" s="94">
        <v>1</v>
      </c>
      <c r="B171" s="124" t="s">
        <v>157</v>
      </c>
      <c r="C171" s="124"/>
      <c r="D171" s="124"/>
      <c r="E171" s="124"/>
      <c r="F171" s="124"/>
      <c r="G171" s="124"/>
      <c r="H171" s="15">
        <f>I171/$G$192</f>
        <v>0.42503672487894117</v>
      </c>
      <c r="I171" s="60">
        <f>I47</f>
        <v>2104.5563636363636</v>
      </c>
    </row>
    <row r="172" spans="1:10" ht="15" customHeight="1" x14ac:dyDescent="0.25">
      <c r="A172" s="94">
        <v>2</v>
      </c>
      <c r="B172" s="124" t="s">
        <v>158</v>
      </c>
      <c r="C172" s="124"/>
      <c r="D172" s="124"/>
      <c r="E172" s="124"/>
      <c r="F172" s="124"/>
      <c r="G172" s="124"/>
      <c r="H172" s="15">
        <f>I172/$G$192</f>
        <v>0.33489579654094653</v>
      </c>
      <c r="I172" s="60">
        <f>I67+I79+I86+I90</f>
        <v>1658.2263096584438</v>
      </c>
    </row>
    <row r="173" spans="1:10" ht="15" customHeight="1" x14ac:dyDescent="0.25">
      <c r="A173" s="94">
        <v>3</v>
      </c>
      <c r="B173" s="124" t="s">
        <v>159</v>
      </c>
      <c r="C173" s="124"/>
      <c r="D173" s="124"/>
      <c r="E173" s="124"/>
      <c r="F173" s="124"/>
      <c r="G173" s="124"/>
      <c r="H173" s="15">
        <f>I173/$G$192</f>
        <v>0.12256747858011224</v>
      </c>
      <c r="I173" s="60">
        <f>I101</f>
        <v>606.88912727272725</v>
      </c>
    </row>
    <row r="174" spans="1:10" s="19" customFormat="1" ht="15" customHeight="1" x14ac:dyDescent="0.25">
      <c r="A174" s="125" t="s">
        <v>160</v>
      </c>
      <c r="B174" s="125"/>
      <c r="C174" s="125"/>
      <c r="D174" s="125"/>
      <c r="E174" s="125"/>
      <c r="F174" s="125"/>
      <c r="G174" s="125"/>
      <c r="H174" s="36">
        <f>H171+H172+H173</f>
        <v>0.88250000000000006</v>
      </c>
      <c r="I174" s="37">
        <f>SUM(I171:I173)</f>
        <v>4369.6718005675348</v>
      </c>
      <c r="J174" s="26"/>
    </row>
    <row r="175" spans="1:10" ht="4.5" customHeight="1" x14ac:dyDescent="0.25"/>
    <row r="176" spans="1:10" ht="11.25" customHeight="1" x14ac:dyDescent="0.25">
      <c r="A176" s="126" t="s">
        <v>102</v>
      </c>
      <c r="B176" s="126"/>
      <c r="C176" s="126"/>
      <c r="D176" s="126"/>
      <c r="E176" s="126"/>
      <c r="F176" s="126"/>
      <c r="G176" s="126"/>
      <c r="H176" s="126"/>
      <c r="I176" s="126"/>
    </row>
    <row r="177" spans="1:11" ht="15" customHeight="1" x14ac:dyDescent="0.25">
      <c r="A177" s="94">
        <v>1</v>
      </c>
      <c r="B177" s="124" t="s">
        <v>161</v>
      </c>
      <c r="C177" s="124"/>
      <c r="D177" s="124"/>
      <c r="E177" s="124"/>
      <c r="F177" s="124"/>
      <c r="G177" s="124"/>
      <c r="H177" s="15">
        <f>I177/$G$192</f>
        <v>0</v>
      </c>
      <c r="I177" s="100">
        <f>I125</f>
        <v>0</v>
      </c>
    </row>
    <row r="178" spans="1:11" ht="15" customHeight="1" x14ac:dyDescent="0.25">
      <c r="A178" s="94">
        <v>2</v>
      </c>
      <c r="B178" s="124" t="s">
        <v>162</v>
      </c>
      <c r="C178" s="124"/>
      <c r="D178" s="124"/>
      <c r="E178" s="124"/>
      <c r="F178" s="124"/>
      <c r="G178" s="124"/>
      <c r="H178" s="15">
        <f>I178/$G$192</f>
        <v>0</v>
      </c>
      <c r="I178" s="100">
        <f>I135</f>
        <v>0</v>
      </c>
    </row>
    <row r="179" spans="1:11" ht="15" customHeight="1" x14ac:dyDescent="0.25">
      <c r="A179" s="94">
        <v>3</v>
      </c>
      <c r="B179" s="124" t="s">
        <v>163</v>
      </c>
      <c r="C179" s="124"/>
      <c r="D179" s="124"/>
      <c r="E179" s="124"/>
      <c r="F179" s="124"/>
      <c r="G179" s="124"/>
      <c r="H179" s="15">
        <f>I179/$G$192</f>
        <v>0</v>
      </c>
      <c r="I179" s="100">
        <f>I139</f>
        <v>0</v>
      </c>
    </row>
    <row r="180" spans="1:11" ht="15" customHeight="1" x14ac:dyDescent="0.25">
      <c r="A180" s="125" t="s">
        <v>164</v>
      </c>
      <c r="B180" s="125"/>
      <c r="C180" s="125"/>
      <c r="D180" s="125"/>
      <c r="E180" s="125"/>
      <c r="F180" s="125"/>
      <c r="G180" s="125"/>
      <c r="H180" s="36">
        <f>H177+H178+H179</f>
        <v>0</v>
      </c>
      <c r="I180" s="37">
        <f>I177+I178+I179</f>
        <v>0</v>
      </c>
    </row>
    <row r="181" spans="1:11" ht="4.5" customHeight="1" x14ac:dyDescent="0.25"/>
    <row r="182" spans="1:11" ht="11.25" customHeight="1" x14ac:dyDescent="0.25">
      <c r="A182" s="126" t="s">
        <v>127</v>
      </c>
      <c r="B182" s="126"/>
      <c r="C182" s="126"/>
      <c r="D182" s="126"/>
      <c r="E182" s="126"/>
      <c r="F182" s="126"/>
      <c r="G182" s="126"/>
      <c r="H182" s="126"/>
      <c r="I182" s="126"/>
    </row>
    <row r="183" spans="1:11" ht="15" customHeight="1" x14ac:dyDescent="0.25">
      <c r="A183" s="94">
        <v>1</v>
      </c>
      <c r="B183" s="124" t="s">
        <v>165</v>
      </c>
      <c r="C183" s="124"/>
      <c r="D183" s="124"/>
      <c r="E183" s="124"/>
      <c r="F183" s="124"/>
      <c r="G183" s="124"/>
      <c r="H183" s="15">
        <f>I183/$G$192</f>
        <v>0.11749999999999999</v>
      </c>
      <c r="I183" s="100">
        <f>I154</f>
        <v>581.79766183193806</v>
      </c>
    </row>
    <row r="184" spans="1:11" ht="15" customHeight="1" x14ac:dyDescent="0.25">
      <c r="A184" s="125" t="s">
        <v>166</v>
      </c>
      <c r="B184" s="125"/>
      <c r="C184" s="125"/>
      <c r="D184" s="125"/>
      <c r="E184" s="125"/>
      <c r="F184" s="125"/>
      <c r="G184" s="125"/>
      <c r="H184" s="36">
        <f>H183</f>
        <v>0.11749999999999999</v>
      </c>
      <c r="I184" s="37">
        <f>I154</f>
        <v>581.79766183193806</v>
      </c>
      <c r="K184" s="31"/>
    </row>
    <row r="185" spans="1:11" ht="4.5" customHeight="1" x14ac:dyDescent="0.25"/>
    <row r="186" spans="1:11" ht="11.25" customHeight="1" x14ac:dyDescent="0.25">
      <c r="A186" s="113" t="s">
        <v>188</v>
      </c>
      <c r="B186" s="113"/>
      <c r="C186" s="113"/>
      <c r="D186" s="113"/>
      <c r="E186" s="113"/>
      <c r="F186" s="113"/>
      <c r="G186" s="113"/>
      <c r="H186" s="113"/>
      <c r="I186" s="113"/>
    </row>
    <row r="187" spans="1:11" ht="4.9000000000000004" customHeight="1" x14ac:dyDescent="0.25">
      <c r="A187" s="112"/>
      <c r="B187" s="112"/>
      <c r="C187" s="112"/>
      <c r="D187" s="112"/>
      <c r="E187" s="112"/>
      <c r="F187" s="112"/>
      <c r="G187" s="112"/>
      <c r="H187" s="112"/>
      <c r="I187" s="112"/>
    </row>
    <row r="188" spans="1:11" ht="40.5" customHeight="1" x14ac:dyDescent="0.25">
      <c r="A188" s="113" t="s">
        <v>186</v>
      </c>
      <c r="B188" s="113"/>
      <c r="C188" s="113"/>
      <c r="D188" s="113"/>
      <c r="E188" s="113"/>
      <c r="F188" s="113"/>
      <c r="G188" s="114" t="s">
        <v>196</v>
      </c>
      <c r="H188" s="115"/>
      <c r="I188" s="116"/>
    </row>
    <row r="189" spans="1:11" ht="11.25" customHeight="1" x14ac:dyDescent="0.25">
      <c r="A189" s="113"/>
      <c r="B189" s="113"/>
      <c r="C189" s="113"/>
      <c r="D189" s="113"/>
      <c r="E189" s="113"/>
      <c r="F189" s="113"/>
      <c r="G189" s="101"/>
      <c r="H189" s="102"/>
      <c r="I189" s="102">
        <f>((H71+H77+H78+H83+H84+H85)+((H71+H77+H78+H83+H84+H85)*H67))*I47*H192</f>
        <v>810.30098849707633</v>
      </c>
    </row>
    <row r="190" spans="1:11" ht="4.9000000000000004" customHeight="1" x14ac:dyDescent="0.25">
      <c r="A190" s="112"/>
      <c r="B190" s="112"/>
      <c r="C190" s="112"/>
      <c r="D190" s="112"/>
      <c r="E190" s="112"/>
      <c r="F190" s="112"/>
      <c r="G190" s="112"/>
      <c r="H190" s="112"/>
      <c r="I190" s="112"/>
    </row>
    <row r="191" spans="1:11" ht="35.450000000000003" customHeight="1" x14ac:dyDescent="0.25">
      <c r="A191" s="117" t="s">
        <v>187</v>
      </c>
      <c r="B191" s="118"/>
      <c r="C191" s="118"/>
      <c r="D191" s="118"/>
      <c r="E191" s="118"/>
      <c r="F191" s="119"/>
      <c r="G191" s="70" t="s">
        <v>167</v>
      </c>
      <c r="H191" s="70" t="s">
        <v>168</v>
      </c>
      <c r="I191" s="70" t="s">
        <v>169</v>
      </c>
    </row>
    <row r="192" spans="1:11" ht="14.45" customHeight="1" x14ac:dyDescent="0.25">
      <c r="A192" s="120"/>
      <c r="B192" s="121"/>
      <c r="C192" s="121"/>
      <c r="D192" s="121"/>
      <c r="E192" s="121"/>
      <c r="F192" s="122"/>
      <c r="G192" s="79">
        <f>I174+I180+I184</f>
        <v>4951.4694623994728</v>
      </c>
      <c r="H192" s="87">
        <f>IF(D6="12x36",2,1)</f>
        <v>1</v>
      </c>
      <c r="I192" s="80">
        <f>G192*H192</f>
        <v>4951.4694623994728</v>
      </c>
    </row>
  </sheetData>
  <mergeCells count="178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H21:H24"/>
    <mergeCell ref="I21:I24"/>
    <mergeCell ref="A25:F25"/>
    <mergeCell ref="A15:F17"/>
    <mergeCell ref="G15:G17"/>
    <mergeCell ref="A18:F20"/>
    <mergeCell ref="G18:G20"/>
    <mergeCell ref="G21:G24"/>
    <mergeCell ref="A9:C9"/>
    <mergeCell ref="D9:F9"/>
    <mergeCell ref="G9:H9"/>
    <mergeCell ref="A10:F10"/>
    <mergeCell ref="A11:F11"/>
    <mergeCell ref="A12:F14"/>
    <mergeCell ref="G12:G14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A187:I187"/>
    <mergeCell ref="A188:F189"/>
    <mergeCell ref="G188:I188"/>
    <mergeCell ref="A190:I190"/>
    <mergeCell ref="A191:F192"/>
    <mergeCell ref="A21:F24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"/>
  <sheetViews>
    <sheetView showGridLines="0" view="pageBreakPreview" zoomScale="145" zoomScaleNormal="130" zoomScaleSheetLayoutView="145" zoomScalePageLayoutView="130" workbookViewId="0">
      <selection activeCell="I139" sqref="I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86" t="s">
        <v>0</v>
      </c>
      <c r="B1" s="186"/>
      <c r="C1" s="186"/>
      <c r="D1" s="186"/>
      <c r="E1" s="186"/>
      <c r="F1" s="186"/>
      <c r="G1" s="186"/>
      <c r="H1" s="186"/>
      <c r="I1" s="186"/>
      <c r="K1" s="3"/>
    </row>
    <row r="2" spans="1:11" ht="22.5" customHeight="1" x14ac:dyDescent="0.25">
      <c r="A2" s="186" t="s">
        <v>1</v>
      </c>
      <c r="B2" s="186"/>
      <c r="C2" s="187" t="s">
        <v>197</v>
      </c>
      <c r="D2" s="187"/>
      <c r="E2" s="188" t="s">
        <v>2</v>
      </c>
      <c r="F2" s="188"/>
      <c r="G2" s="188"/>
      <c r="H2" s="188"/>
      <c r="I2" s="188"/>
    </row>
    <row r="3" spans="1:11" ht="11.25" customHeight="1" x14ac:dyDescent="0.25">
      <c r="A3" s="186" t="s">
        <v>3</v>
      </c>
      <c r="B3" s="186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48" t="s">
        <v>5</v>
      </c>
      <c r="B5" s="148"/>
      <c r="C5" s="148"/>
      <c r="D5" s="189" t="s">
        <v>201</v>
      </c>
      <c r="E5" s="189"/>
      <c r="F5" s="189"/>
      <c r="G5" s="168" t="str">
        <f>IF(D6="12x36","Regime de trabalho:","Quantidade de HORAS/MÊS")</f>
        <v>Quantidade de HORAS/MÊS</v>
      </c>
      <c r="H5" s="168"/>
      <c r="I5" s="190">
        <f>IF(D6="12x36",D6,5*D6)</f>
        <v>200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8"/>
      <c r="C6" s="148"/>
      <c r="D6" s="158">
        <v>40</v>
      </c>
      <c r="E6" s="159"/>
      <c r="F6" s="160"/>
      <c r="G6" s="168"/>
      <c r="H6" s="168"/>
      <c r="I6" s="190"/>
    </row>
    <row r="7" spans="1:11" ht="22.5" customHeight="1" x14ac:dyDescent="0.25">
      <c r="A7" s="148" t="s">
        <v>6</v>
      </c>
      <c r="B7" s="148"/>
      <c r="C7" s="148"/>
      <c r="D7" s="124" t="s">
        <v>199</v>
      </c>
      <c r="E7" s="124"/>
      <c r="F7" s="124"/>
      <c r="G7" s="182" t="s">
        <v>7</v>
      </c>
      <c r="H7" s="182"/>
      <c r="I7" s="191">
        <v>0.4</v>
      </c>
    </row>
    <row r="8" spans="1:11" ht="22.5" customHeight="1" x14ac:dyDescent="0.25">
      <c r="A8" s="148" t="s">
        <v>8</v>
      </c>
      <c r="B8" s="148"/>
      <c r="C8" s="148"/>
      <c r="D8" s="179" t="s">
        <v>15</v>
      </c>
      <c r="E8" s="180"/>
      <c r="F8" s="181"/>
      <c r="G8" s="182"/>
      <c r="H8" s="182"/>
      <c r="I8" s="191"/>
    </row>
    <row r="9" spans="1:11" ht="24.75" customHeight="1" x14ac:dyDescent="0.25">
      <c r="A9" s="148" t="s">
        <v>9</v>
      </c>
      <c r="B9" s="148"/>
      <c r="C9" s="148"/>
      <c r="D9" s="148" t="s">
        <v>200</v>
      </c>
      <c r="E9" s="148"/>
      <c r="F9" s="148"/>
      <c r="G9" s="182" t="s">
        <v>10</v>
      </c>
      <c r="H9" s="182"/>
      <c r="I9" s="89" t="s">
        <v>192</v>
      </c>
    </row>
    <row r="10" spans="1:11" ht="32.25" customHeight="1" x14ac:dyDescent="0.25">
      <c r="A10" s="183" t="s">
        <v>181</v>
      </c>
      <c r="B10" s="183"/>
      <c r="C10" s="183"/>
      <c r="D10" s="183"/>
      <c r="E10" s="183"/>
      <c r="F10" s="183"/>
      <c r="G10" s="88" t="s">
        <v>11</v>
      </c>
      <c r="H10" s="91">
        <v>220</v>
      </c>
      <c r="I10" s="7">
        <v>1653.58</v>
      </c>
    </row>
    <row r="11" spans="1:11" ht="11.25" customHeight="1" x14ac:dyDescent="0.25">
      <c r="A11" s="140" t="s">
        <v>12</v>
      </c>
      <c r="B11" s="140"/>
      <c r="C11" s="140"/>
      <c r="D11" s="140"/>
      <c r="E11" s="140"/>
      <c r="F11" s="140"/>
      <c r="G11" s="91" t="str">
        <f>D9</f>
        <v>Porto Alegre</v>
      </c>
      <c r="H11" s="91" t="s">
        <v>13</v>
      </c>
      <c r="I11" s="8">
        <v>2.5000000000000001E-2</v>
      </c>
    </row>
    <row r="12" spans="1:11" ht="15" customHeight="1" x14ac:dyDescent="0.25">
      <c r="A12" s="140" t="s">
        <v>14</v>
      </c>
      <c r="B12" s="140"/>
      <c r="C12" s="140"/>
      <c r="D12" s="140"/>
      <c r="E12" s="140"/>
      <c r="F12" s="140"/>
      <c r="G12" s="174" t="s">
        <v>15</v>
      </c>
      <c r="H12" s="91" t="s">
        <v>16</v>
      </c>
      <c r="I12" s="7">
        <v>5</v>
      </c>
    </row>
    <row r="13" spans="1:11" x14ac:dyDescent="0.25">
      <c r="A13" s="140"/>
      <c r="B13" s="140"/>
      <c r="C13" s="140"/>
      <c r="D13" s="140"/>
      <c r="E13" s="140"/>
      <c r="F13" s="140"/>
      <c r="G13" s="174"/>
      <c r="H13" s="91" t="s">
        <v>17</v>
      </c>
      <c r="I13" s="9">
        <v>22</v>
      </c>
    </row>
    <row r="14" spans="1:11" x14ac:dyDescent="0.25">
      <c r="A14" s="140"/>
      <c r="B14" s="140"/>
      <c r="C14" s="140"/>
      <c r="D14" s="140"/>
      <c r="E14" s="140"/>
      <c r="F14" s="140"/>
      <c r="G14" s="174"/>
      <c r="H14" s="91" t="s">
        <v>18</v>
      </c>
      <c r="I14" s="89">
        <v>0.06</v>
      </c>
    </row>
    <row r="15" spans="1:11" ht="11.25" customHeight="1" x14ac:dyDescent="0.25">
      <c r="A15" s="140" t="s">
        <v>180</v>
      </c>
      <c r="B15" s="140"/>
      <c r="C15" s="140"/>
      <c r="D15" s="140"/>
      <c r="E15" s="140"/>
      <c r="F15" s="140"/>
      <c r="G15" s="174" t="s">
        <v>15</v>
      </c>
      <c r="H15" s="91" t="s">
        <v>16</v>
      </c>
      <c r="I15" s="7">
        <v>25.42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74"/>
      <c r="H16" s="91" t="s">
        <v>17</v>
      </c>
      <c r="I16" s="9">
        <v>22</v>
      </c>
    </row>
    <row r="17" spans="1:9" x14ac:dyDescent="0.25">
      <c r="A17" s="140"/>
      <c r="B17" s="140"/>
      <c r="C17" s="140"/>
      <c r="D17" s="140"/>
      <c r="E17" s="140"/>
      <c r="F17" s="140"/>
      <c r="G17" s="174"/>
      <c r="H17" s="91" t="s">
        <v>18</v>
      </c>
      <c r="I17" s="89">
        <v>0.19</v>
      </c>
    </row>
    <row r="18" spans="1:9" ht="11.25" customHeight="1" x14ac:dyDescent="0.25">
      <c r="A18" s="140" t="s">
        <v>20</v>
      </c>
      <c r="B18" s="140"/>
      <c r="C18" s="140"/>
      <c r="D18" s="140"/>
      <c r="E18" s="140"/>
      <c r="F18" s="140"/>
      <c r="G18" s="174" t="s">
        <v>15</v>
      </c>
      <c r="H18" s="91" t="s">
        <v>16</v>
      </c>
      <c r="I18" s="7">
        <v>0</v>
      </c>
    </row>
    <row r="19" spans="1:9" x14ac:dyDescent="0.25">
      <c r="A19" s="140"/>
      <c r="B19" s="140"/>
      <c r="C19" s="140"/>
      <c r="D19" s="140"/>
      <c r="E19" s="140"/>
      <c r="F19" s="140"/>
      <c r="G19" s="174"/>
      <c r="H19" s="91" t="s">
        <v>17</v>
      </c>
      <c r="I19" s="9">
        <v>0</v>
      </c>
    </row>
    <row r="20" spans="1:9" x14ac:dyDescent="0.25">
      <c r="A20" s="175"/>
      <c r="B20" s="175"/>
      <c r="C20" s="175"/>
      <c r="D20" s="175"/>
      <c r="E20" s="175"/>
      <c r="F20" s="175"/>
      <c r="G20" s="174"/>
      <c r="H20" s="91" t="s">
        <v>18</v>
      </c>
      <c r="I20" s="89">
        <v>0</v>
      </c>
    </row>
    <row r="21" spans="1:9" ht="14.25" customHeight="1" x14ac:dyDescent="0.25">
      <c r="A21" s="123" t="s">
        <v>202</v>
      </c>
      <c r="B21" s="123"/>
      <c r="C21" s="123"/>
      <c r="D21" s="123"/>
      <c r="E21" s="123"/>
      <c r="F21" s="123"/>
      <c r="G21" s="176" t="s">
        <v>15</v>
      </c>
      <c r="H21" s="168" t="s">
        <v>21</v>
      </c>
      <c r="I21" s="171">
        <v>24.1</v>
      </c>
    </row>
    <row r="22" spans="1:9" ht="16.5" customHeight="1" x14ac:dyDescent="0.25">
      <c r="A22" s="123"/>
      <c r="B22" s="123"/>
      <c r="C22" s="123"/>
      <c r="D22" s="123"/>
      <c r="E22" s="123"/>
      <c r="F22" s="123"/>
      <c r="G22" s="177"/>
      <c r="H22" s="169"/>
      <c r="I22" s="172"/>
    </row>
    <row r="23" spans="1:9" ht="11.25" customHeight="1" x14ac:dyDescent="0.25">
      <c r="A23" s="123"/>
      <c r="B23" s="123"/>
      <c r="C23" s="123"/>
      <c r="D23" s="123"/>
      <c r="E23" s="123"/>
      <c r="F23" s="123"/>
      <c r="G23" s="177"/>
      <c r="H23" s="169"/>
      <c r="I23" s="172"/>
    </row>
    <row r="24" spans="1:9" ht="12.75" customHeight="1" x14ac:dyDescent="0.25">
      <c r="A24" s="123"/>
      <c r="B24" s="123"/>
      <c r="C24" s="123"/>
      <c r="D24" s="123"/>
      <c r="E24" s="123"/>
      <c r="F24" s="123"/>
      <c r="G24" s="178"/>
      <c r="H24" s="170"/>
      <c r="I24" s="173"/>
    </row>
    <row r="25" spans="1:9" ht="22.5" customHeight="1" x14ac:dyDescent="0.25">
      <c r="A25" s="149" t="s">
        <v>22</v>
      </c>
      <c r="B25" s="149"/>
      <c r="C25" s="149"/>
      <c r="D25" s="149"/>
      <c r="E25" s="149"/>
      <c r="F25" s="149"/>
      <c r="G25" s="93"/>
      <c r="H25" s="93" t="s">
        <v>23</v>
      </c>
      <c r="I25" s="10" t="s">
        <v>192</v>
      </c>
    </row>
    <row r="26" spans="1:9" ht="34.5" customHeight="1" x14ac:dyDescent="0.25">
      <c r="A26" s="123" t="s">
        <v>24</v>
      </c>
      <c r="B26" s="123"/>
      <c r="C26" s="123"/>
      <c r="D26" s="123"/>
      <c r="E26" s="123"/>
      <c r="F26" s="123"/>
      <c r="G26" s="91"/>
      <c r="H26" s="91" t="s">
        <v>25</v>
      </c>
      <c r="I26" s="7">
        <f>I39</f>
        <v>1503.2545454545455</v>
      </c>
    </row>
    <row r="27" spans="1:9" ht="15" customHeight="1" x14ac:dyDescent="0.25">
      <c r="A27" s="123" t="s">
        <v>26</v>
      </c>
      <c r="B27" s="123"/>
      <c r="C27" s="123"/>
      <c r="D27" s="123"/>
      <c r="E27" s="123"/>
      <c r="F27" s="123"/>
      <c r="G27" s="93"/>
      <c r="H27" s="11" t="s">
        <v>27</v>
      </c>
      <c r="I27" s="12">
        <v>8</v>
      </c>
    </row>
    <row r="28" spans="1:9" ht="15" customHeight="1" x14ac:dyDescent="0.25">
      <c r="A28" s="123"/>
      <c r="B28" s="123"/>
      <c r="C28" s="123"/>
      <c r="D28" s="123"/>
      <c r="E28" s="123"/>
      <c r="F28" s="123"/>
      <c r="G28" s="93"/>
      <c r="H28" s="13" t="s">
        <v>28</v>
      </c>
      <c r="I28" s="89">
        <v>1</v>
      </c>
    </row>
    <row r="29" spans="1:9" ht="26.25" customHeight="1" x14ac:dyDescent="0.25">
      <c r="A29" s="123" t="s">
        <v>29</v>
      </c>
      <c r="B29" s="123"/>
      <c r="C29" s="123"/>
      <c r="D29" s="123"/>
      <c r="E29" s="123"/>
      <c r="F29" s="123"/>
      <c r="G29" s="93"/>
      <c r="H29" s="91" t="s">
        <v>27</v>
      </c>
      <c r="I29" s="12" t="s">
        <v>192</v>
      </c>
    </row>
    <row r="30" spans="1:9" ht="35.25" customHeight="1" x14ac:dyDescent="0.25">
      <c r="A30" s="123" t="s">
        <v>30</v>
      </c>
      <c r="B30" s="123"/>
      <c r="C30" s="123"/>
      <c r="D30" s="123"/>
      <c r="E30" s="123"/>
      <c r="F30" s="123"/>
      <c r="G30" s="91"/>
      <c r="H30" s="88" t="s">
        <v>23</v>
      </c>
      <c r="I30" s="89">
        <v>0.2</v>
      </c>
    </row>
    <row r="31" spans="1:9" ht="1.1499999999999999" customHeight="1" x14ac:dyDescent="0.25">
      <c r="A31" s="84"/>
      <c r="B31" s="84"/>
      <c r="C31" s="84"/>
      <c r="D31" s="84"/>
      <c r="E31" s="84"/>
      <c r="F31" s="84"/>
      <c r="G31" s="84"/>
      <c r="H31" s="84"/>
      <c r="I31" s="85" t="s">
        <v>192</v>
      </c>
    </row>
    <row r="32" spans="1:9" ht="1.1499999999999999" customHeight="1" x14ac:dyDescent="0.25">
      <c r="A32" s="166"/>
      <c r="B32" s="166"/>
      <c r="C32" s="166"/>
      <c r="D32" s="166"/>
      <c r="E32" s="166"/>
      <c r="F32" s="166"/>
      <c r="G32" s="166"/>
      <c r="H32" s="166"/>
      <c r="I32" s="166"/>
    </row>
    <row r="33" spans="1:10" ht="1.1499999999999999" customHeight="1" x14ac:dyDescent="0.25">
      <c r="A33" s="166"/>
      <c r="B33" s="166"/>
      <c r="C33" s="166"/>
      <c r="D33" s="166"/>
      <c r="E33" s="166"/>
      <c r="F33" s="166"/>
      <c r="G33" s="166"/>
      <c r="H33" s="166"/>
      <c r="I33" s="166"/>
    </row>
    <row r="34" spans="1:10" ht="1.1499999999999999" customHeight="1" x14ac:dyDescent="0.25">
      <c r="A34" s="166"/>
      <c r="B34" s="166"/>
      <c r="C34" s="166"/>
      <c r="D34" s="166"/>
      <c r="E34" s="166"/>
      <c r="F34" s="166"/>
      <c r="G34" s="166"/>
      <c r="H34" s="166"/>
      <c r="I34" s="166"/>
    </row>
    <row r="35" spans="1:10" ht="1.1499999999999999" customHeight="1" x14ac:dyDescent="0.25">
      <c r="A35" s="166"/>
      <c r="B35" s="166"/>
      <c r="C35" s="166"/>
      <c r="D35" s="166"/>
      <c r="E35" s="166"/>
      <c r="F35" s="166"/>
      <c r="G35" s="166"/>
      <c r="H35" s="166"/>
      <c r="I35" s="166"/>
    </row>
    <row r="36" spans="1:10" ht="1.1499999999999999" customHeight="1" x14ac:dyDescent="0.25">
      <c r="A36" s="167"/>
      <c r="B36" s="167"/>
      <c r="C36" s="167"/>
      <c r="D36" s="167"/>
      <c r="E36" s="167"/>
      <c r="F36" s="167"/>
      <c r="G36" s="167"/>
      <c r="H36" s="167"/>
      <c r="I36" s="167"/>
    </row>
    <row r="37" spans="1:10" ht="8.25" customHeight="1" x14ac:dyDescent="0.25">
      <c r="A37" s="126" t="s">
        <v>31</v>
      </c>
      <c r="B37" s="126"/>
      <c r="C37" s="126"/>
      <c r="D37" s="126"/>
      <c r="E37" s="126"/>
      <c r="F37" s="126"/>
      <c r="G37" s="126"/>
      <c r="H37" s="126"/>
      <c r="I37" s="126"/>
    </row>
    <row r="38" spans="1:10" ht="33.75" customHeight="1" x14ac:dyDescent="0.25">
      <c r="A38" s="14" t="s">
        <v>32</v>
      </c>
      <c r="B38" s="145" t="s">
        <v>33</v>
      </c>
      <c r="C38" s="145"/>
      <c r="D38" s="145"/>
      <c r="E38" s="145"/>
      <c r="F38" s="145"/>
      <c r="G38" s="145"/>
      <c r="H38" s="14" t="s">
        <v>34</v>
      </c>
      <c r="I38" s="14" t="s">
        <v>35</v>
      </c>
    </row>
    <row r="39" spans="1:10" ht="15" customHeight="1" x14ac:dyDescent="0.25">
      <c r="A39" s="94">
        <v>1</v>
      </c>
      <c r="B39" s="124" t="s">
        <v>36</v>
      </c>
      <c r="C39" s="124"/>
      <c r="D39" s="124"/>
      <c r="E39" s="124"/>
      <c r="F39" s="124"/>
      <c r="G39" s="124"/>
      <c r="H39" s="15">
        <f t="shared" ref="H39:H46" si="0">I39/$I$47</f>
        <v>0.65351711026615977</v>
      </c>
      <c r="I39" s="100">
        <f>IF(D6="12x36",I10,I10/H10*I5)</f>
        <v>1503.2545454545455</v>
      </c>
    </row>
    <row r="40" spans="1:10" ht="15" customHeight="1" x14ac:dyDescent="0.25">
      <c r="A40" s="94">
        <f t="shared" ref="A40:A46" si="1">A39+1</f>
        <v>2</v>
      </c>
      <c r="B40" s="124" t="s">
        <v>37</v>
      </c>
      <c r="C40" s="124"/>
      <c r="D40" s="124"/>
      <c r="E40" s="124"/>
      <c r="F40" s="124"/>
      <c r="G40" s="124"/>
      <c r="H40" s="15">
        <f t="shared" si="0"/>
        <v>0</v>
      </c>
      <c r="I40" s="100">
        <f>IF(I9=30%,I39*I9,0)</f>
        <v>0</v>
      </c>
    </row>
    <row r="41" spans="1:10" ht="15" customHeight="1" x14ac:dyDescent="0.25">
      <c r="A41" s="94">
        <f t="shared" si="1"/>
        <v>3</v>
      </c>
      <c r="B41" s="124" t="s">
        <v>38</v>
      </c>
      <c r="C41" s="124"/>
      <c r="D41" s="124"/>
      <c r="E41" s="124"/>
      <c r="F41" s="124"/>
      <c r="G41" s="124"/>
      <c r="H41" s="15">
        <f t="shared" si="0"/>
        <v>0</v>
      </c>
      <c r="I41" s="100">
        <f>IF(I7=10%,I26*I7,0)</f>
        <v>0</v>
      </c>
    </row>
    <row r="42" spans="1:10" ht="15" customHeight="1" x14ac:dyDescent="0.25">
      <c r="A42" s="94">
        <f t="shared" si="1"/>
        <v>4</v>
      </c>
      <c r="B42" s="124" t="s">
        <v>39</v>
      </c>
      <c r="C42" s="124"/>
      <c r="D42" s="124"/>
      <c r="E42" s="124"/>
      <c r="F42" s="124"/>
      <c r="G42" s="124"/>
      <c r="H42" s="15">
        <f t="shared" si="0"/>
        <v>0</v>
      </c>
      <c r="I42" s="100">
        <f>IF(I7=20%,I26*I7,0)</f>
        <v>0</v>
      </c>
    </row>
    <row r="43" spans="1:10" ht="15" customHeight="1" x14ac:dyDescent="0.25">
      <c r="A43" s="94">
        <f t="shared" si="1"/>
        <v>5</v>
      </c>
      <c r="B43" s="124" t="s">
        <v>40</v>
      </c>
      <c r="C43" s="124"/>
      <c r="D43" s="124"/>
      <c r="E43" s="124"/>
      <c r="F43" s="124"/>
      <c r="G43" s="124"/>
      <c r="H43" s="15">
        <f t="shared" si="0"/>
        <v>0.26140684410646392</v>
      </c>
      <c r="I43" s="100">
        <f>IF(I7=40%,I26*I7,0)</f>
        <v>601.30181818181825</v>
      </c>
    </row>
    <row r="44" spans="1:10" ht="15" customHeight="1" x14ac:dyDescent="0.25">
      <c r="A44" s="94">
        <f t="shared" si="1"/>
        <v>6</v>
      </c>
      <c r="B44" s="124" t="s">
        <v>175</v>
      </c>
      <c r="C44" s="124"/>
      <c r="D44" s="124"/>
      <c r="E44" s="124"/>
      <c r="F44" s="124"/>
      <c r="G44" s="124"/>
      <c r="H44" s="15">
        <f t="shared" si="0"/>
        <v>0</v>
      </c>
      <c r="I44" s="100">
        <f>IF(I25="Não aplicável",0,I39*I25)</f>
        <v>0</v>
      </c>
    </row>
    <row r="45" spans="1:10" ht="15" customHeight="1" x14ac:dyDescent="0.25">
      <c r="A45" s="94">
        <f t="shared" si="1"/>
        <v>7</v>
      </c>
      <c r="B45" s="124" t="s">
        <v>41</v>
      </c>
      <c r="C45" s="124"/>
      <c r="D45" s="124"/>
      <c r="E45" s="124"/>
      <c r="F45" s="124"/>
      <c r="G45" s="124"/>
      <c r="H45" s="15">
        <f t="shared" si="0"/>
        <v>7.3193916349809887E-2</v>
      </c>
      <c r="I45" s="100">
        <f>IF(I27="Não aplicável",0,(I39+I40+I41+I42+I43+I44)/I5*I27*(1+I28))</f>
        <v>168.36450909090908</v>
      </c>
    </row>
    <row r="46" spans="1:10" ht="23.25" customHeight="1" x14ac:dyDescent="0.25">
      <c r="A46" s="94">
        <f t="shared" si="1"/>
        <v>8</v>
      </c>
      <c r="B46" s="124" t="s">
        <v>42</v>
      </c>
      <c r="C46" s="124"/>
      <c r="D46" s="124"/>
      <c r="E46" s="124"/>
      <c r="F46" s="124"/>
      <c r="G46" s="124"/>
      <c r="H46" s="15">
        <f t="shared" si="0"/>
        <v>1.1882129277566543E-2</v>
      </c>
      <c r="I46" s="100">
        <f>IF(I27="Não aplicável",0,I27/I13*5*(I10/H10*(1+I28)))</f>
        <v>27.331900826446283</v>
      </c>
    </row>
    <row r="47" spans="1:10" s="19" customFormat="1" ht="15" customHeight="1" x14ac:dyDescent="0.25">
      <c r="A47" s="141" t="s">
        <v>43</v>
      </c>
      <c r="B47" s="141"/>
      <c r="C47" s="141"/>
      <c r="D47" s="141"/>
      <c r="E47" s="141"/>
      <c r="F47" s="141"/>
      <c r="G47" s="141"/>
      <c r="H47" s="16">
        <f>SUM(H39:H46)</f>
        <v>1.0000000000000002</v>
      </c>
      <c r="I47" s="17">
        <f>SUM(I39:I46)</f>
        <v>2300.2527735537187</v>
      </c>
      <c r="J47" s="18"/>
    </row>
    <row r="48" spans="1:10" s="19" customFormat="1" ht="1.1499999999999999" customHeight="1" x14ac:dyDescent="0.25">
      <c r="A48" s="163"/>
      <c r="B48" s="163"/>
      <c r="C48" s="163"/>
      <c r="D48" s="163"/>
      <c r="E48" s="163"/>
      <c r="F48" s="163"/>
      <c r="G48" s="163"/>
      <c r="H48" s="163"/>
      <c r="I48" s="163"/>
      <c r="J48" s="18"/>
    </row>
    <row r="49" spans="1:10" s="19" customFormat="1" ht="1.1499999999999999" customHeight="1" x14ac:dyDescent="0.25">
      <c r="A49" s="164"/>
      <c r="B49" s="164"/>
      <c r="C49" s="164"/>
      <c r="D49" s="164"/>
      <c r="E49" s="164"/>
      <c r="F49" s="164"/>
      <c r="G49" s="164"/>
      <c r="H49" s="164"/>
      <c r="I49" s="164"/>
      <c r="J49" s="18"/>
    </row>
    <row r="50" spans="1:10" s="19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18"/>
    </row>
    <row r="51" spans="1:10" s="19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18"/>
    </row>
    <row r="52" spans="1:10" s="19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18"/>
    </row>
    <row r="53" spans="1:10" s="19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18"/>
    </row>
    <row r="54" spans="1:10" s="19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18"/>
    </row>
    <row r="55" spans="1:10" s="19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18"/>
    </row>
    <row r="56" spans="1:10" s="19" customFormat="1" ht="1.1499999999999999" customHeight="1" x14ac:dyDescent="0.25">
      <c r="A56" s="164"/>
      <c r="B56" s="164"/>
      <c r="C56" s="164"/>
      <c r="D56" s="164"/>
      <c r="E56" s="164"/>
      <c r="F56" s="164"/>
      <c r="G56" s="164"/>
      <c r="H56" s="164"/>
      <c r="I56" s="164"/>
      <c r="J56" s="18"/>
    </row>
    <row r="57" spans="1:10" ht="1.1499999999999999" customHeight="1" x14ac:dyDescent="0.25">
      <c r="A57" s="165"/>
      <c r="B57" s="165"/>
      <c r="C57" s="165"/>
      <c r="D57" s="165"/>
      <c r="E57" s="165"/>
      <c r="F57" s="165"/>
      <c r="G57" s="165"/>
      <c r="H57" s="165"/>
      <c r="I57" s="165"/>
    </row>
    <row r="58" spans="1:10" ht="33.75" customHeight="1" x14ac:dyDescent="0.25">
      <c r="A58" s="14" t="s">
        <v>44</v>
      </c>
      <c r="B58" s="145" t="s">
        <v>45</v>
      </c>
      <c r="C58" s="145"/>
      <c r="D58" s="145"/>
      <c r="E58" s="145"/>
      <c r="F58" s="145"/>
      <c r="G58" s="145"/>
      <c r="H58" s="14" t="s">
        <v>34</v>
      </c>
      <c r="I58" s="14" t="s">
        <v>35</v>
      </c>
    </row>
    <row r="59" spans="1:10" ht="15" customHeight="1" x14ac:dyDescent="0.25">
      <c r="A59" s="94">
        <v>1</v>
      </c>
      <c r="B59" s="124" t="s">
        <v>46</v>
      </c>
      <c r="C59" s="124"/>
      <c r="D59" s="124"/>
      <c r="E59" s="124"/>
      <c r="F59" s="124"/>
      <c r="G59" s="124"/>
      <c r="H59" s="15">
        <v>0.2</v>
      </c>
      <c r="I59" s="100">
        <f t="shared" ref="I59:I66" si="2">$I$47*H59</f>
        <v>460.05055471074377</v>
      </c>
    </row>
    <row r="60" spans="1:10" ht="15" customHeight="1" x14ac:dyDescent="0.25">
      <c r="A60" s="94">
        <v>2</v>
      </c>
      <c r="B60" s="124" t="s">
        <v>47</v>
      </c>
      <c r="C60" s="124"/>
      <c r="D60" s="124"/>
      <c r="E60" s="124"/>
      <c r="F60" s="124"/>
      <c r="G60" s="124"/>
      <c r="H60" s="15">
        <v>1.4999999999999999E-2</v>
      </c>
      <c r="I60" s="100">
        <f t="shared" si="2"/>
        <v>34.503791603305778</v>
      </c>
    </row>
    <row r="61" spans="1:10" ht="15" customHeight="1" x14ac:dyDescent="0.25">
      <c r="A61" s="94">
        <v>3</v>
      </c>
      <c r="B61" s="124" t="s">
        <v>48</v>
      </c>
      <c r="C61" s="124"/>
      <c r="D61" s="124"/>
      <c r="E61" s="124"/>
      <c r="F61" s="124"/>
      <c r="G61" s="124"/>
      <c r="H61" s="15">
        <v>0.01</v>
      </c>
      <c r="I61" s="100">
        <f t="shared" si="2"/>
        <v>23.002527735537189</v>
      </c>
    </row>
    <row r="62" spans="1:10" ht="15" customHeight="1" x14ac:dyDescent="0.25">
      <c r="A62" s="94">
        <v>4</v>
      </c>
      <c r="B62" s="124" t="s">
        <v>49</v>
      </c>
      <c r="C62" s="124"/>
      <c r="D62" s="124"/>
      <c r="E62" s="124"/>
      <c r="F62" s="124"/>
      <c r="G62" s="124"/>
      <c r="H62" s="15">
        <v>2E-3</v>
      </c>
      <c r="I62" s="100">
        <f t="shared" si="2"/>
        <v>4.6005055471074376</v>
      </c>
    </row>
    <row r="63" spans="1:10" ht="15" customHeight="1" x14ac:dyDescent="0.25">
      <c r="A63" s="94">
        <v>5</v>
      </c>
      <c r="B63" s="124" t="s">
        <v>50</v>
      </c>
      <c r="C63" s="124"/>
      <c r="D63" s="124"/>
      <c r="E63" s="124"/>
      <c r="F63" s="124"/>
      <c r="G63" s="124"/>
      <c r="H63" s="15">
        <v>2.5000000000000001E-2</v>
      </c>
      <c r="I63" s="100">
        <f t="shared" si="2"/>
        <v>57.506319338842971</v>
      </c>
    </row>
    <row r="64" spans="1:10" ht="15" customHeight="1" x14ac:dyDescent="0.25">
      <c r="A64" s="94">
        <v>6</v>
      </c>
      <c r="B64" s="124" t="s">
        <v>51</v>
      </c>
      <c r="C64" s="124"/>
      <c r="D64" s="124"/>
      <c r="E64" s="124"/>
      <c r="F64" s="124"/>
      <c r="G64" s="124"/>
      <c r="H64" s="15">
        <v>0.08</v>
      </c>
      <c r="I64" s="100">
        <f t="shared" si="2"/>
        <v>184.02022188429751</v>
      </c>
    </row>
    <row r="65" spans="1:10" ht="15" customHeight="1" x14ac:dyDescent="0.25">
      <c r="A65" s="94">
        <v>7</v>
      </c>
      <c r="B65" s="124" t="s">
        <v>52</v>
      </c>
      <c r="C65" s="124"/>
      <c r="D65" s="124"/>
      <c r="E65" s="124"/>
      <c r="F65" s="124"/>
      <c r="G65" s="124"/>
      <c r="H65" s="15">
        <v>0.03</v>
      </c>
      <c r="I65" s="100">
        <f t="shared" si="2"/>
        <v>69.007583206611557</v>
      </c>
    </row>
    <row r="66" spans="1:10" ht="15" customHeight="1" x14ac:dyDescent="0.25">
      <c r="A66" s="94">
        <v>8</v>
      </c>
      <c r="B66" s="124" t="s">
        <v>53</v>
      </c>
      <c r="C66" s="124"/>
      <c r="D66" s="124"/>
      <c r="E66" s="124"/>
      <c r="F66" s="124"/>
      <c r="G66" s="124"/>
      <c r="H66" s="15">
        <v>6.0000000000000001E-3</v>
      </c>
      <c r="I66" s="100">
        <f t="shared" si="2"/>
        <v>13.801516641322312</v>
      </c>
    </row>
    <row r="67" spans="1:10" s="19" customFormat="1" ht="15" customHeight="1" x14ac:dyDescent="0.25">
      <c r="A67" s="141" t="s">
        <v>54</v>
      </c>
      <c r="B67" s="141"/>
      <c r="C67" s="141"/>
      <c r="D67" s="141"/>
      <c r="E67" s="141"/>
      <c r="F67" s="141"/>
      <c r="G67" s="141"/>
      <c r="H67" s="16">
        <f>SUM(H59:H66)</f>
        <v>0.3680000000000001</v>
      </c>
      <c r="I67" s="17">
        <f>SUM(I59:I66)</f>
        <v>846.49302066776863</v>
      </c>
      <c r="J67" s="18"/>
    </row>
    <row r="68" spans="1:10" ht="15" customHeight="1" x14ac:dyDescent="0.25">
      <c r="A68" s="156" t="s">
        <v>55</v>
      </c>
      <c r="B68" s="156"/>
      <c r="C68" s="156"/>
      <c r="D68" s="156"/>
      <c r="E68" s="156"/>
      <c r="F68" s="156"/>
      <c r="G68" s="156"/>
      <c r="H68" s="156"/>
      <c r="I68" s="156"/>
    </row>
    <row r="69" spans="1:10" ht="30.75" customHeight="1" x14ac:dyDescent="0.25">
      <c r="A69" s="162" t="s">
        <v>56</v>
      </c>
      <c r="B69" s="162"/>
      <c r="C69" s="162"/>
      <c r="D69" s="162"/>
      <c r="E69" s="162"/>
      <c r="F69" s="162"/>
      <c r="G69" s="162"/>
      <c r="H69" s="162"/>
      <c r="I69" s="162"/>
    </row>
    <row r="70" spans="1:10" ht="33.75" customHeight="1" x14ac:dyDescent="0.25">
      <c r="A70" s="14" t="s">
        <v>57</v>
      </c>
      <c r="B70" s="145" t="s">
        <v>58</v>
      </c>
      <c r="C70" s="145"/>
      <c r="D70" s="145"/>
      <c r="E70" s="145"/>
      <c r="F70" s="145"/>
      <c r="G70" s="145"/>
      <c r="H70" s="14" t="s">
        <v>34</v>
      </c>
      <c r="I70" s="14" t="s">
        <v>35</v>
      </c>
    </row>
    <row r="71" spans="1:10" ht="15" customHeight="1" x14ac:dyDescent="0.25">
      <c r="A71" s="94">
        <v>1</v>
      </c>
      <c r="B71" s="124" t="s">
        <v>59</v>
      </c>
      <c r="C71" s="124"/>
      <c r="D71" s="124"/>
      <c r="E71" s="124"/>
      <c r="F71" s="124"/>
      <c r="G71" s="124"/>
      <c r="H71" s="15">
        <v>0.119314</v>
      </c>
      <c r="I71" s="100">
        <f t="shared" ref="I71:I78" si="3">$I$47*H71</f>
        <v>274.45235942378838</v>
      </c>
    </row>
    <row r="72" spans="1:10" ht="15" customHeight="1" x14ac:dyDescent="0.25">
      <c r="A72" s="94">
        <v>2</v>
      </c>
      <c r="B72" s="124" t="s">
        <v>60</v>
      </c>
      <c r="C72" s="124"/>
      <c r="D72" s="124"/>
      <c r="E72" s="124"/>
      <c r="F72" s="124"/>
      <c r="G72" s="124"/>
      <c r="H72" s="15">
        <v>2.0479000000000001E-2</v>
      </c>
      <c r="I72" s="100">
        <f t="shared" si="3"/>
        <v>47.106876549606611</v>
      </c>
    </row>
    <row r="73" spans="1:10" ht="15" customHeight="1" x14ac:dyDescent="0.25">
      <c r="A73" s="94">
        <v>3</v>
      </c>
      <c r="B73" s="124" t="s">
        <v>61</v>
      </c>
      <c r="C73" s="124"/>
      <c r="D73" s="124"/>
      <c r="E73" s="124"/>
      <c r="F73" s="124"/>
      <c r="G73" s="124"/>
      <c r="H73" s="15">
        <v>1.2123E-2</v>
      </c>
      <c r="I73" s="100">
        <f t="shared" si="3"/>
        <v>27.885964373791733</v>
      </c>
    </row>
    <row r="74" spans="1:10" ht="15" customHeight="1" x14ac:dyDescent="0.25">
      <c r="A74" s="94">
        <v>4</v>
      </c>
      <c r="B74" s="124" t="s">
        <v>62</v>
      </c>
      <c r="C74" s="124"/>
      <c r="D74" s="124"/>
      <c r="E74" s="124"/>
      <c r="F74" s="124"/>
      <c r="G74" s="124"/>
      <c r="H74" s="15">
        <v>1.1436E-2</v>
      </c>
      <c r="I74" s="100">
        <f t="shared" si="3"/>
        <v>26.305690718360328</v>
      </c>
    </row>
    <row r="75" spans="1:10" ht="15" customHeight="1" x14ac:dyDescent="0.25">
      <c r="A75" s="94">
        <v>5</v>
      </c>
      <c r="B75" s="124" t="s">
        <v>63</v>
      </c>
      <c r="C75" s="124"/>
      <c r="D75" s="124"/>
      <c r="E75" s="124"/>
      <c r="F75" s="124"/>
      <c r="G75" s="124"/>
      <c r="H75" s="15">
        <v>1.74E-4</v>
      </c>
      <c r="I75" s="100">
        <f t="shared" si="3"/>
        <v>0.40024398259834704</v>
      </c>
    </row>
    <row r="76" spans="1:10" ht="15" customHeight="1" x14ac:dyDescent="0.25">
      <c r="A76" s="94">
        <v>6</v>
      </c>
      <c r="B76" s="124" t="s">
        <v>64</v>
      </c>
      <c r="C76" s="124"/>
      <c r="D76" s="124"/>
      <c r="E76" s="124"/>
      <c r="F76" s="124"/>
      <c r="G76" s="124"/>
      <c r="H76" s="15">
        <v>4.4200000000000001E-4</v>
      </c>
      <c r="I76" s="100">
        <f t="shared" si="3"/>
        <v>1.0167117259107437</v>
      </c>
    </row>
    <row r="77" spans="1:10" ht="15" customHeight="1" x14ac:dyDescent="0.25">
      <c r="A77" s="94">
        <v>7</v>
      </c>
      <c r="B77" s="124" t="s">
        <v>65</v>
      </c>
      <c r="C77" s="124"/>
      <c r="D77" s="124"/>
      <c r="E77" s="124"/>
      <c r="F77" s="124"/>
      <c r="G77" s="124"/>
      <c r="H77" s="15">
        <v>1.85E-4</v>
      </c>
      <c r="I77" s="100">
        <f t="shared" si="3"/>
        <v>0.42554676310743794</v>
      </c>
    </row>
    <row r="78" spans="1:10" ht="15" customHeight="1" x14ac:dyDescent="0.25">
      <c r="A78" s="94">
        <v>8</v>
      </c>
      <c r="B78" s="124" t="s">
        <v>66</v>
      </c>
      <c r="C78" s="124"/>
      <c r="D78" s="124"/>
      <c r="E78" s="124"/>
      <c r="F78" s="124"/>
      <c r="G78" s="124"/>
      <c r="H78" s="15">
        <v>9.0789999999999996E-2</v>
      </c>
      <c r="I78" s="100">
        <f t="shared" si="3"/>
        <v>208.8399493109421</v>
      </c>
    </row>
    <row r="79" spans="1:10" s="19" customFormat="1" ht="15" customHeight="1" x14ac:dyDescent="0.25">
      <c r="A79" s="141" t="s">
        <v>67</v>
      </c>
      <c r="B79" s="141"/>
      <c r="C79" s="141"/>
      <c r="D79" s="141"/>
      <c r="E79" s="141"/>
      <c r="F79" s="141"/>
      <c r="G79" s="141"/>
      <c r="H79" s="16">
        <f>SUM(H71:H78)</f>
        <v>0.25494299999999998</v>
      </c>
      <c r="I79" s="17">
        <f>SUM(I71:I78)</f>
        <v>586.43334284810567</v>
      </c>
      <c r="J79" s="18"/>
    </row>
    <row r="80" spans="1:10" ht="11.25" customHeight="1" x14ac:dyDescent="0.25">
      <c r="A80" s="20" t="s">
        <v>68</v>
      </c>
      <c r="B80" s="138" t="s">
        <v>69</v>
      </c>
      <c r="C80" s="138"/>
      <c r="D80" s="138"/>
      <c r="E80" s="138"/>
      <c r="F80" s="138"/>
      <c r="G80" s="138"/>
      <c r="H80" s="138"/>
      <c r="I80" s="138"/>
    </row>
    <row r="81" spans="1:11" ht="15" customHeight="1" x14ac:dyDescent="0.25">
      <c r="A81" s="20" t="s">
        <v>70</v>
      </c>
      <c r="B81" s="161" t="s">
        <v>71</v>
      </c>
      <c r="C81" s="161"/>
      <c r="D81" s="161"/>
      <c r="E81" s="161"/>
      <c r="F81" s="161"/>
      <c r="G81" s="161"/>
      <c r="H81" s="161"/>
      <c r="I81" s="161"/>
    </row>
    <row r="82" spans="1:11" ht="33.75" customHeight="1" x14ac:dyDescent="0.25">
      <c r="A82" s="14" t="s">
        <v>72</v>
      </c>
      <c r="B82" s="145" t="s">
        <v>73</v>
      </c>
      <c r="C82" s="145"/>
      <c r="D82" s="145"/>
      <c r="E82" s="145"/>
      <c r="F82" s="145"/>
      <c r="G82" s="145"/>
      <c r="H82" s="14" t="s">
        <v>34</v>
      </c>
      <c r="I82" s="14" t="s">
        <v>35</v>
      </c>
    </row>
    <row r="83" spans="1:11" ht="15" customHeight="1" x14ac:dyDescent="0.25">
      <c r="A83" s="94">
        <v>1</v>
      </c>
      <c r="B83" s="124" t="s">
        <v>74</v>
      </c>
      <c r="C83" s="124"/>
      <c r="D83" s="124"/>
      <c r="E83" s="124"/>
      <c r="F83" s="124"/>
      <c r="G83" s="124"/>
      <c r="H83" s="15">
        <v>4.8321000000000003E-2</v>
      </c>
      <c r="I83" s="100">
        <f>$I$47*H83</f>
        <v>111.15051427088925</v>
      </c>
    </row>
    <row r="84" spans="1:11" ht="15" customHeight="1" x14ac:dyDescent="0.25">
      <c r="A84" s="94">
        <v>2</v>
      </c>
      <c r="B84" s="124" t="s">
        <v>75</v>
      </c>
      <c r="C84" s="124"/>
      <c r="D84" s="124"/>
      <c r="E84" s="124"/>
      <c r="F84" s="124"/>
      <c r="G84" s="124"/>
      <c r="H84" s="15">
        <v>3.5109999999999998E-3</v>
      </c>
      <c r="I84" s="100">
        <f>$I$47*H84</f>
        <v>8.0761874879471058</v>
      </c>
    </row>
    <row r="85" spans="1:11" ht="15" customHeight="1" x14ac:dyDescent="0.25">
      <c r="A85" s="94">
        <v>3</v>
      </c>
      <c r="B85" s="124" t="s">
        <v>76</v>
      </c>
      <c r="C85" s="124"/>
      <c r="D85" s="124"/>
      <c r="E85" s="124"/>
      <c r="F85" s="124"/>
      <c r="G85" s="124"/>
      <c r="H85" s="15">
        <v>1.9328000000000001E-2</v>
      </c>
      <c r="I85" s="100">
        <f>$I$47*H85</f>
        <v>44.459285607246279</v>
      </c>
    </row>
    <row r="86" spans="1:11" s="19" customFormat="1" ht="15" customHeight="1" x14ac:dyDescent="0.25">
      <c r="A86" s="141" t="s">
        <v>77</v>
      </c>
      <c r="B86" s="141"/>
      <c r="C86" s="141"/>
      <c r="D86" s="141"/>
      <c r="E86" s="141"/>
      <c r="F86" s="141"/>
      <c r="G86" s="141"/>
      <c r="H86" s="16">
        <f>SUM(H83:H85)</f>
        <v>7.1160000000000001E-2</v>
      </c>
      <c r="I86" s="17">
        <f>SUM(I83:I85)</f>
        <v>163.68598736608263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45" t="s">
        <v>79</v>
      </c>
      <c r="C88" s="145"/>
      <c r="D88" s="145"/>
      <c r="E88" s="145"/>
      <c r="F88" s="145"/>
      <c r="G88" s="145"/>
      <c r="H88" s="14" t="s">
        <v>34</v>
      </c>
      <c r="I88" s="14" t="s">
        <v>35</v>
      </c>
    </row>
    <row r="89" spans="1:11" ht="15" customHeight="1" x14ac:dyDescent="0.25">
      <c r="A89" s="94">
        <v>1</v>
      </c>
      <c r="B89" s="124" t="s">
        <v>80</v>
      </c>
      <c r="C89" s="124"/>
      <c r="D89" s="124"/>
      <c r="E89" s="124"/>
      <c r="F89" s="124"/>
      <c r="G89" s="124"/>
      <c r="H89" s="15">
        <f>(H67*H79)</f>
        <v>9.3819024000000015E-2</v>
      </c>
      <c r="I89" s="100">
        <f>$I$47*H89</f>
        <v>215.80747016810292</v>
      </c>
    </row>
    <row r="90" spans="1:11" s="19" customFormat="1" ht="15" customHeight="1" x14ac:dyDescent="0.25">
      <c r="A90" s="141" t="s">
        <v>81</v>
      </c>
      <c r="B90" s="141"/>
      <c r="C90" s="141"/>
      <c r="D90" s="141"/>
      <c r="E90" s="141"/>
      <c r="F90" s="141"/>
      <c r="G90" s="141"/>
      <c r="H90" s="16">
        <f>SUM(H89:H89)</f>
        <v>9.3819024000000015E-2</v>
      </c>
      <c r="I90" s="17">
        <f>I89</f>
        <v>215.80747016810292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7" t="s">
        <v>183</v>
      </c>
      <c r="B92" s="157"/>
      <c r="C92" s="157"/>
      <c r="D92" s="157"/>
      <c r="E92" s="157"/>
      <c r="F92" s="157"/>
      <c r="G92" s="157"/>
      <c r="H92" s="23">
        <f>H67+H79+H86+H90</f>
        <v>0.787922024</v>
      </c>
      <c r="I92" s="24">
        <f>I67+I79+I86+I90</f>
        <v>1812.4198210500599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45" t="s">
        <v>83</v>
      </c>
      <c r="C94" s="145"/>
      <c r="D94" s="145"/>
      <c r="E94" s="145"/>
      <c r="F94" s="145"/>
      <c r="G94" s="145"/>
      <c r="H94" s="14" t="s">
        <v>34</v>
      </c>
      <c r="I94" s="14" t="s">
        <v>35</v>
      </c>
    </row>
    <row r="95" spans="1:11" ht="15" customHeight="1" x14ac:dyDescent="0.25">
      <c r="A95" s="94">
        <v>1</v>
      </c>
      <c r="B95" s="124" t="s">
        <v>19</v>
      </c>
      <c r="C95" s="124"/>
      <c r="D95" s="124"/>
      <c r="E95" s="124"/>
      <c r="F95" s="124"/>
      <c r="G95" s="124"/>
      <c r="H95" s="15">
        <f t="shared" ref="H95:H100" si="4">I95/$I$47</f>
        <v>0.19692809642836467</v>
      </c>
      <c r="I95" s="100">
        <f>I113</f>
        <v>452.98439999999999</v>
      </c>
    </row>
    <row r="96" spans="1:11" ht="15" customHeight="1" x14ac:dyDescent="0.25">
      <c r="A96" s="94">
        <f>A95+1</f>
        <v>2</v>
      </c>
      <c r="B96" s="124" t="s">
        <v>20</v>
      </c>
      <c r="C96" s="124"/>
      <c r="D96" s="124"/>
      <c r="E96" s="124"/>
      <c r="F96" s="124"/>
      <c r="G96" s="124"/>
      <c r="H96" s="15">
        <f t="shared" si="4"/>
        <v>0</v>
      </c>
      <c r="I96" s="100">
        <f>I109</f>
        <v>0</v>
      </c>
    </row>
    <row r="97" spans="1:10" ht="15" customHeight="1" x14ac:dyDescent="0.25">
      <c r="A97" s="94">
        <f t="shared" ref="A97:A100" si="5">A96+1</f>
        <v>3</v>
      </c>
      <c r="B97" s="158" t="s">
        <v>177</v>
      </c>
      <c r="C97" s="159"/>
      <c r="D97" s="159"/>
      <c r="E97" s="159"/>
      <c r="F97" s="159"/>
      <c r="G97" s="160"/>
      <c r="H97" s="15">
        <f t="shared" si="4"/>
        <v>0</v>
      </c>
      <c r="I97" s="100">
        <v>0</v>
      </c>
    </row>
    <row r="98" spans="1:10" ht="15" customHeight="1" x14ac:dyDescent="0.25">
      <c r="A98" s="94">
        <f t="shared" si="5"/>
        <v>4</v>
      </c>
      <c r="B98" s="124" t="s">
        <v>84</v>
      </c>
      <c r="C98" s="124"/>
      <c r="D98" s="124"/>
      <c r="E98" s="124"/>
      <c r="F98" s="124"/>
      <c r="G98" s="124"/>
      <c r="H98" s="15">
        <f t="shared" si="4"/>
        <v>5.6430636130562595E-2</v>
      </c>
      <c r="I98" s="100">
        <f>I105</f>
        <v>129.80472727272729</v>
      </c>
    </row>
    <row r="99" spans="1:10" ht="15" customHeight="1" x14ac:dyDescent="0.25">
      <c r="A99" s="94">
        <f t="shared" si="5"/>
        <v>5</v>
      </c>
      <c r="B99" s="124" t="s">
        <v>85</v>
      </c>
      <c r="C99" s="124"/>
      <c r="D99" s="124"/>
      <c r="E99" s="124"/>
      <c r="F99" s="124"/>
      <c r="G99" s="124"/>
      <c r="H99" s="15">
        <f t="shared" si="4"/>
        <v>0</v>
      </c>
      <c r="I99" s="100">
        <f>IF(I29="Não aplicável",0,((I10/H10)*1.5*I29))</f>
        <v>0</v>
      </c>
    </row>
    <row r="100" spans="1:10" ht="15" customHeight="1" x14ac:dyDescent="0.25">
      <c r="A100" s="94">
        <f t="shared" si="5"/>
        <v>6</v>
      </c>
      <c r="B100" s="124" t="s">
        <v>86</v>
      </c>
      <c r="C100" s="124"/>
      <c r="D100" s="124"/>
      <c r="E100" s="124"/>
      <c r="F100" s="124"/>
      <c r="G100" s="124"/>
      <c r="H100" s="15">
        <f t="shared" si="4"/>
        <v>1.0477109419051934E-2</v>
      </c>
      <c r="I100" s="100">
        <f>IF(I21="Não aplicável",0,I21)</f>
        <v>24.1</v>
      </c>
    </row>
    <row r="101" spans="1:10" ht="15" customHeight="1" x14ac:dyDescent="0.25">
      <c r="A101" s="141" t="s">
        <v>87</v>
      </c>
      <c r="B101" s="141"/>
      <c r="C101" s="141"/>
      <c r="D101" s="141"/>
      <c r="E101" s="141"/>
      <c r="F101" s="141"/>
      <c r="G101" s="141"/>
      <c r="H101" s="16">
        <f>SUM(H95:H100)</f>
        <v>0.26383584197797921</v>
      </c>
      <c r="I101" s="17">
        <f>SUM(I95:I100)</f>
        <v>606.88912727272725</v>
      </c>
      <c r="J101" s="25"/>
    </row>
    <row r="102" spans="1:10" ht="18" customHeight="1" x14ac:dyDescent="0.25">
      <c r="A102" s="20" t="s">
        <v>88</v>
      </c>
      <c r="B102" s="156" t="s">
        <v>89</v>
      </c>
      <c r="C102" s="156"/>
      <c r="D102" s="156"/>
      <c r="E102" s="156"/>
      <c r="F102" s="156"/>
      <c r="G102" s="156"/>
      <c r="H102" s="26"/>
      <c r="I102" s="27"/>
    </row>
    <row r="103" spans="1:10" ht="15" customHeight="1" x14ac:dyDescent="0.25">
      <c r="A103" s="139" t="s">
        <v>90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 ht="24" customHeight="1" x14ac:dyDescent="0.25">
      <c r="A104" s="123" t="s">
        <v>91</v>
      </c>
      <c r="B104" s="123"/>
      <c r="C104" s="94" t="s">
        <v>92</v>
      </c>
      <c r="D104" s="94" t="s">
        <v>93</v>
      </c>
      <c r="E104" s="94" t="s">
        <v>94</v>
      </c>
      <c r="F104" s="94" t="s">
        <v>95</v>
      </c>
      <c r="G104" s="94" t="s">
        <v>96</v>
      </c>
      <c r="H104" s="15" t="s">
        <v>97</v>
      </c>
      <c r="I104" s="100" t="s">
        <v>98</v>
      </c>
    </row>
    <row r="105" spans="1:10" ht="15" customHeight="1" x14ac:dyDescent="0.25">
      <c r="A105" s="151">
        <f>IF(I12="Não aplicável",0,I12)</f>
        <v>5</v>
      </c>
      <c r="B105" s="151"/>
      <c r="C105" s="94">
        <f>IF(I13="Não aplicável",0,I13)</f>
        <v>22</v>
      </c>
      <c r="D105" s="94">
        <v>2</v>
      </c>
      <c r="E105" s="96">
        <f>A105*C105*D105</f>
        <v>220</v>
      </c>
      <c r="F105" s="96">
        <f>I39</f>
        <v>1503.2545454545455</v>
      </c>
      <c r="G105" s="28">
        <f>IF(I14="Não aplicável",0,I14)</f>
        <v>0.06</v>
      </c>
      <c r="H105" s="96">
        <f>F105*G105</f>
        <v>90.195272727272723</v>
      </c>
      <c r="I105" s="100">
        <f>IF((E105-H105)&gt;0,E105-H105,0)</f>
        <v>129.80472727272729</v>
      </c>
    </row>
    <row r="106" spans="1:10" ht="3.75" customHeight="1" x14ac:dyDescent="0.25">
      <c r="A106" s="29"/>
      <c r="E106" s="25"/>
      <c r="F106" s="25"/>
      <c r="G106" s="30"/>
      <c r="H106" s="25"/>
      <c r="I106" s="31"/>
    </row>
    <row r="107" spans="1:10" ht="15" customHeight="1" x14ac:dyDescent="0.25">
      <c r="A107" s="139" t="s">
        <v>99</v>
      </c>
      <c r="B107" s="139"/>
      <c r="C107" s="139"/>
      <c r="D107" s="139"/>
      <c r="E107" s="139"/>
      <c r="F107" s="139"/>
      <c r="G107" s="139"/>
      <c r="H107" s="139"/>
      <c r="I107" s="139"/>
    </row>
    <row r="108" spans="1:10" ht="23.25" customHeight="1" x14ac:dyDescent="0.25">
      <c r="A108" s="123" t="s">
        <v>91</v>
      </c>
      <c r="B108" s="123"/>
      <c r="C108" s="94" t="s">
        <v>100</v>
      </c>
      <c r="D108" s="94" t="s">
        <v>93</v>
      </c>
      <c r="E108" s="94" t="s">
        <v>94</v>
      </c>
      <c r="F108" s="94" t="s">
        <v>95</v>
      </c>
      <c r="G108" s="94" t="s">
        <v>96</v>
      </c>
      <c r="H108" s="15" t="s">
        <v>97</v>
      </c>
      <c r="I108" s="100" t="s">
        <v>98</v>
      </c>
    </row>
    <row r="109" spans="1:10" ht="15" customHeight="1" x14ac:dyDescent="0.25">
      <c r="A109" s="150">
        <f>IF(I18="Não aplicável",0,I18)</f>
        <v>0</v>
      </c>
      <c r="B109" s="150"/>
      <c r="C109" s="32">
        <f>IF(I19="Não aplicável",0,I19)</f>
        <v>0</v>
      </c>
      <c r="D109" s="94">
        <v>1</v>
      </c>
      <c r="E109" s="96">
        <f>A109*C109*D109</f>
        <v>0</v>
      </c>
      <c r="F109" s="96">
        <f>E109</f>
        <v>0</v>
      </c>
      <c r="G109" s="99">
        <f>IF(I20="Não aplicável",0,I20)</f>
        <v>0</v>
      </c>
      <c r="H109" s="96">
        <f>F109*G109</f>
        <v>0</v>
      </c>
      <c r="I109" s="100">
        <f>E109-H109</f>
        <v>0</v>
      </c>
    </row>
    <row r="110" spans="1:10" ht="4.5" customHeight="1" x14ac:dyDescent="0.25">
      <c r="A110" s="33"/>
      <c r="B110" s="33"/>
      <c r="C110" s="33"/>
      <c r="D110" s="33"/>
      <c r="E110" s="18"/>
      <c r="F110" s="18"/>
      <c r="G110" s="34"/>
      <c r="H110" s="18"/>
      <c r="I110" s="35"/>
    </row>
    <row r="111" spans="1:10" ht="15" customHeight="1" x14ac:dyDescent="0.25">
      <c r="A111" s="152" t="s">
        <v>176</v>
      </c>
      <c r="B111" s="153"/>
      <c r="C111" s="153"/>
      <c r="D111" s="153"/>
      <c r="E111" s="153"/>
      <c r="F111" s="154" t="str">
        <f>A15</f>
        <v xml:space="preserve">Auxílio Alimentação </v>
      </c>
      <c r="G111" s="154"/>
      <c r="H111" s="154"/>
      <c r="I111" s="155"/>
    </row>
    <row r="112" spans="1:10" ht="23.25" customHeight="1" x14ac:dyDescent="0.25">
      <c r="A112" s="149" t="s">
        <v>91</v>
      </c>
      <c r="B112" s="149"/>
      <c r="C112" s="95" t="s">
        <v>100</v>
      </c>
      <c r="D112" s="95" t="s">
        <v>93</v>
      </c>
      <c r="E112" s="95" t="s">
        <v>94</v>
      </c>
      <c r="F112" s="95" t="s">
        <v>95</v>
      </c>
      <c r="G112" s="95" t="s">
        <v>96</v>
      </c>
      <c r="H112" s="67" t="str">
        <f>H104</f>
        <v>Valor desconto</v>
      </c>
      <c r="I112" s="68" t="s">
        <v>98</v>
      </c>
    </row>
    <row r="113" spans="1:12" ht="15" customHeight="1" x14ac:dyDescent="0.25">
      <c r="A113" s="150">
        <f>IF(I15="Não aplicável",0,I15)</f>
        <v>25.42</v>
      </c>
      <c r="B113" s="150"/>
      <c r="C113" s="32">
        <f>IF(I16="Não aplicável",0,I16)</f>
        <v>22</v>
      </c>
      <c r="D113" s="94">
        <v>1</v>
      </c>
      <c r="E113" s="96">
        <f>A113*C113*D113</f>
        <v>559.24</v>
      </c>
      <c r="F113" s="96">
        <f>E113</f>
        <v>559.24</v>
      </c>
      <c r="G113" s="99">
        <f>IF(I17="Não aplicável",0,I17)</f>
        <v>0.19</v>
      </c>
      <c r="H113" s="96">
        <f>F113*G113</f>
        <v>106.2556</v>
      </c>
      <c r="I113" s="100">
        <f>E113-H113</f>
        <v>452.98439999999999</v>
      </c>
    </row>
    <row r="114" spans="1:12" ht="4.5" customHeight="1" x14ac:dyDescent="0.25"/>
    <row r="115" spans="1:12" ht="12" customHeight="1" x14ac:dyDescent="0.25">
      <c r="A115" s="125" t="s">
        <v>101</v>
      </c>
      <c r="B115" s="125"/>
      <c r="C115" s="125"/>
      <c r="D115" s="125"/>
      <c r="E115" s="125"/>
      <c r="F115" s="125"/>
      <c r="G115" s="125"/>
      <c r="H115" s="36">
        <f>H47+H92+H101</f>
        <v>2.0517578659779794</v>
      </c>
      <c r="I115" s="37">
        <f>I47+I92+I101</f>
        <v>4719.5617218765055</v>
      </c>
      <c r="J115" s="25"/>
      <c r="L115" s="25"/>
    </row>
    <row r="116" spans="1:12" s="42" customFormat="1" ht="4.5" customHeight="1" x14ac:dyDescent="0.25">
      <c r="A116" s="38"/>
      <c r="B116" s="38"/>
      <c r="C116" s="38"/>
      <c r="D116" s="38"/>
      <c r="E116" s="38"/>
      <c r="F116" s="38"/>
      <c r="G116" s="38"/>
      <c r="H116" s="39"/>
      <c r="I116" s="40"/>
      <c r="J116" s="41"/>
      <c r="L116" s="41"/>
    </row>
    <row r="117" spans="1:12" ht="11.25" customHeight="1" x14ac:dyDescent="0.25">
      <c r="A117" s="126" t="s">
        <v>102</v>
      </c>
      <c r="B117" s="126"/>
      <c r="C117" s="126"/>
      <c r="D117" s="126"/>
      <c r="E117" s="126"/>
      <c r="F117" s="126"/>
      <c r="G117" s="126"/>
      <c r="H117" s="126"/>
      <c r="I117" s="126"/>
    </row>
    <row r="118" spans="1:12" ht="33.75" customHeight="1" x14ac:dyDescent="0.25">
      <c r="A118" s="14" t="s">
        <v>32</v>
      </c>
      <c r="B118" s="145" t="s">
        <v>103</v>
      </c>
      <c r="C118" s="145"/>
      <c r="D118" s="145"/>
      <c r="E118" s="145"/>
      <c r="F118" s="145"/>
      <c r="G118" s="145"/>
      <c r="H118" s="14" t="s">
        <v>34</v>
      </c>
      <c r="I118" s="14" t="s">
        <v>35</v>
      </c>
    </row>
    <row r="119" spans="1:12" ht="15" customHeight="1" x14ac:dyDescent="0.25">
      <c r="A119" s="94">
        <v>1</v>
      </c>
      <c r="B119" s="124" t="s">
        <v>104</v>
      </c>
      <c r="C119" s="124"/>
      <c r="D119" s="124"/>
      <c r="E119" s="124"/>
      <c r="F119" s="124"/>
      <c r="G119" s="124"/>
      <c r="H119" s="15">
        <f t="shared" ref="H119:H124" si="6">I119/$I$130</f>
        <v>0</v>
      </c>
      <c r="I119" s="100">
        <v>0</v>
      </c>
    </row>
    <row r="120" spans="1:12" ht="15" customHeight="1" x14ac:dyDescent="0.25">
      <c r="A120" s="94">
        <v>2</v>
      </c>
      <c r="B120" s="148" t="s">
        <v>105</v>
      </c>
      <c r="C120" s="148"/>
      <c r="D120" s="148"/>
      <c r="E120" s="148"/>
      <c r="F120" s="148"/>
      <c r="G120" s="148"/>
      <c r="H120" s="15">
        <f t="shared" si="6"/>
        <v>0</v>
      </c>
      <c r="I120" s="100">
        <f>IF(F128=10%,G128,0)</f>
        <v>0</v>
      </c>
    </row>
    <row r="121" spans="1:12" ht="15" customHeight="1" x14ac:dyDescent="0.25">
      <c r="A121" s="94">
        <v>3</v>
      </c>
      <c r="B121" s="124" t="s">
        <v>106</v>
      </c>
      <c r="C121" s="124"/>
      <c r="D121" s="124"/>
      <c r="E121" s="124"/>
      <c r="F121" s="124"/>
      <c r="G121" s="124"/>
      <c r="H121" s="15">
        <f t="shared" si="6"/>
        <v>0</v>
      </c>
      <c r="I121" s="100">
        <v>0</v>
      </c>
    </row>
    <row r="122" spans="1:12" ht="15" customHeight="1" x14ac:dyDescent="0.25">
      <c r="A122" s="94">
        <v>4</v>
      </c>
      <c r="B122" s="148" t="s">
        <v>107</v>
      </c>
      <c r="C122" s="148"/>
      <c r="D122" s="148"/>
      <c r="E122" s="148"/>
      <c r="F122" s="148"/>
      <c r="G122" s="148"/>
      <c r="H122" s="15">
        <f t="shared" si="6"/>
        <v>0</v>
      </c>
      <c r="I122" s="100">
        <v>0</v>
      </c>
    </row>
    <row r="123" spans="1:12" ht="15" customHeight="1" x14ac:dyDescent="0.25">
      <c r="A123" s="94">
        <v>5</v>
      </c>
      <c r="B123" s="124" t="s">
        <v>108</v>
      </c>
      <c r="C123" s="124"/>
      <c r="D123" s="124"/>
      <c r="E123" s="124"/>
      <c r="F123" s="124"/>
      <c r="G123" s="124"/>
      <c r="H123" s="15">
        <f t="shared" si="6"/>
        <v>0</v>
      </c>
      <c r="I123" s="100">
        <v>0</v>
      </c>
    </row>
    <row r="124" spans="1:12" ht="15" customHeight="1" x14ac:dyDescent="0.25">
      <c r="A124" s="94">
        <v>6</v>
      </c>
      <c r="B124" s="124" t="s">
        <v>109</v>
      </c>
      <c r="C124" s="124"/>
      <c r="D124" s="124"/>
      <c r="E124" s="124"/>
      <c r="F124" s="124"/>
      <c r="G124" s="124"/>
      <c r="H124" s="15">
        <f t="shared" si="6"/>
        <v>0</v>
      </c>
      <c r="I124" s="100">
        <v>0</v>
      </c>
    </row>
    <row r="125" spans="1:12" ht="15" customHeight="1" x14ac:dyDescent="0.25">
      <c r="A125" s="141" t="s">
        <v>110</v>
      </c>
      <c r="B125" s="141"/>
      <c r="C125" s="141"/>
      <c r="D125" s="141"/>
      <c r="E125" s="141"/>
      <c r="F125" s="141"/>
      <c r="G125" s="141"/>
      <c r="H125" s="16">
        <f>H119+H120+H121+H122+H123+H124</f>
        <v>0</v>
      </c>
      <c r="I125" s="43">
        <f>SUM(I119:I124)</f>
        <v>0</v>
      </c>
      <c r="J125" s="25"/>
    </row>
    <row r="126" spans="1:12" ht="36" customHeight="1" x14ac:dyDescent="0.25">
      <c r="B126" s="138" t="s">
        <v>182</v>
      </c>
      <c r="C126" s="138"/>
      <c r="D126" s="138"/>
      <c r="E126" s="138"/>
      <c r="F126" s="138"/>
      <c r="G126" s="138"/>
      <c r="H126" s="138"/>
      <c r="I126" s="138"/>
    </row>
    <row r="127" spans="1:12" ht="5.25" customHeight="1" x14ac:dyDescent="0.25"/>
    <row r="128" spans="1:12" ht="48.75" customHeight="1" x14ac:dyDescent="0.25">
      <c r="A128" s="146" t="s">
        <v>111</v>
      </c>
      <c r="B128" s="146"/>
      <c r="C128" s="146"/>
      <c r="D128" s="146"/>
      <c r="E128" s="146"/>
      <c r="F128" s="44">
        <f>I30</f>
        <v>0.2</v>
      </c>
      <c r="G128" s="45">
        <f>I130*F128</f>
        <v>917.95139892075576</v>
      </c>
      <c r="H128" s="97" t="s">
        <v>112</v>
      </c>
      <c r="I128" s="46">
        <f>I98</f>
        <v>129.80472727272729</v>
      </c>
    </row>
    <row r="129" spans="1:12" s="49" customFormat="1" ht="16.5" customHeight="1" x14ac:dyDescent="0.25">
      <c r="A129" s="143" t="s">
        <v>113</v>
      </c>
      <c r="B129" s="143"/>
      <c r="C129" s="97" t="s">
        <v>114</v>
      </c>
      <c r="D129" s="97" t="s">
        <v>115</v>
      </c>
      <c r="E129" s="97" t="s">
        <v>116</v>
      </c>
      <c r="F129" s="97" t="s">
        <v>117</v>
      </c>
      <c r="G129" s="97" t="s">
        <v>118</v>
      </c>
      <c r="H129" s="97" t="s">
        <v>119</v>
      </c>
      <c r="I129" s="47" t="s">
        <v>120</v>
      </c>
      <c r="J129" s="48"/>
    </row>
    <row r="130" spans="1:12" ht="16.5" customHeight="1" x14ac:dyDescent="0.25">
      <c r="A130" s="144">
        <f>I47</f>
        <v>2300.2527735537187</v>
      </c>
      <c r="B130" s="144"/>
      <c r="C130" s="98">
        <f>I67</f>
        <v>846.49302066776863</v>
      </c>
      <c r="D130" s="98">
        <f>I79</f>
        <v>586.43334284810567</v>
      </c>
      <c r="E130" s="98">
        <f>I86</f>
        <v>163.68598736608263</v>
      </c>
      <c r="F130" s="98">
        <f>I90</f>
        <v>215.80747016810292</v>
      </c>
      <c r="G130" s="98">
        <f>I101</f>
        <v>606.88912727272725</v>
      </c>
      <c r="H130" s="98">
        <f>A130+C130+D130+E130+F130+G130</f>
        <v>4719.5617218765055</v>
      </c>
      <c r="I130" s="98">
        <f>H130-I128</f>
        <v>4589.7569946037784</v>
      </c>
      <c r="J130" s="25"/>
    </row>
    <row r="131" spans="1:12" ht="4.5" customHeight="1" x14ac:dyDescent="0.25">
      <c r="A131" s="20"/>
      <c r="B131" s="147"/>
      <c r="C131" s="147"/>
      <c r="D131" s="147"/>
      <c r="E131" s="147"/>
      <c r="F131" s="147"/>
      <c r="G131" s="147"/>
      <c r="H131" s="147"/>
      <c r="I131" s="147"/>
    </row>
    <row r="132" spans="1:12" ht="33.75" customHeight="1" x14ac:dyDescent="0.25">
      <c r="A132" s="14" t="s">
        <v>44</v>
      </c>
      <c r="B132" s="145" t="s">
        <v>121</v>
      </c>
      <c r="C132" s="145"/>
      <c r="D132" s="145"/>
      <c r="E132" s="145"/>
      <c r="F132" s="145"/>
      <c r="G132" s="145"/>
      <c r="H132" s="14" t="s">
        <v>34</v>
      </c>
      <c r="I132" s="14" t="s">
        <v>35</v>
      </c>
    </row>
    <row r="133" spans="1:12" ht="15" customHeight="1" x14ac:dyDescent="0.25">
      <c r="A133" s="94">
        <v>1</v>
      </c>
      <c r="B133" s="124" t="s">
        <v>122</v>
      </c>
      <c r="C133" s="124"/>
      <c r="D133" s="124"/>
      <c r="E133" s="124"/>
      <c r="F133" s="124"/>
      <c r="G133" s="124"/>
      <c r="H133" s="15">
        <f>I133/$I$143</f>
        <v>0</v>
      </c>
      <c r="I133" s="100">
        <v>0</v>
      </c>
    </row>
    <row r="134" spans="1:12" ht="15" customHeight="1" x14ac:dyDescent="0.25">
      <c r="A134" s="94">
        <v>2</v>
      </c>
      <c r="B134" s="124" t="s">
        <v>123</v>
      </c>
      <c r="C134" s="124"/>
      <c r="D134" s="124"/>
      <c r="E134" s="124"/>
      <c r="F134" s="124"/>
      <c r="G134" s="124"/>
      <c r="H134" s="15">
        <f>I134/$I$143</f>
        <v>0</v>
      </c>
      <c r="I134" s="100">
        <v>0</v>
      </c>
    </row>
    <row r="135" spans="1:12" ht="35.65" customHeight="1" x14ac:dyDescent="0.25">
      <c r="A135" s="141" t="s">
        <v>179</v>
      </c>
      <c r="B135" s="141"/>
      <c r="C135" s="141"/>
      <c r="D135" s="141"/>
      <c r="E135" s="141"/>
      <c r="F135" s="141"/>
      <c r="G135" s="141"/>
      <c r="H135" s="16">
        <f>H133+H134</f>
        <v>0</v>
      </c>
      <c r="I135" s="17">
        <f>SUM(I133:I134)</f>
        <v>0</v>
      </c>
    </row>
    <row r="136" spans="1:12" ht="4.5" customHeight="1" x14ac:dyDescent="0.25"/>
    <row r="137" spans="1:12" ht="33.75" customHeight="1" x14ac:dyDescent="0.25">
      <c r="A137" s="14" t="s">
        <v>57</v>
      </c>
      <c r="B137" s="145" t="s">
        <v>124</v>
      </c>
      <c r="C137" s="145"/>
      <c r="D137" s="145"/>
      <c r="E137" s="145"/>
      <c r="F137" s="145"/>
      <c r="G137" s="145"/>
      <c r="H137" s="14" t="s">
        <v>34</v>
      </c>
      <c r="I137" s="14" t="s">
        <v>35</v>
      </c>
    </row>
    <row r="138" spans="1:12" ht="15" customHeight="1" x14ac:dyDescent="0.25">
      <c r="A138" s="94">
        <v>1</v>
      </c>
      <c r="B138" s="124" t="s">
        <v>124</v>
      </c>
      <c r="C138" s="124"/>
      <c r="D138" s="124"/>
      <c r="E138" s="124"/>
      <c r="F138" s="124"/>
      <c r="G138" s="124"/>
      <c r="H138" s="15">
        <f>I138/I143</f>
        <v>0</v>
      </c>
      <c r="I138" s="100">
        <v>0</v>
      </c>
    </row>
    <row r="139" spans="1:12" ht="36.6" customHeight="1" x14ac:dyDescent="0.25">
      <c r="A139" s="141" t="s">
        <v>178</v>
      </c>
      <c r="B139" s="141"/>
      <c r="C139" s="141"/>
      <c r="D139" s="141"/>
      <c r="E139" s="141"/>
      <c r="F139" s="141"/>
      <c r="G139" s="141"/>
      <c r="H139" s="16">
        <f>H138</f>
        <v>0</v>
      </c>
      <c r="I139" s="17">
        <f>I138</f>
        <v>0</v>
      </c>
      <c r="J139" s="25"/>
      <c r="K139" s="25"/>
      <c r="L139" s="2"/>
    </row>
    <row r="140" spans="1:12" ht="4.5" customHeight="1" x14ac:dyDescent="0.25">
      <c r="A140" s="19"/>
      <c r="B140" s="19"/>
      <c r="C140" s="19"/>
      <c r="D140" s="19"/>
      <c r="E140" s="19"/>
      <c r="F140" s="19"/>
      <c r="G140" s="19"/>
      <c r="H140" s="26"/>
      <c r="I140" s="27"/>
    </row>
    <row r="141" spans="1:12" ht="39" customHeight="1" x14ac:dyDescent="0.25">
      <c r="A141" s="142" t="s">
        <v>125</v>
      </c>
      <c r="B141" s="142"/>
      <c r="C141" s="142"/>
      <c r="D141" s="142"/>
      <c r="E141" s="142"/>
      <c r="F141" s="44">
        <v>0.18</v>
      </c>
      <c r="G141" s="45">
        <f>I143*F141</f>
        <v>826.1562590286801</v>
      </c>
      <c r="H141" s="97" t="s">
        <v>112</v>
      </c>
      <c r="I141" s="46">
        <f>I98</f>
        <v>129.80472727272729</v>
      </c>
      <c r="L141" s="2"/>
    </row>
    <row r="142" spans="1:12" s="49" customFormat="1" ht="16.5" customHeight="1" x14ac:dyDescent="0.25">
      <c r="A142" s="143" t="s">
        <v>113</v>
      </c>
      <c r="B142" s="143"/>
      <c r="C142" s="97" t="s">
        <v>114</v>
      </c>
      <c r="D142" s="97" t="s">
        <v>115</v>
      </c>
      <c r="E142" s="97" t="s">
        <v>116</v>
      </c>
      <c r="F142" s="97" t="s">
        <v>117</v>
      </c>
      <c r="G142" s="97" t="s">
        <v>118</v>
      </c>
      <c r="H142" s="97" t="s">
        <v>119</v>
      </c>
      <c r="I142" s="47" t="s">
        <v>120</v>
      </c>
      <c r="J142" s="48"/>
      <c r="L142" s="48"/>
    </row>
    <row r="143" spans="1:12" ht="16.5" customHeight="1" x14ac:dyDescent="0.25">
      <c r="A143" s="144">
        <f>I47</f>
        <v>2300.2527735537187</v>
      </c>
      <c r="B143" s="144"/>
      <c r="C143" s="98">
        <f>I67</f>
        <v>846.49302066776863</v>
      </c>
      <c r="D143" s="98">
        <f>I79</f>
        <v>586.43334284810567</v>
      </c>
      <c r="E143" s="98">
        <f>I86</f>
        <v>163.68598736608263</v>
      </c>
      <c r="F143" s="98">
        <f>I90</f>
        <v>215.80747016810292</v>
      </c>
      <c r="G143" s="98">
        <f>I101</f>
        <v>606.88912727272725</v>
      </c>
      <c r="H143" s="98">
        <f>A143+C143+D143+E143+F143+G143</f>
        <v>4719.5617218765055</v>
      </c>
      <c r="I143" s="98">
        <f>H143-I141</f>
        <v>4589.7569946037784</v>
      </c>
      <c r="J143" s="25"/>
      <c r="L143" s="2"/>
    </row>
    <row r="144" spans="1:12" ht="4.5" customHeight="1" x14ac:dyDescent="0.25"/>
    <row r="145" spans="1:10" ht="12" customHeight="1" x14ac:dyDescent="0.25">
      <c r="A145" s="125" t="s">
        <v>126</v>
      </c>
      <c r="B145" s="125"/>
      <c r="C145" s="125"/>
      <c r="D145" s="125"/>
      <c r="E145" s="125"/>
      <c r="F145" s="125"/>
      <c r="G145" s="125"/>
      <c r="H145" s="36">
        <f>H125+H135+H139</f>
        <v>0</v>
      </c>
      <c r="I145" s="37">
        <f>I125+I135+I139</f>
        <v>0</v>
      </c>
    </row>
    <row r="146" spans="1:10" ht="4.5" customHeight="1" x14ac:dyDescent="0.25"/>
    <row r="147" spans="1:10" ht="11.25" customHeight="1" x14ac:dyDescent="0.25">
      <c r="A147" s="126" t="s">
        <v>127</v>
      </c>
      <c r="B147" s="126"/>
      <c r="C147" s="126"/>
      <c r="D147" s="126"/>
      <c r="E147" s="126"/>
      <c r="F147" s="126"/>
      <c r="G147" s="126"/>
      <c r="H147" s="126"/>
      <c r="I147" s="126"/>
    </row>
    <row r="148" spans="1:10" ht="33.75" customHeight="1" x14ac:dyDescent="0.25">
      <c r="A148" s="14" t="s">
        <v>32</v>
      </c>
      <c r="B148" s="145" t="s">
        <v>128</v>
      </c>
      <c r="C148" s="145"/>
      <c r="D148" s="145"/>
      <c r="E148" s="145"/>
      <c r="F148" s="145"/>
      <c r="G148" s="145"/>
      <c r="H148" s="14" t="s">
        <v>34</v>
      </c>
      <c r="I148" s="14" t="s">
        <v>35</v>
      </c>
    </row>
    <row r="149" spans="1:10" ht="15" customHeight="1" x14ac:dyDescent="0.25">
      <c r="A149" s="94">
        <v>1</v>
      </c>
      <c r="B149" s="124" t="s">
        <v>129</v>
      </c>
      <c r="C149" s="124"/>
      <c r="D149" s="124"/>
      <c r="E149" s="124"/>
      <c r="F149" s="124"/>
      <c r="G149" s="124"/>
      <c r="H149" s="15">
        <f>I149/$I$115</f>
        <v>1.8696883852691217E-2</v>
      </c>
      <c r="I149" s="100">
        <f>($D$159/$E$160)*G159</f>
        <v>88.241097349532396</v>
      </c>
    </row>
    <row r="150" spans="1:10" ht="15" customHeight="1" x14ac:dyDescent="0.25">
      <c r="A150" s="94">
        <v>2</v>
      </c>
      <c r="B150" s="124" t="s">
        <v>130</v>
      </c>
      <c r="C150" s="124"/>
      <c r="D150" s="124"/>
      <c r="E150" s="124"/>
      <c r="F150" s="124"/>
      <c r="G150" s="124"/>
      <c r="H150" s="15">
        <f>I150/$I$115</f>
        <v>8.6118980169971659E-2</v>
      </c>
      <c r="I150" s="100">
        <f>($D$159/$E$160)*G160</f>
        <v>406.44384233724008</v>
      </c>
    </row>
    <row r="151" spans="1:10" ht="15" customHeight="1" x14ac:dyDescent="0.25">
      <c r="A151" s="94">
        <v>3</v>
      </c>
      <c r="B151" s="124" t="s">
        <v>12</v>
      </c>
      <c r="C151" s="124"/>
      <c r="D151" s="124"/>
      <c r="E151" s="124"/>
      <c r="F151" s="124"/>
      <c r="G151" s="124"/>
      <c r="H151" s="15">
        <f>I151/$I$115</f>
        <v>2.8328611898016998E-2</v>
      </c>
      <c r="I151" s="100">
        <f>($D$159/$E$160)*G161</f>
        <v>133.69863234777637</v>
      </c>
    </row>
    <row r="152" spans="1:10" ht="15" customHeight="1" x14ac:dyDescent="0.25">
      <c r="A152" s="94">
        <v>4</v>
      </c>
      <c r="B152" s="124" t="s">
        <v>131</v>
      </c>
      <c r="C152" s="124"/>
      <c r="D152" s="124"/>
      <c r="E152" s="124"/>
      <c r="F152" s="124"/>
      <c r="G152" s="124"/>
      <c r="H152" s="15">
        <f>I152/$I$115</f>
        <v>0</v>
      </c>
      <c r="I152" s="100">
        <f>($D$159/$E$160)*G162</f>
        <v>0</v>
      </c>
    </row>
    <row r="153" spans="1:10" ht="15" customHeight="1" x14ac:dyDescent="0.25">
      <c r="A153" s="94">
        <v>5</v>
      </c>
      <c r="B153" s="124" t="s">
        <v>132</v>
      </c>
      <c r="C153" s="124"/>
      <c r="D153" s="124"/>
      <c r="E153" s="124"/>
      <c r="F153" s="124"/>
      <c r="G153" s="124"/>
      <c r="H153" s="15">
        <f>I153/$I$115</f>
        <v>0</v>
      </c>
      <c r="I153" s="100">
        <f>($D$159/$E$160)*G163</f>
        <v>0</v>
      </c>
    </row>
    <row r="154" spans="1:10" ht="15" customHeight="1" x14ac:dyDescent="0.25">
      <c r="A154" s="141" t="s">
        <v>133</v>
      </c>
      <c r="B154" s="141"/>
      <c r="C154" s="141"/>
      <c r="D154" s="141"/>
      <c r="E154" s="141"/>
      <c r="F154" s="141"/>
      <c r="G154" s="141"/>
      <c r="H154" s="16">
        <f>H149+H150+H151+H152+H153</f>
        <v>0.13314447592067988</v>
      </c>
      <c r="I154" s="17">
        <f>SUM(I149:I153)</f>
        <v>628.38357203454893</v>
      </c>
    </row>
    <row r="155" spans="1:10" ht="11.25" customHeight="1" x14ac:dyDescent="0.25">
      <c r="A155" s="20" t="s">
        <v>134</v>
      </c>
      <c r="B155" s="138" t="s">
        <v>135</v>
      </c>
      <c r="C155" s="138"/>
      <c r="D155" s="138"/>
      <c r="E155" s="138"/>
      <c r="F155" s="138"/>
      <c r="G155" s="138"/>
      <c r="H155" s="138"/>
      <c r="I155" s="138"/>
    </row>
    <row r="156" spans="1:10" ht="18.75" customHeight="1" x14ac:dyDescent="0.25">
      <c r="A156" s="20" t="s">
        <v>136</v>
      </c>
      <c r="B156" s="127" t="s">
        <v>137</v>
      </c>
      <c r="C156" s="127"/>
      <c r="D156" s="127"/>
      <c r="E156" s="127"/>
      <c r="F156" s="127"/>
      <c r="G156" s="127"/>
      <c r="H156" s="127"/>
      <c r="I156" s="127"/>
    </row>
    <row r="157" spans="1:10" ht="13.5" customHeight="1" x14ac:dyDescent="0.25">
      <c r="A157" s="139" t="s">
        <v>138</v>
      </c>
      <c r="B157" s="139"/>
      <c r="C157" s="139"/>
      <c r="D157" s="139"/>
      <c r="E157" s="139"/>
      <c r="F157" s="139"/>
      <c r="G157" s="139"/>
      <c r="H157" s="139"/>
      <c r="I157" s="139"/>
    </row>
    <row r="158" spans="1:10" ht="13.5" customHeight="1" x14ac:dyDescent="0.25">
      <c r="A158" s="123" t="s">
        <v>139</v>
      </c>
      <c r="B158" s="123"/>
      <c r="C158" s="94" t="s">
        <v>140</v>
      </c>
      <c r="D158" s="140" t="s">
        <v>141</v>
      </c>
      <c r="E158" s="140"/>
      <c r="F158" s="94" t="s">
        <v>142</v>
      </c>
      <c r="G158" s="50" t="s">
        <v>143</v>
      </c>
      <c r="H158" s="123" t="s">
        <v>144</v>
      </c>
      <c r="I158" s="123"/>
    </row>
    <row r="159" spans="1:10" ht="13.5" customHeight="1" x14ac:dyDescent="0.25">
      <c r="A159" s="134">
        <f>I115</f>
        <v>4719.5617218765055</v>
      </c>
      <c r="B159" s="134"/>
      <c r="C159" s="100">
        <f>I145</f>
        <v>0</v>
      </c>
      <c r="D159" s="135">
        <f>A159+C159</f>
        <v>4719.5617218765055</v>
      </c>
      <c r="E159" s="135"/>
      <c r="F159" s="94" t="str">
        <f>B149</f>
        <v>PIS</v>
      </c>
      <c r="G159" s="51">
        <v>1.6500000000000001E-2</v>
      </c>
      <c r="H159" s="131">
        <v>6.4999999999999997E-3</v>
      </c>
      <c r="I159" s="131"/>
      <c r="J159" s="25"/>
    </row>
    <row r="160" spans="1:10" ht="13.5" customHeight="1" x14ac:dyDescent="0.25">
      <c r="A160" s="136" t="s">
        <v>145</v>
      </c>
      <c r="B160" s="136"/>
      <c r="C160" s="50">
        <v>1</v>
      </c>
      <c r="D160" s="52">
        <f>G164/1</f>
        <v>0.11749999999999999</v>
      </c>
      <c r="E160" s="53">
        <f>C160-D160</f>
        <v>0.88250000000000006</v>
      </c>
      <c r="F160" s="94" t="str">
        <f>B150</f>
        <v>COFINS</v>
      </c>
      <c r="G160" s="51">
        <v>7.5999999999999998E-2</v>
      </c>
      <c r="H160" s="131">
        <v>0.03</v>
      </c>
      <c r="I160" s="131"/>
    </row>
    <row r="161" spans="1:10" ht="13.5" customHeight="1" x14ac:dyDescent="0.25">
      <c r="A161" s="137" t="s">
        <v>146</v>
      </c>
      <c r="B161" s="137"/>
      <c r="C161" s="94">
        <v>1</v>
      </c>
      <c r="D161" s="54">
        <f>H164</f>
        <v>6.1499999999999999E-2</v>
      </c>
      <c r="E161" s="55">
        <f>C161-D161</f>
        <v>0.9385</v>
      </c>
      <c r="F161" s="94" t="str">
        <f>B151</f>
        <v>ISS</v>
      </c>
      <c r="G161" s="51">
        <f>I11</f>
        <v>2.5000000000000001E-2</v>
      </c>
      <c r="H161" s="131">
        <f>I11</f>
        <v>2.5000000000000001E-2</v>
      </c>
      <c r="I161" s="131"/>
    </row>
    <row r="162" spans="1:10" ht="13.5" customHeight="1" x14ac:dyDescent="0.25">
      <c r="A162" s="130" t="s">
        <v>147</v>
      </c>
      <c r="B162" s="130"/>
      <c r="C162" s="94">
        <v>1</v>
      </c>
      <c r="D162" s="56">
        <v>0.09</v>
      </c>
      <c r="E162" s="57">
        <f>C162-D162</f>
        <v>0.91</v>
      </c>
      <c r="F162" s="94" t="s">
        <v>148</v>
      </c>
      <c r="G162" s="51">
        <v>0</v>
      </c>
      <c r="H162" s="131">
        <v>0</v>
      </c>
      <c r="I162" s="131"/>
    </row>
    <row r="163" spans="1:10" ht="13.5" customHeight="1" x14ac:dyDescent="0.25">
      <c r="A163" s="132" t="s">
        <v>149</v>
      </c>
      <c r="B163" s="132" t="s">
        <v>150</v>
      </c>
      <c r="C163" s="132"/>
      <c r="D163" s="132"/>
      <c r="E163" s="132"/>
      <c r="F163" s="90" t="s">
        <v>151</v>
      </c>
      <c r="G163" s="51">
        <v>0</v>
      </c>
      <c r="H163" s="131">
        <v>0</v>
      </c>
      <c r="I163" s="131"/>
    </row>
    <row r="164" spans="1:10" ht="18" customHeight="1" x14ac:dyDescent="0.25">
      <c r="A164" s="132"/>
      <c r="B164" s="132"/>
      <c r="C164" s="132"/>
      <c r="D164" s="132"/>
      <c r="E164" s="132"/>
      <c r="F164" s="92" t="s">
        <v>152</v>
      </c>
      <c r="G164" s="58">
        <f>SUM(G159:G163)</f>
        <v>0.11749999999999999</v>
      </c>
      <c r="H164" s="133">
        <f>SUM(H159:I163)</f>
        <v>6.1499999999999999E-2</v>
      </c>
      <c r="I164" s="133"/>
    </row>
    <row r="165" spans="1:10" ht="18" customHeight="1" x14ac:dyDescent="0.25">
      <c r="A165" s="20" t="s">
        <v>153</v>
      </c>
      <c r="B165" s="127" t="s">
        <v>154</v>
      </c>
      <c r="C165" s="127"/>
      <c r="D165" s="127"/>
      <c r="E165" s="127"/>
      <c r="F165" s="127"/>
      <c r="G165" s="127"/>
      <c r="H165" s="127"/>
      <c r="I165" s="127"/>
    </row>
    <row r="166" spans="1:10" ht="4.5" customHeight="1" x14ac:dyDescent="0.25">
      <c r="A166" s="59"/>
      <c r="B166" s="128"/>
      <c r="C166" s="128"/>
      <c r="D166" s="128"/>
      <c r="E166" s="128"/>
      <c r="F166" s="128"/>
      <c r="G166" s="128"/>
      <c r="H166" s="128"/>
      <c r="I166" s="128"/>
    </row>
    <row r="167" spans="1:10" ht="12" customHeight="1" x14ac:dyDescent="0.25">
      <c r="A167" s="125" t="s">
        <v>155</v>
      </c>
      <c r="B167" s="125"/>
      <c r="C167" s="125"/>
      <c r="D167" s="125"/>
      <c r="E167" s="125"/>
      <c r="F167" s="125"/>
      <c r="G167" s="125"/>
      <c r="H167" s="36">
        <f>H154</f>
        <v>0.13314447592067988</v>
      </c>
      <c r="I167" s="37">
        <f>I154</f>
        <v>628.38357203454893</v>
      </c>
    </row>
    <row r="168" spans="1:10" ht="4.5" customHeight="1" x14ac:dyDescent="0.25"/>
    <row r="169" spans="1:10" ht="11.25" customHeight="1" x14ac:dyDescent="0.25">
      <c r="A169" s="129" t="s">
        <v>156</v>
      </c>
      <c r="B169" s="129"/>
      <c r="C169" s="129"/>
      <c r="D169" s="129"/>
      <c r="E169" s="129"/>
      <c r="F169" s="129"/>
      <c r="G169" s="129"/>
      <c r="H169" s="129"/>
      <c r="I169" s="129"/>
    </row>
    <row r="170" spans="1:10" ht="11.25" customHeight="1" x14ac:dyDescent="0.25">
      <c r="A170" s="126" t="s">
        <v>31</v>
      </c>
      <c r="B170" s="126"/>
      <c r="C170" s="126"/>
      <c r="D170" s="126"/>
      <c r="E170" s="126"/>
      <c r="F170" s="126"/>
      <c r="G170" s="126"/>
      <c r="H170" s="126"/>
      <c r="I170" s="126"/>
    </row>
    <row r="171" spans="1:10" ht="15" customHeight="1" x14ac:dyDescent="0.25">
      <c r="A171" s="94">
        <v>1</v>
      </c>
      <c r="B171" s="124" t="s">
        <v>157</v>
      </c>
      <c r="C171" s="124"/>
      <c r="D171" s="124"/>
      <c r="E171" s="124"/>
      <c r="F171" s="124"/>
      <c r="G171" s="124"/>
      <c r="H171" s="15">
        <f>I171/$G$192</f>
        <v>0.43011897974586422</v>
      </c>
      <c r="I171" s="60">
        <f>I47</f>
        <v>2300.2527735537187</v>
      </c>
    </row>
    <row r="172" spans="1:10" ht="15" customHeight="1" x14ac:dyDescent="0.25">
      <c r="A172" s="94">
        <v>2</v>
      </c>
      <c r="B172" s="124" t="s">
        <v>158</v>
      </c>
      <c r="C172" s="124"/>
      <c r="D172" s="124"/>
      <c r="E172" s="124"/>
      <c r="F172" s="124"/>
      <c r="G172" s="124"/>
      <c r="H172" s="15">
        <f>I172/$G$192</f>
        <v>0.33890021708217638</v>
      </c>
      <c r="I172" s="60">
        <f>I67+I79+I86+I90</f>
        <v>1812.4198210500599</v>
      </c>
    </row>
    <row r="173" spans="1:10" ht="15" customHeight="1" x14ac:dyDescent="0.25">
      <c r="A173" s="94">
        <v>3</v>
      </c>
      <c r="B173" s="124" t="s">
        <v>159</v>
      </c>
      <c r="C173" s="124"/>
      <c r="D173" s="124"/>
      <c r="E173" s="124"/>
      <c r="F173" s="124"/>
      <c r="G173" s="124"/>
      <c r="H173" s="15">
        <f>I173/$G$192</f>
        <v>0.11348080317195947</v>
      </c>
      <c r="I173" s="60">
        <f>I101</f>
        <v>606.88912727272725</v>
      </c>
    </row>
    <row r="174" spans="1:10" s="19" customFormat="1" ht="15" customHeight="1" x14ac:dyDescent="0.25">
      <c r="A174" s="125" t="s">
        <v>160</v>
      </c>
      <c r="B174" s="125"/>
      <c r="C174" s="125"/>
      <c r="D174" s="125"/>
      <c r="E174" s="125"/>
      <c r="F174" s="125"/>
      <c r="G174" s="125"/>
      <c r="H174" s="36">
        <f>H171+H172+H173</f>
        <v>0.88250000000000006</v>
      </c>
      <c r="I174" s="37">
        <f>SUM(I171:I173)</f>
        <v>4719.5617218765055</v>
      </c>
      <c r="J174" s="26"/>
    </row>
    <row r="175" spans="1:10" ht="4.5" customHeight="1" x14ac:dyDescent="0.25"/>
    <row r="176" spans="1:10" ht="11.25" customHeight="1" x14ac:dyDescent="0.25">
      <c r="A176" s="126" t="s">
        <v>102</v>
      </c>
      <c r="B176" s="126"/>
      <c r="C176" s="126"/>
      <c r="D176" s="126"/>
      <c r="E176" s="126"/>
      <c r="F176" s="126"/>
      <c r="G176" s="126"/>
      <c r="H176" s="126"/>
      <c r="I176" s="126"/>
    </row>
    <row r="177" spans="1:11" ht="15" customHeight="1" x14ac:dyDescent="0.25">
      <c r="A177" s="94">
        <v>1</v>
      </c>
      <c r="B177" s="124" t="s">
        <v>161</v>
      </c>
      <c r="C177" s="124"/>
      <c r="D177" s="124"/>
      <c r="E177" s="124"/>
      <c r="F177" s="124"/>
      <c r="G177" s="124"/>
      <c r="H177" s="15">
        <f>I177/$G$192</f>
        <v>0</v>
      </c>
      <c r="I177" s="100">
        <f>I125</f>
        <v>0</v>
      </c>
    </row>
    <row r="178" spans="1:11" ht="15" customHeight="1" x14ac:dyDescent="0.25">
      <c r="A178" s="94">
        <v>2</v>
      </c>
      <c r="B178" s="124" t="s">
        <v>162</v>
      </c>
      <c r="C178" s="124"/>
      <c r="D178" s="124"/>
      <c r="E178" s="124"/>
      <c r="F178" s="124"/>
      <c r="G178" s="124"/>
      <c r="H178" s="15">
        <f>I178/$G$192</f>
        <v>0</v>
      </c>
      <c r="I178" s="100">
        <f>I135</f>
        <v>0</v>
      </c>
    </row>
    <row r="179" spans="1:11" ht="15" customHeight="1" x14ac:dyDescent="0.25">
      <c r="A179" s="94">
        <v>3</v>
      </c>
      <c r="B179" s="124" t="s">
        <v>163</v>
      </c>
      <c r="C179" s="124"/>
      <c r="D179" s="124"/>
      <c r="E179" s="124"/>
      <c r="F179" s="124"/>
      <c r="G179" s="124"/>
      <c r="H179" s="15">
        <f>I179/$G$192</f>
        <v>0</v>
      </c>
      <c r="I179" s="100">
        <f>I139</f>
        <v>0</v>
      </c>
    </row>
    <row r="180" spans="1:11" ht="15" customHeight="1" x14ac:dyDescent="0.25">
      <c r="A180" s="125" t="s">
        <v>164</v>
      </c>
      <c r="B180" s="125"/>
      <c r="C180" s="125"/>
      <c r="D180" s="125"/>
      <c r="E180" s="125"/>
      <c r="F180" s="125"/>
      <c r="G180" s="125"/>
      <c r="H180" s="36">
        <f>H177+H178+H179</f>
        <v>0</v>
      </c>
      <c r="I180" s="37">
        <f>I177+I178+I179</f>
        <v>0</v>
      </c>
    </row>
    <row r="181" spans="1:11" ht="4.5" customHeight="1" x14ac:dyDescent="0.25"/>
    <row r="182" spans="1:11" ht="11.25" customHeight="1" x14ac:dyDescent="0.25">
      <c r="A182" s="126" t="s">
        <v>127</v>
      </c>
      <c r="B182" s="126"/>
      <c r="C182" s="126"/>
      <c r="D182" s="126"/>
      <c r="E182" s="126"/>
      <c r="F182" s="126"/>
      <c r="G182" s="126"/>
      <c r="H182" s="126"/>
      <c r="I182" s="126"/>
    </row>
    <row r="183" spans="1:11" ht="15" customHeight="1" x14ac:dyDescent="0.25">
      <c r="A183" s="94">
        <v>1</v>
      </c>
      <c r="B183" s="124" t="s">
        <v>165</v>
      </c>
      <c r="C183" s="124"/>
      <c r="D183" s="124"/>
      <c r="E183" s="124"/>
      <c r="F183" s="124"/>
      <c r="G183" s="124"/>
      <c r="H183" s="15">
        <f>I183/$G$192</f>
        <v>0.11750000000000001</v>
      </c>
      <c r="I183" s="100">
        <f>I154</f>
        <v>628.38357203454893</v>
      </c>
    </row>
    <row r="184" spans="1:11" ht="15" customHeight="1" x14ac:dyDescent="0.25">
      <c r="A184" s="125" t="s">
        <v>166</v>
      </c>
      <c r="B184" s="125"/>
      <c r="C184" s="125"/>
      <c r="D184" s="125"/>
      <c r="E184" s="125"/>
      <c r="F184" s="125"/>
      <c r="G184" s="125"/>
      <c r="H184" s="36">
        <f>H183</f>
        <v>0.11750000000000001</v>
      </c>
      <c r="I184" s="37">
        <f>I154</f>
        <v>628.38357203454893</v>
      </c>
      <c r="K184" s="31"/>
    </row>
    <row r="185" spans="1:11" ht="4.5" customHeight="1" x14ac:dyDescent="0.25"/>
    <row r="186" spans="1:11" ht="11.25" customHeight="1" x14ac:dyDescent="0.25">
      <c r="A186" s="113" t="s">
        <v>188</v>
      </c>
      <c r="B186" s="113"/>
      <c r="C186" s="113"/>
      <c r="D186" s="113"/>
      <c r="E186" s="113"/>
      <c r="F186" s="113"/>
      <c r="G186" s="113"/>
      <c r="H186" s="113"/>
      <c r="I186" s="113"/>
    </row>
    <row r="187" spans="1:11" ht="4.9000000000000004" customHeight="1" x14ac:dyDescent="0.25">
      <c r="A187" s="112"/>
      <c r="B187" s="112"/>
      <c r="C187" s="112"/>
      <c r="D187" s="112"/>
      <c r="E187" s="112"/>
      <c r="F187" s="112"/>
      <c r="G187" s="112"/>
      <c r="H187" s="112"/>
      <c r="I187" s="112"/>
    </row>
    <row r="188" spans="1:11" ht="40.5" customHeight="1" x14ac:dyDescent="0.25">
      <c r="A188" s="113" t="s">
        <v>186</v>
      </c>
      <c r="B188" s="113"/>
      <c r="C188" s="113"/>
      <c r="D188" s="113"/>
      <c r="E188" s="113"/>
      <c r="F188" s="113"/>
      <c r="G188" s="114" t="s">
        <v>196</v>
      </c>
      <c r="H188" s="115"/>
      <c r="I188" s="116"/>
    </row>
    <row r="189" spans="1:11" ht="11.25" customHeight="1" x14ac:dyDescent="0.25">
      <c r="A189" s="113"/>
      <c r="B189" s="113"/>
      <c r="C189" s="113"/>
      <c r="D189" s="113"/>
      <c r="E189" s="113"/>
      <c r="F189" s="113"/>
      <c r="G189" s="101"/>
      <c r="H189" s="102"/>
      <c r="I189" s="102">
        <f>((H71+H77+H78+H83+H84+H85)+((H71+H77+H78+H83+H84+H85)*H67))*I47*H192</f>
        <v>885.6484570378434</v>
      </c>
    </row>
    <row r="190" spans="1:11" ht="4.9000000000000004" customHeight="1" x14ac:dyDescent="0.25">
      <c r="A190" s="112"/>
      <c r="B190" s="112"/>
      <c r="C190" s="112"/>
      <c r="D190" s="112"/>
      <c r="E190" s="112"/>
      <c r="F190" s="112"/>
      <c r="G190" s="112"/>
      <c r="H190" s="112"/>
      <c r="I190" s="112"/>
    </row>
    <row r="191" spans="1:11" ht="35.450000000000003" customHeight="1" x14ac:dyDescent="0.25">
      <c r="A191" s="117" t="s">
        <v>187</v>
      </c>
      <c r="B191" s="118"/>
      <c r="C191" s="118"/>
      <c r="D191" s="118"/>
      <c r="E191" s="118"/>
      <c r="F191" s="119"/>
      <c r="G191" s="70" t="s">
        <v>167</v>
      </c>
      <c r="H191" s="70" t="s">
        <v>168</v>
      </c>
      <c r="I191" s="70" t="s">
        <v>169</v>
      </c>
    </row>
    <row r="192" spans="1:11" ht="14.45" customHeight="1" x14ac:dyDescent="0.25">
      <c r="A192" s="120"/>
      <c r="B192" s="121"/>
      <c r="C192" s="121"/>
      <c r="D192" s="121"/>
      <c r="E192" s="121"/>
      <c r="F192" s="122"/>
      <c r="G192" s="79">
        <f>I174+I180+I184</f>
        <v>5347.9452939110543</v>
      </c>
      <c r="H192" s="87">
        <f>IF(D6="12x36",2,1)</f>
        <v>1</v>
      </c>
      <c r="I192" s="80">
        <f>G192*H192</f>
        <v>5347.9452939110543</v>
      </c>
    </row>
  </sheetData>
  <mergeCells count="178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H21:H24"/>
    <mergeCell ref="I21:I24"/>
    <mergeCell ref="A25:F25"/>
    <mergeCell ref="A15:F17"/>
    <mergeCell ref="G15:G17"/>
    <mergeCell ref="A18:F20"/>
    <mergeCell ref="G18:G20"/>
    <mergeCell ref="G21:G24"/>
    <mergeCell ref="A9:C9"/>
    <mergeCell ref="D9:F9"/>
    <mergeCell ref="G9:H9"/>
    <mergeCell ref="A10:F10"/>
    <mergeCell ref="A11:F11"/>
    <mergeCell ref="A12:F14"/>
    <mergeCell ref="G12:G14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A187:I187"/>
    <mergeCell ref="A188:F189"/>
    <mergeCell ref="G188:I188"/>
    <mergeCell ref="A190:I190"/>
    <mergeCell ref="A191:F192"/>
    <mergeCell ref="A21:F24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"/>
  <sheetViews>
    <sheetView showGridLines="0" view="pageBreakPreview" zoomScale="145" zoomScaleNormal="130" zoomScaleSheetLayoutView="145" zoomScalePageLayoutView="130" workbookViewId="0">
      <selection activeCell="I139" sqref="I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86" t="s">
        <v>0</v>
      </c>
      <c r="B1" s="186"/>
      <c r="C1" s="186"/>
      <c r="D1" s="186"/>
      <c r="E1" s="186"/>
      <c r="F1" s="186"/>
      <c r="G1" s="186"/>
      <c r="H1" s="186"/>
      <c r="I1" s="186"/>
      <c r="K1" s="3"/>
    </row>
    <row r="2" spans="1:11" ht="22.5" customHeight="1" x14ac:dyDescent="0.25">
      <c r="A2" s="186" t="s">
        <v>1</v>
      </c>
      <c r="B2" s="186"/>
      <c r="C2" s="187" t="s">
        <v>197</v>
      </c>
      <c r="D2" s="187"/>
      <c r="E2" s="188" t="s">
        <v>2</v>
      </c>
      <c r="F2" s="188"/>
      <c r="G2" s="188"/>
      <c r="H2" s="188"/>
      <c r="I2" s="188"/>
    </row>
    <row r="3" spans="1:11" ht="11.25" customHeight="1" x14ac:dyDescent="0.25">
      <c r="A3" s="186" t="s">
        <v>3</v>
      </c>
      <c r="B3" s="186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48" t="s">
        <v>5</v>
      </c>
      <c r="B5" s="148"/>
      <c r="C5" s="148"/>
      <c r="D5" s="189" t="s">
        <v>201</v>
      </c>
      <c r="E5" s="189"/>
      <c r="F5" s="189"/>
      <c r="G5" s="168" t="str">
        <f>IF(D6="12x36","Regime de trabalho:","Quantidade de HORAS/MÊS")</f>
        <v>Quantidade de HORAS/MÊS</v>
      </c>
      <c r="H5" s="168"/>
      <c r="I5" s="190">
        <f>IF(D6="12x36",D6,5*D6)</f>
        <v>200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8"/>
      <c r="C6" s="148"/>
      <c r="D6" s="158">
        <v>40</v>
      </c>
      <c r="E6" s="159"/>
      <c r="F6" s="160"/>
      <c r="G6" s="168"/>
      <c r="H6" s="168"/>
      <c r="I6" s="190"/>
    </row>
    <row r="7" spans="1:11" ht="22.5" customHeight="1" x14ac:dyDescent="0.25">
      <c r="A7" s="148" t="s">
        <v>6</v>
      </c>
      <c r="B7" s="148"/>
      <c r="C7" s="148"/>
      <c r="D7" s="124" t="s">
        <v>203</v>
      </c>
      <c r="E7" s="124"/>
      <c r="F7" s="124"/>
      <c r="G7" s="182" t="s">
        <v>7</v>
      </c>
      <c r="H7" s="182"/>
      <c r="I7" s="191">
        <v>0.4</v>
      </c>
    </row>
    <row r="8" spans="1:11" ht="22.5" customHeight="1" x14ac:dyDescent="0.25">
      <c r="A8" s="148" t="s">
        <v>8</v>
      </c>
      <c r="B8" s="148"/>
      <c r="C8" s="148"/>
      <c r="D8" s="179" t="s">
        <v>15</v>
      </c>
      <c r="E8" s="180"/>
      <c r="F8" s="181"/>
      <c r="G8" s="182"/>
      <c r="H8" s="182"/>
      <c r="I8" s="191"/>
    </row>
    <row r="9" spans="1:11" ht="24.75" customHeight="1" x14ac:dyDescent="0.25">
      <c r="A9" s="148" t="s">
        <v>9</v>
      </c>
      <c r="B9" s="148"/>
      <c r="C9" s="148"/>
      <c r="D9" s="148" t="s">
        <v>204</v>
      </c>
      <c r="E9" s="148"/>
      <c r="F9" s="148"/>
      <c r="G9" s="182" t="s">
        <v>10</v>
      </c>
      <c r="H9" s="182"/>
      <c r="I9" s="89" t="s">
        <v>192</v>
      </c>
    </row>
    <row r="10" spans="1:11" ht="32.25" customHeight="1" x14ac:dyDescent="0.25">
      <c r="A10" s="183" t="s">
        <v>181</v>
      </c>
      <c r="B10" s="183"/>
      <c r="C10" s="183"/>
      <c r="D10" s="183"/>
      <c r="E10" s="183"/>
      <c r="F10" s="183"/>
      <c r="G10" s="88" t="s">
        <v>11</v>
      </c>
      <c r="H10" s="91">
        <v>220</v>
      </c>
      <c r="I10" s="7">
        <v>1653.58</v>
      </c>
    </row>
    <row r="11" spans="1:11" ht="11.25" customHeight="1" x14ac:dyDescent="0.25">
      <c r="A11" s="140" t="s">
        <v>12</v>
      </c>
      <c r="B11" s="140"/>
      <c r="C11" s="140"/>
      <c r="D11" s="140"/>
      <c r="E11" s="140"/>
      <c r="F11" s="140"/>
      <c r="G11" s="91" t="str">
        <f>D9</f>
        <v>Taquari</v>
      </c>
      <c r="H11" s="91" t="s">
        <v>13</v>
      </c>
      <c r="I11" s="8">
        <v>0.02</v>
      </c>
    </row>
    <row r="12" spans="1:11" ht="15" customHeight="1" x14ac:dyDescent="0.25">
      <c r="A12" s="140" t="s">
        <v>14</v>
      </c>
      <c r="B12" s="140"/>
      <c r="C12" s="140"/>
      <c r="D12" s="140"/>
      <c r="E12" s="140"/>
      <c r="F12" s="140"/>
      <c r="G12" s="174" t="s">
        <v>15</v>
      </c>
      <c r="H12" s="91" t="s">
        <v>16</v>
      </c>
      <c r="I12" s="7">
        <v>4.8</v>
      </c>
    </row>
    <row r="13" spans="1:11" x14ac:dyDescent="0.25">
      <c r="A13" s="140"/>
      <c r="B13" s="140"/>
      <c r="C13" s="140"/>
      <c r="D13" s="140"/>
      <c r="E13" s="140"/>
      <c r="F13" s="140"/>
      <c r="G13" s="174"/>
      <c r="H13" s="91" t="s">
        <v>17</v>
      </c>
      <c r="I13" s="9">
        <v>22</v>
      </c>
    </row>
    <row r="14" spans="1:11" x14ac:dyDescent="0.25">
      <c r="A14" s="140"/>
      <c r="B14" s="140"/>
      <c r="C14" s="140"/>
      <c r="D14" s="140"/>
      <c r="E14" s="140"/>
      <c r="F14" s="140"/>
      <c r="G14" s="174"/>
      <c r="H14" s="91" t="s">
        <v>18</v>
      </c>
      <c r="I14" s="89">
        <v>0.06</v>
      </c>
    </row>
    <row r="15" spans="1:11" ht="11.25" customHeight="1" x14ac:dyDescent="0.25">
      <c r="A15" s="140" t="s">
        <v>180</v>
      </c>
      <c r="B15" s="140"/>
      <c r="C15" s="140"/>
      <c r="D15" s="140"/>
      <c r="E15" s="140"/>
      <c r="F15" s="140"/>
      <c r="G15" s="174" t="s">
        <v>15</v>
      </c>
      <c r="H15" s="91" t="s">
        <v>16</v>
      </c>
      <c r="I15" s="7">
        <v>25.42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74"/>
      <c r="H16" s="91" t="s">
        <v>17</v>
      </c>
      <c r="I16" s="9">
        <v>22</v>
      </c>
    </row>
    <row r="17" spans="1:9" x14ac:dyDescent="0.25">
      <c r="A17" s="140"/>
      <c r="B17" s="140"/>
      <c r="C17" s="140"/>
      <c r="D17" s="140"/>
      <c r="E17" s="140"/>
      <c r="F17" s="140"/>
      <c r="G17" s="174"/>
      <c r="H17" s="91" t="s">
        <v>18</v>
      </c>
      <c r="I17" s="89">
        <v>0.19</v>
      </c>
    </row>
    <row r="18" spans="1:9" ht="11.25" customHeight="1" x14ac:dyDescent="0.25">
      <c r="A18" s="140" t="s">
        <v>20</v>
      </c>
      <c r="B18" s="140"/>
      <c r="C18" s="140"/>
      <c r="D18" s="140"/>
      <c r="E18" s="140"/>
      <c r="F18" s="140"/>
      <c r="G18" s="174" t="s">
        <v>15</v>
      </c>
      <c r="H18" s="91" t="s">
        <v>16</v>
      </c>
      <c r="I18" s="7">
        <v>0</v>
      </c>
    </row>
    <row r="19" spans="1:9" x14ac:dyDescent="0.25">
      <c r="A19" s="140"/>
      <c r="B19" s="140"/>
      <c r="C19" s="140"/>
      <c r="D19" s="140"/>
      <c r="E19" s="140"/>
      <c r="F19" s="140"/>
      <c r="G19" s="174"/>
      <c r="H19" s="91" t="s">
        <v>17</v>
      </c>
      <c r="I19" s="9">
        <v>0</v>
      </c>
    </row>
    <row r="20" spans="1:9" x14ac:dyDescent="0.25">
      <c r="A20" s="175"/>
      <c r="B20" s="175"/>
      <c r="C20" s="175"/>
      <c r="D20" s="175"/>
      <c r="E20" s="175"/>
      <c r="F20" s="175"/>
      <c r="G20" s="174"/>
      <c r="H20" s="91" t="s">
        <v>18</v>
      </c>
      <c r="I20" s="89">
        <v>0</v>
      </c>
    </row>
    <row r="21" spans="1:9" ht="14.25" customHeight="1" x14ac:dyDescent="0.25">
      <c r="A21" s="123" t="s">
        <v>202</v>
      </c>
      <c r="B21" s="123"/>
      <c r="C21" s="123"/>
      <c r="D21" s="123"/>
      <c r="E21" s="123"/>
      <c r="F21" s="123"/>
      <c r="G21" s="176" t="s">
        <v>15</v>
      </c>
      <c r="H21" s="168" t="s">
        <v>21</v>
      </c>
      <c r="I21" s="171">
        <v>24.1</v>
      </c>
    </row>
    <row r="22" spans="1:9" ht="16.5" customHeight="1" x14ac:dyDescent="0.25">
      <c r="A22" s="123"/>
      <c r="B22" s="123"/>
      <c r="C22" s="123"/>
      <c r="D22" s="123"/>
      <c r="E22" s="123"/>
      <c r="F22" s="123"/>
      <c r="G22" s="177"/>
      <c r="H22" s="169"/>
      <c r="I22" s="172"/>
    </row>
    <row r="23" spans="1:9" ht="11.25" customHeight="1" x14ac:dyDescent="0.25">
      <c r="A23" s="123"/>
      <c r="B23" s="123"/>
      <c r="C23" s="123"/>
      <c r="D23" s="123"/>
      <c r="E23" s="123"/>
      <c r="F23" s="123"/>
      <c r="G23" s="177"/>
      <c r="H23" s="169"/>
      <c r="I23" s="172"/>
    </row>
    <row r="24" spans="1:9" ht="12.75" customHeight="1" x14ac:dyDescent="0.25">
      <c r="A24" s="123"/>
      <c r="B24" s="123"/>
      <c r="C24" s="123"/>
      <c r="D24" s="123"/>
      <c r="E24" s="123"/>
      <c r="F24" s="123"/>
      <c r="G24" s="178"/>
      <c r="H24" s="170"/>
      <c r="I24" s="173"/>
    </row>
    <row r="25" spans="1:9" ht="22.5" customHeight="1" x14ac:dyDescent="0.25">
      <c r="A25" s="149" t="s">
        <v>22</v>
      </c>
      <c r="B25" s="149"/>
      <c r="C25" s="149"/>
      <c r="D25" s="149"/>
      <c r="E25" s="149"/>
      <c r="F25" s="149"/>
      <c r="G25" s="93"/>
      <c r="H25" s="93" t="s">
        <v>23</v>
      </c>
      <c r="I25" s="10" t="s">
        <v>192</v>
      </c>
    </row>
    <row r="26" spans="1:9" ht="34.5" customHeight="1" x14ac:dyDescent="0.25">
      <c r="A26" s="123" t="s">
        <v>24</v>
      </c>
      <c r="B26" s="123"/>
      <c r="C26" s="123"/>
      <c r="D26" s="123"/>
      <c r="E26" s="123"/>
      <c r="F26" s="123"/>
      <c r="G26" s="91"/>
      <c r="H26" s="91" t="s">
        <v>25</v>
      </c>
      <c r="I26" s="7">
        <f>I39</f>
        <v>1503.2545454545455</v>
      </c>
    </row>
    <row r="27" spans="1:9" ht="15" customHeight="1" x14ac:dyDescent="0.25">
      <c r="A27" s="123" t="s">
        <v>26</v>
      </c>
      <c r="B27" s="123"/>
      <c r="C27" s="123"/>
      <c r="D27" s="123"/>
      <c r="E27" s="123"/>
      <c r="F27" s="123"/>
      <c r="G27" s="93"/>
      <c r="H27" s="11" t="s">
        <v>27</v>
      </c>
      <c r="I27" s="12">
        <v>8</v>
      </c>
    </row>
    <row r="28" spans="1:9" ht="15" customHeight="1" x14ac:dyDescent="0.25">
      <c r="A28" s="123"/>
      <c r="B28" s="123"/>
      <c r="C28" s="123"/>
      <c r="D28" s="123"/>
      <c r="E28" s="123"/>
      <c r="F28" s="123"/>
      <c r="G28" s="93"/>
      <c r="H28" s="13" t="s">
        <v>28</v>
      </c>
      <c r="I28" s="89">
        <v>1</v>
      </c>
    </row>
    <row r="29" spans="1:9" ht="26.25" customHeight="1" x14ac:dyDescent="0.25">
      <c r="A29" s="123" t="s">
        <v>29</v>
      </c>
      <c r="B29" s="123"/>
      <c r="C29" s="123"/>
      <c r="D29" s="123"/>
      <c r="E29" s="123"/>
      <c r="F29" s="123"/>
      <c r="G29" s="93"/>
      <c r="H29" s="91" t="s">
        <v>27</v>
      </c>
      <c r="I29" s="12" t="s">
        <v>192</v>
      </c>
    </row>
    <row r="30" spans="1:9" ht="35.25" customHeight="1" x14ac:dyDescent="0.25">
      <c r="A30" s="123" t="s">
        <v>30</v>
      </c>
      <c r="B30" s="123"/>
      <c r="C30" s="123"/>
      <c r="D30" s="123"/>
      <c r="E30" s="123"/>
      <c r="F30" s="123"/>
      <c r="G30" s="91"/>
      <c r="H30" s="88" t="s">
        <v>23</v>
      </c>
      <c r="I30" s="89">
        <v>0.2</v>
      </c>
    </row>
    <row r="31" spans="1:9" ht="1.1499999999999999" customHeight="1" x14ac:dyDescent="0.25">
      <c r="A31" s="84"/>
      <c r="B31" s="84"/>
      <c r="C31" s="84"/>
      <c r="D31" s="84"/>
      <c r="E31" s="84"/>
      <c r="F31" s="84"/>
      <c r="G31" s="84"/>
      <c r="H31" s="84"/>
      <c r="I31" s="85" t="s">
        <v>192</v>
      </c>
    </row>
    <row r="32" spans="1:9" ht="1.1499999999999999" customHeight="1" x14ac:dyDescent="0.25">
      <c r="A32" s="166"/>
      <c r="B32" s="166"/>
      <c r="C32" s="166"/>
      <c r="D32" s="166"/>
      <c r="E32" s="166"/>
      <c r="F32" s="166"/>
      <c r="G32" s="166"/>
      <c r="H32" s="166"/>
      <c r="I32" s="166"/>
    </row>
    <row r="33" spans="1:10" ht="1.1499999999999999" customHeight="1" x14ac:dyDescent="0.25">
      <c r="A33" s="166"/>
      <c r="B33" s="166"/>
      <c r="C33" s="166"/>
      <c r="D33" s="166"/>
      <c r="E33" s="166"/>
      <c r="F33" s="166"/>
      <c r="G33" s="166"/>
      <c r="H33" s="166"/>
      <c r="I33" s="166"/>
    </row>
    <row r="34" spans="1:10" ht="1.1499999999999999" customHeight="1" x14ac:dyDescent="0.25">
      <c r="A34" s="166"/>
      <c r="B34" s="166"/>
      <c r="C34" s="166"/>
      <c r="D34" s="166"/>
      <c r="E34" s="166"/>
      <c r="F34" s="166"/>
      <c r="G34" s="166"/>
      <c r="H34" s="166"/>
      <c r="I34" s="166"/>
    </row>
    <row r="35" spans="1:10" ht="1.1499999999999999" customHeight="1" x14ac:dyDescent="0.25">
      <c r="A35" s="166"/>
      <c r="B35" s="166"/>
      <c r="C35" s="166"/>
      <c r="D35" s="166"/>
      <c r="E35" s="166"/>
      <c r="F35" s="166"/>
      <c r="G35" s="166"/>
      <c r="H35" s="166"/>
      <c r="I35" s="166"/>
    </row>
    <row r="36" spans="1:10" ht="1.1499999999999999" customHeight="1" x14ac:dyDescent="0.25">
      <c r="A36" s="167"/>
      <c r="B36" s="167"/>
      <c r="C36" s="167"/>
      <c r="D36" s="167"/>
      <c r="E36" s="167"/>
      <c r="F36" s="167"/>
      <c r="G36" s="167"/>
      <c r="H36" s="167"/>
      <c r="I36" s="167"/>
    </row>
    <row r="37" spans="1:10" ht="8.25" customHeight="1" x14ac:dyDescent="0.25">
      <c r="A37" s="126" t="s">
        <v>31</v>
      </c>
      <c r="B37" s="126"/>
      <c r="C37" s="126"/>
      <c r="D37" s="126"/>
      <c r="E37" s="126"/>
      <c r="F37" s="126"/>
      <c r="G37" s="126"/>
      <c r="H37" s="126"/>
      <c r="I37" s="126"/>
    </row>
    <row r="38" spans="1:10" ht="33.75" customHeight="1" x14ac:dyDescent="0.25">
      <c r="A38" s="14" t="s">
        <v>32</v>
      </c>
      <c r="B38" s="145" t="s">
        <v>33</v>
      </c>
      <c r="C38" s="145"/>
      <c r="D38" s="145"/>
      <c r="E38" s="145"/>
      <c r="F38" s="145"/>
      <c r="G38" s="145"/>
      <c r="H38" s="14" t="s">
        <v>34</v>
      </c>
      <c r="I38" s="14" t="s">
        <v>35</v>
      </c>
    </row>
    <row r="39" spans="1:10" ht="15" customHeight="1" x14ac:dyDescent="0.25">
      <c r="A39" s="94">
        <v>1</v>
      </c>
      <c r="B39" s="124" t="s">
        <v>36</v>
      </c>
      <c r="C39" s="124"/>
      <c r="D39" s="124"/>
      <c r="E39" s="124"/>
      <c r="F39" s="124"/>
      <c r="G39" s="124"/>
      <c r="H39" s="15">
        <f t="shared" ref="H39:H46" si="0">I39/$I$47</f>
        <v>0.65351711026615977</v>
      </c>
      <c r="I39" s="100">
        <f>IF(D6="12x36",I10,I10/H10*I5)</f>
        <v>1503.2545454545455</v>
      </c>
    </row>
    <row r="40" spans="1:10" ht="15" customHeight="1" x14ac:dyDescent="0.25">
      <c r="A40" s="94">
        <f t="shared" ref="A40:A46" si="1">A39+1</f>
        <v>2</v>
      </c>
      <c r="B40" s="124" t="s">
        <v>37</v>
      </c>
      <c r="C40" s="124"/>
      <c r="D40" s="124"/>
      <c r="E40" s="124"/>
      <c r="F40" s="124"/>
      <c r="G40" s="124"/>
      <c r="H40" s="15">
        <f t="shared" si="0"/>
        <v>0</v>
      </c>
      <c r="I40" s="100">
        <f>IF(I9=30%,I39*I9,0)</f>
        <v>0</v>
      </c>
    </row>
    <row r="41" spans="1:10" ht="15" customHeight="1" x14ac:dyDescent="0.25">
      <c r="A41" s="94">
        <f t="shared" si="1"/>
        <v>3</v>
      </c>
      <c r="B41" s="124" t="s">
        <v>38</v>
      </c>
      <c r="C41" s="124"/>
      <c r="D41" s="124"/>
      <c r="E41" s="124"/>
      <c r="F41" s="124"/>
      <c r="G41" s="124"/>
      <c r="H41" s="15">
        <f t="shared" si="0"/>
        <v>0</v>
      </c>
      <c r="I41" s="100">
        <f>IF(I7=10%,I26*I7,0)</f>
        <v>0</v>
      </c>
    </row>
    <row r="42" spans="1:10" ht="15" customHeight="1" x14ac:dyDescent="0.25">
      <c r="A42" s="94">
        <f t="shared" si="1"/>
        <v>4</v>
      </c>
      <c r="B42" s="124" t="s">
        <v>39</v>
      </c>
      <c r="C42" s="124"/>
      <c r="D42" s="124"/>
      <c r="E42" s="124"/>
      <c r="F42" s="124"/>
      <c r="G42" s="124"/>
      <c r="H42" s="15">
        <f t="shared" si="0"/>
        <v>0</v>
      </c>
      <c r="I42" s="100">
        <f>IF(I7=20%,I26*I7,0)</f>
        <v>0</v>
      </c>
    </row>
    <row r="43" spans="1:10" ht="15" customHeight="1" x14ac:dyDescent="0.25">
      <c r="A43" s="94">
        <f t="shared" si="1"/>
        <v>5</v>
      </c>
      <c r="B43" s="124" t="s">
        <v>40</v>
      </c>
      <c r="C43" s="124"/>
      <c r="D43" s="124"/>
      <c r="E43" s="124"/>
      <c r="F43" s="124"/>
      <c r="G43" s="124"/>
      <c r="H43" s="15">
        <f t="shared" si="0"/>
        <v>0.26140684410646392</v>
      </c>
      <c r="I43" s="100">
        <f>IF(I7=40%,I26*I7,0)</f>
        <v>601.30181818181825</v>
      </c>
    </row>
    <row r="44" spans="1:10" ht="15" customHeight="1" x14ac:dyDescent="0.25">
      <c r="A44" s="94">
        <f t="shared" si="1"/>
        <v>6</v>
      </c>
      <c r="B44" s="124" t="s">
        <v>175</v>
      </c>
      <c r="C44" s="124"/>
      <c r="D44" s="124"/>
      <c r="E44" s="124"/>
      <c r="F44" s="124"/>
      <c r="G44" s="124"/>
      <c r="H44" s="15">
        <f t="shared" si="0"/>
        <v>0</v>
      </c>
      <c r="I44" s="100">
        <f>IF(I25="Não aplicável",0,I39*I25)</f>
        <v>0</v>
      </c>
    </row>
    <row r="45" spans="1:10" ht="15" customHeight="1" x14ac:dyDescent="0.25">
      <c r="A45" s="94">
        <f t="shared" si="1"/>
        <v>7</v>
      </c>
      <c r="B45" s="124" t="s">
        <v>41</v>
      </c>
      <c r="C45" s="124"/>
      <c r="D45" s="124"/>
      <c r="E45" s="124"/>
      <c r="F45" s="124"/>
      <c r="G45" s="124"/>
      <c r="H45" s="15">
        <f t="shared" si="0"/>
        <v>7.3193916349809887E-2</v>
      </c>
      <c r="I45" s="100">
        <f>IF(I27="Não aplicável",0,(I39+I40+I41+I42+I43+I44)/I5*I27*(1+I28))</f>
        <v>168.36450909090908</v>
      </c>
    </row>
    <row r="46" spans="1:10" ht="23.25" customHeight="1" x14ac:dyDescent="0.25">
      <c r="A46" s="94">
        <f t="shared" si="1"/>
        <v>8</v>
      </c>
      <c r="B46" s="124" t="s">
        <v>42</v>
      </c>
      <c r="C46" s="124"/>
      <c r="D46" s="124"/>
      <c r="E46" s="124"/>
      <c r="F46" s="124"/>
      <c r="G46" s="124"/>
      <c r="H46" s="15">
        <f t="shared" si="0"/>
        <v>1.1882129277566543E-2</v>
      </c>
      <c r="I46" s="100">
        <f>IF(I27="Não aplicável",0,I27/I13*5*(I10/H10*(1+I28)))</f>
        <v>27.331900826446283</v>
      </c>
    </row>
    <row r="47" spans="1:10" s="19" customFormat="1" ht="15" customHeight="1" x14ac:dyDescent="0.25">
      <c r="A47" s="141" t="s">
        <v>43</v>
      </c>
      <c r="B47" s="141"/>
      <c r="C47" s="141"/>
      <c r="D47" s="141"/>
      <c r="E47" s="141"/>
      <c r="F47" s="141"/>
      <c r="G47" s="141"/>
      <c r="H47" s="16">
        <f>SUM(H39:H46)</f>
        <v>1.0000000000000002</v>
      </c>
      <c r="I47" s="17">
        <f>SUM(I39:I46)</f>
        <v>2300.2527735537187</v>
      </c>
      <c r="J47" s="18"/>
    </row>
    <row r="48" spans="1:10" s="19" customFormat="1" ht="1.1499999999999999" customHeight="1" x14ac:dyDescent="0.25">
      <c r="A48" s="163"/>
      <c r="B48" s="163"/>
      <c r="C48" s="163"/>
      <c r="D48" s="163"/>
      <c r="E48" s="163"/>
      <c r="F48" s="163"/>
      <c r="G48" s="163"/>
      <c r="H48" s="163"/>
      <c r="I48" s="163"/>
      <c r="J48" s="18"/>
    </row>
    <row r="49" spans="1:10" s="19" customFormat="1" ht="1.1499999999999999" customHeight="1" x14ac:dyDescent="0.25">
      <c r="A49" s="164"/>
      <c r="B49" s="164"/>
      <c r="C49" s="164"/>
      <c r="D49" s="164"/>
      <c r="E49" s="164"/>
      <c r="F49" s="164"/>
      <c r="G49" s="164"/>
      <c r="H49" s="164"/>
      <c r="I49" s="164"/>
      <c r="J49" s="18"/>
    </row>
    <row r="50" spans="1:10" s="19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18"/>
    </row>
    <row r="51" spans="1:10" s="19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18"/>
    </row>
    <row r="52" spans="1:10" s="19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18"/>
    </row>
    <row r="53" spans="1:10" s="19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18"/>
    </row>
    <row r="54" spans="1:10" s="19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18"/>
    </row>
    <row r="55" spans="1:10" s="19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18"/>
    </row>
    <row r="56" spans="1:10" s="19" customFormat="1" ht="1.1499999999999999" customHeight="1" x14ac:dyDescent="0.25">
      <c r="A56" s="164"/>
      <c r="B56" s="164"/>
      <c r="C56" s="164"/>
      <c r="D56" s="164"/>
      <c r="E56" s="164"/>
      <c r="F56" s="164"/>
      <c r="G56" s="164"/>
      <c r="H56" s="164"/>
      <c r="I56" s="164"/>
      <c r="J56" s="18"/>
    </row>
    <row r="57" spans="1:10" ht="1.1499999999999999" customHeight="1" x14ac:dyDescent="0.25">
      <c r="A57" s="165"/>
      <c r="B57" s="165"/>
      <c r="C57" s="165"/>
      <c r="D57" s="165"/>
      <c r="E57" s="165"/>
      <c r="F57" s="165"/>
      <c r="G57" s="165"/>
      <c r="H57" s="165"/>
      <c r="I57" s="165"/>
    </row>
    <row r="58" spans="1:10" ht="33.75" customHeight="1" x14ac:dyDescent="0.25">
      <c r="A58" s="14" t="s">
        <v>44</v>
      </c>
      <c r="B58" s="145" t="s">
        <v>45</v>
      </c>
      <c r="C58" s="145"/>
      <c r="D58" s="145"/>
      <c r="E58" s="145"/>
      <c r="F58" s="145"/>
      <c r="G58" s="145"/>
      <c r="H58" s="14" t="s">
        <v>34</v>
      </c>
      <c r="I58" s="14" t="s">
        <v>35</v>
      </c>
    </row>
    <row r="59" spans="1:10" ht="15" customHeight="1" x14ac:dyDescent="0.25">
      <c r="A59" s="94">
        <v>1</v>
      </c>
      <c r="B59" s="124" t="s">
        <v>46</v>
      </c>
      <c r="C59" s="124"/>
      <c r="D59" s="124"/>
      <c r="E59" s="124"/>
      <c r="F59" s="124"/>
      <c r="G59" s="124"/>
      <c r="H59" s="15">
        <v>0.2</v>
      </c>
      <c r="I59" s="100">
        <f t="shared" ref="I59:I66" si="2">$I$47*H59</f>
        <v>460.05055471074377</v>
      </c>
    </row>
    <row r="60" spans="1:10" ht="15" customHeight="1" x14ac:dyDescent="0.25">
      <c r="A60" s="94">
        <v>2</v>
      </c>
      <c r="B60" s="124" t="s">
        <v>47</v>
      </c>
      <c r="C60" s="124"/>
      <c r="D60" s="124"/>
      <c r="E60" s="124"/>
      <c r="F60" s="124"/>
      <c r="G60" s="124"/>
      <c r="H60" s="15">
        <v>1.4999999999999999E-2</v>
      </c>
      <c r="I60" s="100">
        <f t="shared" si="2"/>
        <v>34.503791603305778</v>
      </c>
    </row>
    <row r="61" spans="1:10" ht="15" customHeight="1" x14ac:dyDescent="0.25">
      <c r="A61" s="94">
        <v>3</v>
      </c>
      <c r="B61" s="124" t="s">
        <v>48</v>
      </c>
      <c r="C61" s="124"/>
      <c r="D61" s="124"/>
      <c r="E61" s="124"/>
      <c r="F61" s="124"/>
      <c r="G61" s="124"/>
      <c r="H61" s="15">
        <v>0.01</v>
      </c>
      <c r="I61" s="100">
        <f t="shared" si="2"/>
        <v>23.002527735537189</v>
      </c>
    </row>
    <row r="62" spans="1:10" ht="15" customHeight="1" x14ac:dyDescent="0.25">
      <c r="A62" s="94">
        <v>4</v>
      </c>
      <c r="B62" s="124" t="s">
        <v>49</v>
      </c>
      <c r="C62" s="124"/>
      <c r="D62" s="124"/>
      <c r="E62" s="124"/>
      <c r="F62" s="124"/>
      <c r="G62" s="124"/>
      <c r="H62" s="15">
        <v>2E-3</v>
      </c>
      <c r="I62" s="100">
        <f t="shared" si="2"/>
        <v>4.6005055471074376</v>
      </c>
    </row>
    <row r="63" spans="1:10" ht="15" customHeight="1" x14ac:dyDescent="0.25">
      <c r="A63" s="94">
        <v>5</v>
      </c>
      <c r="B63" s="124" t="s">
        <v>50</v>
      </c>
      <c r="C63" s="124"/>
      <c r="D63" s="124"/>
      <c r="E63" s="124"/>
      <c r="F63" s="124"/>
      <c r="G63" s="124"/>
      <c r="H63" s="15">
        <v>2.5000000000000001E-2</v>
      </c>
      <c r="I63" s="100">
        <f t="shared" si="2"/>
        <v>57.506319338842971</v>
      </c>
    </row>
    <row r="64" spans="1:10" ht="15" customHeight="1" x14ac:dyDescent="0.25">
      <c r="A64" s="94">
        <v>6</v>
      </c>
      <c r="B64" s="124" t="s">
        <v>51</v>
      </c>
      <c r="C64" s="124"/>
      <c r="D64" s="124"/>
      <c r="E64" s="124"/>
      <c r="F64" s="124"/>
      <c r="G64" s="124"/>
      <c r="H64" s="15">
        <v>0.08</v>
      </c>
      <c r="I64" s="100">
        <f t="shared" si="2"/>
        <v>184.02022188429751</v>
      </c>
    </row>
    <row r="65" spans="1:10" ht="15" customHeight="1" x14ac:dyDescent="0.25">
      <c r="A65" s="94">
        <v>7</v>
      </c>
      <c r="B65" s="124" t="s">
        <v>52</v>
      </c>
      <c r="C65" s="124"/>
      <c r="D65" s="124"/>
      <c r="E65" s="124"/>
      <c r="F65" s="124"/>
      <c r="G65" s="124"/>
      <c r="H65" s="15">
        <v>0.03</v>
      </c>
      <c r="I65" s="100">
        <f t="shared" si="2"/>
        <v>69.007583206611557</v>
      </c>
    </row>
    <row r="66" spans="1:10" ht="15" customHeight="1" x14ac:dyDescent="0.25">
      <c r="A66" s="94">
        <v>8</v>
      </c>
      <c r="B66" s="124" t="s">
        <v>53</v>
      </c>
      <c r="C66" s="124"/>
      <c r="D66" s="124"/>
      <c r="E66" s="124"/>
      <c r="F66" s="124"/>
      <c r="G66" s="124"/>
      <c r="H66" s="15">
        <v>6.0000000000000001E-3</v>
      </c>
      <c r="I66" s="100">
        <f t="shared" si="2"/>
        <v>13.801516641322312</v>
      </c>
    </row>
    <row r="67" spans="1:10" s="19" customFormat="1" ht="15" customHeight="1" x14ac:dyDescent="0.25">
      <c r="A67" s="141" t="s">
        <v>54</v>
      </c>
      <c r="B67" s="141"/>
      <c r="C67" s="141"/>
      <c r="D67" s="141"/>
      <c r="E67" s="141"/>
      <c r="F67" s="141"/>
      <c r="G67" s="141"/>
      <c r="H67" s="16">
        <f>SUM(H59:H66)</f>
        <v>0.3680000000000001</v>
      </c>
      <c r="I67" s="17">
        <f>SUM(I59:I66)</f>
        <v>846.49302066776863</v>
      </c>
      <c r="J67" s="18"/>
    </row>
    <row r="68" spans="1:10" ht="15" customHeight="1" x14ac:dyDescent="0.25">
      <c r="A68" s="156" t="s">
        <v>55</v>
      </c>
      <c r="B68" s="156"/>
      <c r="C68" s="156"/>
      <c r="D68" s="156"/>
      <c r="E68" s="156"/>
      <c r="F68" s="156"/>
      <c r="G68" s="156"/>
      <c r="H68" s="156"/>
      <c r="I68" s="156"/>
    </row>
    <row r="69" spans="1:10" ht="30.75" customHeight="1" x14ac:dyDescent="0.25">
      <c r="A69" s="162" t="s">
        <v>56</v>
      </c>
      <c r="B69" s="162"/>
      <c r="C69" s="162"/>
      <c r="D69" s="162"/>
      <c r="E69" s="162"/>
      <c r="F69" s="162"/>
      <c r="G69" s="162"/>
      <c r="H69" s="162"/>
      <c r="I69" s="162"/>
    </row>
    <row r="70" spans="1:10" ht="33.75" customHeight="1" x14ac:dyDescent="0.25">
      <c r="A70" s="14" t="s">
        <v>57</v>
      </c>
      <c r="B70" s="145" t="s">
        <v>58</v>
      </c>
      <c r="C70" s="145"/>
      <c r="D70" s="145"/>
      <c r="E70" s="145"/>
      <c r="F70" s="145"/>
      <c r="G70" s="145"/>
      <c r="H70" s="14" t="s">
        <v>34</v>
      </c>
      <c r="I70" s="14" t="s">
        <v>35</v>
      </c>
    </row>
    <row r="71" spans="1:10" ht="15" customHeight="1" x14ac:dyDescent="0.25">
      <c r="A71" s="94">
        <v>1</v>
      </c>
      <c r="B71" s="124" t="s">
        <v>59</v>
      </c>
      <c r="C71" s="124"/>
      <c r="D71" s="124"/>
      <c r="E71" s="124"/>
      <c r="F71" s="124"/>
      <c r="G71" s="124"/>
      <c r="H71" s="15">
        <v>0.119314</v>
      </c>
      <c r="I71" s="100">
        <f t="shared" ref="I71:I78" si="3">$I$47*H71</f>
        <v>274.45235942378838</v>
      </c>
    </row>
    <row r="72" spans="1:10" ht="15" customHeight="1" x14ac:dyDescent="0.25">
      <c r="A72" s="94">
        <v>2</v>
      </c>
      <c r="B72" s="124" t="s">
        <v>60</v>
      </c>
      <c r="C72" s="124"/>
      <c r="D72" s="124"/>
      <c r="E72" s="124"/>
      <c r="F72" s="124"/>
      <c r="G72" s="124"/>
      <c r="H72" s="15">
        <v>2.0479000000000001E-2</v>
      </c>
      <c r="I72" s="100">
        <f t="shared" si="3"/>
        <v>47.106876549606611</v>
      </c>
    </row>
    <row r="73" spans="1:10" ht="15" customHeight="1" x14ac:dyDescent="0.25">
      <c r="A73" s="94">
        <v>3</v>
      </c>
      <c r="B73" s="124" t="s">
        <v>61</v>
      </c>
      <c r="C73" s="124"/>
      <c r="D73" s="124"/>
      <c r="E73" s="124"/>
      <c r="F73" s="124"/>
      <c r="G73" s="124"/>
      <c r="H73" s="15">
        <v>1.2123E-2</v>
      </c>
      <c r="I73" s="100">
        <f t="shared" si="3"/>
        <v>27.885964373791733</v>
      </c>
    </row>
    <row r="74" spans="1:10" ht="15" customHeight="1" x14ac:dyDescent="0.25">
      <c r="A74" s="94">
        <v>4</v>
      </c>
      <c r="B74" s="124" t="s">
        <v>62</v>
      </c>
      <c r="C74" s="124"/>
      <c r="D74" s="124"/>
      <c r="E74" s="124"/>
      <c r="F74" s="124"/>
      <c r="G74" s="124"/>
      <c r="H74" s="15">
        <v>1.1436E-2</v>
      </c>
      <c r="I74" s="100">
        <f t="shared" si="3"/>
        <v>26.305690718360328</v>
      </c>
    </row>
    <row r="75" spans="1:10" ht="15" customHeight="1" x14ac:dyDescent="0.25">
      <c r="A75" s="94">
        <v>5</v>
      </c>
      <c r="B75" s="124" t="s">
        <v>63</v>
      </c>
      <c r="C75" s="124"/>
      <c r="D75" s="124"/>
      <c r="E75" s="124"/>
      <c r="F75" s="124"/>
      <c r="G75" s="124"/>
      <c r="H75" s="15">
        <v>1.74E-4</v>
      </c>
      <c r="I75" s="100">
        <f t="shared" si="3"/>
        <v>0.40024398259834704</v>
      </c>
    </row>
    <row r="76" spans="1:10" ht="15" customHeight="1" x14ac:dyDescent="0.25">
      <c r="A76" s="94">
        <v>6</v>
      </c>
      <c r="B76" s="124" t="s">
        <v>64</v>
      </c>
      <c r="C76" s="124"/>
      <c r="D76" s="124"/>
      <c r="E76" s="124"/>
      <c r="F76" s="124"/>
      <c r="G76" s="124"/>
      <c r="H76" s="15">
        <v>4.4200000000000001E-4</v>
      </c>
      <c r="I76" s="100">
        <f t="shared" si="3"/>
        <v>1.0167117259107437</v>
      </c>
    </row>
    <row r="77" spans="1:10" ht="15" customHeight="1" x14ac:dyDescent="0.25">
      <c r="A77" s="94">
        <v>7</v>
      </c>
      <c r="B77" s="124" t="s">
        <v>65</v>
      </c>
      <c r="C77" s="124"/>
      <c r="D77" s="124"/>
      <c r="E77" s="124"/>
      <c r="F77" s="124"/>
      <c r="G77" s="124"/>
      <c r="H77" s="15">
        <v>1.85E-4</v>
      </c>
      <c r="I77" s="100">
        <f t="shared" si="3"/>
        <v>0.42554676310743794</v>
      </c>
    </row>
    <row r="78" spans="1:10" ht="15" customHeight="1" x14ac:dyDescent="0.25">
      <c r="A78" s="94">
        <v>8</v>
      </c>
      <c r="B78" s="124" t="s">
        <v>66</v>
      </c>
      <c r="C78" s="124"/>
      <c r="D78" s="124"/>
      <c r="E78" s="124"/>
      <c r="F78" s="124"/>
      <c r="G78" s="124"/>
      <c r="H78" s="15">
        <v>9.0789999999999996E-2</v>
      </c>
      <c r="I78" s="100">
        <f t="shared" si="3"/>
        <v>208.8399493109421</v>
      </c>
    </row>
    <row r="79" spans="1:10" s="19" customFormat="1" ht="15" customHeight="1" x14ac:dyDescent="0.25">
      <c r="A79" s="141" t="s">
        <v>67</v>
      </c>
      <c r="B79" s="141"/>
      <c r="C79" s="141"/>
      <c r="D79" s="141"/>
      <c r="E79" s="141"/>
      <c r="F79" s="141"/>
      <c r="G79" s="141"/>
      <c r="H79" s="16">
        <f>SUM(H71:H78)</f>
        <v>0.25494299999999998</v>
      </c>
      <c r="I79" s="17">
        <f>SUM(I71:I78)</f>
        <v>586.43334284810567</v>
      </c>
      <c r="J79" s="18"/>
    </row>
    <row r="80" spans="1:10" ht="11.25" customHeight="1" x14ac:dyDescent="0.25">
      <c r="A80" s="20" t="s">
        <v>68</v>
      </c>
      <c r="B80" s="138" t="s">
        <v>69</v>
      </c>
      <c r="C80" s="138"/>
      <c r="D80" s="138"/>
      <c r="E80" s="138"/>
      <c r="F80" s="138"/>
      <c r="G80" s="138"/>
      <c r="H80" s="138"/>
      <c r="I80" s="138"/>
    </row>
    <row r="81" spans="1:11" ht="15" customHeight="1" x14ac:dyDescent="0.25">
      <c r="A81" s="20" t="s">
        <v>70</v>
      </c>
      <c r="B81" s="161" t="s">
        <v>71</v>
      </c>
      <c r="C81" s="161"/>
      <c r="D81" s="161"/>
      <c r="E81" s="161"/>
      <c r="F81" s="161"/>
      <c r="G81" s="161"/>
      <c r="H81" s="161"/>
      <c r="I81" s="161"/>
    </row>
    <row r="82" spans="1:11" ht="33.75" customHeight="1" x14ac:dyDescent="0.25">
      <c r="A82" s="14" t="s">
        <v>72</v>
      </c>
      <c r="B82" s="145" t="s">
        <v>73</v>
      </c>
      <c r="C82" s="145"/>
      <c r="D82" s="145"/>
      <c r="E82" s="145"/>
      <c r="F82" s="145"/>
      <c r="G82" s="145"/>
      <c r="H82" s="14" t="s">
        <v>34</v>
      </c>
      <c r="I82" s="14" t="s">
        <v>35</v>
      </c>
    </row>
    <row r="83" spans="1:11" ht="15" customHeight="1" x14ac:dyDescent="0.25">
      <c r="A83" s="94">
        <v>1</v>
      </c>
      <c r="B83" s="124" t="s">
        <v>74</v>
      </c>
      <c r="C83" s="124"/>
      <c r="D83" s="124"/>
      <c r="E83" s="124"/>
      <c r="F83" s="124"/>
      <c r="G83" s="124"/>
      <c r="H83" s="15">
        <v>4.8321000000000003E-2</v>
      </c>
      <c r="I83" s="100">
        <f>$I$47*H83</f>
        <v>111.15051427088925</v>
      </c>
    </row>
    <row r="84" spans="1:11" ht="15" customHeight="1" x14ac:dyDescent="0.25">
      <c r="A84" s="94">
        <v>2</v>
      </c>
      <c r="B84" s="124" t="s">
        <v>75</v>
      </c>
      <c r="C84" s="124"/>
      <c r="D84" s="124"/>
      <c r="E84" s="124"/>
      <c r="F84" s="124"/>
      <c r="G84" s="124"/>
      <c r="H84" s="15">
        <v>3.5109999999999998E-3</v>
      </c>
      <c r="I84" s="100">
        <f>$I$47*H84</f>
        <v>8.0761874879471058</v>
      </c>
    </row>
    <row r="85" spans="1:11" ht="15" customHeight="1" x14ac:dyDescent="0.25">
      <c r="A85" s="94">
        <v>3</v>
      </c>
      <c r="B85" s="124" t="s">
        <v>76</v>
      </c>
      <c r="C85" s="124"/>
      <c r="D85" s="124"/>
      <c r="E85" s="124"/>
      <c r="F85" s="124"/>
      <c r="G85" s="124"/>
      <c r="H85" s="15">
        <v>1.9328000000000001E-2</v>
      </c>
      <c r="I85" s="100">
        <f>$I$47*H85</f>
        <v>44.459285607246279</v>
      </c>
    </row>
    <row r="86" spans="1:11" s="19" customFormat="1" ht="15" customHeight="1" x14ac:dyDescent="0.25">
      <c r="A86" s="141" t="s">
        <v>77</v>
      </c>
      <c r="B86" s="141"/>
      <c r="C86" s="141"/>
      <c r="D86" s="141"/>
      <c r="E86" s="141"/>
      <c r="F86" s="141"/>
      <c r="G86" s="141"/>
      <c r="H86" s="16">
        <f>SUM(H83:H85)</f>
        <v>7.1160000000000001E-2</v>
      </c>
      <c r="I86" s="17">
        <f>SUM(I83:I85)</f>
        <v>163.68598736608263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45" t="s">
        <v>79</v>
      </c>
      <c r="C88" s="145"/>
      <c r="D88" s="145"/>
      <c r="E88" s="145"/>
      <c r="F88" s="145"/>
      <c r="G88" s="145"/>
      <c r="H88" s="14" t="s">
        <v>34</v>
      </c>
      <c r="I88" s="14" t="s">
        <v>35</v>
      </c>
    </row>
    <row r="89" spans="1:11" ht="15" customHeight="1" x14ac:dyDescent="0.25">
      <c r="A89" s="94">
        <v>1</v>
      </c>
      <c r="B89" s="124" t="s">
        <v>80</v>
      </c>
      <c r="C89" s="124"/>
      <c r="D89" s="124"/>
      <c r="E89" s="124"/>
      <c r="F89" s="124"/>
      <c r="G89" s="124"/>
      <c r="H89" s="15">
        <f>(H67*H79)</f>
        <v>9.3819024000000015E-2</v>
      </c>
      <c r="I89" s="100">
        <f>$I$47*H89</f>
        <v>215.80747016810292</v>
      </c>
    </row>
    <row r="90" spans="1:11" s="19" customFormat="1" ht="15" customHeight="1" x14ac:dyDescent="0.25">
      <c r="A90" s="141" t="s">
        <v>81</v>
      </c>
      <c r="B90" s="141"/>
      <c r="C90" s="141"/>
      <c r="D90" s="141"/>
      <c r="E90" s="141"/>
      <c r="F90" s="141"/>
      <c r="G90" s="141"/>
      <c r="H90" s="16">
        <f>SUM(H89:H89)</f>
        <v>9.3819024000000015E-2</v>
      </c>
      <c r="I90" s="17">
        <f>I89</f>
        <v>215.80747016810292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7" t="s">
        <v>183</v>
      </c>
      <c r="B92" s="157"/>
      <c r="C92" s="157"/>
      <c r="D92" s="157"/>
      <c r="E92" s="157"/>
      <c r="F92" s="157"/>
      <c r="G92" s="157"/>
      <c r="H92" s="23">
        <f>H67+H79+H86+H90</f>
        <v>0.787922024</v>
      </c>
      <c r="I92" s="24">
        <f>I67+I79+I86+I90</f>
        <v>1812.4198210500599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45" t="s">
        <v>83</v>
      </c>
      <c r="C94" s="145"/>
      <c r="D94" s="145"/>
      <c r="E94" s="145"/>
      <c r="F94" s="145"/>
      <c r="G94" s="145"/>
      <c r="H94" s="14" t="s">
        <v>34</v>
      </c>
      <c r="I94" s="14" t="s">
        <v>35</v>
      </c>
    </row>
    <row r="95" spans="1:11" ht="15" customHeight="1" x14ac:dyDescent="0.25">
      <c r="A95" s="94">
        <v>1</v>
      </c>
      <c r="B95" s="124" t="s">
        <v>19</v>
      </c>
      <c r="C95" s="124"/>
      <c r="D95" s="124"/>
      <c r="E95" s="124"/>
      <c r="F95" s="124"/>
      <c r="G95" s="124"/>
      <c r="H95" s="15">
        <f t="shared" ref="H95:H100" si="4">I95/$I$47</f>
        <v>0.19692809642836467</v>
      </c>
      <c r="I95" s="100">
        <f>I113</f>
        <v>452.98439999999999</v>
      </c>
    </row>
    <row r="96" spans="1:11" ht="15" customHeight="1" x14ac:dyDescent="0.25">
      <c r="A96" s="94">
        <f>A95+1</f>
        <v>2</v>
      </c>
      <c r="B96" s="124" t="s">
        <v>20</v>
      </c>
      <c r="C96" s="124"/>
      <c r="D96" s="124"/>
      <c r="E96" s="124"/>
      <c r="F96" s="124"/>
      <c r="G96" s="124"/>
      <c r="H96" s="15">
        <f t="shared" si="4"/>
        <v>0</v>
      </c>
      <c r="I96" s="100">
        <f>I109</f>
        <v>0</v>
      </c>
    </row>
    <row r="97" spans="1:10" ht="15" customHeight="1" x14ac:dyDescent="0.25">
      <c r="A97" s="94">
        <f t="shared" ref="A97:A100" si="5">A96+1</f>
        <v>3</v>
      </c>
      <c r="B97" s="158" t="s">
        <v>177</v>
      </c>
      <c r="C97" s="159"/>
      <c r="D97" s="159"/>
      <c r="E97" s="159"/>
      <c r="F97" s="159"/>
      <c r="G97" s="160"/>
      <c r="H97" s="15">
        <f t="shared" si="4"/>
        <v>0</v>
      </c>
      <c r="I97" s="100">
        <v>0</v>
      </c>
    </row>
    <row r="98" spans="1:10" ht="15" customHeight="1" x14ac:dyDescent="0.25">
      <c r="A98" s="94">
        <f t="shared" si="5"/>
        <v>4</v>
      </c>
      <c r="B98" s="124" t="s">
        <v>84</v>
      </c>
      <c r="C98" s="124"/>
      <c r="D98" s="124"/>
      <c r="E98" s="124"/>
      <c r="F98" s="124"/>
      <c r="G98" s="124"/>
      <c r="H98" s="15">
        <f t="shared" si="4"/>
        <v>5.260496962070129E-2</v>
      </c>
      <c r="I98" s="100">
        <f>I105</f>
        <v>121.00472727272727</v>
      </c>
    </row>
    <row r="99" spans="1:10" ht="15" customHeight="1" x14ac:dyDescent="0.25">
      <c r="A99" s="94">
        <f t="shared" si="5"/>
        <v>5</v>
      </c>
      <c r="B99" s="124" t="s">
        <v>85</v>
      </c>
      <c r="C99" s="124"/>
      <c r="D99" s="124"/>
      <c r="E99" s="124"/>
      <c r="F99" s="124"/>
      <c r="G99" s="124"/>
      <c r="H99" s="15">
        <f t="shared" si="4"/>
        <v>0</v>
      </c>
      <c r="I99" s="100">
        <f>IF(I29="Não aplicável",0,((I10/H10)*1.5*I29))</f>
        <v>0</v>
      </c>
    </row>
    <row r="100" spans="1:10" ht="15" customHeight="1" x14ac:dyDescent="0.25">
      <c r="A100" s="94">
        <f t="shared" si="5"/>
        <v>6</v>
      </c>
      <c r="B100" s="124" t="s">
        <v>86</v>
      </c>
      <c r="C100" s="124"/>
      <c r="D100" s="124"/>
      <c r="E100" s="124"/>
      <c r="F100" s="124"/>
      <c r="G100" s="124"/>
      <c r="H100" s="15">
        <f t="shared" si="4"/>
        <v>1.0477109419051934E-2</v>
      </c>
      <c r="I100" s="100">
        <f>IF(I21="Não aplicável",0,I21)</f>
        <v>24.1</v>
      </c>
    </row>
    <row r="101" spans="1:10" ht="15" customHeight="1" x14ac:dyDescent="0.25">
      <c r="A101" s="141" t="s">
        <v>87</v>
      </c>
      <c r="B101" s="141"/>
      <c r="C101" s="141"/>
      <c r="D101" s="141"/>
      <c r="E101" s="141"/>
      <c r="F101" s="141"/>
      <c r="G101" s="141"/>
      <c r="H101" s="16">
        <f>SUM(H95:H100)</f>
        <v>0.26001017546811789</v>
      </c>
      <c r="I101" s="17">
        <f>SUM(I95:I100)</f>
        <v>598.0891272727273</v>
      </c>
      <c r="J101" s="25"/>
    </row>
    <row r="102" spans="1:10" ht="18" customHeight="1" x14ac:dyDescent="0.25">
      <c r="A102" s="20" t="s">
        <v>88</v>
      </c>
      <c r="B102" s="156" t="s">
        <v>89</v>
      </c>
      <c r="C102" s="156"/>
      <c r="D102" s="156"/>
      <c r="E102" s="156"/>
      <c r="F102" s="156"/>
      <c r="G102" s="156"/>
      <c r="H102" s="26"/>
      <c r="I102" s="27"/>
    </row>
    <row r="103" spans="1:10" ht="15" customHeight="1" x14ac:dyDescent="0.25">
      <c r="A103" s="139" t="s">
        <v>90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 ht="24" customHeight="1" x14ac:dyDescent="0.25">
      <c r="A104" s="123" t="s">
        <v>91</v>
      </c>
      <c r="B104" s="123"/>
      <c r="C104" s="94" t="s">
        <v>92</v>
      </c>
      <c r="D104" s="94" t="s">
        <v>93</v>
      </c>
      <c r="E104" s="94" t="s">
        <v>94</v>
      </c>
      <c r="F104" s="94" t="s">
        <v>95</v>
      </c>
      <c r="G104" s="94" t="s">
        <v>96</v>
      </c>
      <c r="H104" s="15" t="s">
        <v>97</v>
      </c>
      <c r="I104" s="100" t="s">
        <v>98</v>
      </c>
    </row>
    <row r="105" spans="1:10" ht="15" customHeight="1" x14ac:dyDescent="0.25">
      <c r="A105" s="151">
        <f>IF(I12="Não aplicável",0,I12)</f>
        <v>4.8</v>
      </c>
      <c r="B105" s="151"/>
      <c r="C105" s="94">
        <f>IF(I13="Não aplicável",0,I13)</f>
        <v>22</v>
      </c>
      <c r="D105" s="94">
        <v>2</v>
      </c>
      <c r="E105" s="96">
        <f>A105*C105*D105</f>
        <v>211.2</v>
      </c>
      <c r="F105" s="96">
        <f>I39</f>
        <v>1503.2545454545455</v>
      </c>
      <c r="G105" s="28">
        <f>IF(I14="Não aplicável",0,I14)</f>
        <v>0.06</v>
      </c>
      <c r="H105" s="96">
        <f>F105*G105</f>
        <v>90.195272727272723</v>
      </c>
      <c r="I105" s="100">
        <f>IF((E105-H105)&gt;0,E105-H105,0)</f>
        <v>121.00472727272727</v>
      </c>
    </row>
    <row r="106" spans="1:10" ht="3.75" customHeight="1" x14ac:dyDescent="0.25">
      <c r="A106" s="29"/>
      <c r="E106" s="25"/>
      <c r="F106" s="25"/>
      <c r="G106" s="30"/>
      <c r="H106" s="25"/>
      <c r="I106" s="31"/>
    </row>
    <row r="107" spans="1:10" ht="15" customHeight="1" x14ac:dyDescent="0.25">
      <c r="A107" s="139" t="s">
        <v>99</v>
      </c>
      <c r="B107" s="139"/>
      <c r="C107" s="139"/>
      <c r="D107" s="139"/>
      <c r="E107" s="139"/>
      <c r="F107" s="139"/>
      <c r="G107" s="139"/>
      <c r="H107" s="139"/>
      <c r="I107" s="139"/>
    </row>
    <row r="108" spans="1:10" ht="23.25" customHeight="1" x14ac:dyDescent="0.25">
      <c r="A108" s="123" t="s">
        <v>91</v>
      </c>
      <c r="B108" s="123"/>
      <c r="C108" s="94" t="s">
        <v>100</v>
      </c>
      <c r="D108" s="94" t="s">
        <v>93</v>
      </c>
      <c r="E108" s="94" t="s">
        <v>94</v>
      </c>
      <c r="F108" s="94" t="s">
        <v>95</v>
      </c>
      <c r="G108" s="94" t="s">
        <v>96</v>
      </c>
      <c r="H108" s="15" t="s">
        <v>97</v>
      </c>
      <c r="I108" s="100" t="s">
        <v>98</v>
      </c>
    </row>
    <row r="109" spans="1:10" ht="15" customHeight="1" x14ac:dyDescent="0.25">
      <c r="A109" s="150">
        <f>IF(I18="Não aplicável",0,I18)</f>
        <v>0</v>
      </c>
      <c r="B109" s="150"/>
      <c r="C109" s="32">
        <f>IF(I19="Não aplicável",0,I19)</f>
        <v>0</v>
      </c>
      <c r="D109" s="94">
        <v>1</v>
      </c>
      <c r="E109" s="96">
        <f>A109*C109*D109</f>
        <v>0</v>
      </c>
      <c r="F109" s="96">
        <f>E109</f>
        <v>0</v>
      </c>
      <c r="G109" s="99">
        <f>IF(I20="Não aplicável",0,I20)</f>
        <v>0</v>
      </c>
      <c r="H109" s="96">
        <f>F109*G109</f>
        <v>0</v>
      </c>
      <c r="I109" s="100">
        <f>E109-H109</f>
        <v>0</v>
      </c>
    </row>
    <row r="110" spans="1:10" ht="4.5" customHeight="1" x14ac:dyDescent="0.25">
      <c r="A110" s="33"/>
      <c r="B110" s="33"/>
      <c r="C110" s="33"/>
      <c r="D110" s="33"/>
      <c r="E110" s="18"/>
      <c r="F110" s="18"/>
      <c r="G110" s="34"/>
      <c r="H110" s="18"/>
      <c r="I110" s="35"/>
    </row>
    <row r="111" spans="1:10" ht="15" customHeight="1" x14ac:dyDescent="0.25">
      <c r="A111" s="152" t="s">
        <v>176</v>
      </c>
      <c r="B111" s="153"/>
      <c r="C111" s="153"/>
      <c r="D111" s="153"/>
      <c r="E111" s="153"/>
      <c r="F111" s="154" t="str">
        <f>A15</f>
        <v xml:space="preserve">Auxílio Alimentação </v>
      </c>
      <c r="G111" s="154"/>
      <c r="H111" s="154"/>
      <c r="I111" s="155"/>
    </row>
    <row r="112" spans="1:10" ht="23.25" customHeight="1" x14ac:dyDescent="0.25">
      <c r="A112" s="149" t="s">
        <v>91</v>
      </c>
      <c r="B112" s="149"/>
      <c r="C112" s="95" t="s">
        <v>100</v>
      </c>
      <c r="D112" s="95" t="s">
        <v>93</v>
      </c>
      <c r="E112" s="95" t="s">
        <v>94</v>
      </c>
      <c r="F112" s="95" t="s">
        <v>95</v>
      </c>
      <c r="G112" s="95" t="s">
        <v>96</v>
      </c>
      <c r="H112" s="67" t="str">
        <f>H104</f>
        <v>Valor desconto</v>
      </c>
      <c r="I112" s="68" t="s">
        <v>98</v>
      </c>
    </row>
    <row r="113" spans="1:12" ht="15" customHeight="1" x14ac:dyDescent="0.25">
      <c r="A113" s="150">
        <f>IF(I15="Não aplicável",0,I15)</f>
        <v>25.42</v>
      </c>
      <c r="B113" s="150"/>
      <c r="C113" s="32">
        <f>IF(I16="Não aplicável",0,I16)</f>
        <v>22</v>
      </c>
      <c r="D113" s="94">
        <v>1</v>
      </c>
      <c r="E113" s="96">
        <f>A113*C113*D113</f>
        <v>559.24</v>
      </c>
      <c r="F113" s="96">
        <f>E113</f>
        <v>559.24</v>
      </c>
      <c r="G113" s="99">
        <f>IF(I17="Não aplicável",0,I17)</f>
        <v>0.19</v>
      </c>
      <c r="H113" s="96">
        <f>F113*G113</f>
        <v>106.2556</v>
      </c>
      <c r="I113" s="100">
        <f>E113-H113</f>
        <v>452.98439999999999</v>
      </c>
    </row>
    <row r="114" spans="1:12" ht="4.5" customHeight="1" x14ac:dyDescent="0.25"/>
    <row r="115" spans="1:12" ht="12" customHeight="1" x14ac:dyDescent="0.25">
      <c r="A115" s="125" t="s">
        <v>101</v>
      </c>
      <c r="B115" s="125"/>
      <c r="C115" s="125"/>
      <c r="D115" s="125"/>
      <c r="E115" s="125"/>
      <c r="F115" s="125"/>
      <c r="G115" s="125"/>
      <c r="H115" s="36">
        <f>H47+H92+H101</f>
        <v>2.0479321994681179</v>
      </c>
      <c r="I115" s="37">
        <f>I47+I92+I101</f>
        <v>4710.7617218765063</v>
      </c>
      <c r="J115" s="25"/>
      <c r="L115" s="25"/>
    </row>
    <row r="116" spans="1:12" s="42" customFormat="1" ht="4.5" customHeight="1" x14ac:dyDescent="0.25">
      <c r="A116" s="38"/>
      <c r="B116" s="38"/>
      <c r="C116" s="38"/>
      <c r="D116" s="38"/>
      <c r="E116" s="38"/>
      <c r="F116" s="38"/>
      <c r="G116" s="38"/>
      <c r="H116" s="39"/>
      <c r="I116" s="40"/>
      <c r="J116" s="41"/>
      <c r="L116" s="41"/>
    </row>
    <row r="117" spans="1:12" ht="11.25" customHeight="1" x14ac:dyDescent="0.25">
      <c r="A117" s="126" t="s">
        <v>102</v>
      </c>
      <c r="B117" s="126"/>
      <c r="C117" s="126"/>
      <c r="D117" s="126"/>
      <c r="E117" s="126"/>
      <c r="F117" s="126"/>
      <c r="G117" s="126"/>
      <c r="H117" s="126"/>
      <c r="I117" s="126"/>
    </row>
    <row r="118" spans="1:12" ht="33.75" customHeight="1" x14ac:dyDescent="0.25">
      <c r="A118" s="14" t="s">
        <v>32</v>
      </c>
      <c r="B118" s="145" t="s">
        <v>103</v>
      </c>
      <c r="C118" s="145"/>
      <c r="D118" s="145"/>
      <c r="E118" s="145"/>
      <c r="F118" s="145"/>
      <c r="G118" s="145"/>
      <c r="H118" s="14" t="s">
        <v>34</v>
      </c>
      <c r="I118" s="14" t="s">
        <v>35</v>
      </c>
    </row>
    <row r="119" spans="1:12" ht="15" customHeight="1" x14ac:dyDescent="0.25">
      <c r="A119" s="94">
        <v>1</v>
      </c>
      <c r="B119" s="124" t="s">
        <v>104</v>
      </c>
      <c r="C119" s="124"/>
      <c r="D119" s="124"/>
      <c r="E119" s="124"/>
      <c r="F119" s="124"/>
      <c r="G119" s="124"/>
      <c r="H119" s="15">
        <f t="shared" ref="H119:H124" si="6">I119/$I$130</f>
        <v>0</v>
      </c>
      <c r="I119" s="100">
        <v>0</v>
      </c>
    </row>
    <row r="120" spans="1:12" ht="15" customHeight="1" x14ac:dyDescent="0.25">
      <c r="A120" s="94">
        <v>2</v>
      </c>
      <c r="B120" s="148" t="s">
        <v>105</v>
      </c>
      <c r="C120" s="148"/>
      <c r="D120" s="148"/>
      <c r="E120" s="148"/>
      <c r="F120" s="148"/>
      <c r="G120" s="148"/>
      <c r="H120" s="15">
        <f t="shared" si="6"/>
        <v>0</v>
      </c>
      <c r="I120" s="100">
        <f>IF(F128=10%,G128,0)</f>
        <v>0</v>
      </c>
    </row>
    <row r="121" spans="1:12" ht="15" customHeight="1" x14ac:dyDescent="0.25">
      <c r="A121" s="94">
        <v>3</v>
      </c>
      <c r="B121" s="124" t="s">
        <v>106</v>
      </c>
      <c r="C121" s="124"/>
      <c r="D121" s="124"/>
      <c r="E121" s="124"/>
      <c r="F121" s="124"/>
      <c r="G121" s="124"/>
      <c r="H121" s="15">
        <f t="shared" si="6"/>
        <v>0</v>
      </c>
      <c r="I121" s="100">
        <v>0</v>
      </c>
    </row>
    <row r="122" spans="1:12" ht="15" customHeight="1" x14ac:dyDescent="0.25">
      <c r="A122" s="94">
        <v>4</v>
      </c>
      <c r="B122" s="148" t="s">
        <v>107</v>
      </c>
      <c r="C122" s="148"/>
      <c r="D122" s="148"/>
      <c r="E122" s="148"/>
      <c r="F122" s="148"/>
      <c r="G122" s="148"/>
      <c r="H122" s="15">
        <f t="shared" si="6"/>
        <v>0</v>
      </c>
      <c r="I122" s="100">
        <v>0</v>
      </c>
    </row>
    <row r="123" spans="1:12" ht="15" customHeight="1" x14ac:dyDescent="0.25">
      <c r="A123" s="94">
        <v>5</v>
      </c>
      <c r="B123" s="124" t="s">
        <v>108</v>
      </c>
      <c r="C123" s="124"/>
      <c r="D123" s="124"/>
      <c r="E123" s="124"/>
      <c r="F123" s="124"/>
      <c r="G123" s="124"/>
      <c r="H123" s="15">
        <f t="shared" si="6"/>
        <v>0</v>
      </c>
      <c r="I123" s="100">
        <v>0</v>
      </c>
    </row>
    <row r="124" spans="1:12" ht="15" customHeight="1" x14ac:dyDescent="0.25">
      <c r="A124" s="94">
        <v>6</v>
      </c>
      <c r="B124" s="124" t="s">
        <v>109</v>
      </c>
      <c r="C124" s="124"/>
      <c r="D124" s="124"/>
      <c r="E124" s="124"/>
      <c r="F124" s="124"/>
      <c r="G124" s="124"/>
      <c r="H124" s="15">
        <f t="shared" si="6"/>
        <v>0</v>
      </c>
      <c r="I124" s="100">
        <v>0</v>
      </c>
    </row>
    <row r="125" spans="1:12" ht="15" customHeight="1" x14ac:dyDescent="0.25">
      <c r="A125" s="141" t="s">
        <v>110</v>
      </c>
      <c r="B125" s="141"/>
      <c r="C125" s="141"/>
      <c r="D125" s="141"/>
      <c r="E125" s="141"/>
      <c r="F125" s="141"/>
      <c r="G125" s="141"/>
      <c r="H125" s="16">
        <f>H119+H120+H121+H122+H123+H124</f>
        <v>0</v>
      </c>
      <c r="I125" s="43">
        <f>SUM(I119:I124)</f>
        <v>0</v>
      </c>
      <c r="J125" s="25"/>
    </row>
    <row r="126" spans="1:12" ht="36" customHeight="1" x14ac:dyDescent="0.25">
      <c r="B126" s="138" t="s">
        <v>182</v>
      </c>
      <c r="C126" s="138"/>
      <c r="D126" s="138"/>
      <c r="E126" s="138"/>
      <c r="F126" s="138"/>
      <c r="G126" s="138"/>
      <c r="H126" s="138"/>
      <c r="I126" s="138"/>
    </row>
    <row r="127" spans="1:12" ht="5.25" customHeight="1" x14ac:dyDescent="0.25"/>
    <row r="128" spans="1:12" ht="48.75" customHeight="1" x14ac:dyDescent="0.25">
      <c r="A128" s="146" t="s">
        <v>111</v>
      </c>
      <c r="B128" s="146"/>
      <c r="C128" s="146"/>
      <c r="D128" s="146"/>
      <c r="E128" s="146"/>
      <c r="F128" s="44">
        <f>I30</f>
        <v>0.2</v>
      </c>
      <c r="G128" s="45">
        <f>I130*F128</f>
        <v>917.95139892075588</v>
      </c>
      <c r="H128" s="97" t="s">
        <v>112</v>
      </c>
      <c r="I128" s="46">
        <f>I98</f>
        <v>121.00472727272727</v>
      </c>
    </row>
    <row r="129" spans="1:12" s="49" customFormat="1" ht="16.5" customHeight="1" x14ac:dyDescent="0.25">
      <c r="A129" s="143" t="s">
        <v>113</v>
      </c>
      <c r="B129" s="143"/>
      <c r="C129" s="97" t="s">
        <v>114</v>
      </c>
      <c r="D129" s="97" t="s">
        <v>115</v>
      </c>
      <c r="E129" s="97" t="s">
        <v>116</v>
      </c>
      <c r="F129" s="97" t="s">
        <v>117</v>
      </c>
      <c r="G129" s="97" t="s">
        <v>118</v>
      </c>
      <c r="H129" s="97" t="s">
        <v>119</v>
      </c>
      <c r="I129" s="47" t="s">
        <v>120</v>
      </c>
      <c r="J129" s="48"/>
    </row>
    <row r="130" spans="1:12" ht="16.5" customHeight="1" x14ac:dyDescent="0.25">
      <c r="A130" s="144">
        <f>I47</f>
        <v>2300.2527735537187</v>
      </c>
      <c r="B130" s="144"/>
      <c r="C130" s="98">
        <f>I67</f>
        <v>846.49302066776863</v>
      </c>
      <c r="D130" s="98">
        <f>I79</f>
        <v>586.43334284810567</v>
      </c>
      <c r="E130" s="98">
        <f>I86</f>
        <v>163.68598736608263</v>
      </c>
      <c r="F130" s="98">
        <f>I90</f>
        <v>215.80747016810292</v>
      </c>
      <c r="G130" s="98">
        <f>I101</f>
        <v>598.0891272727273</v>
      </c>
      <c r="H130" s="98">
        <f>A130+C130+D130+E130+F130+G130</f>
        <v>4710.7617218765063</v>
      </c>
      <c r="I130" s="98">
        <f>H130-I128</f>
        <v>4589.7569946037793</v>
      </c>
      <c r="J130" s="25"/>
    </row>
    <row r="131" spans="1:12" ht="4.5" customHeight="1" x14ac:dyDescent="0.25">
      <c r="A131" s="20"/>
      <c r="B131" s="147"/>
      <c r="C131" s="147"/>
      <c r="D131" s="147"/>
      <c r="E131" s="147"/>
      <c r="F131" s="147"/>
      <c r="G131" s="147"/>
      <c r="H131" s="147"/>
      <c r="I131" s="147"/>
    </row>
    <row r="132" spans="1:12" ht="33.75" customHeight="1" x14ac:dyDescent="0.25">
      <c r="A132" s="14" t="s">
        <v>44</v>
      </c>
      <c r="B132" s="145" t="s">
        <v>121</v>
      </c>
      <c r="C132" s="145"/>
      <c r="D132" s="145"/>
      <c r="E132" s="145"/>
      <c r="F132" s="145"/>
      <c r="G132" s="145"/>
      <c r="H132" s="14" t="s">
        <v>34</v>
      </c>
      <c r="I132" s="14" t="s">
        <v>35</v>
      </c>
    </row>
    <row r="133" spans="1:12" ht="15" customHeight="1" x14ac:dyDescent="0.25">
      <c r="A133" s="94">
        <v>1</v>
      </c>
      <c r="B133" s="124" t="s">
        <v>122</v>
      </c>
      <c r="C133" s="124"/>
      <c r="D133" s="124"/>
      <c r="E133" s="124"/>
      <c r="F133" s="124"/>
      <c r="G133" s="124"/>
      <c r="H133" s="15">
        <f>I133/$I$143</f>
        <v>0</v>
      </c>
      <c r="I133" s="100">
        <v>0</v>
      </c>
    </row>
    <row r="134" spans="1:12" ht="15" customHeight="1" x14ac:dyDescent="0.25">
      <c r="A134" s="94">
        <v>2</v>
      </c>
      <c r="B134" s="124" t="s">
        <v>123</v>
      </c>
      <c r="C134" s="124"/>
      <c r="D134" s="124"/>
      <c r="E134" s="124"/>
      <c r="F134" s="124"/>
      <c r="G134" s="124"/>
      <c r="H134" s="15">
        <f>I134/$I$143</f>
        <v>0</v>
      </c>
      <c r="I134" s="100">
        <v>0</v>
      </c>
    </row>
    <row r="135" spans="1:12" ht="35.65" customHeight="1" x14ac:dyDescent="0.25">
      <c r="A135" s="141" t="s">
        <v>179</v>
      </c>
      <c r="B135" s="141"/>
      <c r="C135" s="141"/>
      <c r="D135" s="141"/>
      <c r="E135" s="141"/>
      <c r="F135" s="141"/>
      <c r="G135" s="141"/>
      <c r="H135" s="16">
        <f>H133+H134</f>
        <v>0</v>
      </c>
      <c r="I135" s="17">
        <f>SUM(I133:I134)</f>
        <v>0</v>
      </c>
    </row>
    <row r="136" spans="1:12" ht="4.5" customHeight="1" x14ac:dyDescent="0.25"/>
    <row r="137" spans="1:12" ht="33.75" customHeight="1" x14ac:dyDescent="0.25">
      <c r="A137" s="14" t="s">
        <v>57</v>
      </c>
      <c r="B137" s="145" t="s">
        <v>124</v>
      </c>
      <c r="C137" s="145"/>
      <c r="D137" s="145"/>
      <c r="E137" s="145"/>
      <c r="F137" s="145"/>
      <c r="G137" s="145"/>
      <c r="H137" s="14" t="s">
        <v>34</v>
      </c>
      <c r="I137" s="14" t="s">
        <v>35</v>
      </c>
    </row>
    <row r="138" spans="1:12" ht="15" customHeight="1" x14ac:dyDescent="0.25">
      <c r="A138" s="94">
        <v>1</v>
      </c>
      <c r="B138" s="124" t="s">
        <v>124</v>
      </c>
      <c r="C138" s="124"/>
      <c r="D138" s="124"/>
      <c r="E138" s="124"/>
      <c r="F138" s="124"/>
      <c r="G138" s="124"/>
      <c r="H138" s="15">
        <f>I138/I143</f>
        <v>0</v>
      </c>
      <c r="I138" s="100">
        <v>0</v>
      </c>
    </row>
    <row r="139" spans="1:12" ht="36.6" customHeight="1" x14ac:dyDescent="0.25">
      <c r="A139" s="141" t="s">
        <v>178</v>
      </c>
      <c r="B139" s="141"/>
      <c r="C139" s="141"/>
      <c r="D139" s="141"/>
      <c r="E139" s="141"/>
      <c r="F139" s="141"/>
      <c r="G139" s="141"/>
      <c r="H139" s="16">
        <f>H138</f>
        <v>0</v>
      </c>
      <c r="I139" s="17">
        <f>I138</f>
        <v>0</v>
      </c>
      <c r="J139" s="25"/>
      <c r="K139" s="25"/>
      <c r="L139" s="2"/>
    </row>
    <row r="140" spans="1:12" ht="4.5" customHeight="1" x14ac:dyDescent="0.25">
      <c r="A140" s="19"/>
      <c r="B140" s="19"/>
      <c r="C140" s="19"/>
      <c r="D140" s="19"/>
      <c r="E140" s="19"/>
      <c r="F140" s="19"/>
      <c r="G140" s="19"/>
      <c r="H140" s="26"/>
      <c r="I140" s="27"/>
    </row>
    <row r="141" spans="1:12" ht="39" customHeight="1" x14ac:dyDescent="0.25">
      <c r="A141" s="142" t="s">
        <v>125</v>
      </c>
      <c r="B141" s="142"/>
      <c r="C141" s="142"/>
      <c r="D141" s="142"/>
      <c r="E141" s="142"/>
      <c r="F141" s="44">
        <v>0.18</v>
      </c>
      <c r="G141" s="45">
        <f>I143*F141</f>
        <v>826.15625902868021</v>
      </c>
      <c r="H141" s="97" t="s">
        <v>112</v>
      </c>
      <c r="I141" s="46">
        <f>I98</f>
        <v>121.00472727272727</v>
      </c>
      <c r="L141" s="2"/>
    </row>
    <row r="142" spans="1:12" s="49" customFormat="1" ht="16.5" customHeight="1" x14ac:dyDescent="0.25">
      <c r="A142" s="143" t="s">
        <v>113</v>
      </c>
      <c r="B142" s="143"/>
      <c r="C142" s="97" t="s">
        <v>114</v>
      </c>
      <c r="D142" s="97" t="s">
        <v>115</v>
      </c>
      <c r="E142" s="97" t="s">
        <v>116</v>
      </c>
      <c r="F142" s="97" t="s">
        <v>117</v>
      </c>
      <c r="G142" s="97" t="s">
        <v>118</v>
      </c>
      <c r="H142" s="97" t="s">
        <v>119</v>
      </c>
      <c r="I142" s="47" t="s">
        <v>120</v>
      </c>
      <c r="J142" s="48"/>
      <c r="L142" s="48"/>
    </row>
    <row r="143" spans="1:12" ht="16.5" customHeight="1" x14ac:dyDescent="0.25">
      <c r="A143" s="144">
        <f>I47</f>
        <v>2300.2527735537187</v>
      </c>
      <c r="B143" s="144"/>
      <c r="C143" s="98">
        <f>I67</f>
        <v>846.49302066776863</v>
      </c>
      <c r="D143" s="98">
        <f>I79</f>
        <v>586.43334284810567</v>
      </c>
      <c r="E143" s="98">
        <f>I86</f>
        <v>163.68598736608263</v>
      </c>
      <c r="F143" s="98">
        <f>I90</f>
        <v>215.80747016810292</v>
      </c>
      <c r="G143" s="98">
        <f>I101</f>
        <v>598.0891272727273</v>
      </c>
      <c r="H143" s="98">
        <f>A143+C143+D143+E143+F143+G143</f>
        <v>4710.7617218765063</v>
      </c>
      <c r="I143" s="98">
        <f>H143-I141</f>
        <v>4589.7569946037793</v>
      </c>
      <c r="J143" s="25"/>
      <c r="L143" s="2"/>
    </row>
    <row r="144" spans="1:12" ht="4.5" customHeight="1" x14ac:dyDescent="0.25"/>
    <row r="145" spans="1:10" ht="12" customHeight="1" x14ac:dyDescent="0.25">
      <c r="A145" s="125" t="s">
        <v>126</v>
      </c>
      <c r="B145" s="125"/>
      <c r="C145" s="125"/>
      <c r="D145" s="125"/>
      <c r="E145" s="125"/>
      <c r="F145" s="125"/>
      <c r="G145" s="125"/>
      <c r="H145" s="36">
        <f>H125+H135+H139</f>
        <v>0</v>
      </c>
      <c r="I145" s="37">
        <f>I125+I135+I139</f>
        <v>0</v>
      </c>
    </row>
    <row r="146" spans="1:10" ht="4.5" customHeight="1" x14ac:dyDescent="0.25"/>
    <row r="147" spans="1:10" ht="11.25" customHeight="1" x14ac:dyDescent="0.25">
      <c r="A147" s="126" t="s">
        <v>127</v>
      </c>
      <c r="B147" s="126"/>
      <c r="C147" s="126"/>
      <c r="D147" s="126"/>
      <c r="E147" s="126"/>
      <c r="F147" s="126"/>
      <c r="G147" s="126"/>
      <c r="H147" s="126"/>
      <c r="I147" s="126"/>
    </row>
    <row r="148" spans="1:10" ht="33.75" customHeight="1" x14ac:dyDescent="0.25">
      <c r="A148" s="14" t="s">
        <v>32</v>
      </c>
      <c r="B148" s="145" t="s">
        <v>128</v>
      </c>
      <c r="C148" s="145"/>
      <c r="D148" s="145"/>
      <c r="E148" s="145"/>
      <c r="F148" s="145"/>
      <c r="G148" s="145"/>
      <c r="H148" s="14" t="s">
        <v>34</v>
      </c>
      <c r="I148" s="14" t="s">
        <v>35</v>
      </c>
    </row>
    <row r="149" spans="1:10" ht="15" customHeight="1" x14ac:dyDescent="0.25">
      <c r="A149" s="94">
        <v>1</v>
      </c>
      <c r="B149" s="124" t="s">
        <v>129</v>
      </c>
      <c r="C149" s="124"/>
      <c r="D149" s="124"/>
      <c r="E149" s="124"/>
      <c r="F149" s="124"/>
      <c r="G149" s="124"/>
      <c r="H149" s="15">
        <f>I149/$I$115</f>
        <v>1.859154929577465E-2</v>
      </c>
      <c r="I149" s="100">
        <f>($D$159/$E$160)*G159</f>
        <v>87.580358772915332</v>
      </c>
    </row>
    <row r="150" spans="1:10" ht="15" customHeight="1" x14ac:dyDescent="0.25">
      <c r="A150" s="94">
        <v>2</v>
      </c>
      <c r="B150" s="124" t="s">
        <v>130</v>
      </c>
      <c r="C150" s="124"/>
      <c r="D150" s="124"/>
      <c r="E150" s="124"/>
      <c r="F150" s="124"/>
      <c r="G150" s="124"/>
      <c r="H150" s="15">
        <f>I150/$I$115</f>
        <v>8.5633802816901416E-2</v>
      </c>
      <c r="I150" s="100">
        <f>($D$159/$E$160)*G160</f>
        <v>403.4004404085797</v>
      </c>
    </row>
    <row r="151" spans="1:10" ht="15" customHeight="1" x14ac:dyDescent="0.25">
      <c r="A151" s="94">
        <v>3</v>
      </c>
      <c r="B151" s="124" t="s">
        <v>12</v>
      </c>
      <c r="C151" s="124"/>
      <c r="D151" s="124"/>
      <c r="E151" s="124"/>
      <c r="F151" s="124"/>
      <c r="G151" s="124"/>
      <c r="H151" s="15">
        <f>I151/$I$115</f>
        <v>2.2535211267605635E-2</v>
      </c>
      <c r="I151" s="100">
        <f>($D$159/$E$160)*G161</f>
        <v>106.15801063383677</v>
      </c>
    </row>
    <row r="152" spans="1:10" ht="15" customHeight="1" x14ac:dyDescent="0.25">
      <c r="A152" s="94">
        <v>4</v>
      </c>
      <c r="B152" s="124" t="s">
        <v>131</v>
      </c>
      <c r="C152" s="124"/>
      <c r="D152" s="124"/>
      <c r="E152" s="124"/>
      <c r="F152" s="124"/>
      <c r="G152" s="124"/>
      <c r="H152" s="15">
        <f>I152/$I$115</f>
        <v>0</v>
      </c>
      <c r="I152" s="100">
        <f>($D$159/$E$160)*G162</f>
        <v>0</v>
      </c>
    </row>
    <row r="153" spans="1:10" ht="15" customHeight="1" x14ac:dyDescent="0.25">
      <c r="A153" s="94">
        <v>5</v>
      </c>
      <c r="B153" s="124" t="s">
        <v>132</v>
      </c>
      <c r="C153" s="124"/>
      <c r="D153" s="124"/>
      <c r="E153" s="124"/>
      <c r="F153" s="124"/>
      <c r="G153" s="124"/>
      <c r="H153" s="15">
        <f>I153/$I$115</f>
        <v>0</v>
      </c>
      <c r="I153" s="100">
        <f>($D$159/$E$160)*G163</f>
        <v>0</v>
      </c>
    </row>
    <row r="154" spans="1:10" ht="15" customHeight="1" x14ac:dyDescent="0.25">
      <c r="A154" s="141" t="s">
        <v>133</v>
      </c>
      <c r="B154" s="141"/>
      <c r="C154" s="141"/>
      <c r="D154" s="141"/>
      <c r="E154" s="141"/>
      <c r="F154" s="141"/>
      <c r="G154" s="141"/>
      <c r="H154" s="16">
        <f>H149+H150+H151+H152+H153</f>
        <v>0.12676056338028172</v>
      </c>
      <c r="I154" s="17">
        <f>SUM(I149:I153)</f>
        <v>597.1388098153318</v>
      </c>
    </row>
    <row r="155" spans="1:10" ht="11.25" customHeight="1" x14ac:dyDescent="0.25">
      <c r="A155" s="20" t="s">
        <v>134</v>
      </c>
      <c r="B155" s="138" t="s">
        <v>135</v>
      </c>
      <c r="C155" s="138"/>
      <c r="D155" s="138"/>
      <c r="E155" s="138"/>
      <c r="F155" s="138"/>
      <c r="G155" s="138"/>
      <c r="H155" s="138"/>
      <c r="I155" s="138"/>
    </row>
    <row r="156" spans="1:10" ht="18.75" customHeight="1" x14ac:dyDescent="0.25">
      <c r="A156" s="20" t="s">
        <v>136</v>
      </c>
      <c r="B156" s="127" t="s">
        <v>137</v>
      </c>
      <c r="C156" s="127"/>
      <c r="D156" s="127"/>
      <c r="E156" s="127"/>
      <c r="F156" s="127"/>
      <c r="G156" s="127"/>
      <c r="H156" s="127"/>
      <c r="I156" s="127"/>
    </row>
    <row r="157" spans="1:10" ht="13.5" customHeight="1" x14ac:dyDescent="0.25">
      <c r="A157" s="139" t="s">
        <v>138</v>
      </c>
      <c r="B157" s="139"/>
      <c r="C157" s="139"/>
      <c r="D157" s="139"/>
      <c r="E157" s="139"/>
      <c r="F157" s="139"/>
      <c r="G157" s="139"/>
      <c r="H157" s="139"/>
      <c r="I157" s="139"/>
    </row>
    <row r="158" spans="1:10" ht="13.5" customHeight="1" x14ac:dyDescent="0.25">
      <c r="A158" s="123" t="s">
        <v>139</v>
      </c>
      <c r="B158" s="123"/>
      <c r="C158" s="94" t="s">
        <v>140</v>
      </c>
      <c r="D158" s="140" t="s">
        <v>141</v>
      </c>
      <c r="E158" s="140"/>
      <c r="F158" s="94" t="s">
        <v>142</v>
      </c>
      <c r="G158" s="50" t="s">
        <v>143</v>
      </c>
      <c r="H158" s="123" t="s">
        <v>144</v>
      </c>
      <c r="I158" s="123"/>
    </row>
    <row r="159" spans="1:10" ht="13.5" customHeight="1" x14ac:dyDescent="0.25">
      <c r="A159" s="134">
        <f>I115</f>
        <v>4710.7617218765063</v>
      </c>
      <c r="B159" s="134"/>
      <c r="C159" s="100">
        <f>I145</f>
        <v>0</v>
      </c>
      <c r="D159" s="135">
        <f>A159+C159</f>
        <v>4710.7617218765063</v>
      </c>
      <c r="E159" s="135"/>
      <c r="F159" s="94" t="str">
        <f>B149</f>
        <v>PIS</v>
      </c>
      <c r="G159" s="51">
        <v>1.6500000000000001E-2</v>
      </c>
      <c r="H159" s="131">
        <v>6.4999999999999997E-3</v>
      </c>
      <c r="I159" s="131"/>
      <c r="J159" s="25"/>
    </row>
    <row r="160" spans="1:10" ht="13.5" customHeight="1" x14ac:dyDescent="0.25">
      <c r="A160" s="136" t="s">
        <v>145</v>
      </c>
      <c r="B160" s="136"/>
      <c r="C160" s="50">
        <v>1</v>
      </c>
      <c r="D160" s="52">
        <f>G164/1</f>
        <v>0.1125</v>
      </c>
      <c r="E160" s="53">
        <f>C160-D160</f>
        <v>0.88749999999999996</v>
      </c>
      <c r="F160" s="94" t="str">
        <f>B150</f>
        <v>COFINS</v>
      </c>
      <c r="G160" s="51">
        <v>7.5999999999999998E-2</v>
      </c>
      <c r="H160" s="131">
        <v>0.03</v>
      </c>
      <c r="I160" s="131"/>
    </row>
    <row r="161" spans="1:10" ht="13.5" customHeight="1" x14ac:dyDescent="0.25">
      <c r="A161" s="137" t="s">
        <v>146</v>
      </c>
      <c r="B161" s="137"/>
      <c r="C161" s="94">
        <v>1</v>
      </c>
      <c r="D161" s="54">
        <f>H164</f>
        <v>5.6499999999999995E-2</v>
      </c>
      <c r="E161" s="55">
        <f>C161-D161</f>
        <v>0.94350000000000001</v>
      </c>
      <c r="F161" s="94" t="str">
        <f>B151</f>
        <v>ISS</v>
      </c>
      <c r="G161" s="51">
        <f>I11</f>
        <v>0.02</v>
      </c>
      <c r="H161" s="131">
        <f>I11</f>
        <v>0.02</v>
      </c>
      <c r="I161" s="131"/>
    </row>
    <row r="162" spans="1:10" ht="13.5" customHeight="1" x14ac:dyDescent="0.25">
      <c r="A162" s="130" t="s">
        <v>147</v>
      </c>
      <c r="B162" s="130"/>
      <c r="C162" s="94">
        <v>1</v>
      </c>
      <c r="D162" s="56">
        <v>0.09</v>
      </c>
      <c r="E162" s="57">
        <f>C162-D162</f>
        <v>0.91</v>
      </c>
      <c r="F162" s="94" t="s">
        <v>148</v>
      </c>
      <c r="G162" s="51">
        <v>0</v>
      </c>
      <c r="H162" s="131">
        <v>0</v>
      </c>
      <c r="I162" s="131"/>
    </row>
    <row r="163" spans="1:10" ht="13.5" customHeight="1" x14ac:dyDescent="0.25">
      <c r="A163" s="132" t="s">
        <v>149</v>
      </c>
      <c r="B163" s="132" t="s">
        <v>150</v>
      </c>
      <c r="C163" s="132"/>
      <c r="D163" s="132"/>
      <c r="E163" s="132"/>
      <c r="F163" s="90" t="s">
        <v>151</v>
      </c>
      <c r="G163" s="51">
        <v>0</v>
      </c>
      <c r="H163" s="131">
        <v>0</v>
      </c>
      <c r="I163" s="131"/>
    </row>
    <row r="164" spans="1:10" ht="18" customHeight="1" x14ac:dyDescent="0.25">
      <c r="A164" s="132"/>
      <c r="B164" s="132"/>
      <c r="C164" s="132"/>
      <c r="D164" s="132"/>
      <c r="E164" s="132"/>
      <c r="F164" s="92" t="s">
        <v>152</v>
      </c>
      <c r="G164" s="58">
        <f>SUM(G159:G163)</f>
        <v>0.1125</v>
      </c>
      <c r="H164" s="133">
        <f>SUM(H159:I163)</f>
        <v>5.6499999999999995E-2</v>
      </c>
      <c r="I164" s="133"/>
    </row>
    <row r="165" spans="1:10" ht="18" customHeight="1" x14ac:dyDescent="0.25">
      <c r="A165" s="20" t="s">
        <v>153</v>
      </c>
      <c r="B165" s="127" t="s">
        <v>154</v>
      </c>
      <c r="C165" s="127"/>
      <c r="D165" s="127"/>
      <c r="E165" s="127"/>
      <c r="F165" s="127"/>
      <c r="G165" s="127"/>
      <c r="H165" s="127"/>
      <c r="I165" s="127"/>
    </row>
    <row r="166" spans="1:10" ht="4.5" customHeight="1" x14ac:dyDescent="0.25">
      <c r="A166" s="59"/>
      <c r="B166" s="128"/>
      <c r="C166" s="128"/>
      <c r="D166" s="128"/>
      <c r="E166" s="128"/>
      <c r="F166" s="128"/>
      <c r="G166" s="128"/>
      <c r="H166" s="128"/>
      <c r="I166" s="128"/>
    </row>
    <row r="167" spans="1:10" ht="12" customHeight="1" x14ac:dyDescent="0.25">
      <c r="A167" s="125" t="s">
        <v>155</v>
      </c>
      <c r="B167" s="125"/>
      <c r="C167" s="125"/>
      <c r="D167" s="125"/>
      <c r="E167" s="125"/>
      <c r="F167" s="125"/>
      <c r="G167" s="125"/>
      <c r="H167" s="36">
        <f>H154</f>
        <v>0.12676056338028172</v>
      </c>
      <c r="I167" s="37">
        <f>I154</f>
        <v>597.1388098153318</v>
      </c>
    </row>
    <row r="168" spans="1:10" ht="4.5" customHeight="1" x14ac:dyDescent="0.25"/>
    <row r="169" spans="1:10" ht="11.25" customHeight="1" x14ac:dyDescent="0.25">
      <c r="A169" s="129" t="s">
        <v>156</v>
      </c>
      <c r="B169" s="129"/>
      <c r="C169" s="129"/>
      <c r="D169" s="129"/>
      <c r="E169" s="129"/>
      <c r="F169" s="129"/>
      <c r="G169" s="129"/>
      <c r="H169" s="129"/>
      <c r="I169" s="129"/>
    </row>
    <row r="170" spans="1:10" ht="11.25" customHeight="1" x14ac:dyDescent="0.25">
      <c r="A170" s="126" t="s">
        <v>31</v>
      </c>
      <c r="B170" s="126"/>
      <c r="C170" s="126"/>
      <c r="D170" s="126"/>
      <c r="E170" s="126"/>
      <c r="F170" s="126"/>
      <c r="G170" s="126"/>
      <c r="H170" s="126"/>
      <c r="I170" s="126"/>
    </row>
    <row r="171" spans="1:10" ht="15" customHeight="1" x14ac:dyDescent="0.25">
      <c r="A171" s="94">
        <v>1</v>
      </c>
      <c r="B171" s="124" t="s">
        <v>157</v>
      </c>
      <c r="C171" s="124"/>
      <c r="D171" s="124"/>
      <c r="E171" s="124"/>
      <c r="F171" s="124"/>
      <c r="G171" s="124"/>
      <c r="H171" s="15">
        <f>I171/$G$192</f>
        <v>0.43336395620445756</v>
      </c>
      <c r="I171" s="60">
        <f>I47</f>
        <v>2300.2527735537187</v>
      </c>
    </row>
    <row r="172" spans="1:10" ht="15" customHeight="1" x14ac:dyDescent="0.25">
      <c r="A172" s="94">
        <v>2</v>
      </c>
      <c r="B172" s="124" t="s">
        <v>158</v>
      </c>
      <c r="C172" s="124"/>
      <c r="D172" s="124"/>
      <c r="E172" s="124"/>
      <c r="F172" s="124"/>
      <c r="G172" s="124"/>
      <c r="H172" s="15">
        <f>I172/$G$192</f>
        <v>0.34145700550126357</v>
      </c>
      <c r="I172" s="60">
        <f>I67+I79+I86+I90</f>
        <v>1812.4198210500599</v>
      </c>
    </row>
    <row r="173" spans="1:10" ht="15" customHeight="1" x14ac:dyDescent="0.25">
      <c r="A173" s="94">
        <v>3</v>
      </c>
      <c r="B173" s="124" t="s">
        <v>159</v>
      </c>
      <c r="C173" s="124"/>
      <c r="D173" s="124"/>
      <c r="E173" s="124"/>
      <c r="F173" s="124"/>
      <c r="G173" s="124"/>
      <c r="H173" s="15">
        <f>I173/$G$192</f>
        <v>0.11267903829427878</v>
      </c>
      <c r="I173" s="60">
        <f>I101</f>
        <v>598.0891272727273</v>
      </c>
    </row>
    <row r="174" spans="1:10" s="19" customFormat="1" ht="15" customHeight="1" x14ac:dyDescent="0.25">
      <c r="A174" s="125" t="s">
        <v>160</v>
      </c>
      <c r="B174" s="125"/>
      <c r="C174" s="125"/>
      <c r="D174" s="125"/>
      <c r="E174" s="125"/>
      <c r="F174" s="125"/>
      <c r="G174" s="125"/>
      <c r="H174" s="36">
        <f>H171+H172+H173</f>
        <v>0.88749999999999996</v>
      </c>
      <c r="I174" s="37">
        <f>SUM(I171:I173)</f>
        <v>4710.7617218765063</v>
      </c>
      <c r="J174" s="26"/>
    </row>
    <row r="175" spans="1:10" ht="4.5" customHeight="1" x14ac:dyDescent="0.25"/>
    <row r="176" spans="1:10" ht="11.25" customHeight="1" x14ac:dyDescent="0.25">
      <c r="A176" s="126" t="s">
        <v>102</v>
      </c>
      <c r="B176" s="126"/>
      <c r="C176" s="126"/>
      <c r="D176" s="126"/>
      <c r="E176" s="126"/>
      <c r="F176" s="126"/>
      <c r="G176" s="126"/>
      <c r="H176" s="126"/>
      <c r="I176" s="126"/>
    </row>
    <row r="177" spans="1:11" ht="15" customHeight="1" x14ac:dyDescent="0.25">
      <c r="A177" s="94">
        <v>1</v>
      </c>
      <c r="B177" s="124" t="s">
        <v>161</v>
      </c>
      <c r="C177" s="124"/>
      <c r="D177" s="124"/>
      <c r="E177" s="124"/>
      <c r="F177" s="124"/>
      <c r="G177" s="124"/>
      <c r="H177" s="15">
        <f>I177/$G$192</f>
        <v>0</v>
      </c>
      <c r="I177" s="100">
        <f>I125</f>
        <v>0</v>
      </c>
    </row>
    <row r="178" spans="1:11" ht="15" customHeight="1" x14ac:dyDescent="0.25">
      <c r="A178" s="94">
        <v>2</v>
      </c>
      <c r="B178" s="124" t="s">
        <v>162</v>
      </c>
      <c r="C178" s="124"/>
      <c r="D178" s="124"/>
      <c r="E178" s="124"/>
      <c r="F178" s="124"/>
      <c r="G178" s="124"/>
      <c r="H178" s="15">
        <f>I178/$G$192</f>
        <v>0</v>
      </c>
      <c r="I178" s="100">
        <f>I135</f>
        <v>0</v>
      </c>
    </row>
    <row r="179" spans="1:11" ht="15" customHeight="1" x14ac:dyDescent="0.25">
      <c r="A179" s="94">
        <v>3</v>
      </c>
      <c r="B179" s="124" t="s">
        <v>163</v>
      </c>
      <c r="C179" s="124"/>
      <c r="D179" s="124"/>
      <c r="E179" s="124"/>
      <c r="F179" s="124"/>
      <c r="G179" s="124"/>
      <c r="H179" s="15">
        <f>I179/$G$192</f>
        <v>0</v>
      </c>
      <c r="I179" s="100">
        <f>I139</f>
        <v>0</v>
      </c>
    </row>
    <row r="180" spans="1:11" ht="15" customHeight="1" x14ac:dyDescent="0.25">
      <c r="A180" s="125" t="s">
        <v>164</v>
      </c>
      <c r="B180" s="125"/>
      <c r="C180" s="125"/>
      <c r="D180" s="125"/>
      <c r="E180" s="125"/>
      <c r="F180" s="125"/>
      <c r="G180" s="125"/>
      <c r="H180" s="36">
        <f>H177+H178+H179</f>
        <v>0</v>
      </c>
      <c r="I180" s="37">
        <f>I177+I178+I179</f>
        <v>0</v>
      </c>
    </row>
    <row r="181" spans="1:11" ht="4.5" customHeight="1" x14ac:dyDescent="0.25"/>
    <row r="182" spans="1:11" ht="11.25" customHeight="1" x14ac:dyDescent="0.25">
      <c r="A182" s="126" t="s">
        <v>127</v>
      </c>
      <c r="B182" s="126"/>
      <c r="C182" s="126"/>
      <c r="D182" s="126"/>
      <c r="E182" s="126"/>
      <c r="F182" s="126"/>
      <c r="G182" s="126"/>
      <c r="H182" s="126"/>
      <c r="I182" s="126"/>
    </row>
    <row r="183" spans="1:11" ht="15" customHeight="1" x14ac:dyDescent="0.25">
      <c r="A183" s="94">
        <v>1</v>
      </c>
      <c r="B183" s="124" t="s">
        <v>165</v>
      </c>
      <c r="C183" s="124"/>
      <c r="D183" s="124"/>
      <c r="E183" s="124"/>
      <c r="F183" s="124"/>
      <c r="G183" s="124"/>
      <c r="H183" s="15">
        <f>I183/$G$192</f>
        <v>0.1125</v>
      </c>
      <c r="I183" s="100">
        <f>I154</f>
        <v>597.1388098153318</v>
      </c>
    </row>
    <row r="184" spans="1:11" ht="15" customHeight="1" x14ac:dyDescent="0.25">
      <c r="A184" s="125" t="s">
        <v>166</v>
      </c>
      <c r="B184" s="125"/>
      <c r="C184" s="125"/>
      <c r="D184" s="125"/>
      <c r="E184" s="125"/>
      <c r="F184" s="125"/>
      <c r="G184" s="125"/>
      <c r="H184" s="36">
        <f>H183</f>
        <v>0.1125</v>
      </c>
      <c r="I184" s="37">
        <f>I154</f>
        <v>597.1388098153318</v>
      </c>
      <c r="K184" s="31"/>
    </row>
    <row r="185" spans="1:11" ht="4.5" customHeight="1" x14ac:dyDescent="0.25"/>
    <row r="186" spans="1:11" ht="11.25" customHeight="1" x14ac:dyDescent="0.25">
      <c r="A186" s="113" t="s">
        <v>188</v>
      </c>
      <c r="B186" s="113"/>
      <c r="C186" s="113"/>
      <c r="D186" s="113"/>
      <c r="E186" s="113"/>
      <c r="F186" s="113"/>
      <c r="G186" s="113"/>
      <c r="H186" s="113"/>
      <c r="I186" s="113"/>
    </row>
    <row r="187" spans="1:11" ht="4.9000000000000004" customHeight="1" x14ac:dyDescent="0.25">
      <c r="A187" s="112"/>
      <c r="B187" s="112"/>
      <c r="C187" s="112"/>
      <c r="D187" s="112"/>
      <c r="E187" s="112"/>
      <c r="F187" s="112"/>
      <c r="G187" s="112"/>
      <c r="H187" s="112"/>
      <c r="I187" s="112"/>
    </row>
    <row r="188" spans="1:11" ht="40.5" customHeight="1" x14ac:dyDescent="0.25">
      <c r="A188" s="113" t="s">
        <v>186</v>
      </c>
      <c r="B188" s="113"/>
      <c r="C188" s="113"/>
      <c r="D188" s="113"/>
      <c r="E188" s="113"/>
      <c r="F188" s="113"/>
      <c r="G188" s="114" t="s">
        <v>196</v>
      </c>
      <c r="H188" s="115"/>
      <c r="I188" s="116"/>
    </row>
    <row r="189" spans="1:11" ht="11.25" customHeight="1" x14ac:dyDescent="0.25">
      <c r="A189" s="113"/>
      <c r="B189" s="113"/>
      <c r="C189" s="113"/>
      <c r="D189" s="113"/>
      <c r="E189" s="113"/>
      <c r="F189" s="113"/>
      <c r="G189" s="101"/>
      <c r="H189" s="102"/>
      <c r="I189" s="102">
        <f>((H71+H77+H78+H83+H84+H85)+((H71+H77+H78+H83+H84+H85)*H67))*I47*H192</f>
        <v>885.6484570378434</v>
      </c>
    </row>
    <row r="190" spans="1:11" ht="4.9000000000000004" customHeight="1" x14ac:dyDescent="0.25">
      <c r="A190" s="112"/>
      <c r="B190" s="112"/>
      <c r="C190" s="112"/>
      <c r="D190" s="112"/>
      <c r="E190" s="112"/>
      <c r="F190" s="112"/>
      <c r="G190" s="112"/>
      <c r="H190" s="112"/>
      <c r="I190" s="112"/>
    </row>
    <row r="191" spans="1:11" ht="35.450000000000003" customHeight="1" x14ac:dyDescent="0.25">
      <c r="A191" s="117" t="s">
        <v>187</v>
      </c>
      <c r="B191" s="118"/>
      <c r="C191" s="118"/>
      <c r="D191" s="118"/>
      <c r="E191" s="118"/>
      <c r="F191" s="119"/>
      <c r="G191" s="70" t="s">
        <v>167</v>
      </c>
      <c r="H191" s="70" t="s">
        <v>168</v>
      </c>
      <c r="I191" s="70" t="s">
        <v>169</v>
      </c>
    </row>
    <row r="192" spans="1:11" ht="14.45" customHeight="1" x14ac:dyDescent="0.25">
      <c r="A192" s="120"/>
      <c r="B192" s="121"/>
      <c r="C192" s="121"/>
      <c r="D192" s="121"/>
      <c r="E192" s="121"/>
      <c r="F192" s="122"/>
      <c r="G192" s="79">
        <f>I174+I180+I184</f>
        <v>5307.9005316918383</v>
      </c>
      <c r="H192" s="87">
        <f>IF(D6="12x36",2,1)</f>
        <v>1</v>
      </c>
      <c r="I192" s="80">
        <f>G192*H192</f>
        <v>5307.9005316918383</v>
      </c>
    </row>
  </sheetData>
  <mergeCells count="178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H21:H24"/>
    <mergeCell ref="I21:I24"/>
    <mergeCell ref="A25:F25"/>
    <mergeCell ref="A15:F17"/>
    <mergeCell ref="G15:G17"/>
    <mergeCell ref="A18:F20"/>
    <mergeCell ref="G18:G20"/>
    <mergeCell ref="G21:G24"/>
    <mergeCell ref="A9:C9"/>
    <mergeCell ref="D9:F9"/>
    <mergeCell ref="G9:H9"/>
    <mergeCell ref="A10:F10"/>
    <mergeCell ref="A11:F11"/>
    <mergeCell ref="A12:F14"/>
    <mergeCell ref="G12:G14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A187:I187"/>
    <mergeCell ref="A188:F189"/>
    <mergeCell ref="G188:I188"/>
    <mergeCell ref="A190:I190"/>
    <mergeCell ref="A191:F192"/>
    <mergeCell ref="A21:F24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"/>
  <sheetViews>
    <sheetView showGridLines="0" view="pageBreakPreview" zoomScale="145" zoomScaleNormal="130" zoomScaleSheetLayoutView="145" zoomScalePageLayoutView="130" workbookViewId="0">
      <selection activeCell="I139" sqref="I139"/>
    </sheetView>
  </sheetViews>
  <sheetFormatPr defaultColWidth="9.28515625" defaultRowHeight="11.25" x14ac:dyDescent="0.25"/>
  <cols>
    <col min="1" max="1" width="2.7109375" style="1" customWidth="1"/>
    <col min="2" max="2" width="11.42578125" style="1" customWidth="1"/>
    <col min="3" max="3" width="12.28515625" style="1" customWidth="1"/>
    <col min="4" max="4" width="12.7109375" style="1" customWidth="1"/>
    <col min="5" max="5" width="12.28515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28515625" style="2" customWidth="1"/>
    <col min="11" max="11" width="10" style="1" customWidth="1"/>
    <col min="12" max="12" width="9.28515625" style="1"/>
    <col min="13" max="15" width="22.42578125" style="1" customWidth="1"/>
    <col min="16" max="16384" width="9.28515625" style="1"/>
  </cols>
  <sheetData>
    <row r="1" spans="1:11" ht="27.75" customHeight="1" x14ac:dyDescent="0.25">
      <c r="A1" s="186" t="s">
        <v>0</v>
      </c>
      <c r="B1" s="186"/>
      <c r="C1" s="186"/>
      <c r="D1" s="186"/>
      <c r="E1" s="186"/>
      <c r="F1" s="186"/>
      <c r="G1" s="186"/>
      <c r="H1" s="186"/>
      <c r="I1" s="186"/>
      <c r="K1" s="3"/>
    </row>
    <row r="2" spans="1:11" ht="22.5" customHeight="1" x14ac:dyDescent="0.25">
      <c r="A2" s="186" t="s">
        <v>1</v>
      </c>
      <c r="B2" s="186"/>
      <c r="C2" s="187" t="s">
        <v>197</v>
      </c>
      <c r="D2" s="187"/>
      <c r="E2" s="188" t="s">
        <v>2</v>
      </c>
      <c r="F2" s="188"/>
      <c r="G2" s="188"/>
      <c r="H2" s="188"/>
      <c r="I2" s="188"/>
    </row>
    <row r="3" spans="1:11" ht="11.25" customHeight="1" x14ac:dyDescent="0.25">
      <c r="A3" s="186" t="s">
        <v>3</v>
      </c>
      <c r="B3" s="186"/>
      <c r="C3" s="4"/>
      <c r="D3" s="5"/>
      <c r="E3" s="6" t="s">
        <v>4</v>
      </c>
      <c r="F3" s="4"/>
      <c r="G3" s="5"/>
      <c r="H3" s="5"/>
      <c r="I3" s="5"/>
    </row>
    <row r="4" spans="1:11" ht="4.5" customHeight="1" x14ac:dyDescent="0.25"/>
    <row r="5" spans="1:11" ht="18.75" customHeight="1" x14ac:dyDescent="0.25">
      <c r="A5" s="148" t="s">
        <v>5</v>
      </c>
      <c r="B5" s="148"/>
      <c r="C5" s="148"/>
      <c r="D5" s="189" t="s">
        <v>198</v>
      </c>
      <c r="E5" s="189"/>
      <c r="F5" s="189"/>
      <c r="G5" s="168" t="str">
        <f>IF(D6="12x36","Regime de trabalho:","Quantidade de HORAS/MÊS")</f>
        <v>Quantidade de HORAS/MÊS</v>
      </c>
      <c r="H5" s="168"/>
      <c r="I5" s="190">
        <f>IF(D6="12x36",D6,5*D6)</f>
        <v>200</v>
      </c>
    </row>
    <row r="6" spans="1:11" ht="18.75" customHeight="1" x14ac:dyDescent="0.25">
      <c r="A6" s="148" t="str">
        <f>IF(D6="12x36","Regime de trabalho:","Regime de trabalho (horas semanais):")</f>
        <v>Regime de trabalho (horas semanais):</v>
      </c>
      <c r="B6" s="148"/>
      <c r="C6" s="148"/>
      <c r="D6" s="158">
        <v>40</v>
      </c>
      <c r="E6" s="159"/>
      <c r="F6" s="160"/>
      <c r="G6" s="168"/>
      <c r="H6" s="168"/>
      <c r="I6" s="190"/>
    </row>
    <row r="7" spans="1:11" ht="22.5" customHeight="1" x14ac:dyDescent="0.25">
      <c r="A7" s="148" t="s">
        <v>6</v>
      </c>
      <c r="B7" s="148"/>
      <c r="C7" s="148"/>
      <c r="D7" s="124" t="s">
        <v>203</v>
      </c>
      <c r="E7" s="124"/>
      <c r="F7" s="124"/>
      <c r="G7" s="182" t="s">
        <v>7</v>
      </c>
      <c r="H7" s="182"/>
      <c r="I7" s="191">
        <v>0.4</v>
      </c>
    </row>
    <row r="8" spans="1:11" ht="22.5" customHeight="1" x14ac:dyDescent="0.25">
      <c r="A8" s="148" t="s">
        <v>8</v>
      </c>
      <c r="B8" s="148"/>
      <c r="C8" s="148"/>
      <c r="D8" s="179" t="s">
        <v>15</v>
      </c>
      <c r="E8" s="180"/>
      <c r="F8" s="181"/>
      <c r="G8" s="182"/>
      <c r="H8" s="182"/>
      <c r="I8" s="191"/>
    </row>
    <row r="9" spans="1:11" ht="24.75" customHeight="1" x14ac:dyDescent="0.25">
      <c r="A9" s="148" t="s">
        <v>9</v>
      </c>
      <c r="B9" s="148"/>
      <c r="C9" s="148"/>
      <c r="D9" s="148" t="s">
        <v>204</v>
      </c>
      <c r="E9" s="148"/>
      <c r="F9" s="148"/>
      <c r="G9" s="182" t="s">
        <v>10</v>
      </c>
      <c r="H9" s="182"/>
      <c r="I9" s="89" t="s">
        <v>192</v>
      </c>
    </row>
    <row r="10" spans="1:11" ht="32.25" customHeight="1" x14ac:dyDescent="0.25">
      <c r="A10" s="183" t="s">
        <v>181</v>
      </c>
      <c r="B10" s="183"/>
      <c r="C10" s="183"/>
      <c r="D10" s="183"/>
      <c r="E10" s="183"/>
      <c r="F10" s="183"/>
      <c r="G10" s="88" t="s">
        <v>11</v>
      </c>
      <c r="H10" s="91">
        <v>220</v>
      </c>
      <c r="I10" s="7">
        <v>1653.58</v>
      </c>
    </row>
    <row r="11" spans="1:11" ht="11.25" customHeight="1" x14ac:dyDescent="0.25">
      <c r="A11" s="140" t="s">
        <v>12</v>
      </c>
      <c r="B11" s="140"/>
      <c r="C11" s="140"/>
      <c r="D11" s="140"/>
      <c r="E11" s="140"/>
      <c r="F11" s="140"/>
      <c r="G11" s="91" t="str">
        <f>D9</f>
        <v>Taquari</v>
      </c>
      <c r="H11" s="91" t="s">
        <v>13</v>
      </c>
      <c r="I11" s="8">
        <v>0.02</v>
      </c>
    </row>
    <row r="12" spans="1:11" ht="15" customHeight="1" x14ac:dyDescent="0.25">
      <c r="A12" s="140" t="s">
        <v>14</v>
      </c>
      <c r="B12" s="140"/>
      <c r="C12" s="140"/>
      <c r="D12" s="140"/>
      <c r="E12" s="140"/>
      <c r="F12" s="140"/>
      <c r="G12" s="174" t="s">
        <v>15</v>
      </c>
      <c r="H12" s="91" t="s">
        <v>16</v>
      </c>
      <c r="I12" s="7">
        <v>4.8</v>
      </c>
    </row>
    <row r="13" spans="1:11" x14ac:dyDescent="0.25">
      <c r="A13" s="140"/>
      <c r="B13" s="140"/>
      <c r="C13" s="140"/>
      <c r="D13" s="140"/>
      <c r="E13" s="140"/>
      <c r="F13" s="140"/>
      <c r="G13" s="174"/>
      <c r="H13" s="91" t="s">
        <v>17</v>
      </c>
      <c r="I13" s="9">
        <v>22</v>
      </c>
    </row>
    <row r="14" spans="1:11" x14ac:dyDescent="0.25">
      <c r="A14" s="140"/>
      <c r="B14" s="140"/>
      <c r="C14" s="140"/>
      <c r="D14" s="140"/>
      <c r="E14" s="140"/>
      <c r="F14" s="140"/>
      <c r="G14" s="174"/>
      <c r="H14" s="91" t="s">
        <v>18</v>
      </c>
      <c r="I14" s="89">
        <v>0.06</v>
      </c>
    </row>
    <row r="15" spans="1:11" ht="11.25" customHeight="1" x14ac:dyDescent="0.25">
      <c r="A15" s="140" t="s">
        <v>180</v>
      </c>
      <c r="B15" s="140"/>
      <c r="C15" s="140"/>
      <c r="D15" s="140"/>
      <c r="E15" s="140"/>
      <c r="F15" s="140"/>
      <c r="G15" s="174" t="s">
        <v>15</v>
      </c>
      <c r="H15" s="91" t="s">
        <v>16</v>
      </c>
      <c r="I15" s="7">
        <v>25.42</v>
      </c>
    </row>
    <row r="16" spans="1:11" ht="11.25" customHeight="1" x14ac:dyDescent="0.25">
      <c r="A16" s="140"/>
      <c r="B16" s="140"/>
      <c r="C16" s="140"/>
      <c r="D16" s="140"/>
      <c r="E16" s="140"/>
      <c r="F16" s="140"/>
      <c r="G16" s="174"/>
      <c r="H16" s="91" t="s">
        <v>17</v>
      </c>
      <c r="I16" s="9">
        <v>22</v>
      </c>
    </row>
    <row r="17" spans="1:9" x14ac:dyDescent="0.25">
      <c r="A17" s="140"/>
      <c r="B17" s="140"/>
      <c r="C17" s="140"/>
      <c r="D17" s="140"/>
      <c r="E17" s="140"/>
      <c r="F17" s="140"/>
      <c r="G17" s="174"/>
      <c r="H17" s="91" t="s">
        <v>18</v>
      </c>
      <c r="I17" s="89">
        <v>0.19</v>
      </c>
    </row>
    <row r="18" spans="1:9" ht="11.25" customHeight="1" x14ac:dyDescent="0.25">
      <c r="A18" s="140" t="s">
        <v>20</v>
      </c>
      <c r="B18" s="140"/>
      <c r="C18" s="140"/>
      <c r="D18" s="140"/>
      <c r="E18" s="140"/>
      <c r="F18" s="140"/>
      <c r="G18" s="174" t="s">
        <v>15</v>
      </c>
      <c r="H18" s="91" t="s">
        <v>16</v>
      </c>
      <c r="I18" s="7">
        <v>0</v>
      </c>
    </row>
    <row r="19" spans="1:9" x14ac:dyDescent="0.25">
      <c r="A19" s="140"/>
      <c r="B19" s="140"/>
      <c r="C19" s="140"/>
      <c r="D19" s="140"/>
      <c r="E19" s="140"/>
      <c r="F19" s="140"/>
      <c r="G19" s="174"/>
      <c r="H19" s="91" t="s">
        <v>17</v>
      </c>
      <c r="I19" s="9">
        <v>0</v>
      </c>
    </row>
    <row r="20" spans="1:9" x14ac:dyDescent="0.25">
      <c r="A20" s="175"/>
      <c r="B20" s="175"/>
      <c r="C20" s="175"/>
      <c r="D20" s="175"/>
      <c r="E20" s="175"/>
      <c r="F20" s="175"/>
      <c r="G20" s="174"/>
      <c r="H20" s="91" t="s">
        <v>18</v>
      </c>
      <c r="I20" s="89">
        <v>0</v>
      </c>
    </row>
    <row r="21" spans="1:9" ht="14.25" customHeight="1" x14ac:dyDescent="0.25">
      <c r="A21" s="123" t="s">
        <v>202</v>
      </c>
      <c r="B21" s="123"/>
      <c r="C21" s="123"/>
      <c r="D21" s="123"/>
      <c r="E21" s="123"/>
      <c r="F21" s="123"/>
      <c r="G21" s="176" t="s">
        <v>15</v>
      </c>
      <c r="H21" s="168" t="s">
        <v>21</v>
      </c>
      <c r="I21" s="171">
        <v>24.1</v>
      </c>
    </row>
    <row r="22" spans="1:9" ht="16.5" customHeight="1" x14ac:dyDescent="0.25">
      <c r="A22" s="123"/>
      <c r="B22" s="123"/>
      <c r="C22" s="123"/>
      <c r="D22" s="123"/>
      <c r="E22" s="123"/>
      <c r="F22" s="123"/>
      <c r="G22" s="177"/>
      <c r="H22" s="169"/>
      <c r="I22" s="172"/>
    </row>
    <row r="23" spans="1:9" ht="11.25" customHeight="1" x14ac:dyDescent="0.25">
      <c r="A23" s="123"/>
      <c r="B23" s="123"/>
      <c r="C23" s="123"/>
      <c r="D23" s="123"/>
      <c r="E23" s="123"/>
      <c r="F23" s="123"/>
      <c r="G23" s="177"/>
      <c r="H23" s="169"/>
      <c r="I23" s="172"/>
    </row>
    <row r="24" spans="1:9" ht="12.75" customHeight="1" x14ac:dyDescent="0.25">
      <c r="A24" s="123"/>
      <c r="B24" s="123"/>
      <c r="C24" s="123"/>
      <c r="D24" s="123"/>
      <c r="E24" s="123"/>
      <c r="F24" s="123"/>
      <c r="G24" s="178"/>
      <c r="H24" s="170"/>
      <c r="I24" s="173"/>
    </row>
    <row r="25" spans="1:9" ht="22.5" customHeight="1" x14ac:dyDescent="0.25">
      <c r="A25" s="149" t="s">
        <v>22</v>
      </c>
      <c r="B25" s="149"/>
      <c r="C25" s="149"/>
      <c r="D25" s="149"/>
      <c r="E25" s="149"/>
      <c r="F25" s="149"/>
      <c r="G25" s="93"/>
      <c r="H25" s="93" t="s">
        <v>23</v>
      </c>
      <c r="I25" s="10" t="s">
        <v>192</v>
      </c>
    </row>
    <row r="26" spans="1:9" ht="34.5" customHeight="1" x14ac:dyDescent="0.25">
      <c r="A26" s="123" t="s">
        <v>24</v>
      </c>
      <c r="B26" s="123"/>
      <c r="C26" s="123"/>
      <c r="D26" s="123"/>
      <c r="E26" s="123"/>
      <c r="F26" s="123"/>
      <c r="G26" s="91"/>
      <c r="H26" s="91" t="s">
        <v>25</v>
      </c>
      <c r="I26" s="7">
        <f>I39</f>
        <v>1503.2545454545455</v>
      </c>
    </row>
    <row r="27" spans="1:9" ht="15" customHeight="1" x14ac:dyDescent="0.25">
      <c r="A27" s="123" t="s">
        <v>26</v>
      </c>
      <c r="B27" s="123"/>
      <c r="C27" s="123"/>
      <c r="D27" s="123"/>
      <c r="E27" s="123"/>
      <c r="F27" s="123"/>
      <c r="G27" s="93"/>
      <c r="H27" s="11" t="s">
        <v>27</v>
      </c>
      <c r="I27" s="12" t="s">
        <v>192</v>
      </c>
    </row>
    <row r="28" spans="1:9" ht="15" customHeight="1" x14ac:dyDescent="0.25">
      <c r="A28" s="123"/>
      <c r="B28" s="123"/>
      <c r="C28" s="123"/>
      <c r="D28" s="123"/>
      <c r="E28" s="123"/>
      <c r="F28" s="123"/>
      <c r="G28" s="93"/>
      <c r="H28" s="13" t="s">
        <v>28</v>
      </c>
      <c r="I28" s="89" t="s">
        <v>192</v>
      </c>
    </row>
    <row r="29" spans="1:9" ht="26.25" customHeight="1" x14ac:dyDescent="0.25">
      <c r="A29" s="123" t="s">
        <v>29</v>
      </c>
      <c r="B29" s="123"/>
      <c r="C29" s="123"/>
      <c r="D29" s="123"/>
      <c r="E29" s="123"/>
      <c r="F29" s="123"/>
      <c r="G29" s="93"/>
      <c r="H29" s="91" t="s">
        <v>27</v>
      </c>
      <c r="I29" s="12" t="s">
        <v>192</v>
      </c>
    </row>
    <row r="30" spans="1:9" ht="35.25" customHeight="1" x14ac:dyDescent="0.25">
      <c r="A30" s="123" t="s">
        <v>30</v>
      </c>
      <c r="B30" s="123"/>
      <c r="C30" s="123"/>
      <c r="D30" s="123"/>
      <c r="E30" s="123"/>
      <c r="F30" s="123"/>
      <c r="G30" s="91"/>
      <c r="H30" s="88" t="s">
        <v>23</v>
      </c>
      <c r="I30" s="89">
        <v>0.2</v>
      </c>
    </row>
    <row r="31" spans="1:9" ht="1.1499999999999999" customHeight="1" x14ac:dyDescent="0.25">
      <c r="A31" s="84"/>
      <c r="B31" s="84"/>
      <c r="C31" s="84"/>
      <c r="D31" s="84"/>
      <c r="E31" s="84"/>
      <c r="F31" s="84"/>
      <c r="G31" s="84"/>
      <c r="H31" s="84"/>
      <c r="I31" s="85" t="s">
        <v>192</v>
      </c>
    </row>
    <row r="32" spans="1:9" ht="1.1499999999999999" customHeight="1" x14ac:dyDescent="0.25">
      <c r="A32" s="166"/>
      <c r="B32" s="166"/>
      <c r="C32" s="166"/>
      <c r="D32" s="166"/>
      <c r="E32" s="166"/>
      <c r="F32" s="166"/>
      <c r="G32" s="166"/>
      <c r="H32" s="166"/>
      <c r="I32" s="166"/>
    </row>
    <row r="33" spans="1:10" ht="1.1499999999999999" customHeight="1" x14ac:dyDescent="0.25">
      <c r="A33" s="166"/>
      <c r="B33" s="166"/>
      <c r="C33" s="166"/>
      <c r="D33" s="166"/>
      <c r="E33" s="166"/>
      <c r="F33" s="166"/>
      <c r="G33" s="166"/>
      <c r="H33" s="166"/>
      <c r="I33" s="166"/>
    </row>
    <row r="34" spans="1:10" ht="1.1499999999999999" customHeight="1" x14ac:dyDescent="0.25">
      <c r="A34" s="166"/>
      <c r="B34" s="166"/>
      <c r="C34" s="166"/>
      <c r="D34" s="166"/>
      <c r="E34" s="166"/>
      <c r="F34" s="166"/>
      <c r="G34" s="166"/>
      <c r="H34" s="166"/>
      <c r="I34" s="166"/>
    </row>
    <row r="35" spans="1:10" ht="1.1499999999999999" customHeight="1" x14ac:dyDescent="0.25">
      <c r="A35" s="166"/>
      <c r="B35" s="166"/>
      <c r="C35" s="166"/>
      <c r="D35" s="166"/>
      <c r="E35" s="166"/>
      <c r="F35" s="166"/>
      <c r="G35" s="166"/>
      <c r="H35" s="166"/>
      <c r="I35" s="166"/>
    </row>
    <row r="36" spans="1:10" ht="1.1499999999999999" customHeight="1" x14ac:dyDescent="0.25">
      <c r="A36" s="167"/>
      <c r="B36" s="167"/>
      <c r="C36" s="167"/>
      <c r="D36" s="167"/>
      <c r="E36" s="167"/>
      <c r="F36" s="167"/>
      <c r="G36" s="167"/>
      <c r="H36" s="167"/>
      <c r="I36" s="167"/>
    </row>
    <row r="37" spans="1:10" ht="8.25" customHeight="1" x14ac:dyDescent="0.25">
      <c r="A37" s="126" t="s">
        <v>31</v>
      </c>
      <c r="B37" s="126"/>
      <c r="C37" s="126"/>
      <c r="D37" s="126"/>
      <c r="E37" s="126"/>
      <c r="F37" s="126"/>
      <c r="G37" s="126"/>
      <c r="H37" s="126"/>
      <c r="I37" s="126"/>
    </row>
    <row r="38" spans="1:10" ht="33.75" customHeight="1" x14ac:dyDescent="0.25">
      <c r="A38" s="14" t="s">
        <v>32</v>
      </c>
      <c r="B38" s="145" t="s">
        <v>33</v>
      </c>
      <c r="C38" s="145"/>
      <c r="D38" s="145"/>
      <c r="E38" s="145"/>
      <c r="F38" s="145"/>
      <c r="G38" s="145"/>
      <c r="H38" s="14" t="s">
        <v>34</v>
      </c>
      <c r="I38" s="14" t="s">
        <v>35</v>
      </c>
    </row>
    <row r="39" spans="1:10" ht="15" customHeight="1" x14ac:dyDescent="0.25">
      <c r="A39" s="94">
        <v>1</v>
      </c>
      <c r="B39" s="124" t="s">
        <v>36</v>
      </c>
      <c r="C39" s="124"/>
      <c r="D39" s="124"/>
      <c r="E39" s="124"/>
      <c r="F39" s="124"/>
      <c r="G39" s="124"/>
      <c r="H39" s="15">
        <f t="shared" ref="H39:H46" si="0">I39/$I$47</f>
        <v>0.7142857142857143</v>
      </c>
      <c r="I39" s="100">
        <f>IF(D6="12x36",I10,I10/H10*I5)</f>
        <v>1503.2545454545455</v>
      </c>
    </row>
    <row r="40" spans="1:10" ht="15" customHeight="1" x14ac:dyDescent="0.25">
      <c r="A40" s="94">
        <f t="shared" ref="A40:A46" si="1">A39+1</f>
        <v>2</v>
      </c>
      <c r="B40" s="124" t="s">
        <v>37</v>
      </c>
      <c r="C40" s="124"/>
      <c r="D40" s="124"/>
      <c r="E40" s="124"/>
      <c r="F40" s="124"/>
      <c r="G40" s="124"/>
      <c r="H40" s="15">
        <f t="shared" si="0"/>
        <v>0</v>
      </c>
      <c r="I40" s="100">
        <f>IF(I9=30%,I39*I9,0)</f>
        <v>0</v>
      </c>
    </row>
    <row r="41" spans="1:10" ht="15" customHeight="1" x14ac:dyDescent="0.25">
      <c r="A41" s="94">
        <f t="shared" si="1"/>
        <v>3</v>
      </c>
      <c r="B41" s="124" t="s">
        <v>38</v>
      </c>
      <c r="C41" s="124"/>
      <c r="D41" s="124"/>
      <c r="E41" s="124"/>
      <c r="F41" s="124"/>
      <c r="G41" s="124"/>
      <c r="H41" s="15">
        <f t="shared" si="0"/>
        <v>0</v>
      </c>
      <c r="I41" s="100">
        <f>IF(I7=10%,I26*I7,0)</f>
        <v>0</v>
      </c>
    </row>
    <row r="42" spans="1:10" ht="15" customHeight="1" x14ac:dyDescent="0.25">
      <c r="A42" s="94">
        <f t="shared" si="1"/>
        <v>4</v>
      </c>
      <c r="B42" s="124" t="s">
        <v>39</v>
      </c>
      <c r="C42" s="124"/>
      <c r="D42" s="124"/>
      <c r="E42" s="124"/>
      <c r="F42" s="124"/>
      <c r="G42" s="124"/>
      <c r="H42" s="15">
        <f t="shared" si="0"/>
        <v>0</v>
      </c>
      <c r="I42" s="100">
        <f>IF(I7=20%,I26*I7,0)</f>
        <v>0</v>
      </c>
    </row>
    <row r="43" spans="1:10" ht="15" customHeight="1" x14ac:dyDescent="0.25">
      <c r="A43" s="94">
        <f t="shared" si="1"/>
        <v>5</v>
      </c>
      <c r="B43" s="124" t="s">
        <v>40</v>
      </c>
      <c r="C43" s="124"/>
      <c r="D43" s="124"/>
      <c r="E43" s="124"/>
      <c r="F43" s="124"/>
      <c r="G43" s="124"/>
      <c r="H43" s="15">
        <f t="shared" si="0"/>
        <v>0.28571428571428575</v>
      </c>
      <c r="I43" s="100">
        <f>IF(I7=40%,I26*I7,0)</f>
        <v>601.30181818181825</v>
      </c>
    </row>
    <row r="44" spans="1:10" ht="15" customHeight="1" x14ac:dyDescent="0.25">
      <c r="A44" s="94">
        <f t="shared" si="1"/>
        <v>6</v>
      </c>
      <c r="B44" s="124" t="s">
        <v>175</v>
      </c>
      <c r="C44" s="124"/>
      <c r="D44" s="124"/>
      <c r="E44" s="124"/>
      <c r="F44" s="124"/>
      <c r="G44" s="124"/>
      <c r="H44" s="15">
        <f t="shared" si="0"/>
        <v>0</v>
      </c>
      <c r="I44" s="100">
        <f>IF(I25="Não aplicável",0,I39*I25)</f>
        <v>0</v>
      </c>
    </row>
    <row r="45" spans="1:10" ht="15" customHeight="1" x14ac:dyDescent="0.25">
      <c r="A45" s="94">
        <f t="shared" si="1"/>
        <v>7</v>
      </c>
      <c r="B45" s="124" t="s">
        <v>41</v>
      </c>
      <c r="C45" s="124"/>
      <c r="D45" s="124"/>
      <c r="E45" s="124"/>
      <c r="F45" s="124"/>
      <c r="G45" s="124"/>
      <c r="H45" s="15">
        <f t="shared" si="0"/>
        <v>0</v>
      </c>
      <c r="I45" s="100">
        <f>IF(I27="Não aplicável",0,(I39+I40+I41+I42+I43+I44)/I5*I27*(1+I28))</f>
        <v>0</v>
      </c>
    </row>
    <row r="46" spans="1:10" ht="23.25" customHeight="1" x14ac:dyDescent="0.25">
      <c r="A46" s="94">
        <f t="shared" si="1"/>
        <v>8</v>
      </c>
      <c r="B46" s="124" t="s">
        <v>42</v>
      </c>
      <c r="C46" s="124"/>
      <c r="D46" s="124"/>
      <c r="E46" s="124"/>
      <c r="F46" s="124"/>
      <c r="G46" s="124"/>
      <c r="H46" s="15">
        <f t="shared" si="0"/>
        <v>0</v>
      </c>
      <c r="I46" s="100">
        <f>IF(I27="Não aplicável",0,I27/I13*5*(I10/H10*(1+I28)))</f>
        <v>0</v>
      </c>
    </row>
    <row r="47" spans="1:10" s="19" customFormat="1" ht="15" customHeight="1" x14ac:dyDescent="0.25">
      <c r="A47" s="141" t="s">
        <v>43</v>
      </c>
      <c r="B47" s="141"/>
      <c r="C47" s="141"/>
      <c r="D47" s="141"/>
      <c r="E47" s="141"/>
      <c r="F47" s="141"/>
      <c r="G47" s="141"/>
      <c r="H47" s="16">
        <f>SUM(H39:H46)</f>
        <v>1</v>
      </c>
      <c r="I47" s="17">
        <f>SUM(I39:I46)</f>
        <v>2104.5563636363636</v>
      </c>
      <c r="J47" s="18"/>
    </row>
    <row r="48" spans="1:10" s="19" customFormat="1" ht="1.1499999999999999" customHeight="1" x14ac:dyDescent="0.25">
      <c r="A48" s="163"/>
      <c r="B48" s="163"/>
      <c r="C48" s="163"/>
      <c r="D48" s="163"/>
      <c r="E48" s="163"/>
      <c r="F48" s="163"/>
      <c r="G48" s="163"/>
      <c r="H48" s="163"/>
      <c r="I48" s="163"/>
      <c r="J48" s="18"/>
    </row>
    <row r="49" spans="1:10" s="19" customFormat="1" ht="1.1499999999999999" customHeight="1" x14ac:dyDescent="0.25">
      <c r="A49" s="164"/>
      <c r="B49" s="164"/>
      <c r="C49" s="164"/>
      <c r="D49" s="164"/>
      <c r="E49" s="164"/>
      <c r="F49" s="164"/>
      <c r="G49" s="164"/>
      <c r="H49" s="164"/>
      <c r="I49" s="164"/>
      <c r="J49" s="18"/>
    </row>
    <row r="50" spans="1:10" s="19" customFormat="1" ht="1.1499999999999999" customHeight="1" x14ac:dyDescent="0.25">
      <c r="A50" s="164"/>
      <c r="B50" s="164"/>
      <c r="C50" s="164"/>
      <c r="D50" s="164"/>
      <c r="E50" s="164"/>
      <c r="F50" s="164"/>
      <c r="G50" s="164"/>
      <c r="H50" s="164"/>
      <c r="I50" s="164"/>
      <c r="J50" s="18"/>
    </row>
    <row r="51" spans="1:10" s="19" customFormat="1" ht="1.1499999999999999" customHeight="1" x14ac:dyDescent="0.25">
      <c r="A51" s="164"/>
      <c r="B51" s="164"/>
      <c r="C51" s="164"/>
      <c r="D51" s="164"/>
      <c r="E51" s="164"/>
      <c r="F51" s="164"/>
      <c r="G51" s="164"/>
      <c r="H51" s="164"/>
      <c r="I51" s="164"/>
      <c r="J51" s="18"/>
    </row>
    <row r="52" spans="1:10" s="19" customFormat="1" ht="1.1499999999999999" customHeight="1" x14ac:dyDescent="0.25">
      <c r="A52" s="164"/>
      <c r="B52" s="164"/>
      <c r="C52" s="164"/>
      <c r="D52" s="164"/>
      <c r="E52" s="164"/>
      <c r="F52" s="164"/>
      <c r="G52" s="164"/>
      <c r="H52" s="164"/>
      <c r="I52" s="164"/>
      <c r="J52" s="18"/>
    </row>
    <row r="53" spans="1:10" s="19" customFormat="1" ht="1.1499999999999999" customHeight="1" x14ac:dyDescent="0.25">
      <c r="A53" s="164"/>
      <c r="B53" s="164"/>
      <c r="C53" s="164"/>
      <c r="D53" s="164"/>
      <c r="E53" s="164"/>
      <c r="F53" s="164"/>
      <c r="G53" s="164"/>
      <c r="H53" s="164"/>
      <c r="I53" s="164"/>
      <c r="J53" s="18"/>
    </row>
    <row r="54" spans="1:10" s="19" customFormat="1" ht="1.1499999999999999" customHeight="1" x14ac:dyDescent="0.25">
      <c r="A54" s="164"/>
      <c r="B54" s="164"/>
      <c r="C54" s="164"/>
      <c r="D54" s="164"/>
      <c r="E54" s="164"/>
      <c r="F54" s="164"/>
      <c r="G54" s="164"/>
      <c r="H54" s="164"/>
      <c r="I54" s="164"/>
      <c r="J54" s="18"/>
    </row>
    <row r="55" spans="1:10" s="19" customFormat="1" ht="1.1499999999999999" customHeight="1" x14ac:dyDescent="0.25">
      <c r="A55" s="164"/>
      <c r="B55" s="164"/>
      <c r="C55" s="164"/>
      <c r="D55" s="164"/>
      <c r="E55" s="164"/>
      <c r="F55" s="164"/>
      <c r="G55" s="164"/>
      <c r="H55" s="164"/>
      <c r="I55" s="164"/>
      <c r="J55" s="18"/>
    </row>
    <row r="56" spans="1:10" s="19" customFormat="1" ht="1.1499999999999999" customHeight="1" x14ac:dyDescent="0.25">
      <c r="A56" s="164"/>
      <c r="B56" s="164"/>
      <c r="C56" s="164"/>
      <c r="D56" s="164"/>
      <c r="E56" s="164"/>
      <c r="F56" s="164"/>
      <c r="G56" s="164"/>
      <c r="H56" s="164"/>
      <c r="I56" s="164"/>
      <c r="J56" s="18"/>
    </row>
    <row r="57" spans="1:10" ht="1.1499999999999999" customHeight="1" x14ac:dyDescent="0.25">
      <c r="A57" s="165"/>
      <c r="B57" s="165"/>
      <c r="C57" s="165"/>
      <c r="D57" s="165"/>
      <c r="E57" s="165"/>
      <c r="F57" s="165"/>
      <c r="G57" s="165"/>
      <c r="H57" s="165"/>
      <c r="I57" s="165"/>
    </row>
    <row r="58" spans="1:10" ht="33.75" customHeight="1" x14ac:dyDescent="0.25">
      <c r="A58" s="14" t="s">
        <v>44</v>
      </c>
      <c r="B58" s="145" t="s">
        <v>45</v>
      </c>
      <c r="C58" s="145"/>
      <c r="D58" s="145"/>
      <c r="E58" s="145"/>
      <c r="F58" s="145"/>
      <c r="G58" s="145"/>
      <c r="H58" s="14" t="s">
        <v>34</v>
      </c>
      <c r="I58" s="14" t="s">
        <v>35</v>
      </c>
    </row>
    <row r="59" spans="1:10" ht="15" customHeight="1" x14ac:dyDescent="0.25">
      <c r="A59" s="94">
        <v>1</v>
      </c>
      <c r="B59" s="124" t="s">
        <v>46</v>
      </c>
      <c r="C59" s="124"/>
      <c r="D59" s="124"/>
      <c r="E59" s="124"/>
      <c r="F59" s="124"/>
      <c r="G59" s="124"/>
      <c r="H59" s="15">
        <v>0.2</v>
      </c>
      <c r="I59" s="100">
        <f t="shared" ref="I59:I66" si="2">$I$47*H59</f>
        <v>420.91127272727272</v>
      </c>
    </row>
    <row r="60" spans="1:10" ht="15" customHeight="1" x14ac:dyDescent="0.25">
      <c r="A60" s="94">
        <v>2</v>
      </c>
      <c r="B60" s="124" t="s">
        <v>47</v>
      </c>
      <c r="C60" s="124"/>
      <c r="D60" s="124"/>
      <c r="E60" s="124"/>
      <c r="F60" s="124"/>
      <c r="G60" s="124"/>
      <c r="H60" s="15">
        <v>1.4999999999999999E-2</v>
      </c>
      <c r="I60" s="100">
        <f t="shared" si="2"/>
        <v>31.568345454545451</v>
      </c>
    </row>
    <row r="61" spans="1:10" ht="15" customHeight="1" x14ac:dyDescent="0.25">
      <c r="A61" s="94">
        <v>3</v>
      </c>
      <c r="B61" s="124" t="s">
        <v>48</v>
      </c>
      <c r="C61" s="124"/>
      <c r="D61" s="124"/>
      <c r="E61" s="124"/>
      <c r="F61" s="124"/>
      <c r="G61" s="124"/>
      <c r="H61" s="15">
        <v>0.01</v>
      </c>
      <c r="I61" s="100">
        <f t="shared" si="2"/>
        <v>21.045563636363635</v>
      </c>
    </row>
    <row r="62" spans="1:10" ht="15" customHeight="1" x14ac:dyDescent="0.25">
      <c r="A62" s="94">
        <v>4</v>
      </c>
      <c r="B62" s="124" t="s">
        <v>49</v>
      </c>
      <c r="C62" s="124"/>
      <c r="D62" s="124"/>
      <c r="E62" s="124"/>
      <c r="F62" s="124"/>
      <c r="G62" s="124"/>
      <c r="H62" s="15">
        <v>2E-3</v>
      </c>
      <c r="I62" s="100">
        <f t="shared" si="2"/>
        <v>4.2091127272727276</v>
      </c>
    </row>
    <row r="63" spans="1:10" ht="15" customHeight="1" x14ac:dyDescent="0.25">
      <c r="A63" s="94">
        <v>5</v>
      </c>
      <c r="B63" s="124" t="s">
        <v>50</v>
      </c>
      <c r="C63" s="124"/>
      <c r="D63" s="124"/>
      <c r="E63" s="124"/>
      <c r="F63" s="124"/>
      <c r="G63" s="124"/>
      <c r="H63" s="15">
        <v>2.5000000000000001E-2</v>
      </c>
      <c r="I63" s="100">
        <f t="shared" si="2"/>
        <v>52.61390909090909</v>
      </c>
    </row>
    <row r="64" spans="1:10" ht="15" customHeight="1" x14ac:dyDescent="0.25">
      <c r="A64" s="94">
        <v>6</v>
      </c>
      <c r="B64" s="124" t="s">
        <v>51</v>
      </c>
      <c r="C64" s="124"/>
      <c r="D64" s="124"/>
      <c r="E64" s="124"/>
      <c r="F64" s="124"/>
      <c r="G64" s="124"/>
      <c r="H64" s="15">
        <v>0.08</v>
      </c>
      <c r="I64" s="100">
        <f t="shared" si="2"/>
        <v>168.36450909090908</v>
      </c>
    </row>
    <row r="65" spans="1:10" ht="15" customHeight="1" x14ac:dyDescent="0.25">
      <c r="A65" s="94">
        <v>7</v>
      </c>
      <c r="B65" s="124" t="s">
        <v>52</v>
      </c>
      <c r="C65" s="124"/>
      <c r="D65" s="124"/>
      <c r="E65" s="124"/>
      <c r="F65" s="124"/>
      <c r="G65" s="124"/>
      <c r="H65" s="15">
        <v>0.03</v>
      </c>
      <c r="I65" s="100">
        <f t="shared" si="2"/>
        <v>63.136690909090902</v>
      </c>
    </row>
    <row r="66" spans="1:10" ht="15" customHeight="1" x14ac:dyDescent="0.25">
      <c r="A66" s="94">
        <v>8</v>
      </c>
      <c r="B66" s="124" t="s">
        <v>53</v>
      </c>
      <c r="C66" s="124"/>
      <c r="D66" s="124"/>
      <c r="E66" s="124"/>
      <c r="F66" s="124"/>
      <c r="G66" s="124"/>
      <c r="H66" s="15">
        <v>6.0000000000000001E-3</v>
      </c>
      <c r="I66" s="100">
        <f t="shared" si="2"/>
        <v>12.627338181818182</v>
      </c>
    </row>
    <row r="67" spans="1:10" s="19" customFormat="1" ht="15" customHeight="1" x14ac:dyDescent="0.25">
      <c r="A67" s="141" t="s">
        <v>54</v>
      </c>
      <c r="B67" s="141"/>
      <c r="C67" s="141"/>
      <c r="D67" s="141"/>
      <c r="E67" s="141"/>
      <c r="F67" s="141"/>
      <c r="G67" s="141"/>
      <c r="H67" s="16">
        <f>SUM(H59:H66)</f>
        <v>0.3680000000000001</v>
      </c>
      <c r="I67" s="17">
        <f>SUM(I59:I66)</f>
        <v>774.47674181818195</v>
      </c>
      <c r="J67" s="18"/>
    </row>
    <row r="68" spans="1:10" ht="15" customHeight="1" x14ac:dyDescent="0.25">
      <c r="A68" s="156" t="s">
        <v>55</v>
      </c>
      <c r="B68" s="156"/>
      <c r="C68" s="156"/>
      <c r="D68" s="156"/>
      <c r="E68" s="156"/>
      <c r="F68" s="156"/>
      <c r="G68" s="156"/>
      <c r="H68" s="156"/>
      <c r="I68" s="156"/>
    </row>
    <row r="69" spans="1:10" ht="30.75" customHeight="1" x14ac:dyDescent="0.25">
      <c r="A69" s="162" t="s">
        <v>56</v>
      </c>
      <c r="B69" s="162"/>
      <c r="C69" s="162"/>
      <c r="D69" s="162"/>
      <c r="E69" s="162"/>
      <c r="F69" s="162"/>
      <c r="G69" s="162"/>
      <c r="H69" s="162"/>
      <c r="I69" s="162"/>
    </row>
    <row r="70" spans="1:10" ht="33.75" customHeight="1" x14ac:dyDescent="0.25">
      <c r="A70" s="14" t="s">
        <v>57</v>
      </c>
      <c r="B70" s="145" t="s">
        <v>58</v>
      </c>
      <c r="C70" s="145"/>
      <c r="D70" s="145"/>
      <c r="E70" s="145"/>
      <c r="F70" s="145"/>
      <c r="G70" s="145"/>
      <c r="H70" s="14" t="s">
        <v>34</v>
      </c>
      <c r="I70" s="14" t="s">
        <v>35</v>
      </c>
    </row>
    <row r="71" spans="1:10" ht="15" customHeight="1" x14ac:dyDescent="0.25">
      <c r="A71" s="94">
        <v>1</v>
      </c>
      <c r="B71" s="124" t="s">
        <v>59</v>
      </c>
      <c r="C71" s="124"/>
      <c r="D71" s="124"/>
      <c r="E71" s="124"/>
      <c r="F71" s="124"/>
      <c r="G71" s="124"/>
      <c r="H71" s="15">
        <v>0.119314</v>
      </c>
      <c r="I71" s="100">
        <f t="shared" ref="I71:I78" si="3">$I$47*H71</f>
        <v>251.1030379709091</v>
      </c>
    </row>
    <row r="72" spans="1:10" ht="15" customHeight="1" x14ac:dyDescent="0.25">
      <c r="A72" s="94">
        <v>2</v>
      </c>
      <c r="B72" s="124" t="s">
        <v>60</v>
      </c>
      <c r="C72" s="124"/>
      <c r="D72" s="124"/>
      <c r="E72" s="124"/>
      <c r="F72" s="124"/>
      <c r="G72" s="124"/>
      <c r="H72" s="15">
        <v>2.0479000000000001E-2</v>
      </c>
      <c r="I72" s="100">
        <f t="shared" si="3"/>
        <v>43.099209770909091</v>
      </c>
    </row>
    <row r="73" spans="1:10" ht="15" customHeight="1" x14ac:dyDescent="0.25">
      <c r="A73" s="94">
        <v>3</v>
      </c>
      <c r="B73" s="124" t="s">
        <v>61</v>
      </c>
      <c r="C73" s="124"/>
      <c r="D73" s="124"/>
      <c r="E73" s="124"/>
      <c r="F73" s="124"/>
      <c r="G73" s="124"/>
      <c r="H73" s="15">
        <v>1.2123E-2</v>
      </c>
      <c r="I73" s="100">
        <f t="shared" si="3"/>
        <v>25.513536796363635</v>
      </c>
    </row>
    <row r="74" spans="1:10" ht="15" customHeight="1" x14ac:dyDescent="0.25">
      <c r="A74" s="94">
        <v>4</v>
      </c>
      <c r="B74" s="124" t="s">
        <v>62</v>
      </c>
      <c r="C74" s="124"/>
      <c r="D74" s="124"/>
      <c r="E74" s="124"/>
      <c r="F74" s="124"/>
      <c r="G74" s="124"/>
      <c r="H74" s="15">
        <v>1.1436E-2</v>
      </c>
      <c r="I74" s="100">
        <f t="shared" si="3"/>
        <v>24.067706574545454</v>
      </c>
    </row>
    <row r="75" spans="1:10" ht="15" customHeight="1" x14ac:dyDescent="0.25">
      <c r="A75" s="94">
        <v>5</v>
      </c>
      <c r="B75" s="124" t="s">
        <v>63</v>
      </c>
      <c r="C75" s="124"/>
      <c r="D75" s="124"/>
      <c r="E75" s="124"/>
      <c r="F75" s="124"/>
      <c r="G75" s="124"/>
      <c r="H75" s="15">
        <v>1.74E-4</v>
      </c>
      <c r="I75" s="100">
        <f t="shared" si="3"/>
        <v>0.36619280727272724</v>
      </c>
    </row>
    <row r="76" spans="1:10" ht="15" customHeight="1" x14ac:dyDescent="0.25">
      <c r="A76" s="94">
        <v>6</v>
      </c>
      <c r="B76" s="124" t="s">
        <v>64</v>
      </c>
      <c r="C76" s="124"/>
      <c r="D76" s="124"/>
      <c r="E76" s="124"/>
      <c r="F76" s="124"/>
      <c r="G76" s="124"/>
      <c r="H76" s="15">
        <v>4.4200000000000001E-4</v>
      </c>
      <c r="I76" s="100">
        <f t="shared" si="3"/>
        <v>0.93021391272727272</v>
      </c>
    </row>
    <row r="77" spans="1:10" ht="15" customHeight="1" x14ac:dyDescent="0.25">
      <c r="A77" s="94">
        <v>7</v>
      </c>
      <c r="B77" s="124" t="s">
        <v>65</v>
      </c>
      <c r="C77" s="124"/>
      <c r="D77" s="124"/>
      <c r="E77" s="124"/>
      <c r="F77" s="124"/>
      <c r="G77" s="124"/>
      <c r="H77" s="15">
        <v>1.85E-4</v>
      </c>
      <c r="I77" s="100">
        <f t="shared" si="3"/>
        <v>0.38934292727272723</v>
      </c>
    </row>
    <row r="78" spans="1:10" ht="15" customHeight="1" x14ac:dyDescent="0.25">
      <c r="A78" s="94">
        <v>8</v>
      </c>
      <c r="B78" s="124" t="s">
        <v>66</v>
      </c>
      <c r="C78" s="124"/>
      <c r="D78" s="124"/>
      <c r="E78" s="124"/>
      <c r="F78" s="124"/>
      <c r="G78" s="124"/>
      <c r="H78" s="15">
        <v>9.0789999999999996E-2</v>
      </c>
      <c r="I78" s="100">
        <f t="shared" si="3"/>
        <v>191.07267225454544</v>
      </c>
    </row>
    <row r="79" spans="1:10" s="19" customFormat="1" ht="15" customHeight="1" x14ac:dyDescent="0.25">
      <c r="A79" s="141" t="s">
        <v>67</v>
      </c>
      <c r="B79" s="141"/>
      <c r="C79" s="141"/>
      <c r="D79" s="141"/>
      <c r="E79" s="141"/>
      <c r="F79" s="141"/>
      <c r="G79" s="141"/>
      <c r="H79" s="16">
        <f>SUM(H71:H78)</f>
        <v>0.25494299999999998</v>
      </c>
      <c r="I79" s="17">
        <f>SUM(I71:I78)</f>
        <v>536.54191301454546</v>
      </c>
      <c r="J79" s="18"/>
    </row>
    <row r="80" spans="1:10" ht="11.25" customHeight="1" x14ac:dyDescent="0.25">
      <c r="A80" s="20" t="s">
        <v>68</v>
      </c>
      <c r="B80" s="138" t="s">
        <v>69</v>
      </c>
      <c r="C80" s="138"/>
      <c r="D80" s="138"/>
      <c r="E80" s="138"/>
      <c r="F80" s="138"/>
      <c r="G80" s="138"/>
      <c r="H80" s="138"/>
      <c r="I80" s="138"/>
    </row>
    <row r="81" spans="1:11" ht="15" customHeight="1" x14ac:dyDescent="0.25">
      <c r="A81" s="20" t="s">
        <v>70</v>
      </c>
      <c r="B81" s="161" t="s">
        <v>71</v>
      </c>
      <c r="C81" s="161"/>
      <c r="D81" s="161"/>
      <c r="E81" s="161"/>
      <c r="F81" s="161"/>
      <c r="G81" s="161"/>
      <c r="H81" s="161"/>
      <c r="I81" s="161"/>
    </row>
    <row r="82" spans="1:11" ht="33.75" customHeight="1" x14ac:dyDescent="0.25">
      <c r="A82" s="14" t="s">
        <v>72</v>
      </c>
      <c r="B82" s="145" t="s">
        <v>73</v>
      </c>
      <c r="C82" s="145"/>
      <c r="D82" s="145"/>
      <c r="E82" s="145"/>
      <c r="F82" s="145"/>
      <c r="G82" s="145"/>
      <c r="H82" s="14" t="s">
        <v>34</v>
      </c>
      <c r="I82" s="14" t="s">
        <v>35</v>
      </c>
    </row>
    <row r="83" spans="1:11" ht="15" customHeight="1" x14ac:dyDescent="0.25">
      <c r="A83" s="94">
        <v>1</v>
      </c>
      <c r="B83" s="124" t="s">
        <v>74</v>
      </c>
      <c r="C83" s="124"/>
      <c r="D83" s="124"/>
      <c r="E83" s="124"/>
      <c r="F83" s="124"/>
      <c r="G83" s="124"/>
      <c r="H83" s="15">
        <v>4.8321000000000003E-2</v>
      </c>
      <c r="I83" s="100">
        <f>$I$47*H83</f>
        <v>101.69426804727273</v>
      </c>
    </row>
    <row r="84" spans="1:11" ht="15" customHeight="1" x14ac:dyDescent="0.25">
      <c r="A84" s="94">
        <v>2</v>
      </c>
      <c r="B84" s="124" t="s">
        <v>75</v>
      </c>
      <c r="C84" s="124"/>
      <c r="D84" s="124"/>
      <c r="E84" s="124"/>
      <c r="F84" s="124"/>
      <c r="G84" s="124"/>
      <c r="H84" s="15">
        <v>3.5109999999999998E-3</v>
      </c>
      <c r="I84" s="100">
        <f>$I$47*H84</f>
        <v>7.3890973927272725</v>
      </c>
    </row>
    <row r="85" spans="1:11" ht="15" customHeight="1" x14ac:dyDescent="0.25">
      <c r="A85" s="94">
        <v>3</v>
      </c>
      <c r="B85" s="124" t="s">
        <v>76</v>
      </c>
      <c r="C85" s="124"/>
      <c r="D85" s="124"/>
      <c r="E85" s="124"/>
      <c r="F85" s="124"/>
      <c r="G85" s="124"/>
      <c r="H85" s="15">
        <v>1.9328000000000001E-2</v>
      </c>
      <c r="I85" s="100">
        <f>$I$47*H85</f>
        <v>40.676865396363638</v>
      </c>
    </row>
    <row r="86" spans="1:11" s="19" customFormat="1" ht="15" customHeight="1" x14ac:dyDescent="0.25">
      <c r="A86" s="141" t="s">
        <v>77</v>
      </c>
      <c r="B86" s="141"/>
      <c r="C86" s="141"/>
      <c r="D86" s="141"/>
      <c r="E86" s="141"/>
      <c r="F86" s="141"/>
      <c r="G86" s="141"/>
      <c r="H86" s="16">
        <f>SUM(H83:H85)</f>
        <v>7.1160000000000001E-2</v>
      </c>
      <c r="I86" s="17">
        <f>SUM(I83:I85)</f>
        <v>149.76023083636363</v>
      </c>
      <c r="J86" s="18"/>
    </row>
    <row r="87" spans="1:11" ht="4.5" customHeight="1" x14ac:dyDescent="0.25"/>
    <row r="88" spans="1:11" ht="33.75" customHeight="1" x14ac:dyDescent="0.25">
      <c r="A88" s="14" t="s">
        <v>78</v>
      </c>
      <c r="B88" s="145" t="s">
        <v>79</v>
      </c>
      <c r="C88" s="145"/>
      <c r="D88" s="145"/>
      <c r="E88" s="145"/>
      <c r="F88" s="145"/>
      <c r="G88" s="145"/>
      <c r="H88" s="14" t="s">
        <v>34</v>
      </c>
      <c r="I88" s="14" t="s">
        <v>35</v>
      </c>
    </row>
    <row r="89" spans="1:11" ht="15" customHeight="1" x14ac:dyDescent="0.25">
      <c r="A89" s="94">
        <v>1</v>
      </c>
      <c r="B89" s="124" t="s">
        <v>80</v>
      </c>
      <c r="C89" s="124"/>
      <c r="D89" s="124"/>
      <c r="E89" s="124"/>
      <c r="F89" s="124"/>
      <c r="G89" s="124"/>
      <c r="H89" s="15">
        <f>(H67*H79)</f>
        <v>9.3819024000000015E-2</v>
      </c>
      <c r="I89" s="100">
        <f>$I$47*H89</f>
        <v>197.44742398935276</v>
      </c>
    </row>
    <row r="90" spans="1:11" s="19" customFormat="1" ht="15" customHeight="1" x14ac:dyDescent="0.25">
      <c r="A90" s="141" t="s">
        <v>81</v>
      </c>
      <c r="B90" s="141"/>
      <c r="C90" s="141"/>
      <c r="D90" s="141"/>
      <c r="E90" s="141"/>
      <c r="F90" s="141"/>
      <c r="G90" s="141"/>
      <c r="H90" s="16">
        <f>SUM(H89:H89)</f>
        <v>9.3819024000000015E-2</v>
      </c>
      <c r="I90" s="17">
        <f>I89</f>
        <v>197.44742398935276</v>
      </c>
      <c r="J90" s="18"/>
      <c r="K90" s="21"/>
    </row>
    <row r="91" spans="1:11" ht="4.5" customHeight="1" x14ac:dyDescent="0.25">
      <c r="J91" s="22"/>
    </row>
    <row r="92" spans="1:11" s="19" customFormat="1" ht="12" customHeight="1" x14ac:dyDescent="0.25">
      <c r="A92" s="157" t="s">
        <v>183</v>
      </c>
      <c r="B92" s="157"/>
      <c r="C92" s="157"/>
      <c r="D92" s="157"/>
      <c r="E92" s="157"/>
      <c r="F92" s="157"/>
      <c r="G92" s="157"/>
      <c r="H92" s="23">
        <f>H67+H79+H86+H90</f>
        <v>0.787922024</v>
      </c>
      <c r="I92" s="24">
        <f>I67+I79+I86+I90</f>
        <v>1658.2263096584438</v>
      </c>
      <c r="J92" s="18"/>
    </row>
    <row r="93" spans="1:11" ht="4.5" customHeight="1" x14ac:dyDescent="0.25"/>
    <row r="94" spans="1:11" ht="33.75" customHeight="1" x14ac:dyDescent="0.25">
      <c r="A94" s="14" t="s">
        <v>82</v>
      </c>
      <c r="B94" s="145" t="s">
        <v>83</v>
      </c>
      <c r="C94" s="145"/>
      <c r="D94" s="145"/>
      <c r="E94" s="145"/>
      <c r="F94" s="145"/>
      <c r="G94" s="145"/>
      <c r="H94" s="14" t="s">
        <v>34</v>
      </c>
      <c r="I94" s="14" t="s">
        <v>35</v>
      </c>
    </row>
    <row r="95" spans="1:11" ht="15" customHeight="1" x14ac:dyDescent="0.25">
      <c r="A95" s="94">
        <v>1</v>
      </c>
      <c r="B95" s="124" t="s">
        <v>19</v>
      </c>
      <c r="C95" s="124"/>
      <c r="D95" s="124"/>
      <c r="E95" s="124"/>
      <c r="F95" s="124"/>
      <c r="G95" s="124"/>
      <c r="H95" s="15">
        <f t="shared" ref="H95:H100" si="4">I95/$I$47</f>
        <v>0.21523985188845673</v>
      </c>
      <c r="I95" s="100">
        <f>I113</f>
        <v>452.98439999999999</v>
      </c>
    </row>
    <row r="96" spans="1:11" ht="15" customHeight="1" x14ac:dyDescent="0.25">
      <c r="A96" s="94">
        <f>A95+1</f>
        <v>2</v>
      </c>
      <c r="B96" s="124" t="s">
        <v>20</v>
      </c>
      <c r="C96" s="124"/>
      <c r="D96" s="124"/>
      <c r="E96" s="124"/>
      <c r="F96" s="124"/>
      <c r="G96" s="124"/>
      <c r="H96" s="15">
        <f t="shared" si="4"/>
        <v>0</v>
      </c>
      <c r="I96" s="100">
        <f>I109</f>
        <v>0</v>
      </c>
    </row>
    <row r="97" spans="1:10" ht="15" customHeight="1" x14ac:dyDescent="0.25">
      <c r="A97" s="94">
        <f t="shared" ref="A97:A100" si="5">A96+1</f>
        <v>3</v>
      </c>
      <c r="B97" s="158" t="s">
        <v>177</v>
      </c>
      <c r="C97" s="159"/>
      <c r="D97" s="159"/>
      <c r="E97" s="159"/>
      <c r="F97" s="159"/>
      <c r="G97" s="160"/>
      <c r="H97" s="15">
        <f t="shared" si="4"/>
        <v>0</v>
      </c>
      <c r="I97" s="100">
        <v>0</v>
      </c>
    </row>
    <row r="98" spans="1:10" ht="15" customHeight="1" x14ac:dyDescent="0.25">
      <c r="A98" s="94">
        <f t="shared" si="5"/>
        <v>4</v>
      </c>
      <c r="B98" s="124" t="s">
        <v>84</v>
      </c>
      <c r="C98" s="124"/>
      <c r="D98" s="124"/>
      <c r="E98" s="124"/>
      <c r="F98" s="124"/>
      <c r="G98" s="124"/>
      <c r="H98" s="15">
        <f t="shared" si="4"/>
        <v>5.7496548614002864E-2</v>
      </c>
      <c r="I98" s="100">
        <f>I105</f>
        <v>121.00472727272727</v>
      </c>
    </row>
    <row r="99" spans="1:10" ht="15" customHeight="1" x14ac:dyDescent="0.25">
      <c r="A99" s="94">
        <f t="shared" si="5"/>
        <v>5</v>
      </c>
      <c r="B99" s="124" t="s">
        <v>85</v>
      </c>
      <c r="C99" s="124"/>
      <c r="D99" s="124"/>
      <c r="E99" s="124"/>
      <c r="F99" s="124"/>
      <c r="G99" s="124"/>
      <c r="H99" s="15">
        <f t="shared" si="4"/>
        <v>0</v>
      </c>
      <c r="I99" s="100">
        <f>IF(I29="Não aplicável",0,((I10/H10)*1.5*I29))</f>
        <v>0</v>
      </c>
    </row>
    <row r="100" spans="1:10" ht="15" customHeight="1" x14ac:dyDescent="0.25">
      <c r="A100" s="94">
        <f t="shared" si="5"/>
        <v>6</v>
      </c>
      <c r="B100" s="124" t="s">
        <v>86</v>
      </c>
      <c r="C100" s="124"/>
      <c r="D100" s="124"/>
      <c r="E100" s="124"/>
      <c r="F100" s="124"/>
      <c r="G100" s="124"/>
      <c r="H100" s="15">
        <f t="shared" si="4"/>
        <v>1.1451344528667671E-2</v>
      </c>
      <c r="I100" s="100">
        <f>IF(I21="Não aplicável",0,I21)</f>
        <v>24.1</v>
      </c>
    </row>
    <row r="101" spans="1:10" ht="15" customHeight="1" x14ac:dyDescent="0.25">
      <c r="A101" s="141" t="s">
        <v>87</v>
      </c>
      <c r="B101" s="141"/>
      <c r="C101" s="141"/>
      <c r="D101" s="141"/>
      <c r="E101" s="141"/>
      <c r="F101" s="141"/>
      <c r="G101" s="141"/>
      <c r="H101" s="16">
        <f>SUM(H95:H100)</f>
        <v>0.28418774503112731</v>
      </c>
      <c r="I101" s="17">
        <f>SUM(I95:I100)</f>
        <v>598.0891272727273</v>
      </c>
      <c r="J101" s="25"/>
    </row>
    <row r="102" spans="1:10" ht="18" customHeight="1" x14ac:dyDescent="0.25">
      <c r="A102" s="20" t="s">
        <v>88</v>
      </c>
      <c r="B102" s="156" t="s">
        <v>89</v>
      </c>
      <c r="C102" s="156"/>
      <c r="D102" s="156"/>
      <c r="E102" s="156"/>
      <c r="F102" s="156"/>
      <c r="G102" s="156"/>
      <c r="H102" s="26"/>
      <c r="I102" s="27"/>
    </row>
    <row r="103" spans="1:10" ht="15" customHeight="1" x14ac:dyDescent="0.25">
      <c r="A103" s="139" t="s">
        <v>90</v>
      </c>
      <c r="B103" s="139"/>
      <c r="C103" s="139"/>
      <c r="D103" s="139"/>
      <c r="E103" s="139"/>
      <c r="F103" s="139"/>
      <c r="G103" s="139"/>
      <c r="H103" s="139"/>
      <c r="I103" s="139"/>
    </row>
    <row r="104" spans="1:10" ht="24" customHeight="1" x14ac:dyDescent="0.25">
      <c r="A104" s="123" t="s">
        <v>91</v>
      </c>
      <c r="B104" s="123"/>
      <c r="C104" s="94" t="s">
        <v>92</v>
      </c>
      <c r="D104" s="94" t="s">
        <v>93</v>
      </c>
      <c r="E104" s="94" t="s">
        <v>94</v>
      </c>
      <c r="F104" s="94" t="s">
        <v>95</v>
      </c>
      <c r="G104" s="94" t="s">
        <v>96</v>
      </c>
      <c r="H104" s="15" t="s">
        <v>97</v>
      </c>
      <c r="I104" s="100" t="s">
        <v>98</v>
      </c>
    </row>
    <row r="105" spans="1:10" ht="15" customHeight="1" x14ac:dyDescent="0.25">
      <c r="A105" s="151">
        <f>IF(I12="Não aplicável",0,I12)</f>
        <v>4.8</v>
      </c>
      <c r="B105" s="151"/>
      <c r="C105" s="94">
        <f>IF(I13="Não aplicável",0,I13)</f>
        <v>22</v>
      </c>
      <c r="D105" s="94">
        <v>2</v>
      </c>
      <c r="E105" s="96">
        <f>A105*C105*D105</f>
        <v>211.2</v>
      </c>
      <c r="F105" s="96">
        <f>I39</f>
        <v>1503.2545454545455</v>
      </c>
      <c r="G105" s="28">
        <f>IF(I14="Não aplicável",0,I14)</f>
        <v>0.06</v>
      </c>
      <c r="H105" s="96">
        <f>F105*G105</f>
        <v>90.195272727272723</v>
      </c>
      <c r="I105" s="100">
        <f>IF((E105-H105)&gt;0,E105-H105,0)</f>
        <v>121.00472727272727</v>
      </c>
    </row>
    <row r="106" spans="1:10" ht="3.75" customHeight="1" x14ac:dyDescent="0.25">
      <c r="A106" s="29"/>
      <c r="E106" s="25"/>
      <c r="F106" s="25"/>
      <c r="G106" s="30"/>
      <c r="H106" s="25"/>
      <c r="I106" s="31"/>
    </row>
    <row r="107" spans="1:10" ht="15" customHeight="1" x14ac:dyDescent="0.25">
      <c r="A107" s="139" t="s">
        <v>99</v>
      </c>
      <c r="B107" s="139"/>
      <c r="C107" s="139"/>
      <c r="D107" s="139"/>
      <c r="E107" s="139"/>
      <c r="F107" s="139"/>
      <c r="G107" s="139"/>
      <c r="H107" s="139"/>
      <c r="I107" s="139"/>
    </row>
    <row r="108" spans="1:10" ht="23.25" customHeight="1" x14ac:dyDescent="0.25">
      <c r="A108" s="123" t="s">
        <v>91</v>
      </c>
      <c r="B108" s="123"/>
      <c r="C108" s="94" t="s">
        <v>100</v>
      </c>
      <c r="D108" s="94" t="s">
        <v>93</v>
      </c>
      <c r="E108" s="94" t="s">
        <v>94</v>
      </c>
      <c r="F108" s="94" t="s">
        <v>95</v>
      </c>
      <c r="G108" s="94" t="s">
        <v>96</v>
      </c>
      <c r="H108" s="15" t="s">
        <v>97</v>
      </c>
      <c r="I108" s="100" t="s">
        <v>98</v>
      </c>
    </row>
    <row r="109" spans="1:10" ht="15" customHeight="1" x14ac:dyDescent="0.25">
      <c r="A109" s="150">
        <f>IF(I18="Não aplicável",0,I18)</f>
        <v>0</v>
      </c>
      <c r="B109" s="150"/>
      <c r="C109" s="32">
        <f>IF(I19="Não aplicável",0,I19)</f>
        <v>0</v>
      </c>
      <c r="D109" s="94">
        <v>1</v>
      </c>
      <c r="E109" s="96">
        <f>A109*C109*D109</f>
        <v>0</v>
      </c>
      <c r="F109" s="96">
        <f>E109</f>
        <v>0</v>
      </c>
      <c r="G109" s="99">
        <f>IF(I20="Não aplicável",0,I20)</f>
        <v>0</v>
      </c>
      <c r="H109" s="96">
        <f>F109*G109</f>
        <v>0</v>
      </c>
      <c r="I109" s="100">
        <f>E109-H109</f>
        <v>0</v>
      </c>
    </row>
    <row r="110" spans="1:10" ht="4.5" customHeight="1" x14ac:dyDescent="0.25">
      <c r="A110" s="33"/>
      <c r="B110" s="33"/>
      <c r="C110" s="33"/>
      <c r="D110" s="33"/>
      <c r="E110" s="18"/>
      <c r="F110" s="18"/>
      <c r="G110" s="34"/>
      <c r="H110" s="18"/>
      <c r="I110" s="35"/>
    </row>
    <row r="111" spans="1:10" ht="15" customHeight="1" x14ac:dyDescent="0.25">
      <c r="A111" s="152" t="s">
        <v>176</v>
      </c>
      <c r="B111" s="153"/>
      <c r="C111" s="153"/>
      <c r="D111" s="153"/>
      <c r="E111" s="153"/>
      <c r="F111" s="154" t="str">
        <f>A15</f>
        <v xml:space="preserve">Auxílio Alimentação </v>
      </c>
      <c r="G111" s="154"/>
      <c r="H111" s="154"/>
      <c r="I111" s="155"/>
    </row>
    <row r="112" spans="1:10" ht="23.25" customHeight="1" x14ac:dyDescent="0.25">
      <c r="A112" s="149" t="s">
        <v>91</v>
      </c>
      <c r="B112" s="149"/>
      <c r="C112" s="95" t="s">
        <v>100</v>
      </c>
      <c r="D112" s="95" t="s">
        <v>93</v>
      </c>
      <c r="E112" s="95" t="s">
        <v>94</v>
      </c>
      <c r="F112" s="95" t="s">
        <v>95</v>
      </c>
      <c r="G112" s="95" t="s">
        <v>96</v>
      </c>
      <c r="H112" s="67" t="str">
        <f>H104</f>
        <v>Valor desconto</v>
      </c>
      <c r="I112" s="68" t="s">
        <v>98</v>
      </c>
    </row>
    <row r="113" spans="1:12" ht="15" customHeight="1" x14ac:dyDescent="0.25">
      <c r="A113" s="150">
        <f>IF(I15="Não aplicável",0,I15)</f>
        <v>25.42</v>
      </c>
      <c r="B113" s="150"/>
      <c r="C113" s="32">
        <f>IF(I16="Não aplicável",0,I16)</f>
        <v>22</v>
      </c>
      <c r="D113" s="94">
        <v>1</v>
      </c>
      <c r="E113" s="96">
        <f>A113*C113*D113</f>
        <v>559.24</v>
      </c>
      <c r="F113" s="96">
        <f>E113</f>
        <v>559.24</v>
      </c>
      <c r="G113" s="99">
        <f>IF(I17="Não aplicável",0,I17)</f>
        <v>0.19</v>
      </c>
      <c r="H113" s="96">
        <f>F113*G113</f>
        <v>106.2556</v>
      </c>
      <c r="I113" s="100">
        <f>E113-H113</f>
        <v>452.98439999999999</v>
      </c>
    </row>
    <row r="114" spans="1:12" ht="4.5" customHeight="1" x14ac:dyDescent="0.25"/>
    <row r="115" spans="1:12" ht="12" customHeight="1" x14ac:dyDescent="0.25">
      <c r="A115" s="125" t="s">
        <v>101</v>
      </c>
      <c r="B115" s="125"/>
      <c r="C115" s="125"/>
      <c r="D115" s="125"/>
      <c r="E115" s="125"/>
      <c r="F115" s="125"/>
      <c r="G115" s="125"/>
      <c r="H115" s="36">
        <f>H47+H92+H101</f>
        <v>2.0721097690311274</v>
      </c>
      <c r="I115" s="37">
        <f>I47+I92+I101</f>
        <v>4360.8718005675346</v>
      </c>
      <c r="J115" s="25"/>
      <c r="L115" s="25"/>
    </row>
    <row r="116" spans="1:12" s="42" customFormat="1" ht="4.5" customHeight="1" x14ac:dyDescent="0.25">
      <c r="A116" s="38"/>
      <c r="B116" s="38"/>
      <c r="C116" s="38"/>
      <c r="D116" s="38"/>
      <c r="E116" s="38"/>
      <c r="F116" s="38"/>
      <c r="G116" s="38"/>
      <c r="H116" s="39"/>
      <c r="I116" s="40"/>
      <c r="J116" s="41"/>
      <c r="L116" s="41"/>
    </row>
    <row r="117" spans="1:12" ht="11.25" customHeight="1" x14ac:dyDescent="0.25">
      <c r="A117" s="126" t="s">
        <v>102</v>
      </c>
      <c r="B117" s="126"/>
      <c r="C117" s="126"/>
      <c r="D117" s="126"/>
      <c r="E117" s="126"/>
      <c r="F117" s="126"/>
      <c r="G117" s="126"/>
      <c r="H117" s="126"/>
      <c r="I117" s="126"/>
    </row>
    <row r="118" spans="1:12" ht="33.75" customHeight="1" x14ac:dyDescent="0.25">
      <c r="A118" s="14" t="s">
        <v>32</v>
      </c>
      <c r="B118" s="145" t="s">
        <v>103</v>
      </c>
      <c r="C118" s="145"/>
      <c r="D118" s="145"/>
      <c r="E118" s="145"/>
      <c r="F118" s="145"/>
      <c r="G118" s="145"/>
      <c r="H118" s="14" t="s">
        <v>34</v>
      </c>
      <c r="I118" s="14" t="s">
        <v>35</v>
      </c>
    </row>
    <row r="119" spans="1:12" ht="15" customHeight="1" x14ac:dyDescent="0.25">
      <c r="A119" s="94">
        <v>1</v>
      </c>
      <c r="B119" s="124" t="s">
        <v>104</v>
      </c>
      <c r="C119" s="124"/>
      <c r="D119" s="124"/>
      <c r="E119" s="124"/>
      <c r="F119" s="124"/>
      <c r="G119" s="124"/>
      <c r="H119" s="15">
        <f t="shared" ref="H119:H124" si="6">I119/$I$130</f>
        <v>0</v>
      </c>
      <c r="I119" s="100">
        <v>0</v>
      </c>
    </row>
    <row r="120" spans="1:12" ht="15" customHeight="1" x14ac:dyDescent="0.25">
      <c r="A120" s="94">
        <v>2</v>
      </c>
      <c r="B120" s="148" t="s">
        <v>105</v>
      </c>
      <c r="C120" s="148"/>
      <c r="D120" s="148"/>
      <c r="E120" s="148"/>
      <c r="F120" s="148"/>
      <c r="G120" s="148"/>
      <c r="H120" s="15">
        <f t="shared" si="6"/>
        <v>0</v>
      </c>
      <c r="I120" s="100">
        <f>IF(F128=10%,G128,0)</f>
        <v>0</v>
      </c>
    </row>
    <row r="121" spans="1:12" ht="15" customHeight="1" x14ac:dyDescent="0.25">
      <c r="A121" s="94">
        <v>3</v>
      </c>
      <c r="B121" s="124" t="s">
        <v>106</v>
      </c>
      <c r="C121" s="124"/>
      <c r="D121" s="124"/>
      <c r="E121" s="124"/>
      <c r="F121" s="124"/>
      <c r="G121" s="124"/>
      <c r="H121" s="15">
        <f t="shared" si="6"/>
        <v>0</v>
      </c>
      <c r="I121" s="100">
        <v>0</v>
      </c>
    </row>
    <row r="122" spans="1:12" ht="15" customHeight="1" x14ac:dyDescent="0.25">
      <c r="A122" s="94">
        <v>4</v>
      </c>
      <c r="B122" s="148" t="s">
        <v>107</v>
      </c>
      <c r="C122" s="148"/>
      <c r="D122" s="148"/>
      <c r="E122" s="148"/>
      <c r="F122" s="148"/>
      <c r="G122" s="148"/>
      <c r="H122" s="15">
        <f t="shared" si="6"/>
        <v>0</v>
      </c>
      <c r="I122" s="100">
        <v>0</v>
      </c>
    </row>
    <row r="123" spans="1:12" ht="15" customHeight="1" x14ac:dyDescent="0.25">
      <c r="A123" s="94">
        <v>5</v>
      </c>
      <c r="B123" s="124" t="s">
        <v>108</v>
      </c>
      <c r="C123" s="124"/>
      <c r="D123" s="124"/>
      <c r="E123" s="124"/>
      <c r="F123" s="124"/>
      <c r="G123" s="124"/>
      <c r="H123" s="15">
        <f t="shared" si="6"/>
        <v>0</v>
      </c>
      <c r="I123" s="100">
        <v>0</v>
      </c>
    </row>
    <row r="124" spans="1:12" ht="15" customHeight="1" x14ac:dyDescent="0.25">
      <c r="A124" s="94">
        <v>6</v>
      </c>
      <c r="B124" s="124" t="s">
        <v>109</v>
      </c>
      <c r="C124" s="124"/>
      <c r="D124" s="124"/>
      <c r="E124" s="124"/>
      <c r="F124" s="124"/>
      <c r="G124" s="124"/>
      <c r="H124" s="15">
        <f t="shared" si="6"/>
        <v>0</v>
      </c>
      <c r="I124" s="100">
        <v>0</v>
      </c>
    </row>
    <row r="125" spans="1:12" ht="15" customHeight="1" x14ac:dyDescent="0.25">
      <c r="A125" s="141" t="s">
        <v>110</v>
      </c>
      <c r="B125" s="141"/>
      <c r="C125" s="141"/>
      <c r="D125" s="141"/>
      <c r="E125" s="141"/>
      <c r="F125" s="141"/>
      <c r="G125" s="141"/>
      <c r="H125" s="16">
        <f>H119+H120+H121+H122+H123+H124</f>
        <v>0</v>
      </c>
      <c r="I125" s="43">
        <f>SUM(I119:I124)</f>
        <v>0</v>
      </c>
      <c r="J125" s="25"/>
    </row>
    <row r="126" spans="1:12" ht="36" customHeight="1" x14ac:dyDescent="0.25">
      <c r="B126" s="138" t="s">
        <v>182</v>
      </c>
      <c r="C126" s="138"/>
      <c r="D126" s="138"/>
      <c r="E126" s="138"/>
      <c r="F126" s="138"/>
      <c r="G126" s="138"/>
      <c r="H126" s="138"/>
      <c r="I126" s="138"/>
    </row>
    <row r="127" spans="1:12" ht="5.25" customHeight="1" x14ac:dyDescent="0.25"/>
    <row r="128" spans="1:12" ht="48.75" customHeight="1" x14ac:dyDescent="0.25">
      <c r="A128" s="146" t="s">
        <v>111</v>
      </c>
      <c r="B128" s="146"/>
      <c r="C128" s="146"/>
      <c r="D128" s="146"/>
      <c r="E128" s="146"/>
      <c r="F128" s="44">
        <f>I30</f>
        <v>0.2</v>
      </c>
      <c r="G128" s="45">
        <f>I130*F128</f>
        <v>847.97341465896159</v>
      </c>
      <c r="H128" s="97" t="s">
        <v>112</v>
      </c>
      <c r="I128" s="46">
        <f>I98</f>
        <v>121.00472727272727</v>
      </c>
    </row>
    <row r="129" spans="1:12" s="49" customFormat="1" ht="16.5" customHeight="1" x14ac:dyDescent="0.25">
      <c r="A129" s="143" t="s">
        <v>113</v>
      </c>
      <c r="B129" s="143"/>
      <c r="C129" s="97" t="s">
        <v>114</v>
      </c>
      <c r="D129" s="97" t="s">
        <v>115</v>
      </c>
      <c r="E129" s="97" t="s">
        <v>116</v>
      </c>
      <c r="F129" s="97" t="s">
        <v>117</v>
      </c>
      <c r="G129" s="97" t="s">
        <v>118</v>
      </c>
      <c r="H129" s="97" t="s">
        <v>119</v>
      </c>
      <c r="I129" s="47" t="s">
        <v>120</v>
      </c>
      <c r="J129" s="48"/>
    </row>
    <row r="130" spans="1:12" ht="16.5" customHeight="1" x14ac:dyDescent="0.25">
      <c r="A130" s="144">
        <f>I47</f>
        <v>2104.5563636363636</v>
      </c>
      <c r="B130" s="144"/>
      <c r="C130" s="98">
        <f>I67</f>
        <v>774.47674181818195</v>
      </c>
      <c r="D130" s="98">
        <f>I79</f>
        <v>536.54191301454546</v>
      </c>
      <c r="E130" s="98">
        <f>I86</f>
        <v>149.76023083636363</v>
      </c>
      <c r="F130" s="98">
        <f>I90</f>
        <v>197.44742398935276</v>
      </c>
      <c r="G130" s="98">
        <f>I101</f>
        <v>598.0891272727273</v>
      </c>
      <c r="H130" s="98">
        <f>A130+C130+D130+E130+F130+G130</f>
        <v>4360.8718005675346</v>
      </c>
      <c r="I130" s="98">
        <f>H130-I128</f>
        <v>4239.8670732948076</v>
      </c>
      <c r="J130" s="25"/>
    </row>
    <row r="131" spans="1:12" ht="4.5" customHeight="1" x14ac:dyDescent="0.25">
      <c r="A131" s="20"/>
      <c r="B131" s="147"/>
      <c r="C131" s="147"/>
      <c r="D131" s="147"/>
      <c r="E131" s="147"/>
      <c r="F131" s="147"/>
      <c r="G131" s="147"/>
      <c r="H131" s="147"/>
      <c r="I131" s="147"/>
    </row>
    <row r="132" spans="1:12" ht="33.75" customHeight="1" x14ac:dyDescent="0.25">
      <c r="A132" s="14" t="s">
        <v>44</v>
      </c>
      <c r="B132" s="145" t="s">
        <v>121</v>
      </c>
      <c r="C132" s="145"/>
      <c r="D132" s="145"/>
      <c r="E132" s="145"/>
      <c r="F132" s="145"/>
      <c r="G132" s="145"/>
      <c r="H132" s="14" t="s">
        <v>34</v>
      </c>
      <c r="I132" s="14" t="s">
        <v>35</v>
      </c>
    </row>
    <row r="133" spans="1:12" ht="15" customHeight="1" x14ac:dyDescent="0.25">
      <c r="A133" s="94">
        <v>1</v>
      </c>
      <c r="B133" s="124" t="s">
        <v>122</v>
      </c>
      <c r="C133" s="124"/>
      <c r="D133" s="124"/>
      <c r="E133" s="124"/>
      <c r="F133" s="124"/>
      <c r="G133" s="124"/>
      <c r="H133" s="15">
        <f>I133/$I$143</f>
        <v>0</v>
      </c>
      <c r="I133" s="100">
        <v>0</v>
      </c>
    </row>
    <row r="134" spans="1:12" ht="15" customHeight="1" x14ac:dyDescent="0.25">
      <c r="A134" s="94">
        <v>2</v>
      </c>
      <c r="B134" s="124" t="s">
        <v>123</v>
      </c>
      <c r="C134" s="124"/>
      <c r="D134" s="124"/>
      <c r="E134" s="124"/>
      <c r="F134" s="124"/>
      <c r="G134" s="124"/>
      <c r="H134" s="15">
        <f>I134/$I$143</f>
        <v>0</v>
      </c>
      <c r="I134" s="100">
        <v>0</v>
      </c>
    </row>
    <row r="135" spans="1:12" ht="35.65" customHeight="1" x14ac:dyDescent="0.25">
      <c r="A135" s="141" t="s">
        <v>179</v>
      </c>
      <c r="B135" s="141"/>
      <c r="C135" s="141"/>
      <c r="D135" s="141"/>
      <c r="E135" s="141"/>
      <c r="F135" s="141"/>
      <c r="G135" s="141"/>
      <c r="H135" s="16">
        <f>H133+H134</f>
        <v>0</v>
      </c>
      <c r="I135" s="17">
        <f>SUM(I133:I134)</f>
        <v>0</v>
      </c>
    </row>
    <row r="136" spans="1:12" ht="4.5" customHeight="1" x14ac:dyDescent="0.25"/>
    <row r="137" spans="1:12" ht="33.75" customHeight="1" x14ac:dyDescent="0.25">
      <c r="A137" s="14" t="s">
        <v>57</v>
      </c>
      <c r="B137" s="145" t="s">
        <v>124</v>
      </c>
      <c r="C137" s="145"/>
      <c r="D137" s="145"/>
      <c r="E137" s="145"/>
      <c r="F137" s="145"/>
      <c r="G137" s="145"/>
      <c r="H137" s="14" t="s">
        <v>34</v>
      </c>
      <c r="I137" s="14" t="s">
        <v>35</v>
      </c>
    </row>
    <row r="138" spans="1:12" ht="15" customHeight="1" x14ac:dyDescent="0.25">
      <c r="A138" s="94">
        <v>1</v>
      </c>
      <c r="B138" s="124" t="s">
        <v>124</v>
      </c>
      <c r="C138" s="124"/>
      <c r="D138" s="124"/>
      <c r="E138" s="124"/>
      <c r="F138" s="124"/>
      <c r="G138" s="124"/>
      <c r="H138" s="15">
        <f>I138/I143</f>
        <v>0</v>
      </c>
      <c r="I138" s="100">
        <v>0</v>
      </c>
    </row>
    <row r="139" spans="1:12" ht="36.6" customHeight="1" x14ac:dyDescent="0.25">
      <c r="A139" s="141" t="s">
        <v>178</v>
      </c>
      <c r="B139" s="141"/>
      <c r="C139" s="141"/>
      <c r="D139" s="141"/>
      <c r="E139" s="141"/>
      <c r="F139" s="141"/>
      <c r="G139" s="141"/>
      <c r="H139" s="16">
        <f>H138</f>
        <v>0</v>
      </c>
      <c r="I139" s="17">
        <f>I138</f>
        <v>0</v>
      </c>
      <c r="J139" s="25"/>
      <c r="K139" s="25"/>
      <c r="L139" s="2"/>
    </row>
    <row r="140" spans="1:12" ht="4.5" customHeight="1" x14ac:dyDescent="0.25">
      <c r="A140" s="19"/>
      <c r="B140" s="19"/>
      <c r="C140" s="19"/>
      <c r="D140" s="19"/>
      <c r="E140" s="19"/>
      <c r="F140" s="19"/>
      <c r="G140" s="19"/>
      <c r="H140" s="26"/>
      <c r="I140" s="27"/>
    </row>
    <row r="141" spans="1:12" ht="39" customHeight="1" x14ac:dyDescent="0.25">
      <c r="A141" s="142" t="s">
        <v>125</v>
      </c>
      <c r="B141" s="142"/>
      <c r="C141" s="142"/>
      <c r="D141" s="142"/>
      <c r="E141" s="142"/>
      <c r="F141" s="44">
        <v>0.18</v>
      </c>
      <c r="G141" s="45">
        <f>I143*F141</f>
        <v>763.17607319306535</v>
      </c>
      <c r="H141" s="97" t="s">
        <v>112</v>
      </c>
      <c r="I141" s="46">
        <f>I98</f>
        <v>121.00472727272727</v>
      </c>
      <c r="L141" s="2"/>
    </row>
    <row r="142" spans="1:12" s="49" customFormat="1" ht="16.5" customHeight="1" x14ac:dyDescent="0.25">
      <c r="A142" s="143" t="s">
        <v>113</v>
      </c>
      <c r="B142" s="143"/>
      <c r="C142" s="97" t="s">
        <v>114</v>
      </c>
      <c r="D142" s="97" t="s">
        <v>115</v>
      </c>
      <c r="E142" s="97" t="s">
        <v>116</v>
      </c>
      <c r="F142" s="97" t="s">
        <v>117</v>
      </c>
      <c r="G142" s="97" t="s">
        <v>118</v>
      </c>
      <c r="H142" s="97" t="s">
        <v>119</v>
      </c>
      <c r="I142" s="47" t="s">
        <v>120</v>
      </c>
      <c r="J142" s="48"/>
      <c r="L142" s="48"/>
    </row>
    <row r="143" spans="1:12" ht="16.5" customHeight="1" x14ac:dyDescent="0.25">
      <c r="A143" s="144">
        <f>I47</f>
        <v>2104.5563636363636</v>
      </c>
      <c r="B143" s="144"/>
      <c r="C143" s="98">
        <f>I67</f>
        <v>774.47674181818195</v>
      </c>
      <c r="D143" s="98">
        <f>I79</f>
        <v>536.54191301454546</v>
      </c>
      <c r="E143" s="98">
        <f>I86</f>
        <v>149.76023083636363</v>
      </c>
      <c r="F143" s="98">
        <f>I90</f>
        <v>197.44742398935276</v>
      </c>
      <c r="G143" s="98">
        <f>I101</f>
        <v>598.0891272727273</v>
      </c>
      <c r="H143" s="98">
        <f>A143+C143+D143+E143+F143+G143</f>
        <v>4360.8718005675346</v>
      </c>
      <c r="I143" s="98">
        <f>H143-I141</f>
        <v>4239.8670732948076</v>
      </c>
      <c r="J143" s="25"/>
      <c r="L143" s="2"/>
    </row>
    <row r="144" spans="1:12" ht="4.5" customHeight="1" x14ac:dyDescent="0.25"/>
    <row r="145" spans="1:10" ht="12" customHeight="1" x14ac:dyDescent="0.25">
      <c r="A145" s="125" t="s">
        <v>126</v>
      </c>
      <c r="B145" s="125"/>
      <c r="C145" s="125"/>
      <c r="D145" s="125"/>
      <c r="E145" s="125"/>
      <c r="F145" s="125"/>
      <c r="G145" s="125"/>
      <c r="H145" s="36">
        <f>H125+H135+H139</f>
        <v>0</v>
      </c>
      <c r="I145" s="37">
        <f>I125+I135+I139</f>
        <v>0</v>
      </c>
    </row>
    <row r="146" spans="1:10" ht="4.5" customHeight="1" x14ac:dyDescent="0.25"/>
    <row r="147" spans="1:10" ht="11.25" customHeight="1" x14ac:dyDescent="0.25">
      <c r="A147" s="126" t="s">
        <v>127</v>
      </c>
      <c r="B147" s="126"/>
      <c r="C147" s="126"/>
      <c r="D147" s="126"/>
      <c r="E147" s="126"/>
      <c r="F147" s="126"/>
      <c r="G147" s="126"/>
      <c r="H147" s="126"/>
      <c r="I147" s="126"/>
    </row>
    <row r="148" spans="1:10" ht="33.75" customHeight="1" x14ac:dyDescent="0.25">
      <c r="A148" s="14" t="s">
        <v>32</v>
      </c>
      <c r="B148" s="145" t="s">
        <v>128</v>
      </c>
      <c r="C148" s="145"/>
      <c r="D148" s="145"/>
      <c r="E148" s="145"/>
      <c r="F148" s="145"/>
      <c r="G148" s="145"/>
      <c r="H148" s="14" t="s">
        <v>34</v>
      </c>
      <c r="I148" s="14" t="s">
        <v>35</v>
      </c>
    </row>
    <row r="149" spans="1:10" ht="15" customHeight="1" x14ac:dyDescent="0.25">
      <c r="A149" s="94">
        <v>1</v>
      </c>
      <c r="B149" s="124" t="s">
        <v>129</v>
      </c>
      <c r="C149" s="124"/>
      <c r="D149" s="124"/>
      <c r="E149" s="124"/>
      <c r="F149" s="124"/>
      <c r="G149" s="124"/>
      <c r="H149" s="15">
        <f>I149/$I$115</f>
        <v>1.8591549295774654E-2</v>
      </c>
      <c r="I149" s="100">
        <f>($D$159/$E$160)*G159</f>
        <v>81.075363052804889</v>
      </c>
    </row>
    <row r="150" spans="1:10" ht="15" customHeight="1" x14ac:dyDescent="0.25">
      <c r="A150" s="94">
        <v>2</v>
      </c>
      <c r="B150" s="124" t="s">
        <v>130</v>
      </c>
      <c r="C150" s="124"/>
      <c r="D150" s="124"/>
      <c r="E150" s="124"/>
      <c r="F150" s="124"/>
      <c r="G150" s="124"/>
      <c r="H150" s="15">
        <f>I150/$I$115</f>
        <v>8.5633802816901416E-2</v>
      </c>
      <c r="I150" s="100">
        <f>($D$159/$E$160)*G160</f>
        <v>373.4380358795861</v>
      </c>
    </row>
    <row r="151" spans="1:10" ht="15" customHeight="1" x14ac:dyDescent="0.25">
      <c r="A151" s="94">
        <v>3</v>
      </c>
      <c r="B151" s="124" t="s">
        <v>12</v>
      </c>
      <c r="C151" s="124"/>
      <c r="D151" s="124"/>
      <c r="E151" s="124"/>
      <c r="F151" s="124"/>
      <c r="G151" s="124"/>
      <c r="H151" s="15">
        <f>I151/$I$115</f>
        <v>2.2535211267605638E-2</v>
      </c>
      <c r="I151" s="100">
        <f>($D$159/$E$160)*G161</f>
        <v>98.273167336733195</v>
      </c>
    </row>
    <row r="152" spans="1:10" ht="15" customHeight="1" x14ac:dyDescent="0.25">
      <c r="A152" s="94">
        <v>4</v>
      </c>
      <c r="B152" s="124" t="s">
        <v>131</v>
      </c>
      <c r="C152" s="124"/>
      <c r="D152" s="124"/>
      <c r="E152" s="124"/>
      <c r="F152" s="124"/>
      <c r="G152" s="124"/>
      <c r="H152" s="15">
        <f>I152/$I$115</f>
        <v>0</v>
      </c>
      <c r="I152" s="100">
        <f>($D$159/$E$160)*G162</f>
        <v>0</v>
      </c>
    </row>
    <row r="153" spans="1:10" ht="15" customHeight="1" x14ac:dyDescent="0.25">
      <c r="A153" s="94">
        <v>5</v>
      </c>
      <c r="B153" s="124" t="s">
        <v>132</v>
      </c>
      <c r="C153" s="124"/>
      <c r="D153" s="124"/>
      <c r="E153" s="124"/>
      <c r="F153" s="124"/>
      <c r="G153" s="124"/>
      <c r="H153" s="15">
        <f>I153/$I$115</f>
        <v>0</v>
      </c>
      <c r="I153" s="100">
        <f>($D$159/$E$160)*G163</f>
        <v>0</v>
      </c>
    </row>
    <row r="154" spans="1:10" ht="15" customHeight="1" x14ac:dyDescent="0.25">
      <c r="A154" s="141" t="s">
        <v>133</v>
      </c>
      <c r="B154" s="141"/>
      <c r="C154" s="141"/>
      <c r="D154" s="141"/>
      <c r="E154" s="141"/>
      <c r="F154" s="141"/>
      <c r="G154" s="141"/>
      <c r="H154" s="16">
        <f>H149+H150+H151+H152+H153</f>
        <v>0.12676056338028172</v>
      </c>
      <c r="I154" s="17">
        <f>SUM(I149:I153)</f>
        <v>552.78656626912425</v>
      </c>
    </row>
    <row r="155" spans="1:10" ht="11.25" customHeight="1" x14ac:dyDescent="0.25">
      <c r="A155" s="20" t="s">
        <v>134</v>
      </c>
      <c r="B155" s="138" t="s">
        <v>135</v>
      </c>
      <c r="C155" s="138"/>
      <c r="D155" s="138"/>
      <c r="E155" s="138"/>
      <c r="F155" s="138"/>
      <c r="G155" s="138"/>
      <c r="H155" s="138"/>
      <c r="I155" s="138"/>
    </row>
    <row r="156" spans="1:10" ht="18.75" customHeight="1" x14ac:dyDescent="0.25">
      <c r="A156" s="20" t="s">
        <v>136</v>
      </c>
      <c r="B156" s="127" t="s">
        <v>137</v>
      </c>
      <c r="C156" s="127"/>
      <c r="D156" s="127"/>
      <c r="E156" s="127"/>
      <c r="F156" s="127"/>
      <c r="G156" s="127"/>
      <c r="H156" s="127"/>
      <c r="I156" s="127"/>
    </row>
    <row r="157" spans="1:10" ht="13.5" customHeight="1" x14ac:dyDescent="0.25">
      <c r="A157" s="139" t="s">
        <v>138</v>
      </c>
      <c r="B157" s="139"/>
      <c r="C157" s="139"/>
      <c r="D157" s="139"/>
      <c r="E157" s="139"/>
      <c r="F157" s="139"/>
      <c r="G157" s="139"/>
      <c r="H157" s="139"/>
      <c r="I157" s="139"/>
    </row>
    <row r="158" spans="1:10" ht="13.5" customHeight="1" x14ac:dyDescent="0.25">
      <c r="A158" s="123" t="s">
        <v>139</v>
      </c>
      <c r="B158" s="123"/>
      <c r="C158" s="94" t="s">
        <v>140</v>
      </c>
      <c r="D158" s="140" t="s">
        <v>141</v>
      </c>
      <c r="E158" s="140"/>
      <c r="F158" s="94" t="s">
        <v>142</v>
      </c>
      <c r="G158" s="50" t="s">
        <v>143</v>
      </c>
      <c r="H158" s="123" t="s">
        <v>144</v>
      </c>
      <c r="I158" s="123"/>
    </row>
    <row r="159" spans="1:10" ht="13.5" customHeight="1" x14ac:dyDescent="0.25">
      <c r="A159" s="134">
        <f>I115</f>
        <v>4360.8718005675346</v>
      </c>
      <c r="B159" s="134"/>
      <c r="C159" s="100">
        <f>I145</f>
        <v>0</v>
      </c>
      <c r="D159" s="135">
        <f>A159+C159</f>
        <v>4360.8718005675346</v>
      </c>
      <c r="E159" s="135"/>
      <c r="F159" s="94" t="str">
        <f>B149</f>
        <v>PIS</v>
      </c>
      <c r="G159" s="51">
        <v>1.6500000000000001E-2</v>
      </c>
      <c r="H159" s="131">
        <v>6.4999999999999997E-3</v>
      </c>
      <c r="I159" s="131"/>
      <c r="J159" s="25"/>
    </row>
    <row r="160" spans="1:10" ht="13.5" customHeight="1" x14ac:dyDescent="0.25">
      <c r="A160" s="136" t="s">
        <v>145</v>
      </c>
      <c r="B160" s="136"/>
      <c r="C160" s="50">
        <v>1</v>
      </c>
      <c r="D160" s="52">
        <f>G164/1</f>
        <v>0.1125</v>
      </c>
      <c r="E160" s="53">
        <f>C160-D160</f>
        <v>0.88749999999999996</v>
      </c>
      <c r="F160" s="94" t="str">
        <f>B150</f>
        <v>COFINS</v>
      </c>
      <c r="G160" s="51">
        <v>7.5999999999999998E-2</v>
      </c>
      <c r="H160" s="131">
        <v>0.03</v>
      </c>
      <c r="I160" s="131"/>
    </row>
    <row r="161" spans="1:10" ht="13.5" customHeight="1" x14ac:dyDescent="0.25">
      <c r="A161" s="137" t="s">
        <v>146</v>
      </c>
      <c r="B161" s="137"/>
      <c r="C161" s="94">
        <v>1</v>
      </c>
      <c r="D161" s="54">
        <f>H164</f>
        <v>5.6499999999999995E-2</v>
      </c>
      <c r="E161" s="55">
        <f>C161-D161</f>
        <v>0.94350000000000001</v>
      </c>
      <c r="F161" s="94" t="str">
        <f>B151</f>
        <v>ISS</v>
      </c>
      <c r="G161" s="51">
        <f>I11</f>
        <v>0.02</v>
      </c>
      <c r="H161" s="131">
        <f>I11</f>
        <v>0.02</v>
      </c>
      <c r="I161" s="131"/>
    </row>
    <row r="162" spans="1:10" ht="13.5" customHeight="1" x14ac:dyDescent="0.25">
      <c r="A162" s="130" t="s">
        <v>147</v>
      </c>
      <c r="B162" s="130"/>
      <c r="C162" s="94">
        <v>1</v>
      </c>
      <c r="D162" s="56">
        <v>0.09</v>
      </c>
      <c r="E162" s="57">
        <f>C162-D162</f>
        <v>0.91</v>
      </c>
      <c r="F162" s="94" t="s">
        <v>148</v>
      </c>
      <c r="G162" s="51">
        <v>0</v>
      </c>
      <c r="H162" s="131">
        <v>0</v>
      </c>
      <c r="I162" s="131"/>
    </row>
    <row r="163" spans="1:10" ht="13.5" customHeight="1" x14ac:dyDescent="0.25">
      <c r="A163" s="132" t="s">
        <v>149</v>
      </c>
      <c r="B163" s="132" t="s">
        <v>150</v>
      </c>
      <c r="C163" s="132"/>
      <c r="D163" s="132"/>
      <c r="E163" s="132"/>
      <c r="F163" s="90" t="s">
        <v>151</v>
      </c>
      <c r="G163" s="51">
        <v>0</v>
      </c>
      <c r="H163" s="131">
        <v>0</v>
      </c>
      <c r="I163" s="131"/>
    </row>
    <row r="164" spans="1:10" ht="18" customHeight="1" x14ac:dyDescent="0.25">
      <c r="A164" s="132"/>
      <c r="B164" s="132"/>
      <c r="C164" s="132"/>
      <c r="D164" s="132"/>
      <c r="E164" s="132"/>
      <c r="F164" s="92" t="s">
        <v>152</v>
      </c>
      <c r="G164" s="58">
        <f>SUM(G159:G163)</f>
        <v>0.1125</v>
      </c>
      <c r="H164" s="133">
        <f>SUM(H159:I163)</f>
        <v>5.6499999999999995E-2</v>
      </c>
      <c r="I164" s="133"/>
    </row>
    <row r="165" spans="1:10" ht="18" customHeight="1" x14ac:dyDescent="0.25">
      <c r="A165" s="20" t="s">
        <v>153</v>
      </c>
      <c r="B165" s="127" t="s">
        <v>154</v>
      </c>
      <c r="C165" s="127"/>
      <c r="D165" s="127"/>
      <c r="E165" s="127"/>
      <c r="F165" s="127"/>
      <c r="G165" s="127"/>
      <c r="H165" s="127"/>
      <c r="I165" s="127"/>
    </row>
    <row r="166" spans="1:10" ht="4.5" customHeight="1" x14ac:dyDescent="0.25">
      <c r="A166" s="59"/>
      <c r="B166" s="128"/>
      <c r="C166" s="128"/>
      <c r="D166" s="128"/>
      <c r="E166" s="128"/>
      <c r="F166" s="128"/>
      <c r="G166" s="128"/>
      <c r="H166" s="128"/>
      <c r="I166" s="128"/>
    </row>
    <row r="167" spans="1:10" ht="12" customHeight="1" x14ac:dyDescent="0.25">
      <c r="A167" s="125" t="s">
        <v>155</v>
      </c>
      <c r="B167" s="125"/>
      <c r="C167" s="125"/>
      <c r="D167" s="125"/>
      <c r="E167" s="125"/>
      <c r="F167" s="125"/>
      <c r="G167" s="125"/>
      <c r="H167" s="36">
        <f>H154</f>
        <v>0.12676056338028172</v>
      </c>
      <c r="I167" s="37">
        <f>I154</f>
        <v>552.78656626912425</v>
      </c>
    </row>
    <row r="168" spans="1:10" ht="4.5" customHeight="1" x14ac:dyDescent="0.25"/>
    <row r="169" spans="1:10" ht="11.25" customHeight="1" x14ac:dyDescent="0.25">
      <c r="A169" s="129" t="s">
        <v>156</v>
      </c>
      <c r="B169" s="129"/>
      <c r="C169" s="129"/>
      <c r="D169" s="129"/>
      <c r="E169" s="129"/>
      <c r="F169" s="129"/>
      <c r="G169" s="129"/>
      <c r="H169" s="129"/>
      <c r="I169" s="129"/>
    </row>
    <row r="170" spans="1:10" ht="11.25" customHeight="1" x14ac:dyDescent="0.25">
      <c r="A170" s="126" t="s">
        <v>31</v>
      </c>
      <c r="B170" s="126"/>
      <c r="C170" s="126"/>
      <c r="D170" s="126"/>
      <c r="E170" s="126"/>
      <c r="F170" s="126"/>
      <c r="G170" s="126"/>
      <c r="H170" s="126"/>
      <c r="I170" s="126"/>
    </row>
    <row r="171" spans="1:10" ht="15" customHeight="1" x14ac:dyDescent="0.25">
      <c r="A171" s="94">
        <v>1</v>
      </c>
      <c r="B171" s="124" t="s">
        <v>157</v>
      </c>
      <c r="C171" s="124"/>
      <c r="D171" s="124"/>
      <c r="E171" s="124"/>
      <c r="F171" s="124"/>
      <c r="G171" s="124"/>
      <c r="H171" s="15">
        <f>I171/$G$192</f>
        <v>0.42830742524561111</v>
      </c>
      <c r="I171" s="60">
        <f>I47</f>
        <v>2104.5563636363636</v>
      </c>
    </row>
    <row r="172" spans="1:10" ht="15" customHeight="1" x14ac:dyDescent="0.25">
      <c r="A172" s="94">
        <v>2</v>
      </c>
      <c r="B172" s="124" t="s">
        <v>158</v>
      </c>
      <c r="C172" s="124"/>
      <c r="D172" s="124"/>
      <c r="E172" s="124"/>
      <c r="F172" s="124"/>
      <c r="G172" s="124"/>
      <c r="H172" s="15">
        <f>I172/$G$192</f>
        <v>0.33747285339375066</v>
      </c>
      <c r="I172" s="60">
        <f>I67+I79+I86+I90</f>
        <v>1658.2263096584438</v>
      </c>
    </row>
    <row r="173" spans="1:10" ht="15" customHeight="1" x14ac:dyDescent="0.25">
      <c r="A173" s="94">
        <v>3</v>
      </c>
      <c r="B173" s="124" t="s">
        <v>159</v>
      </c>
      <c r="C173" s="124"/>
      <c r="D173" s="124"/>
      <c r="E173" s="124"/>
      <c r="F173" s="124"/>
      <c r="G173" s="124"/>
      <c r="H173" s="15">
        <f>I173/$G$192</f>
        <v>0.12171972136063834</v>
      </c>
      <c r="I173" s="60">
        <f>I101</f>
        <v>598.0891272727273</v>
      </c>
    </row>
    <row r="174" spans="1:10" s="19" customFormat="1" ht="15" customHeight="1" x14ac:dyDescent="0.25">
      <c r="A174" s="125" t="s">
        <v>160</v>
      </c>
      <c r="B174" s="125"/>
      <c r="C174" s="125"/>
      <c r="D174" s="125"/>
      <c r="E174" s="125"/>
      <c r="F174" s="125"/>
      <c r="G174" s="125"/>
      <c r="H174" s="36">
        <f>H171+H172+H173</f>
        <v>0.88750000000000007</v>
      </c>
      <c r="I174" s="37">
        <f>SUM(I171:I173)</f>
        <v>4360.8718005675346</v>
      </c>
      <c r="J174" s="26"/>
    </row>
    <row r="175" spans="1:10" ht="4.5" customHeight="1" x14ac:dyDescent="0.25"/>
    <row r="176" spans="1:10" ht="11.25" customHeight="1" x14ac:dyDescent="0.25">
      <c r="A176" s="126" t="s">
        <v>102</v>
      </c>
      <c r="B176" s="126"/>
      <c r="C176" s="126"/>
      <c r="D176" s="126"/>
      <c r="E176" s="126"/>
      <c r="F176" s="126"/>
      <c r="G176" s="126"/>
      <c r="H176" s="126"/>
      <c r="I176" s="126"/>
    </row>
    <row r="177" spans="1:11" ht="15" customHeight="1" x14ac:dyDescent="0.25">
      <c r="A177" s="94">
        <v>1</v>
      </c>
      <c r="B177" s="124" t="s">
        <v>161</v>
      </c>
      <c r="C177" s="124"/>
      <c r="D177" s="124"/>
      <c r="E177" s="124"/>
      <c r="F177" s="124"/>
      <c r="G177" s="124"/>
      <c r="H177" s="15">
        <f>I177/$G$192</f>
        <v>0</v>
      </c>
      <c r="I177" s="100">
        <f>I125</f>
        <v>0</v>
      </c>
    </row>
    <row r="178" spans="1:11" ht="15" customHeight="1" x14ac:dyDescent="0.25">
      <c r="A178" s="94">
        <v>2</v>
      </c>
      <c r="B178" s="124" t="s">
        <v>162</v>
      </c>
      <c r="C178" s="124"/>
      <c r="D178" s="124"/>
      <c r="E178" s="124"/>
      <c r="F178" s="124"/>
      <c r="G178" s="124"/>
      <c r="H178" s="15">
        <f>I178/$G$192</f>
        <v>0</v>
      </c>
      <c r="I178" s="100">
        <f>I135</f>
        <v>0</v>
      </c>
    </row>
    <row r="179" spans="1:11" ht="15" customHeight="1" x14ac:dyDescent="0.25">
      <c r="A179" s="94">
        <v>3</v>
      </c>
      <c r="B179" s="124" t="s">
        <v>163</v>
      </c>
      <c r="C179" s="124"/>
      <c r="D179" s="124"/>
      <c r="E179" s="124"/>
      <c r="F179" s="124"/>
      <c r="G179" s="124"/>
      <c r="H179" s="15">
        <f>I179/$G$192</f>
        <v>0</v>
      </c>
      <c r="I179" s="100">
        <f>I139</f>
        <v>0</v>
      </c>
    </row>
    <row r="180" spans="1:11" ht="15" customHeight="1" x14ac:dyDescent="0.25">
      <c r="A180" s="125" t="s">
        <v>164</v>
      </c>
      <c r="B180" s="125"/>
      <c r="C180" s="125"/>
      <c r="D180" s="125"/>
      <c r="E180" s="125"/>
      <c r="F180" s="125"/>
      <c r="G180" s="125"/>
      <c r="H180" s="36">
        <f>H177+H178+H179</f>
        <v>0</v>
      </c>
      <c r="I180" s="37">
        <f>I177+I178+I179</f>
        <v>0</v>
      </c>
    </row>
    <row r="181" spans="1:11" ht="4.5" customHeight="1" x14ac:dyDescent="0.25"/>
    <row r="182" spans="1:11" ht="11.25" customHeight="1" x14ac:dyDescent="0.25">
      <c r="A182" s="126" t="s">
        <v>127</v>
      </c>
      <c r="B182" s="126"/>
      <c r="C182" s="126"/>
      <c r="D182" s="126"/>
      <c r="E182" s="126"/>
      <c r="F182" s="126"/>
      <c r="G182" s="126"/>
      <c r="H182" s="126"/>
      <c r="I182" s="126"/>
    </row>
    <row r="183" spans="1:11" ht="15" customHeight="1" x14ac:dyDescent="0.25">
      <c r="A183" s="94">
        <v>1</v>
      </c>
      <c r="B183" s="124" t="s">
        <v>165</v>
      </c>
      <c r="C183" s="124"/>
      <c r="D183" s="124"/>
      <c r="E183" s="124"/>
      <c r="F183" s="124"/>
      <c r="G183" s="124"/>
      <c r="H183" s="15">
        <f>I183/$G$192</f>
        <v>0.11250000000000003</v>
      </c>
      <c r="I183" s="100">
        <f>I154</f>
        <v>552.78656626912425</v>
      </c>
    </row>
    <row r="184" spans="1:11" ht="15" customHeight="1" x14ac:dyDescent="0.25">
      <c r="A184" s="125" t="s">
        <v>166</v>
      </c>
      <c r="B184" s="125"/>
      <c r="C184" s="125"/>
      <c r="D184" s="125"/>
      <c r="E184" s="125"/>
      <c r="F184" s="125"/>
      <c r="G184" s="125"/>
      <c r="H184" s="36">
        <f>H183</f>
        <v>0.11250000000000003</v>
      </c>
      <c r="I184" s="37">
        <f>I154</f>
        <v>552.78656626912425</v>
      </c>
      <c r="K184" s="31"/>
    </row>
    <row r="185" spans="1:11" ht="4.5" customHeight="1" x14ac:dyDescent="0.25"/>
    <row r="186" spans="1:11" ht="11.25" customHeight="1" x14ac:dyDescent="0.25">
      <c r="A186" s="113" t="s">
        <v>188</v>
      </c>
      <c r="B186" s="113"/>
      <c r="C186" s="113"/>
      <c r="D186" s="113"/>
      <c r="E186" s="113"/>
      <c r="F186" s="113"/>
      <c r="G186" s="113"/>
      <c r="H186" s="113"/>
      <c r="I186" s="113"/>
    </row>
    <row r="187" spans="1:11" ht="4.9000000000000004" customHeight="1" x14ac:dyDescent="0.25">
      <c r="A187" s="112"/>
      <c r="B187" s="112"/>
      <c r="C187" s="112"/>
      <c r="D187" s="112"/>
      <c r="E187" s="112"/>
      <c r="F187" s="112"/>
      <c r="G187" s="112"/>
      <c r="H187" s="112"/>
      <c r="I187" s="112"/>
    </row>
    <row r="188" spans="1:11" ht="40.5" customHeight="1" x14ac:dyDescent="0.25">
      <c r="A188" s="113" t="s">
        <v>186</v>
      </c>
      <c r="B188" s="113"/>
      <c r="C188" s="113"/>
      <c r="D188" s="113"/>
      <c r="E188" s="113"/>
      <c r="F188" s="113"/>
      <c r="G188" s="114" t="s">
        <v>196</v>
      </c>
      <c r="H188" s="115"/>
      <c r="I188" s="116"/>
    </row>
    <row r="189" spans="1:11" ht="11.25" customHeight="1" x14ac:dyDescent="0.25">
      <c r="A189" s="113"/>
      <c r="B189" s="113"/>
      <c r="C189" s="113"/>
      <c r="D189" s="113"/>
      <c r="E189" s="113"/>
      <c r="F189" s="113"/>
      <c r="G189" s="101"/>
      <c r="H189" s="102"/>
      <c r="I189" s="102">
        <f>((H71+H77+H78+H83+H84+H85)+((H71+H77+H78+H83+H84+H85)*H67))*I47*H192</f>
        <v>810.30098849707633</v>
      </c>
    </row>
    <row r="190" spans="1:11" ht="4.9000000000000004" customHeight="1" x14ac:dyDescent="0.25">
      <c r="A190" s="112"/>
      <c r="B190" s="112"/>
      <c r="C190" s="112"/>
      <c r="D190" s="112"/>
      <c r="E190" s="112"/>
      <c r="F190" s="112"/>
      <c r="G190" s="112"/>
      <c r="H190" s="112"/>
      <c r="I190" s="112"/>
    </row>
    <row r="191" spans="1:11" ht="35.450000000000003" customHeight="1" x14ac:dyDescent="0.25">
      <c r="A191" s="117" t="s">
        <v>187</v>
      </c>
      <c r="B191" s="118"/>
      <c r="C191" s="118"/>
      <c r="D191" s="118"/>
      <c r="E191" s="118"/>
      <c r="F191" s="119"/>
      <c r="G191" s="70" t="s">
        <v>167</v>
      </c>
      <c r="H191" s="70" t="s">
        <v>168</v>
      </c>
      <c r="I191" s="70" t="s">
        <v>169</v>
      </c>
    </row>
    <row r="192" spans="1:11" ht="14.45" customHeight="1" x14ac:dyDescent="0.25">
      <c r="A192" s="120"/>
      <c r="B192" s="121"/>
      <c r="C192" s="121"/>
      <c r="D192" s="121"/>
      <c r="E192" s="121"/>
      <c r="F192" s="122"/>
      <c r="G192" s="79">
        <f>I174+I180+I184</f>
        <v>4913.6583668366584</v>
      </c>
      <c r="H192" s="87">
        <f>IF(D6="12x36",2,1)</f>
        <v>1</v>
      </c>
      <c r="I192" s="80">
        <f>G192*H192</f>
        <v>4913.6583668366584</v>
      </c>
    </row>
  </sheetData>
  <mergeCells count="178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H21:H24"/>
    <mergeCell ref="I21:I24"/>
    <mergeCell ref="A25:F25"/>
    <mergeCell ref="A15:F17"/>
    <mergeCell ref="G15:G17"/>
    <mergeCell ref="A18:F20"/>
    <mergeCell ref="G18:G20"/>
    <mergeCell ref="G21:G24"/>
    <mergeCell ref="A9:C9"/>
    <mergeCell ref="D9:F9"/>
    <mergeCell ref="G9:H9"/>
    <mergeCell ref="A10:F10"/>
    <mergeCell ref="A11:F11"/>
    <mergeCell ref="A12:F14"/>
    <mergeCell ref="G12:G14"/>
    <mergeCell ref="B38:G38"/>
    <mergeCell ref="B39:G39"/>
    <mergeCell ref="B40:G40"/>
    <mergeCell ref="B41:G41"/>
    <mergeCell ref="B42:G42"/>
    <mergeCell ref="B43:G43"/>
    <mergeCell ref="A26:F26"/>
    <mergeCell ref="A27:F28"/>
    <mergeCell ref="A29:F29"/>
    <mergeCell ref="A30:F30"/>
    <mergeCell ref="A32:I36"/>
    <mergeCell ref="A37:I37"/>
    <mergeCell ref="B59:G59"/>
    <mergeCell ref="B60:G60"/>
    <mergeCell ref="B61:G61"/>
    <mergeCell ref="B62:G62"/>
    <mergeCell ref="B63:G63"/>
    <mergeCell ref="B64:G64"/>
    <mergeCell ref="B44:G44"/>
    <mergeCell ref="B45:G45"/>
    <mergeCell ref="B46:G46"/>
    <mergeCell ref="A47:G47"/>
    <mergeCell ref="A48:I57"/>
    <mergeCell ref="B58:G58"/>
    <mergeCell ref="B71:G71"/>
    <mergeCell ref="B72:G72"/>
    <mergeCell ref="B73:G73"/>
    <mergeCell ref="B74:G74"/>
    <mergeCell ref="B75:G75"/>
    <mergeCell ref="B76:G76"/>
    <mergeCell ref="B65:G65"/>
    <mergeCell ref="B66:G66"/>
    <mergeCell ref="A67:G67"/>
    <mergeCell ref="A68:I68"/>
    <mergeCell ref="A69:I69"/>
    <mergeCell ref="B70:G70"/>
    <mergeCell ref="B83:G83"/>
    <mergeCell ref="B84:G84"/>
    <mergeCell ref="B85:G85"/>
    <mergeCell ref="A86:G86"/>
    <mergeCell ref="B88:G88"/>
    <mergeCell ref="B89:G89"/>
    <mergeCell ref="B77:G77"/>
    <mergeCell ref="B78:G78"/>
    <mergeCell ref="A79:G79"/>
    <mergeCell ref="B80:I80"/>
    <mergeCell ref="B81:I81"/>
    <mergeCell ref="B82:G82"/>
    <mergeCell ref="B98:G98"/>
    <mergeCell ref="B99:G99"/>
    <mergeCell ref="B100:G100"/>
    <mergeCell ref="A101:G101"/>
    <mergeCell ref="B102:G102"/>
    <mergeCell ref="A103:I103"/>
    <mergeCell ref="A90:G90"/>
    <mergeCell ref="A92:G92"/>
    <mergeCell ref="B94:G94"/>
    <mergeCell ref="B95:G95"/>
    <mergeCell ref="B96:G96"/>
    <mergeCell ref="B97:G97"/>
    <mergeCell ref="A112:B112"/>
    <mergeCell ref="A113:B113"/>
    <mergeCell ref="A115:G115"/>
    <mergeCell ref="A117:I117"/>
    <mergeCell ref="B118:G118"/>
    <mergeCell ref="B119:G119"/>
    <mergeCell ref="A104:B104"/>
    <mergeCell ref="A105:B105"/>
    <mergeCell ref="A107:I107"/>
    <mergeCell ref="A108:B108"/>
    <mergeCell ref="A109:B109"/>
    <mergeCell ref="A111:E111"/>
    <mergeCell ref="F111:I111"/>
    <mergeCell ref="B126:I126"/>
    <mergeCell ref="A128:E128"/>
    <mergeCell ref="A129:B129"/>
    <mergeCell ref="A130:B130"/>
    <mergeCell ref="B131:I131"/>
    <mergeCell ref="B132:G132"/>
    <mergeCell ref="B120:G120"/>
    <mergeCell ref="B121:G121"/>
    <mergeCell ref="B122:G122"/>
    <mergeCell ref="B123:G123"/>
    <mergeCell ref="B124:G124"/>
    <mergeCell ref="A125:G125"/>
    <mergeCell ref="A141:E141"/>
    <mergeCell ref="A142:B142"/>
    <mergeCell ref="A143:B143"/>
    <mergeCell ref="A145:G145"/>
    <mergeCell ref="A147:I147"/>
    <mergeCell ref="B148:G148"/>
    <mergeCell ref="B133:G133"/>
    <mergeCell ref="B134:G134"/>
    <mergeCell ref="A135:G135"/>
    <mergeCell ref="B137:G137"/>
    <mergeCell ref="B138:G138"/>
    <mergeCell ref="A139:G139"/>
    <mergeCell ref="B155:I155"/>
    <mergeCell ref="B156:I156"/>
    <mergeCell ref="A157:I157"/>
    <mergeCell ref="A158:B158"/>
    <mergeCell ref="D158:E158"/>
    <mergeCell ref="H158:I158"/>
    <mergeCell ref="B149:G149"/>
    <mergeCell ref="B150:G150"/>
    <mergeCell ref="B151:G151"/>
    <mergeCell ref="B152:G152"/>
    <mergeCell ref="B153:G153"/>
    <mergeCell ref="A154:G154"/>
    <mergeCell ref="A162:B162"/>
    <mergeCell ref="H162:I162"/>
    <mergeCell ref="A163:A164"/>
    <mergeCell ref="B163:E164"/>
    <mergeCell ref="H163:I163"/>
    <mergeCell ref="H164:I164"/>
    <mergeCell ref="A159:B159"/>
    <mergeCell ref="D159:E159"/>
    <mergeCell ref="H159:I159"/>
    <mergeCell ref="A160:B160"/>
    <mergeCell ref="H160:I160"/>
    <mergeCell ref="A161:B161"/>
    <mergeCell ref="H161:I161"/>
    <mergeCell ref="A187:I187"/>
    <mergeCell ref="A188:F189"/>
    <mergeCell ref="G188:I188"/>
    <mergeCell ref="A190:I190"/>
    <mergeCell ref="A191:F192"/>
    <mergeCell ref="A21:F24"/>
    <mergeCell ref="B179:G179"/>
    <mergeCell ref="A180:G180"/>
    <mergeCell ref="A182:I182"/>
    <mergeCell ref="B183:G183"/>
    <mergeCell ref="A184:G184"/>
    <mergeCell ref="A186:I186"/>
    <mergeCell ref="B172:G172"/>
    <mergeCell ref="B173:G173"/>
    <mergeCell ref="A174:G174"/>
    <mergeCell ref="A176:I176"/>
    <mergeCell ref="B177:G177"/>
    <mergeCell ref="B178:G178"/>
    <mergeCell ref="B165:I165"/>
    <mergeCell ref="B166:I166"/>
    <mergeCell ref="A167:G167"/>
    <mergeCell ref="A169:I169"/>
    <mergeCell ref="A170:I170"/>
    <mergeCell ref="B171:G171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view="pageBreakPreview" zoomScaleNormal="100" workbookViewId="0">
      <selection sqref="A1:F11"/>
    </sheetView>
  </sheetViews>
  <sheetFormatPr defaultColWidth="8.42578125" defaultRowHeight="15" x14ac:dyDescent="0.25"/>
  <cols>
    <col min="1" max="1" width="8.28515625" style="61" bestFit="1" customWidth="1"/>
    <col min="2" max="2" width="24.140625" style="61" bestFit="1" customWidth="1"/>
    <col min="3" max="3" width="12.140625" style="61" bestFit="1" customWidth="1"/>
    <col min="4" max="4" width="13.42578125" style="61" customWidth="1"/>
    <col min="5" max="5" width="22.42578125" style="61" bestFit="1" customWidth="1"/>
    <col min="6" max="6" width="7.28515625" style="61" customWidth="1"/>
    <col min="7" max="7" width="13.28515625" style="61" customWidth="1"/>
    <col min="8" max="8" width="14.85546875" style="61" customWidth="1"/>
    <col min="9" max="9" width="15.42578125" style="61" customWidth="1"/>
    <col min="10" max="10" width="15" style="61" customWidth="1"/>
    <col min="11" max="16384" width="8.42578125" style="61"/>
  </cols>
  <sheetData>
    <row r="1" spans="1:10" ht="58.9" customHeight="1" x14ac:dyDescent="0.25">
      <c r="A1" s="74" t="s">
        <v>170</v>
      </c>
      <c r="B1" s="74" t="s">
        <v>216</v>
      </c>
      <c r="C1" s="74" t="s">
        <v>171</v>
      </c>
      <c r="D1" s="73" t="s">
        <v>172</v>
      </c>
      <c r="E1" s="73" t="s">
        <v>173</v>
      </c>
      <c r="F1" s="75" t="s">
        <v>174</v>
      </c>
      <c r="G1" s="76" t="s">
        <v>189</v>
      </c>
      <c r="H1" s="77" t="s">
        <v>190</v>
      </c>
      <c r="I1" s="77" t="s">
        <v>184</v>
      </c>
      <c r="J1" s="76" t="s">
        <v>185</v>
      </c>
    </row>
    <row r="2" spans="1:10" x14ac:dyDescent="0.25">
      <c r="A2" s="62" t="s">
        <v>205</v>
      </c>
      <c r="B2" s="103" t="s">
        <v>206</v>
      </c>
      <c r="C2" s="104" t="s">
        <v>200</v>
      </c>
      <c r="D2" s="63">
        <v>40</v>
      </c>
      <c r="E2" s="63" t="s">
        <v>207</v>
      </c>
      <c r="F2" s="65">
        <v>1</v>
      </c>
      <c r="G2" s="78">
        <f>'Limpeza POA SEM FERIADO'!I189</f>
        <v>810.30098849707633</v>
      </c>
      <c r="H2" s="111">
        <f>G2*F2</f>
        <v>810.30098849707633</v>
      </c>
      <c r="I2" s="72">
        <f>'Limpeza POA SEM FERIADO'!I192</f>
        <v>4951.4694623994728</v>
      </c>
      <c r="J2" s="109">
        <f t="shared" ref="J2:J8" si="0">F2*I2</f>
        <v>4951.4694623994728</v>
      </c>
    </row>
    <row r="3" spans="1:10" x14ac:dyDescent="0.25">
      <c r="A3" s="62" t="s">
        <v>205</v>
      </c>
      <c r="B3" s="103" t="s">
        <v>208</v>
      </c>
      <c r="C3" s="104" t="s">
        <v>200</v>
      </c>
      <c r="D3" s="63">
        <v>40</v>
      </c>
      <c r="E3" s="63" t="s">
        <v>207</v>
      </c>
      <c r="F3" s="65">
        <v>3</v>
      </c>
      <c r="G3" s="71">
        <f>'Limpeza POA SEM FERIADO'!I189</f>
        <v>810.30098849707633</v>
      </c>
      <c r="H3" s="111">
        <f t="shared" ref="H3:H11" si="1">G3*F3</f>
        <v>2430.9029654912292</v>
      </c>
      <c r="I3" s="64">
        <f>'Limpeza POA SEM FERIADO'!I192</f>
        <v>4951.4694623994728</v>
      </c>
      <c r="J3" s="110">
        <f t="shared" si="0"/>
        <v>14854.408387198418</v>
      </c>
    </row>
    <row r="4" spans="1:10" x14ac:dyDescent="0.25">
      <c r="A4" s="62" t="s">
        <v>205</v>
      </c>
      <c r="B4" s="103" t="s">
        <v>209</v>
      </c>
      <c r="C4" s="104" t="s">
        <v>200</v>
      </c>
      <c r="D4" s="63">
        <v>40</v>
      </c>
      <c r="E4" s="63" t="s">
        <v>210</v>
      </c>
      <c r="F4" s="65">
        <v>4</v>
      </c>
      <c r="G4" s="71">
        <f>'Limpeza Poa seg-sex COM FERIADO'!I189</f>
        <v>885.6484570378434</v>
      </c>
      <c r="H4" s="111">
        <f t="shared" si="1"/>
        <v>3542.5938281513736</v>
      </c>
      <c r="I4" s="64">
        <f>'Limpeza Poa seg-sex COM FERIADO'!I192</f>
        <v>5347.9452939110543</v>
      </c>
      <c r="J4" s="110">
        <f t="shared" si="0"/>
        <v>21391.781175644217</v>
      </c>
    </row>
    <row r="5" spans="1:10" x14ac:dyDescent="0.25">
      <c r="A5" s="62" t="s">
        <v>205</v>
      </c>
      <c r="B5" s="103" t="s">
        <v>206</v>
      </c>
      <c r="C5" s="104" t="s">
        <v>200</v>
      </c>
      <c r="D5" s="63">
        <v>40</v>
      </c>
      <c r="E5" s="63" t="s">
        <v>210</v>
      </c>
      <c r="F5" s="65">
        <v>3</v>
      </c>
      <c r="G5" s="71">
        <f>'Limpeza Poa seg-sex COM FERIADO'!I189</f>
        <v>885.6484570378434</v>
      </c>
      <c r="H5" s="111">
        <f t="shared" si="1"/>
        <v>2656.9453711135302</v>
      </c>
      <c r="I5" s="64">
        <f>'Limpeza Poa seg-sex COM FERIADO'!I192</f>
        <v>5347.9452939110543</v>
      </c>
      <c r="J5" s="110">
        <f t="shared" si="0"/>
        <v>16043.835881733163</v>
      </c>
    </row>
    <row r="6" spans="1:10" x14ac:dyDescent="0.25">
      <c r="A6" s="62" t="s">
        <v>205</v>
      </c>
      <c r="B6" s="103" t="s">
        <v>211</v>
      </c>
      <c r="C6" s="104" t="s">
        <v>200</v>
      </c>
      <c r="D6" s="63">
        <v>40</v>
      </c>
      <c r="E6" s="63" t="s">
        <v>210</v>
      </c>
      <c r="F6" s="65">
        <v>2</v>
      </c>
      <c r="G6" s="71">
        <f>'Limpeza Poa seg-sex COM FERIADO'!I189</f>
        <v>885.6484570378434</v>
      </c>
      <c r="H6" s="111">
        <f t="shared" si="1"/>
        <v>1771.2969140756868</v>
      </c>
      <c r="I6" s="64">
        <f>'Limpeza Poa seg-sex COM FERIADO'!I192</f>
        <v>5347.9452939110543</v>
      </c>
      <c r="J6" s="110">
        <f t="shared" si="0"/>
        <v>10695.890587822109</v>
      </c>
    </row>
    <row r="7" spans="1:10" x14ac:dyDescent="0.25">
      <c r="A7" s="62" t="s">
        <v>205</v>
      </c>
      <c r="B7" s="103" t="s">
        <v>212</v>
      </c>
      <c r="C7" s="104" t="s">
        <v>200</v>
      </c>
      <c r="D7" s="63">
        <v>40</v>
      </c>
      <c r="E7" s="63" t="s">
        <v>210</v>
      </c>
      <c r="F7" s="65">
        <v>4</v>
      </c>
      <c r="G7" s="71">
        <f>'Limpeza Poa seg-sex COM FERIADO'!I189</f>
        <v>885.6484570378434</v>
      </c>
      <c r="H7" s="111">
        <f t="shared" si="1"/>
        <v>3542.5938281513736</v>
      </c>
      <c r="I7" s="64">
        <f>'Limpeza Poa seg-sex COM FERIADO'!I192</f>
        <v>5347.9452939110543</v>
      </c>
      <c r="J7" s="110">
        <f t="shared" si="0"/>
        <v>21391.781175644217</v>
      </c>
    </row>
    <row r="8" spans="1:10" x14ac:dyDescent="0.25">
      <c r="A8" s="62" t="s">
        <v>205</v>
      </c>
      <c r="B8" s="103" t="s">
        <v>213</v>
      </c>
      <c r="C8" s="104" t="s">
        <v>200</v>
      </c>
      <c r="D8" s="63">
        <v>40</v>
      </c>
      <c r="E8" s="63" t="s">
        <v>207</v>
      </c>
      <c r="F8" s="65">
        <v>1</v>
      </c>
      <c r="G8" s="71">
        <f>'Limpeza POA SEM FERIADO'!I189</f>
        <v>810.30098849707633</v>
      </c>
      <c r="H8" s="111">
        <f t="shared" si="1"/>
        <v>810.30098849707633</v>
      </c>
      <c r="I8" s="64">
        <f>'Limpeza POA SEM FERIADO'!I192</f>
        <v>4951.4694623994728</v>
      </c>
      <c r="J8" s="110">
        <f t="shared" si="0"/>
        <v>4951.4694623994728</v>
      </c>
    </row>
    <row r="9" spans="1:10" x14ac:dyDescent="0.25">
      <c r="A9" s="62" t="s">
        <v>205</v>
      </c>
      <c r="B9" s="105" t="s">
        <v>214</v>
      </c>
      <c r="C9" s="106" t="s">
        <v>204</v>
      </c>
      <c r="D9" s="107">
        <v>40</v>
      </c>
      <c r="E9" s="63" t="s">
        <v>207</v>
      </c>
      <c r="F9" s="108">
        <v>1</v>
      </c>
      <c r="G9" s="71">
        <f>'Taquari seg-sex SEM FERIADO'!I189</f>
        <v>810.30098849707633</v>
      </c>
      <c r="H9" s="111">
        <f t="shared" si="1"/>
        <v>810.30098849707633</v>
      </c>
      <c r="I9" s="64">
        <f>'Taquari seg-sex SEM FERIADO'!I192</f>
        <v>4913.6583668366584</v>
      </c>
      <c r="J9" s="110">
        <f t="shared" ref="J9:J11" si="2">F9*I9</f>
        <v>4913.6583668366584</v>
      </c>
    </row>
    <row r="10" spans="1:10" x14ac:dyDescent="0.25">
      <c r="A10" s="62" t="s">
        <v>205</v>
      </c>
      <c r="B10" s="105" t="s">
        <v>214</v>
      </c>
      <c r="C10" s="106" t="s">
        <v>204</v>
      </c>
      <c r="D10" s="107">
        <v>40</v>
      </c>
      <c r="E10" s="63" t="s">
        <v>210</v>
      </c>
      <c r="F10" s="108">
        <v>1</v>
      </c>
      <c r="G10" s="71">
        <f>'Taquari seg-sex COM FERIADO'!I189</f>
        <v>885.6484570378434</v>
      </c>
      <c r="H10" s="111">
        <f t="shared" si="1"/>
        <v>885.6484570378434</v>
      </c>
      <c r="I10" s="64">
        <f>'Taquari seg-sex COM FERIADO'!I192</f>
        <v>5307.9005316918383</v>
      </c>
      <c r="J10" s="110">
        <f t="shared" si="2"/>
        <v>5307.9005316918383</v>
      </c>
    </row>
    <row r="11" spans="1:10" x14ac:dyDescent="0.25">
      <c r="A11" s="62" t="s">
        <v>205</v>
      </c>
      <c r="B11" s="103" t="s">
        <v>215</v>
      </c>
      <c r="C11" s="104" t="s">
        <v>200</v>
      </c>
      <c r="D11" s="63">
        <v>40</v>
      </c>
      <c r="E11" s="63" t="s">
        <v>210</v>
      </c>
      <c r="F11" s="65">
        <v>2</v>
      </c>
      <c r="G11" s="71">
        <f>'Limpeza Poa seg-sex COM FERIADO'!I189</f>
        <v>885.6484570378434</v>
      </c>
      <c r="H11" s="111">
        <f t="shared" si="1"/>
        <v>1771.2969140756868</v>
      </c>
      <c r="I11" s="64">
        <f>'Limpeza Poa seg-sex COM FERIADO'!I192</f>
        <v>5347.9452939110543</v>
      </c>
      <c r="J11" s="110">
        <f t="shared" si="2"/>
        <v>10695.890587822109</v>
      </c>
    </row>
    <row r="12" spans="1:10" ht="6" customHeight="1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7"/>
    </row>
    <row r="13" spans="1:10" ht="40.5" customHeight="1" x14ac:dyDescent="0.25">
      <c r="A13" s="198" t="s">
        <v>193</v>
      </c>
      <c r="B13" s="199"/>
      <c r="C13" s="199"/>
      <c r="D13" s="199"/>
      <c r="E13" s="199"/>
      <c r="F13" s="199"/>
      <c r="G13" s="81">
        <f>SUM(H2:H11)</f>
        <v>19032.181243587951</v>
      </c>
      <c r="H13" s="200" t="s">
        <v>195</v>
      </c>
      <c r="I13" s="201"/>
      <c r="J13" s="82">
        <f>G13/J15</f>
        <v>0.16521265211387545</v>
      </c>
    </row>
    <row r="14" spans="1:10" ht="6" customHeight="1" x14ac:dyDescent="0.25">
      <c r="A14" s="192"/>
      <c r="B14" s="193"/>
      <c r="C14" s="193"/>
      <c r="D14" s="193"/>
      <c r="E14" s="193"/>
      <c r="F14" s="193"/>
      <c r="G14" s="193"/>
      <c r="H14" s="193"/>
      <c r="I14" s="193"/>
      <c r="J14" s="194"/>
    </row>
    <row r="15" spans="1:10" ht="26.45" customHeight="1" x14ac:dyDescent="0.25">
      <c r="A15" s="198" t="s">
        <v>194</v>
      </c>
      <c r="B15" s="199"/>
      <c r="C15" s="199"/>
      <c r="D15" s="199"/>
      <c r="E15" s="202"/>
      <c r="F15" s="86">
        <f>SUM(F2:F11)</f>
        <v>22</v>
      </c>
      <c r="G15" s="198" t="s">
        <v>191</v>
      </c>
      <c r="H15" s="199"/>
      <c r="I15" s="202"/>
      <c r="J15" s="83">
        <f>SUM(J2:J11)</f>
        <v>115198.08561919167</v>
      </c>
    </row>
    <row r="16" spans="1:10" ht="6" customHeight="1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7"/>
    </row>
    <row r="17" spans="1:10" x14ac:dyDescent="0.25">
      <c r="A17" s="69"/>
      <c r="B17" s="69"/>
      <c r="C17" s="69"/>
      <c r="D17" s="69"/>
      <c r="E17" s="69"/>
      <c r="F17" s="69"/>
      <c r="G17" s="69"/>
      <c r="H17" s="69"/>
      <c r="I17" s="69"/>
      <c r="J17" s="69"/>
    </row>
    <row r="18" spans="1:10" x14ac:dyDescent="0.25">
      <c r="A18" s="69"/>
      <c r="B18" s="69"/>
      <c r="C18" s="69"/>
      <c r="D18" s="69"/>
      <c r="E18" s="69"/>
      <c r="F18" s="69"/>
      <c r="G18" s="69"/>
      <c r="H18" s="69"/>
      <c r="I18" s="69"/>
      <c r="J18" s="69"/>
    </row>
    <row r="21" spans="1:10" x14ac:dyDescent="0.25">
      <c r="A21" s="66"/>
      <c r="B21" s="66"/>
      <c r="C21" s="66"/>
      <c r="D21" s="66"/>
      <c r="E21" s="66"/>
    </row>
  </sheetData>
  <mergeCells count="7">
    <mergeCell ref="A14:J14"/>
    <mergeCell ref="A12:J12"/>
    <mergeCell ref="A16:J16"/>
    <mergeCell ref="A13:F13"/>
    <mergeCell ref="H13:I13"/>
    <mergeCell ref="G15:I15"/>
    <mergeCell ref="A15:E15"/>
  </mergeCells>
  <pageMargins left="0.51180555555555596" right="0.51180555555555596" top="0.78749999999999998" bottom="0.78749999999999998" header="0.511811023622047" footer="0.511811023622047"/>
  <pageSetup paperSize="9" scale="63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Limpeza POA SEM FERIADO</vt:lpstr>
      <vt:lpstr>Limpeza Poa seg-sex COM FERIADO</vt:lpstr>
      <vt:lpstr>Taquari seg-sex COM FERIADO</vt:lpstr>
      <vt:lpstr>Taquari seg-sex SEM FERIADO</vt:lpstr>
      <vt:lpstr>Resumo</vt:lpstr>
      <vt:lpstr>'Limpeza Poa seg-sex COM FERIADO'!Area_de_impressao</vt:lpstr>
      <vt:lpstr>'Limpeza POA SEM FERIADO'!Area_de_impressao</vt:lpstr>
      <vt:lpstr>'Taquari seg-sex COM FERIADO'!Area_de_impressao</vt:lpstr>
      <vt:lpstr>'Taquari seg-sex SEM FERIADO'!Area_de_impressao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André de Azevedo Amaro</cp:lastModifiedBy>
  <cp:revision>2</cp:revision>
  <cp:lastPrinted>2022-09-06T17:57:16Z</cp:lastPrinted>
  <dcterms:created xsi:type="dcterms:W3CDTF">2019-04-12T20:03:09Z</dcterms:created>
  <dcterms:modified xsi:type="dcterms:W3CDTF">2026-02-04T16:38:02Z</dcterms:modified>
  <dc:language>pt-BR</dc:language>
</cp:coreProperties>
</file>