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20" windowHeight="11020" tabRatio="500"/>
  </bookViews>
  <sheets>
    <sheet name="Manutencao Gravatai" sheetId="11" r:id="rId1"/>
    <sheet name="Manutencao Canoas" sheetId="12" r:id="rId2"/>
    <sheet name="Manutencao Sao Leopoldo" sheetId="13" r:id="rId3"/>
    <sheet name="Resumo" sheetId="3" r:id="rId4"/>
  </sheets>
  <externalReferences>
    <externalReference r:id="rId5"/>
    <externalReference r:id="rId6"/>
  </externalReferences>
  <definedNames>
    <definedName name="_xlnm.Print_Area" localSheetId="1">'Manutencao Canoas'!$A$1:$I$193</definedName>
    <definedName name="_xlnm.Print_Area" localSheetId="0">'Manutencao Gravatai'!$A$1:$I$193</definedName>
    <definedName name="_xlnm.Print_Area" localSheetId="2">'Manutencao Sao Leopoldo'!$A$1:$I$193</definedName>
    <definedName name="Auxiliar" localSheetId="1">#REF!</definedName>
    <definedName name="Auxiliar" localSheetId="0">#REF!</definedName>
    <definedName name="Auxiliar" localSheetId="2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 localSheetId="2">#REF!</definedName>
    <definedName name="CUSTO_VALE_TRANSPORTE">#REF!</definedName>
    <definedName name="ecwece4c" localSheetId="1">#REF!</definedName>
    <definedName name="ecwece4c" localSheetId="0">#REF!</definedName>
    <definedName name="ecwece4c" localSheetId="2">#REF!</definedName>
    <definedName name="ecwece4c">#REF!</definedName>
    <definedName name="MOMB4">'[1]SERVENTE MANUTENCAO'!$I$144</definedName>
    <definedName name="MONA1" localSheetId="1">#REF!</definedName>
    <definedName name="MONA1" localSheetId="0">#REF!</definedName>
    <definedName name="MONA1" localSheetId="2">#REF!</definedName>
    <definedName name="MONA1">#REF!</definedName>
    <definedName name="MONA2" localSheetId="1">#REF!</definedName>
    <definedName name="MONA2" localSheetId="0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0">#REF!</definedName>
    <definedName name="MONA5" localSheetId="2">#REF!</definedName>
    <definedName name="MONA5">#REF!</definedName>
    <definedName name="MONA6" localSheetId="1">#REF!</definedName>
    <definedName name="MONA6" localSheetId="0">#REF!</definedName>
    <definedName name="MONA6" localSheetId="2">#REF!</definedName>
    <definedName name="MONA6">#REF!</definedName>
    <definedName name="MONA7" localSheetId="1">#REF!</definedName>
    <definedName name="MONA7" localSheetId="0">#REF!</definedName>
    <definedName name="MONA7" localSheetId="2">#REF!</definedName>
    <definedName name="MONA7">#REF!</definedName>
    <definedName name="MONA8">[2]MECANICO_REFRIGERACAO!$I$138</definedName>
    <definedName name="MONB1" localSheetId="1">#REF!</definedName>
    <definedName name="MONB1" localSheetId="0">#REF!</definedName>
    <definedName name="MONB1" localSheetId="2">#REF!</definedName>
    <definedName name="MONB1">#REF!</definedName>
    <definedName name="MONB2" localSheetId="1">#REF!</definedName>
    <definedName name="MONB2" localSheetId="0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0">#REF!</definedName>
    <definedName name="MONB5" localSheetId="2">#REF!</definedName>
    <definedName name="MONB5">#REF!</definedName>
    <definedName name="MONB6" localSheetId="1">#REF!</definedName>
    <definedName name="MONB6" localSheetId="0">#REF!</definedName>
    <definedName name="MONB6" localSheetId="2">#REF!</definedName>
    <definedName name="MONB6">#REF!</definedName>
    <definedName name="MONB7" localSheetId="1">#REF!</definedName>
    <definedName name="MONB7" localSheetId="0">#REF!</definedName>
    <definedName name="MONB7" localSheetId="2">#REF!</definedName>
    <definedName name="MONB7">#REF!</definedName>
    <definedName name="MONB8">[2]MECANICO_REFRIGERACAO!$I$144</definedName>
    <definedName name="MONC1" localSheetId="1">#REF!</definedName>
    <definedName name="MONC1" localSheetId="0">#REF!</definedName>
    <definedName name="MONC1" localSheetId="2">#REF!</definedName>
    <definedName name="MONC1">#REF!</definedName>
    <definedName name="MONC2" localSheetId="1">#REF!</definedName>
    <definedName name="MONC2" localSheetId="0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0">#REF!</definedName>
    <definedName name="MONC5" localSheetId="2">#REF!</definedName>
    <definedName name="MONC5">#REF!</definedName>
    <definedName name="MONC6" localSheetId="1">#REF!</definedName>
    <definedName name="MONC6" localSheetId="0">#REF!</definedName>
    <definedName name="MONC6" localSheetId="2">#REF!</definedName>
    <definedName name="MONC6">#REF!</definedName>
    <definedName name="MONC7" localSheetId="1">#REF!</definedName>
    <definedName name="MONC7" localSheetId="0">#REF!</definedName>
    <definedName name="MONC7" localSheetId="2">#REF!</definedName>
    <definedName name="MONC7">#REF!</definedName>
    <definedName name="MONC8">[2]MECANICO_REFRIGERACAO!$I$148</definedName>
    <definedName name="mont" localSheetId="1">#REF!</definedName>
    <definedName name="mont" localSheetId="0">#REF!</definedName>
    <definedName name="mont" localSheetId="2">#REF!</definedName>
    <definedName name="mont">#REF!</definedName>
    <definedName name="MONTANTEA" localSheetId="1">#REF!</definedName>
    <definedName name="MONTANTEA" localSheetId="0">#REF!</definedName>
    <definedName name="MONTANTEA" localSheetId="2">#REF!</definedName>
    <definedName name="MONTANTEA">#REF!</definedName>
    <definedName name="MONTANTEA1" localSheetId="1">#REF!</definedName>
    <definedName name="MONTANTEA1" localSheetId="0">#REF!</definedName>
    <definedName name="MONTANTEA1" localSheetId="2">#REF!</definedName>
    <definedName name="MONTANTEA1">#REF!</definedName>
    <definedName name="MONTANTEA2" localSheetId="1">#REF!</definedName>
    <definedName name="MONTANTEA2" localSheetId="0">#REF!</definedName>
    <definedName name="MONTANTEA2" localSheetId="2">#REF!</definedName>
    <definedName name="MONTANTEA2">#REF!</definedName>
    <definedName name="MONTANTEB" localSheetId="1">#REF!</definedName>
    <definedName name="MONTANTEB" localSheetId="0">#REF!</definedName>
    <definedName name="MONTANTEB" localSheetId="2">#REF!</definedName>
    <definedName name="MONTANTEB">#REF!</definedName>
    <definedName name="MONTANTEB1" localSheetId="1">#REF!</definedName>
    <definedName name="MONTANTEB1" localSheetId="0">#REF!</definedName>
    <definedName name="MONTANTEB1" localSheetId="2">#REF!</definedName>
    <definedName name="MONTANTEB1">#REF!</definedName>
    <definedName name="MONTANTEB2" localSheetId="1">#REF!</definedName>
    <definedName name="MONTANTEB2" localSheetId="0">#REF!</definedName>
    <definedName name="MONTANTEB2" localSheetId="2">#REF!</definedName>
    <definedName name="MONTANTEB2">#REF!</definedName>
    <definedName name="MONTANTEC" localSheetId="1">#REF!</definedName>
    <definedName name="MONTANTEC" localSheetId="0">#REF!</definedName>
    <definedName name="MONTANTEC" localSheetId="2">#REF!</definedName>
    <definedName name="MONTANTEC">#REF!</definedName>
    <definedName name="MONTANTEC1" localSheetId="1">#REF!</definedName>
    <definedName name="MONTANTEC1" localSheetId="0">#REF!</definedName>
    <definedName name="MONTANTEC1" localSheetId="2">#REF!</definedName>
    <definedName name="MONTANTEC1">#REF!</definedName>
    <definedName name="MONTANTEC2" localSheetId="1">#REF!</definedName>
    <definedName name="MONTANTEC2" localSheetId="0">#REF!</definedName>
    <definedName name="MONTANTEC2" localSheetId="2">#REF!</definedName>
    <definedName name="MONTANTEC2">#REF!</definedName>
    <definedName name="ok" localSheetId="1">#REF!</definedName>
    <definedName name="ok" localSheetId="0">#REF!</definedName>
    <definedName name="ok" localSheetId="2">#REF!</definedName>
    <definedName name="ok">#REF!</definedName>
    <definedName name="REMUNERACAO1" localSheetId="1">#REF!</definedName>
    <definedName name="REMUNERACAO1" localSheetId="0">#REF!</definedName>
    <definedName name="REMUNERACAO1" localSheetId="2">#REF!</definedName>
    <definedName name="REMUNERACAO1">#REF!</definedName>
    <definedName name="REMUNERACAO2" localSheetId="1">#REF!</definedName>
    <definedName name="REMUNERACAO2" localSheetId="0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0">#REF!</definedName>
    <definedName name="REMUNERACAO5" localSheetId="2">#REF!</definedName>
    <definedName name="REMUNERACAO5">#REF!</definedName>
    <definedName name="REMUNERACAO6" localSheetId="1">#REF!</definedName>
    <definedName name="REMUNERACAO6" localSheetId="0">#REF!</definedName>
    <definedName name="REMUNERACAO6" localSheetId="2">#REF!</definedName>
    <definedName name="REMUNERACAO6">#REF!</definedName>
    <definedName name="REMUNERACAO7" localSheetId="1">#REF!</definedName>
    <definedName name="REMUNERACAO7" localSheetId="0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0">#REF!</definedName>
    <definedName name="TOTAL_MONT_A" localSheetId="2">#REF!</definedName>
    <definedName name="TOTAL_MONT_A">#REF!</definedName>
    <definedName name="TOTAL1" localSheetId="1">#REF!</definedName>
    <definedName name="TOTAL1" localSheetId="0">#REF!</definedName>
    <definedName name="TOTAL1" localSheetId="2">#REF!</definedName>
    <definedName name="TOTAL1">#REF!</definedName>
    <definedName name="TOTAL2" localSheetId="1">#REF!</definedName>
    <definedName name="TOTAL2" localSheetId="0">#REF!</definedName>
    <definedName name="TOTAL2" localSheetId="2">#REF!</definedName>
    <definedName name="TOTAL2">#REF!</definedName>
    <definedName name="VALE_TRANSPORTE" localSheetId="1">#REF!</definedName>
    <definedName name="VALE_TRANSPORTE" localSheetId="0">#REF!</definedName>
    <definedName name="VALE_TRANSPORTE" localSheetId="2">#REF!</definedName>
    <definedName name="VALE_TRANSPORTE">#REF!</definedName>
  </definedName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3" i="13"/>
  <c r="E163"/>
  <c r="H162"/>
  <c r="H165" s="1"/>
  <c r="D162" s="1"/>
  <c r="E162" s="1"/>
  <c r="G162"/>
  <c r="G165" s="1"/>
  <c r="D161" s="1"/>
  <c r="E161" s="1"/>
  <c r="F162"/>
  <c r="F161"/>
  <c r="F160"/>
  <c r="I136"/>
  <c r="I179" s="1"/>
  <c r="F129"/>
  <c r="I121"/>
  <c r="G114"/>
  <c r="C114"/>
  <c r="A114"/>
  <c r="E114" s="1"/>
  <c r="H113"/>
  <c r="F112"/>
  <c r="G110"/>
  <c r="C110"/>
  <c r="A110"/>
  <c r="E110" s="1"/>
  <c r="F110" s="1"/>
  <c r="H110" s="1"/>
  <c r="I110" s="1"/>
  <c r="I95" s="1"/>
  <c r="G106"/>
  <c r="C106"/>
  <c r="A106"/>
  <c r="I101"/>
  <c r="I100"/>
  <c r="I99"/>
  <c r="I98"/>
  <c r="A97"/>
  <c r="A98" s="1"/>
  <c r="A96"/>
  <c r="A95"/>
  <c r="H85"/>
  <c r="H78"/>
  <c r="H66"/>
  <c r="H88" s="1"/>
  <c r="H89" s="1"/>
  <c r="I45"/>
  <c r="I44"/>
  <c r="I43"/>
  <c r="I42"/>
  <c r="I41"/>
  <c r="I40"/>
  <c r="A40"/>
  <c r="A41" s="1"/>
  <c r="A42" s="1"/>
  <c r="A43" s="1"/>
  <c r="A44" s="1"/>
  <c r="A45" s="1"/>
  <c r="I39"/>
  <c r="A39"/>
  <c r="I25"/>
  <c r="G11"/>
  <c r="A6"/>
  <c r="I5"/>
  <c r="I38" s="1"/>
  <c r="G5"/>
  <c r="H193" i="12"/>
  <c r="H165"/>
  <c r="D162" s="1"/>
  <c r="E162" s="1"/>
  <c r="G165"/>
  <c r="D161" s="1"/>
  <c r="E161" s="1"/>
  <c r="E163"/>
  <c r="H162"/>
  <c r="G162"/>
  <c r="F162"/>
  <c r="F161"/>
  <c r="F160"/>
  <c r="I136"/>
  <c r="I179" s="1"/>
  <c r="F129"/>
  <c r="I121"/>
  <c r="G114"/>
  <c r="C114"/>
  <c r="A114"/>
  <c r="E114" s="1"/>
  <c r="H113"/>
  <c r="F112"/>
  <c r="G110"/>
  <c r="E110"/>
  <c r="C110"/>
  <c r="A110"/>
  <c r="G106"/>
  <c r="C106"/>
  <c r="A106"/>
  <c r="E106" s="1"/>
  <c r="I101"/>
  <c r="I100"/>
  <c r="I99"/>
  <c r="I98"/>
  <c r="A95"/>
  <c r="A96" s="1"/>
  <c r="A97" s="1"/>
  <c r="A98" s="1"/>
  <c r="H85"/>
  <c r="H78"/>
  <c r="H66"/>
  <c r="H88" s="1"/>
  <c r="H89" s="1"/>
  <c r="H91" s="1"/>
  <c r="I45"/>
  <c r="I44"/>
  <c r="I43"/>
  <c r="I42"/>
  <c r="I41"/>
  <c r="I40"/>
  <c r="A40"/>
  <c r="A41" s="1"/>
  <c r="A42" s="1"/>
  <c r="A43" s="1"/>
  <c r="A44" s="1"/>
  <c r="A45" s="1"/>
  <c r="I39"/>
  <c r="A39"/>
  <c r="I25"/>
  <c r="G11"/>
  <c r="A6"/>
  <c r="I5"/>
  <c r="I38" s="1"/>
  <c r="G5"/>
  <c r="I25" i="11"/>
  <c r="I41" s="1"/>
  <c r="I100"/>
  <c r="I99"/>
  <c r="I101"/>
  <c r="I46" i="13" l="1"/>
  <c r="F106"/>
  <c r="H106" s="1"/>
  <c r="I46" i="12"/>
  <c r="F106"/>
  <c r="H106" s="1"/>
  <c r="I106" s="1"/>
  <c r="I97" s="1"/>
  <c r="I110"/>
  <c r="I95" s="1"/>
  <c r="H43"/>
  <c r="F114"/>
  <c r="H114" s="1"/>
  <c r="I114" s="1"/>
  <c r="I94" s="1"/>
  <c r="F114" i="13"/>
  <c r="H114" s="1"/>
  <c r="I114"/>
  <c r="I94" s="1"/>
  <c r="I102" s="1"/>
  <c r="H91"/>
  <c r="E106"/>
  <c r="F110" i="12"/>
  <c r="H110" s="1"/>
  <c r="H41" i="13"/>
  <c r="H41" i="12"/>
  <c r="I106" i="13"/>
  <c r="I97" s="1"/>
  <c r="H45"/>
  <c r="I129"/>
  <c r="I142"/>
  <c r="H97"/>
  <c r="H42"/>
  <c r="I190"/>
  <c r="G4" i="3" s="1"/>
  <c r="I83" i="13"/>
  <c r="I82"/>
  <c r="H99"/>
  <c r="I65"/>
  <c r="I64"/>
  <c r="H98"/>
  <c r="A131"/>
  <c r="H40"/>
  <c r="H44"/>
  <c r="I63"/>
  <c r="I77"/>
  <c r="I61"/>
  <c r="I75"/>
  <c r="H39"/>
  <c r="H43"/>
  <c r="I60"/>
  <c r="I74"/>
  <c r="I88"/>
  <c r="I89" s="1"/>
  <c r="I59"/>
  <c r="I73"/>
  <c r="H96"/>
  <c r="H38"/>
  <c r="I71"/>
  <c r="I84"/>
  <c r="I70"/>
  <c r="H100"/>
  <c r="I62"/>
  <c r="I76"/>
  <c r="H38" i="12"/>
  <c r="H42"/>
  <c r="I71"/>
  <c r="I190"/>
  <c r="G3" i="3" s="1"/>
  <c r="I70" i="12"/>
  <c r="I84"/>
  <c r="H100"/>
  <c r="I83"/>
  <c r="H45"/>
  <c r="I82"/>
  <c r="I64"/>
  <c r="H98"/>
  <c r="A131"/>
  <c r="H40"/>
  <c r="H44"/>
  <c r="I77"/>
  <c r="I62"/>
  <c r="I76"/>
  <c r="I172"/>
  <c r="I61"/>
  <c r="F68" i="3"/>
  <c r="H94" i="12" l="1"/>
  <c r="I102"/>
  <c r="G144" s="1"/>
  <c r="I129"/>
  <c r="H97"/>
  <c r="I142"/>
  <c r="I66" i="13"/>
  <c r="H94"/>
  <c r="H102" s="1"/>
  <c r="H95" i="12"/>
  <c r="H102" s="1"/>
  <c r="H116" s="1"/>
  <c r="I75"/>
  <c r="I60"/>
  <c r="H101"/>
  <c r="I88"/>
  <c r="I89" s="1"/>
  <c r="I74"/>
  <c r="H96"/>
  <c r="I72"/>
  <c r="I78" s="1"/>
  <c r="A144"/>
  <c r="I59"/>
  <c r="I58"/>
  <c r="H39"/>
  <c r="I73"/>
  <c r="H46"/>
  <c r="I63"/>
  <c r="I65"/>
  <c r="H99"/>
  <c r="I172" i="13"/>
  <c r="I58"/>
  <c r="A144"/>
  <c r="H101"/>
  <c r="I72"/>
  <c r="I85" i="12"/>
  <c r="H95" i="13"/>
  <c r="I85"/>
  <c r="E131" s="1"/>
  <c r="C144"/>
  <c r="C131"/>
  <c r="G144"/>
  <c r="G131"/>
  <c r="I174"/>
  <c r="F144"/>
  <c r="F131"/>
  <c r="I78"/>
  <c r="H46"/>
  <c r="E144" i="12"/>
  <c r="E131"/>
  <c r="J9" i="3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J37"/>
  <c r="J38"/>
  <c r="J39"/>
  <c r="J40"/>
  <c r="J41"/>
  <c r="J42"/>
  <c r="H64"/>
  <c r="H63"/>
  <c r="H62"/>
  <c r="H61"/>
  <c r="H60"/>
  <c r="H59"/>
  <c r="H58"/>
  <c r="H8"/>
  <c r="H7"/>
  <c r="H6"/>
  <c r="H5"/>
  <c r="H4"/>
  <c r="H3"/>
  <c r="G131" i="12" l="1"/>
  <c r="I174"/>
  <c r="I66"/>
  <c r="F131"/>
  <c r="F144"/>
  <c r="H116" i="13"/>
  <c r="E144"/>
  <c r="D144"/>
  <c r="D131"/>
  <c r="H131" s="1"/>
  <c r="I131" s="1"/>
  <c r="I173"/>
  <c r="I91"/>
  <c r="I116" s="1"/>
  <c r="A160" s="1"/>
  <c r="D131" i="12"/>
  <c r="D144"/>
  <c r="I173"/>
  <c r="I91"/>
  <c r="I116" s="1"/>
  <c r="A160" s="1"/>
  <c r="H193" i="11"/>
  <c r="E163"/>
  <c r="H162"/>
  <c r="H165" s="1"/>
  <c r="D162" s="1"/>
  <c r="E162" s="1"/>
  <c r="G162"/>
  <c r="G165" s="1"/>
  <c r="D161" s="1"/>
  <c r="E161" s="1"/>
  <c r="F162"/>
  <c r="F161"/>
  <c r="F160"/>
  <c r="I136"/>
  <c r="F129"/>
  <c r="G114"/>
  <c r="C114"/>
  <c r="A114"/>
  <c r="H113"/>
  <c r="F112"/>
  <c r="G110"/>
  <c r="C110"/>
  <c r="A110"/>
  <c r="G106"/>
  <c r="C106"/>
  <c r="A106"/>
  <c r="I98"/>
  <c r="A95"/>
  <c r="A96" s="1"/>
  <c r="A97" s="1"/>
  <c r="A98" s="1"/>
  <c r="H85"/>
  <c r="H78"/>
  <c r="H66"/>
  <c r="I45"/>
  <c r="I40"/>
  <c r="I39"/>
  <c r="A39"/>
  <c r="A40" s="1"/>
  <c r="A41" s="1"/>
  <c r="A42" s="1"/>
  <c r="A43" s="1"/>
  <c r="A44" s="1"/>
  <c r="A45" s="1"/>
  <c r="G11"/>
  <c r="A6"/>
  <c r="I5"/>
  <c r="I38" s="1"/>
  <c r="I42" s="1"/>
  <c r="G5"/>
  <c r="I179" l="1"/>
  <c r="H144" i="13"/>
  <c r="I144" s="1"/>
  <c r="G142" s="1"/>
  <c r="C131" i="12"/>
  <c r="H131" s="1"/>
  <c r="I131" s="1"/>
  <c r="C144"/>
  <c r="H144" s="1"/>
  <c r="I144" s="1"/>
  <c r="G129" i="13"/>
  <c r="H120"/>
  <c r="H122"/>
  <c r="H124"/>
  <c r="H125"/>
  <c r="H121"/>
  <c r="I175"/>
  <c r="H134"/>
  <c r="H135"/>
  <c r="I175" i="12"/>
  <c r="E106" i="11"/>
  <c r="E114"/>
  <c r="F114" s="1"/>
  <c r="H114" s="1"/>
  <c r="I114" s="1"/>
  <c r="I94" s="1"/>
  <c r="H88"/>
  <c r="H89" s="1"/>
  <c r="H91" s="1"/>
  <c r="E110"/>
  <c r="F110" s="1"/>
  <c r="H110" s="1"/>
  <c r="I110" s="1"/>
  <c r="I95" s="1"/>
  <c r="I43"/>
  <c r="I44" s="1"/>
  <c r="F106"/>
  <c r="H106" s="1"/>
  <c r="I121"/>
  <c r="H135" i="12" l="1"/>
  <c r="G142"/>
  <c r="I140" s="1"/>
  <c r="I180" s="1"/>
  <c r="H134"/>
  <c r="H122"/>
  <c r="H120"/>
  <c r="H124"/>
  <c r="G129"/>
  <c r="H123" s="1"/>
  <c r="H126" s="1"/>
  <c r="H125"/>
  <c r="H121"/>
  <c r="H139" i="13"/>
  <c r="H140" s="1"/>
  <c r="I140"/>
  <c r="I180" s="1"/>
  <c r="H136"/>
  <c r="H123"/>
  <c r="H126" s="1"/>
  <c r="I126"/>
  <c r="I106" i="11"/>
  <c r="I97" s="1"/>
  <c r="I142" s="1"/>
  <c r="I46"/>
  <c r="H139" i="12" l="1"/>
  <c r="H140" s="1"/>
  <c r="H136"/>
  <c r="I126"/>
  <c r="I178" s="1"/>
  <c r="H146" i="13"/>
  <c r="I178"/>
  <c r="I146"/>
  <c r="C160" s="1"/>
  <c r="D160" s="1"/>
  <c r="I102" i="11"/>
  <c r="G144" s="1"/>
  <c r="I129"/>
  <c r="H99"/>
  <c r="H100"/>
  <c r="I190"/>
  <c r="G2" i="3" s="1"/>
  <c r="H2" s="1"/>
  <c r="G66" s="1"/>
  <c r="H101" i="11"/>
  <c r="I77"/>
  <c r="H44"/>
  <c r="A131"/>
  <c r="I64"/>
  <c r="I63"/>
  <c r="I71"/>
  <c r="I70"/>
  <c r="I82"/>
  <c r="H95"/>
  <c r="H97"/>
  <c r="H45"/>
  <c r="I59"/>
  <c r="H41"/>
  <c r="I74"/>
  <c r="I72"/>
  <c r="H39"/>
  <c r="I76"/>
  <c r="I73"/>
  <c r="H42"/>
  <c r="H38"/>
  <c r="I88"/>
  <c r="I89" s="1"/>
  <c r="F131" s="1"/>
  <c r="I172"/>
  <c r="H40"/>
  <c r="I65"/>
  <c r="I84"/>
  <c r="H94"/>
  <c r="I60"/>
  <c r="H43"/>
  <c r="A144"/>
  <c r="H96"/>
  <c r="I75"/>
  <c r="I61"/>
  <c r="I83"/>
  <c r="H98"/>
  <c r="I58"/>
  <c r="I62"/>
  <c r="J64" i="3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36"/>
  <c r="J8"/>
  <c r="J7"/>
  <c r="J6"/>
  <c r="J5"/>
  <c r="H146" i="12" l="1"/>
  <c r="I146"/>
  <c r="C160" s="1"/>
  <c r="D160" s="1"/>
  <c r="I153" s="1"/>
  <c r="H153" s="1"/>
  <c r="I181" i="13"/>
  <c r="I153"/>
  <c r="H153" s="1"/>
  <c r="I150"/>
  <c r="I151"/>
  <c r="H151" s="1"/>
  <c r="I152"/>
  <c r="H152" s="1"/>
  <c r="I154"/>
  <c r="H154" s="1"/>
  <c r="I181" i="12"/>
  <c r="G131" i="11"/>
  <c r="I174"/>
  <c r="H46"/>
  <c r="H102"/>
  <c r="I85"/>
  <c r="E144" s="1"/>
  <c r="I78"/>
  <c r="D144" s="1"/>
  <c r="I66"/>
  <c r="F144"/>
  <c r="I150" i="12" l="1"/>
  <c r="H150" s="1"/>
  <c r="I152"/>
  <c r="H152" s="1"/>
  <c r="I154"/>
  <c r="H154" s="1"/>
  <c r="I151"/>
  <c r="H151" s="1"/>
  <c r="H150" i="13"/>
  <c r="H155" s="1"/>
  <c r="H168" s="1"/>
  <c r="I155"/>
  <c r="I173" i="11"/>
  <c r="I175" s="1"/>
  <c r="H116"/>
  <c r="I91"/>
  <c r="I116" s="1"/>
  <c r="A160" s="1"/>
  <c r="D131"/>
  <c r="E131"/>
  <c r="C144"/>
  <c r="H144" s="1"/>
  <c r="I144" s="1"/>
  <c r="G142" s="1"/>
  <c r="H139" s="1"/>
  <c r="H140" s="1"/>
  <c r="C131"/>
  <c r="I155" i="12" l="1"/>
  <c r="I168" s="1"/>
  <c r="H155"/>
  <c r="H168" s="1"/>
  <c r="I184" i="13"/>
  <c r="I185"/>
  <c r="G193" s="1"/>
  <c r="I168"/>
  <c r="H131" i="11"/>
  <c r="I131" s="1"/>
  <c r="H120" s="1"/>
  <c r="H134"/>
  <c r="H135"/>
  <c r="I140"/>
  <c r="I184" i="12" l="1"/>
  <c r="H184" s="1"/>
  <c r="H185" s="1"/>
  <c r="I185"/>
  <c r="G193" s="1"/>
  <c r="I193" s="1"/>
  <c r="I3" i="3" s="1"/>
  <c r="J3" s="1"/>
  <c r="I193" i="13"/>
  <c r="I4" i="3" s="1"/>
  <c r="J4" s="1"/>
  <c r="H179" i="13"/>
  <c r="H172"/>
  <c r="H174"/>
  <c r="H173"/>
  <c r="H180"/>
  <c r="H178"/>
  <c r="H184"/>
  <c r="H185" s="1"/>
  <c r="H122" i="11"/>
  <c r="H121"/>
  <c r="H125"/>
  <c r="G129"/>
  <c r="I126" s="1"/>
  <c r="I178" s="1"/>
  <c r="H136"/>
  <c r="H124"/>
  <c r="I180"/>
  <c r="H179" i="12" l="1"/>
  <c r="H174"/>
  <c r="H172"/>
  <c r="H173"/>
  <c r="H178"/>
  <c r="H180"/>
  <c r="H175" i="13"/>
  <c r="H181"/>
  <c r="H123" i="11"/>
  <c r="H126" s="1"/>
  <c r="H146" s="1"/>
  <c r="I146"/>
  <c r="C160" s="1"/>
  <c r="D160" s="1"/>
  <c r="I153" s="1"/>
  <c r="H153" s="1"/>
  <c r="I181"/>
  <c r="H181" i="12" l="1"/>
  <c r="H175"/>
  <c r="I154" i="11"/>
  <c r="H154" s="1"/>
  <c r="I151"/>
  <c r="H151" s="1"/>
  <c r="I152"/>
  <c r="H152" s="1"/>
  <c r="I150"/>
  <c r="H150" s="1"/>
  <c r="H155" l="1"/>
  <c r="H168" s="1"/>
  <c r="I155"/>
  <c r="I185" s="1"/>
  <c r="G193" s="1"/>
  <c r="I193" s="1"/>
  <c r="I2" i="3" s="1"/>
  <c r="J2" s="1"/>
  <c r="J68" s="1"/>
  <c r="J66" s="1"/>
  <c r="H173" i="11" l="1"/>
  <c r="H172"/>
  <c r="I184"/>
  <c r="H184" s="1"/>
  <c r="H185" s="1"/>
  <c r="H174"/>
  <c r="I168"/>
  <c r="H180"/>
  <c r="H178"/>
  <c r="H179"/>
  <c r="H175" l="1"/>
  <c r="H181"/>
</calcChain>
</file>

<file path=xl/sharedStrings.xml><?xml version="1.0" encoding="utf-8"?>
<sst xmlns="http://schemas.openxmlformats.org/spreadsheetml/2006/main" count="824" uniqueCount="210">
  <si>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</si>
  <si>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</si>
  <si>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</si>
  <si>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</si>
  <si>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</si>
  <si>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</si>
  <si>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</si>
  <si>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</si>
  <si>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</si>
  <si>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</si>
  <si>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</si>
  <si>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</si>
  <si>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</si>
  <si>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</si>
  <si>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</si>
  <si>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</si>
  <si>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</si>
  <si>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</si>
  <si>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</si>
  <si>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</si>
  <si>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</si>
  <si>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</si>
  <si>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</si>
  <si>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</si>
  <si>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</si>
  <si>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</si>
  <si>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</si>
  <si>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</si>
  <si>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</si>
  <si>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</si>
  <si>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</si>
  <si>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</si>
  <si>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</si>
  <si>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</si>
  <si>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</si>
  <si>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</si>
  <si>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</si>
  <si>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</si>
  <si>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</si>
  <si>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</si>
  <si>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</si>
  <si>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</si>
  <si>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</si>
  <si>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</si>
  <si>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</si>
  <si>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</si>
  <si>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</si>
  <si>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</si>
  <si>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</si>
  <si>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</si>
  <si>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</si>
  <si>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</si>
  <si>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</si>
  <si>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</si>
  <si>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</si>
  <si>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</si>
  <si>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</si>
  <si>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</si>
  <si>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</si>
  <si>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</si>
  <si>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</si>
  <si>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</si>
  <si>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</si>
  <si>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</si>
  <si>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</si>
  <si>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</si>
  <si>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</si>
  <si>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</si>
  <si>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</si>
  <si>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</si>
  <si>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</si>
  <si>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</si>
  <si>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</si>
  <si>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</si>
  <si>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</si>
  <si>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</si>
  <si>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</si>
  <si>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</si>
  <si>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</si>
  <si>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</si>
  <si>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</si>
  <si>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</si>
  <si>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</si>
  <si>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</si>
  <si>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</si>
  <si>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</si>
  <si>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</si>
  <si>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</si>
  <si>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</si>
  <si>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</si>
  <si>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</si>
  <si>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</si>
  <si>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</si>
  <si>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</si>
  <si>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</si>
  <si>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</si>
  <si>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</si>
  <si>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</si>
  <si>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</si>
  <si>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</si>
  <si>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</si>
  <si>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</si>
  <si>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</si>
  <si>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</si>
  <si>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</si>
  <si>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</si>
  <si>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</si>
  <si>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</si>
  <si>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</si>
  <si>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</si>
  <si>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</si>
  <si>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</si>
  <si>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</si>
  <si>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</si>
  <si>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</si>
  <si>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</si>
  <si>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</si>
  <si>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</si>
  <si>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</si>
  <si>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</si>
  <si>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</si>
  <si>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</si>
  <si>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</si>
  <si>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</si>
  <si>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</si>
  <si>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</si>
  <si>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</si>
  <si>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</si>
  <si>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</si>
  <si>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</si>
  <si>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</si>
  <si>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</si>
  <si>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</si>
  <si>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</si>
  <si>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</si>
  <si>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</si>
  <si>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</si>
  <si>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</si>
  <si>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</si>
  <si>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</si>
  <si>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</si>
  <si>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</si>
  <si>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</si>
  <si>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</si>
  <si>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</si>
  <si>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</si>
  <si>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</si>
  <si>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</si>
  <si>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</si>
  <si>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</si>
  <si>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</si>
  <si>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</si>
  <si>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</si>
  <si>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</si>
  <si>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</si>
  <si>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</si>
  <si>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</si>
  <si>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</si>
  <si>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</si>
  <si>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</si>
  <si>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</si>
  <si>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</si>
  <si>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</si>
  <si>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</si>
  <si>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</si>
  <si>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</si>
  <si>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</si>
  <si>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</si>
  <si>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</si>
  <si>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</si>
  <si>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</si>
  <si>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</si>
  <si>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</si>
  <si>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</si>
  <si>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</si>
  <si>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</si>
  <si>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</si>
  <si>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</si>
  <si>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</si>
  <si>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</si>
  <si>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</si>
  <si>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</si>
  <si>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</t>
  </si>
  <si>
    <t>(6)   Somente será preenchido quando o licitante fornecer transporte próprio, pagamento de combustível ou quando for necessário outro modal para transporte do funcionário
(6a)  EPI - Equipamento de Proteção Individual
(7)   Tais custos de mobilização não são renováveis, devendo ser eliminados após o primeiro ano de contrato caso haja prorrogação</t>
  </si>
  <si>
    <t>TOTAL DOS ENCARGOS SOCIAIS (II + III + IV + V)</t>
  </si>
  <si>
    <t>Valor unitário mensal do posto</t>
  </si>
  <si>
    <t>Valor total mensal</t>
  </si>
  <si>
    <t>Conta vinculada</t>
  </si>
  <si>
    <t>Valor total do posto</t>
  </si>
  <si>
    <t>QUADRO RESUMO UNITÁRIO</t>
  </si>
  <si>
    <t>Valor unitário de retenção para a conta vinculada</t>
  </si>
  <si>
    <t>Valor total de retenção para a conta vinculada</t>
  </si>
  <si>
    <t>VALOR GLOBAL MENSAL</t>
  </si>
  <si>
    <t>Não aplicável</t>
  </si>
  <si>
    <t>VALOR MENSAL PARA RETENÇÃO EM CONTA VINCULADA</t>
  </si>
  <si>
    <t>TOTAL DE POSTOS</t>
  </si>
  <si>
    <t>PORCENTAGEM CORRESPONDENTE EM RELAÇÃO AO VALOR TOTAL PARA RETENÇÃO EM 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</si>
  <si>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</si>
  <si>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Prêmio Assiduidade (quando houver)</t>
  </si>
  <si>
    <t>Plano de Benefício Social Familiar (apenas para a CCT SEEAC/SINDASSEIO)</t>
  </si>
  <si>
    <t>25/1204-0007566-8</t>
  </si>
  <si>
    <t>Oficial de Manutenção Predial</t>
  </si>
  <si>
    <t>Gravataí</t>
  </si>
  <si>
    <t>RS000041/2026</t>
  </si>
  <si>
    <t>Canoas</t>
  </si>
  <si>
    <t>São Leopoldo</t>
  </si>
  <si>
    <t>30 horas</t>
  </si>
  <si>
    <t>Segunda à sexta</t>
  </si>
  <si>
    <t>Lotes</t>
  </si>
  <si>
    <t>Tarifa Transporte*
Obs* Em Canoas o vale tranporte está isento até o dia 28/02/2026 (Decreto nº 402/2025), utilizamos o valor subsidiado pela Prefeitura como base de custo (Art. 3º Decreto nº 68, de 10 de março de 2025)</t>
  </si>
</sst>
</file>

<file path=xl/styles.xml><?xml version="1.0" encoding="utf-8"?>
<styleSheet xmlns="http://schemas.openxmlformats.org/spreadsheetml/2006/main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4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43" fontId="26" fillId="0" borderId="0" applyFont="0" applyFill="0" applyBorder="0" applyAlignment="0" applyProtection="0"/>
  </cellStyleXfs>
  <cellXfs count="18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5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6" fillId="0" borderId="0" xfId="4" applyAlignment="1">
      <alignment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44" fontId="26" fillId="0" borderId="1" xfId="8" applyBorder="1" applyAlignment="1">
      <alignment horizontal="center"/>
    </xf>
    <xf numFmtId="44" fontId="26" fillId="0" borderId="2" xfId="8" applyBorder="1" applyAlignment="1">
      <alignment horizontal="center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164" fontId="26" fillId="0" borderId="2" xfId="4" applyNumberFormat="1" applyBorder="1"/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44" fontId="11" fillId="11" borderId="1" xfId="4" applyNumberFormat="1" applyFont="1" applyFill="1" applyBorder="1" applyAlignment="1">
      <alignment horizontal="center" vertical="center"/>
    </xf>
    <xf numFmtId="10" fontId="11" fillId="11" borderId="1" xfId="9" applyNumberFormat="1" applyFont="1" applyFill="1" applyBorder="1" applyAlignment="1">
      <alignment horizontal="center" vertical="center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 wrapText="1"/>
    </xf>
    <xf numFmtId="44" fontId="28" fillId="10" borderId="5" xfId="8" applyFont="1" applyFill="1" applyBorder="1" applyAlignment="1">
      <alignment vertical="center" wrapText="1"/>
    </xf>
    <xf numFmtId="44" fontId="28" fillId="10" borderId="7" xfId="8" applyFont="1" applyFill="1" applyBorder="1" applyAlignment="1">
      <alignment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43" fontId="26" fillId="0" borderId="0" xfId="10" applyAlignment="1"/>
    <xf numFmtId="0" fontId="26" fillId="0" borderId="0" xfId="4" applyAlignment="1"/>
    <xf numFmtId="43" fontId="26" fillId="0" borderId="0" xfId="4" applyNumberFormat="1" applyAlignment="1"/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" fontId="29" fillId="10" borderId="5" xfId="0" applyNumberFormat="1" applyFont="1" applyFill="1" applyBorder="1" applyAlignment="1">
      <alignment horizontal="center" vertical="center" wrapText="1"/>
    </xf>
    <xf numFmtId="4" fontId="29" fillId="10" borderId="7" xfId="0" applyNumberFormat="1" applyFont="1" applyFill="1" applyBorder="1" applyAlignment="1">
      <alignment horizontal="center" vertical="center" wrapText="1"/>
    </xf>
    <xf numFmtId="4" fontId="29" fillId="10" borderId="10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  <xf numFmtId="0" fontId="11" fillId="11" borderId="10" xfId="4" applyFont="1" applyFill="1" applyBorder="1" applyAlignment="1">
      <alignment horizontal="right" vertical="center"/>
    </xf>
  </cellXfs>
  <cellStyles count="11">
    <cellStyle name="Hiperlink 2" xfId="2"/>
    <cellStyle name="Hyperlink" xfId="1" builtinId="8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  <cellStyle name="Separador de milhares" xfId="10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3"/>
  <sheetViews>
    <sheetView showGridLines="0" tabSelected="1" view="pageBreakPreview" topLeftCell="A139" zoomScale="145" zoomScaleNormal="130" zoomScaleSheetLayoutView="145" zoomScalePageLayoutView="130" workbookViewId="0">
      <selection activeCell="I139" sqref="I139"/>
    </sheetView>
  </sheetViews>
  <sheetFormatPr defaultColWidth="9.453125" defaultRowHeight="10.5"/>
  <cols>
    <col min="1" max="1" width="2.54296875" style="1" customWidth="1"/>
    <col min="2" max="2" width="11.453125" style="1" customWidth="1"/>
    <col min="3" max="3" width="12.453125" style="1" customWidth="1"/>
    <col min="4" max="4" width="12.54296875" style="1" customWidth="1"/>
    <col min="5" max="5" width="12.453125" style="1" customWidth="1"/>
    <col min="6" max="6" width="11.54296875" style="1" customWidth="1"/>
    <col min="7" max="7" width="11.453125" style="1" customWidth="1"/>
    <col min="8" max="8" width="9.453125" style="1" customWidth="1"/>
    <col min="9" max="9" width="11.54296875" style="1" customWidth="1"/>
    <col min="10" max="10" width="11.453125" style="2" customWidth="1"/>
    <col min="11" max="11" width="10" style="1" customWidth="1"/>
    <col min="12" max="12" width="9.453125" style="1"/>
    <col min="13" max="15" width="22.453125" style="1" customWidth="1"/>
    <col min="16" max="16384" width="9.453125" style="1"/>
  </cols>
  <sheetData>
    <row r="1" spans="1:11" ht="27.75" customHeight="1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K1" s="3"/>
    </row>
    <row r="2" spans="1:11" ht="22.5" customHeight="1">
      <c r="A2" s="156" t="s">
        <v>1</v>
      </c>
      <c r="B2" s="156"/>
      <c r="C2" s="157" t="s">
        <v>200</v>
      </c>
      <c r="D2" s="157"/>
      <c r="E2" s="158" t="s">
        <v>2</v>
      </c>
      <c r="F2" s="158"/>
      <c r="G2" s="158"/>
      <c r="H2" s="158"/>
      <c r="I2" s="158"/>
    </row>
    <row r="3" spans="1:11" ht="11.25" customHeight="1">
      <c r="A3" s="156" t="s">
        <v>3</v>
      </c>
      <c r="B3" s="156"/>
      <c r="C3" s="4"/>
      <c r="D3" s="5"/>
      <c r="E3" s="6" t="s">
        <v>4</v>
      </c>
      <c r="F3" s="4"/>
      <c r="G3" s="5"/>
      <c r="H3" s="5"/>
      <c r="I3" s="5"/>
    </row>
    <row r="4" spans="1:11" ht="4.5" customHeight="1"/>
    <row r="5" spans="1:11" ht="18.75" customHeight="1">
      <c r="A5" s="136" t="s">
        <v>5</v>
      </c>
      <c r="B5" s="136"/>
      <c r="C5" s="136"/>
      <c r="D5" s="159" t="s">
        <v>201</v>
      </c>
      <c r="E5" s="159"/>
      <c r="F5" s="159"/>
      <c r="G5" s="160" t="str">
        <f>IF(D6="12x36","Regime de trabalho:","Quantidade de HORAS/MÊS")</f>
        <v>Quantidade de HORAS/MÊS</v>
      </c>
      <c r="H5" s="160"/>
      <c r="I5" s="161">
        <f>IF(D6="12x36",D6,5*D6)</f>
        <v>150</v>
      </c>
    </row>
    <row r="6" spans="1:11" ht="18.75" customHeight="1">
      <c r="A6" s="136" t="str">
        <f>IF(D6="12x36","Regime de trabalho:","Regime de trabalho (horas semanais):")</f>
        <v>Regime de trabalho (horas semanais):</v>
      </c>
      <c r="B6" s="136"/>
      <c r="C6" s="136"/>
      <c r="D6" s="136">
        <v>30</v>
      </c>
      <c r="E6" s="136"/>
      <c r="F6" s="136"/>
      <c r="G6" s="160"/>
      <c r="H6" s="160"/>
      <c r="I6" s="161"/>
    </row>
    <row r="7" spans="1:11" ht="22.5" customHeight="1">
      <c r="A7" s="136" t="s">
        <v>6</v>
      </c>
      <c r="B7" s="136"/>
      <c r="C7" s="136"/>
      <c r="D7" s="111" t="s">
        <v>203</v>
      </c>
      <c r="E7" s="111"/>
      <c r="F7" s="111"/>
      <c r="G7" s="173" t="s">
        <v>7</v>
      </c>
      <c r="H7" s="173"/>
      <c r="I7" s="174">
        <v>0.2</v>
      </c>
    </row>
    <row r="8" spans="1:11" ht="22.5" customHeight="1">
      <c r="A8" s="136" t="s">
        <v>8</v>
      </c>
      <c r="B8" s="136"/>
      <c r="C8" s="136"/>
      <c r="D8" s="111" t="s">
        <v>15</v>
      </c>
      <c r="E8" s="111"/>
      <c r="F8" s="111"/>
      <c r="G8" s="173"/>
      <c r="H8" s="173"/>
      <c r="I8" s="174"/>
    </row>
    <row r="9" spans="1:11" ht="24.75" customHeight="1">
      <c r="A9" s="136" t="s">
        <v>9</v>
      </c>
      <c r="B9" s="136"/>
      <c r="C9" s="136"/>
      <c r="D9" s="136" t="s">
        <v>202</v>
      </c>
      <c r="E9" s="136"/>
      <c r="F9" s="136"/>
      <c r="G9" s="173" t="s">
        <v>10</v>
      </c>
      <c r="H9" s="173"/>
      <c r="I9" s="70" t="s">
        <v>193</v>
      </c>
    </row>
    <row r="10" spans="1:11" ht="32.25" customHeight="1">
      <c r="A10" s="176" t="s">
        <v>181</v>
      </c>
      <c r="B10" s="176"/>
      <c r="C10" s="176"/>
      <c r="D10" s="176"/>
      <c r="E10" s="176"/>
      <c r="F10" s="176"/>
      <c r="G10" s="73" t="s">
        <v>11</v>
      </c>
      <c r="H10" s="75">
        <v>220</v>
      </c>
      <c r="I10" s="7">
        <v>1765.86</v>
      </c>
    </row>
    <row r="11" spans="1:11" ht="11.25" customHeight="1">
      <c r="A11" s="125" t="s">
        <v>12</v>
      </c>
      <c r="B11" s="125"/>
      <c r="C11" s="125"/>
      <c r="D11" s="125"/>
      <c r="E11" s="125"/>
      <c r="F11" s="125"/>
      <c r="G11" s="75" t="str">
        <f>D9</f>
        <v>Gravataí</v>
      </c>
      <c r="H11" s="75" t="s">
        <v>13</v>
      </c>
      <c r="I11" s="8">
        <v>0.03</v>
      </c>
    </row>
    <row r="12" spans="1:11" ht="15" customHeight="1">
      <c r="A12" s="125" t="s">
        <v>14</v>
      </c>
      <c r="B12" s="125"/>
      <c r="C12" s="125"/>
      <c r="D12" s="125"/>
      <c r="E12" s="125"/>
      <c r="F12" s="125"/>
      <c r="G12" s="162" t="s">
        <v>15</v>
      </c>
      <c r="H12" s="75" t="s">
        <v>16</v>
      </c>
      <c r="I12" s="7">
        <v>7.4</v>
      </c>
    </row>
    <row r="13" spans="1:11">
      <c r="A13" s="125"/>
      <c r="B13" s="125"/>
      <c r="C13" s="125"/>
      <c r="D13" s="125"/>
      <c r="E13" s="125"/>
      <c r="F13" s="125"/>
      <c r="G13" s="162"/>
      <c r="H13" s="75" t="s">
        <v>17</v>
      </c>
      <c r="I13" s="9">
        <v>22</v>
      </c>
    </row>
    <row r="14" spans="1:11">
      <c r="A14" s="125"/>
      <c r="B14" s="125"/>
      <c r="C14" s="125"/>
      <c r="D14" s="125"/>
      <c r="E14" s="125"/>
      <c r="F14" s="125"/>
      <c r="G14" s="162"/>
      <c r="H14" s="75" t="s">
        <v>18</v>
      </c>
      <c r="I14" s="70">
        <v>0.06</v>
      </c>
    </row>
    <row r="15" spans="1:11" ht="11.25" customHeight="1">
      <c r="A15" s="125" t="s">
        <v>180</v>
      </c>
      <c r="B15" s="125"/>
      <c r="C15" s="125"/>
      <c r="D15" s="125"/>
      <c r="E15" s="125"/>
      <c r="F15" s="125"/>
      <c r="G15" s="162" t="s">
        <v>15</v>
      </c>
      <c r="H15" s="75" t="s">
        <v>16</v>
      </c>
      <c r="I15" s="7">
        <v>0</v>
      </c>
    </row>
    <row r="16" spans="1:11" ht="11.25" customHeight="1">
      <c r="A16" s="125"/>
      <c r="B16" s="125"/>
      <c r="C16" s="125"/>
      <c r="D16" s="125"/>
      <c r="E16" s="125"/>
      <c r="F16" s="125"/>
      <c r="G16" s="162"/>
      <c r="H16" s="75" t="s">
        <v>17</v>
      </c>
      <c r="I16" s="9">
        <v>0</v>
      </c>
    </row>
    <row r="17" spans="1:9">
      <c r="A17" s="125"/>
      <c r="B17" s="125"/>
      <c r="C17" s="125"/>
      <c r="D17" s="125"/>
      <c r="E17" s="125"/>
      <c r="F17" s="125"/>
      <c r="G17" s="162"/>
      <c r="H17" s="75" t="s">
        <v>18</v>
      </c>
      <c r="I17" s="70">
        <v>0</v>
      </c>
    </row>
    <row r="18" spans="1:9" ht="11.25" customHeight="1">
      <c r="A18" s="125" t="s">
        <v>20</v>
      </c>
      <c r="B18" s="125"/>
      <c r="C18" s="125"/>
      <c r="D18" s="125"/>
      <c r="E18" s="125"/>
      <c r="F18" s="125"/>
      <c r="G18" s="162" t="s">
        <v>15</v>
      </c>
      <c r="H18" s="75" t="s">
        <v>16</v>
      </c>
      <c r="I18" s="7">
        <v>13.57</v>
      </c>
    </row>
    <row r="19" spans="1:9">
      <c r="A19" s="125"/>
      <c r="B19" s="125"/>
      <c r="C19" s="125"/>
      <c r="D19" s="125"/>
      <c r="E19" s="125"/>
      <c r="F19" s="125"/>
      <c r="G19" s="162"/>
      <c r="H19" s="75" t="s">
        <v>17</v>
      </c>
      <c r="I19" s="9">
        <v>22</v>
      </c>
    </row>
    <row r="20" spans="1:9">
      <c r="A20" s="175"/>
      <c r="B20" s="175"/>
      <c r="C20" s="175"/>
      <c r="D20" s="175"/>
      <c r="E20" s="175"/>
      <c r="F20" s="175"/>
      <c r="G20" s="162"/>
      <c r="H20" s="75" t="s">
        <v>18</v>
      </c>
      <c r="I20" s="70">
        <v>0.19</v>
      </c>
    </row>
    <row r="21" spans="1:9" ht="14.25" customHeight="1">
      <c r="A21" s="124" t="s">
        <v>198</v>
      </c>
      <c r="B21" s="124"/>
      <c r="C21" s="124"/>
      <c r="D21" s="124"/>
      <c r="E21" s="124"/>
      <c r="F21" s="124"/>
      <c r="G21" s="75" t="s">
        <v>15</v>
      </c>
      <c r="H21" s="72" t="s">
        <v>21</v>
      </c>
      <c r="I21" s="106">
        <v>40</v>
      </c>
    </row>
    <row r="22" spans="1:9" ht="14.25" customHeight="1">
      <c r="A22" s="124" t="s">
        <v>199</v>
      </c>
      <c r="B22" s="124"/>
      <c r="C22" s="124"/>
      <c r="D22" s="124"/>
      <c r="E22" s="124"/>
      <c r="F22" s="124"/>
      <c r="G22" s="75" t="s">
        <v>15</v>
      </c>
      <c r="H22" s="72" t="s">
        <v>21</v>
      </c>
      <c r="I22" s="106">
        <v>25.52</v>
      </c>
    </row>
    <row r="23" spans="1:9" ht="14.25" customHeight="1">
      <c r="A23" s="124" t="s">
        <v>182</v>
      </c>
      <c r="B23" s="124"/>
      <c r="C23" s="124"/>
      <c r="D23" s="124"/>
      <c r="E23" s="124"/>
      <c r="F23" s="124"/>
      <c r="G23" s="103" t="s">
        <v>15</v>
      </c>
      <c r="H23" s="72" t="s">
        <v>21</v>
      </c>
      <c r="I23" s="106" t="s">
        <v>193</v>
      </c>
    </row>
    <row r="24" spans="1:9" ht="22.5" customHeight="1">
      <c r="A24" s="142" t="s">
        <v>22</v>
      </c>
      <c r="B24" s="142"/>
      <c r="C24" s="142"/>
      <c r="D24" s="142"/>
      <c r="E24" s="142"/>
      <c r="F24" s="142"/>
      <c r="G24" s="72"/>
      <c r="H24" s="72" t="s">
        <v>23</v>
      </c>
      <c r="I24" s="10" t="s">
        <v>193</v>
      </c>
    </row>
    <row r="25" spans="1:9" ht="34.5" customHeight="1">
      <c r="A25" s="124" t="s">
        <v>24</v>
      </c>
      <c r="B25" s="124"/>
      <c r="C25" s="124"/>
      <c r="D25" s="124"/>
      <c r="E25" s="124"/>
      <c r="F25" s="124"/>
      <c r="G25" s="75"/>
      <c r="H25" s="75" t="s">
        <v>25</v>
      </c>
      <c r="I25" s="7">
        <f>I10</f>
        <v>1765.86</v>
      </c>
    </row>
    <row r="26" spans="1:9" ht="15" customHeight="1">
      <c r="A26" s="124" t="s">
        <v>26</v>
      </c>
      <c r="B26" s="124"/>
      <c r="C26" s="124"/>
      <c r="D26" s="124"/>
      <c r="E26" s="124"/>
      <c r="F26" s="124"/>
      <c r="G26" s="72"/>
      <c r="H26" s="11" t="s">
        <v>27</v>
      </c>
      <c r="I26" s="12" t="s">
        <v>193</v>
      </c>
    </row>
    <row r="27" spans="1:9" ht="15" customHeight="1">
      <c r="A27" s="124"/>
      <c r="B27" s="124"/>
      <c r="C27" s="124"/>
      <c r="D27" s="124"/>
      <c r="E27" s="124"/>
      <c r="F27" s="124"/>
      <c r="G27" s="72"/>
      <c r="H27" s="13" t="s">
        <v>28</v>
      </c>
      <c r="I27" s="70" t="s">
        <v>193</v>
      </c>
    </row>
    <row r="28" spans="1:9" ht="26.25" customHeight="1">
      <c r="A28" s="124" t="s">
        <v>29</v>
      </c>
      <c r="B28" s="124"/>
      <c r="C28" s="124"/>
      <c r="D28" s="124"/>
      <c r="E28" s="124"/>
      <c r="F28" s="124"/>
      <c r="G28" s="72"/>
      <c r="H28" s="75" t="s">
        <v>27</v>
      </c>
      <c r="I28" s="12" t="s">
        <v>193</v>
      </c>
    </row>
    <row r="29" spans="1:9" ht="35.25" customHeight="1">
      <c r="A29" s="124" t="s">
        <v>30</v>
      </c>
      <c r="B29" s="124"/>
      <c r="C29" s="124"/>
      <c r="D29" s="124"/>
      <c r="E29" s="124"/>
      <c r="F29" s="124"/>
      <c r="G29" s="75"/>
      <c r="H29" s="73" t="s">
        <v>23</v>
      </c>
      <c r="I29" s="70">
        <v>0.2</v>
      </c>
    </row>
    <row r="30" spans="1:9" ht="1.4" customHeight="1">
      <c r="A30" s="100"/>
      <c r="B30" s="100"/>
      <c r="C30" s="100"/>
      <c r="D30" s="100"/>
      <c r="E30" s="100"/>
      <c r="F30" s="100"/>
      <c r="G30" s="100"/>
      <c r="H30" s="100"/>
      <c r="I30" s="101" t="s">
        <v>193</v>
      </c>
    </row>
    <row r="31" spans="1:9" ht="1.4" customHeight="1">
      <c r="A31" s="154"/>
      <c r="B31" s="154"/>
      <c r="C31" s="154"/>
      <c r="D31" s="154"/>
      <c r="E31" s="154"/>
      <c r="F31" s="154"/>
      <c r="G31" s="154"/>
      <c r="H31" s="154"/>
      <c r="I31" s="154"/>
    </row>
    <row r="32" spans="1:9" ht="1.4" customHeight="1">
      <c r="A32" s="154"/>
      <c r="B32" s="154"/>
      <c r="C32" s="154"/>
      <c r="D32" s="154"/>
      <c r="E32" s="154"/>
      <c r="F32" s="154"/>
      <c r="G32" s="154"/>
      <c r="H32" s="154"/>
      <c r="I32" s="154"/>
    </row>
    <row r="33" spans="1:10" ht="1.4" customHeight="1">
      <c r="A33" s="154"/>
      <c r="B33" s="154"/>
      <c r="C33" s="154"/>
      <c r="D33" s="154"/>
      <c r="E33" s="154"/>
      <c r="F33" s="154"/>
      <c r="G33" s="154"/>
      <c r="H33" s="154"/>
      <c r="I33" s="154"/>
    </row>
    <row r="34" spans="1:10" ht="1.4" customHeight="1">
      <c r="A34" s="154"/>
      <c r="B34" s="154"/>
      <c r="C34" s="154"/>
      <c r="D34" s="154"/>
      <c r="E34" s="154"/>
      <c r="F34" s="154"/>
      <c r="G34" s="154"/>
      <c r="H34" s="154"/>
      <c r="I34" s="154"/>
    </row>
    <row r="35" spans="1:10" ht="1.4" customHeight="1">
      <c r="A35" s="155"/>
      <c r="B35" s="155"/>
      <c r="C35" s="155"/>
      <c r="D35" s="155"/>
      <c r="E35" s="155"/>
      <c r="F35" s="155"/>
      <c r="G35" s="155"/>
      <c r="H35" s="155"/>
      <c r="I35" s="155"/>
    </row>
    <row r="36" spans="1:10" ht="8.25" customHeight="1">
      <c r="A36" s="110" t="s">
        <v>31</v>
      </c>
      <c r="B36" s="110"/>
      <c r="C36" s="110"/>
      <c r="D36" s="110"/>
      <c r="E36" s="110"/>
      <c r="F36" s="110"/>
      <c r="G36" s="110"/>
      <c r="H36" s="110"/>
      <c r="I36" s="110"/>
    </row>
    <row r="37" spans="1:10" ht="33.75" customHeight="1">
      <c r="A37" s="14" t="s">
        <v>32</v>
      </c>
      <c r="B37" s="132" t="s">
        <v>33</v>
      </c>
      <c r="C37" s="132"/>
      <c r="D37" s="132"/>
      <c r="E37" s="132"/>
      <c r="F37" s="132"/>
      <c r="G37" s="132"/>
      <c r="H37" s="14" t="s">
        <v>34</v>
      </c>
      <c r="I37" s="14" t="s">
        <v>35</v>
      </c>
    </row>
    <row r="38" spans="1:10" ht="15" customHeight="1">
      <c r="A38" s="77">
        <v>1</v>
      </c>
      <c r="B38" s="111" t="s">
        <v>36</v>
      </c>
      <c r="C38" s="111"/>
      <c r="D38" s="111"/>
      <c r="E38" s="111"/>
      <c r="F38" s="111"/>
      <c r="G38" s="111"/>
      <c r="H38" s="15">
        <f t="shared" ref="H38:H45" si="0">I38/$I$46</f>
        <v>0.77319587628865982</v>
      </c>
      <c r="I38" s="82">
        <f>IF(D6="12x36",I10,I10/H10*I5)</f>
        <v>1203.9954545454545</v>
      </c>
    </row>
    <row r="39" spans="1:10" ht="15" customHeight="1">
      <c r="A39" s="77">
        <f t="shared" ref="A39:A45" si="1">A38+1</f>
        <v>2</v>
      </c>
      <c r="B39" s="111" t="s">
        <v>37</v>
      </c>
      <c r="C39" s="111"/>
      <c r="D39" s="111"/>
      <c r="E39" s="111"/>
      <c r="F39" s="111"/>
      <c r="G39" s="111"/>
      <c r="H39" s="15">
        <f t="shared" si="0"/>
        <v>0</v>
      </c>
      <c r="I39" s="82">
        <f>IF(I9=30%,I38*I9,0)</f>
        <v>0</v>
      </c>
    </row>
    <row r="40" spans="1:10" ht="15" customHeight="1">
      <c r="A40" s="77">
        <f t="shared" si="1"/>
        <v>3</v>
      </c>
      <c r="B40" s="111" t="s">
        <v>38</v>
      </c>
      <c r="C40" s="111"/>
      <c r="D40" s="111"/>
      <c r="E40" s="111"/>
      <c r="F40" s="111"/>
      <c r="G40" s="111"/>
      <c r="H40" s="15">
        <f t="shared" si="0"/>
        <v>0</v>
      </c>
      <c r="I40" s="82">
        <f>IF(I7=10%,I25*I7,0)</f>
        <v>0</v>
      </c>
    </row>
    <row r="41" spans="1:10" ht="15" customHeight="1">
      <c r="A41" s="77">
        <f t="shared" si="1"/>
        <v>4</v>
      </c>
      <c r="B41" s="111" t="s">
        <v>39</v>
      </c>
      <c r="C41" s="111"/>
      <c r="D41" s="111"/>
      <c r="E41" s="111"/>
      <c r="F41" s="111"/>
      <c r="G41" s="111"/>
      <c r="H41" s="15">
        <f t="shared" si="0"/>
        <v>0.22680412371134021</v>
      </c>
      <c r="I41" s="82">
        <f>IF(I7=20%,I25*I7,0)</f>
        <v>353.17200000000003</v>
      </c>
    </row>
    <row r="42" spans="1:10" ht="15" customHeight="1">
      <c r="A42" s="77">
        <f t="shared" si="1"/>
        <v>5</v>
      </c>
      <c r="B42" s="111" t="s">
        <v>40</v>
      </c>
      <c r="C42" s="111"/>
      <c r="D42" s="111"/>
      <c r="E42" s="111"/>
      <c r="F42" s="111"/>
      <c r="G42" s="111"/>
      <c r="H42" s="15">
        <f t="shared" si="0"/>
        <v>0</v>
      </c>
      <c r="I42" s="82">
        <f>IF(I7=40%,I25*I7,0)</f>
        <v>0</v>
      </c>
    </row>
    <row r="43" spans="1:10" ht="15" customHeight="1">
      <c r="A43" s="77">
        <f t="shared" si="1"/>
        <v>6</v>
      </c>
      <c r="B43" s="111" t="s">
        <v>175</v>
      </c>
      <c r="C43" s="111"/>
      <c r="D43" s="111"/>
      <c r="E43" s="111"/>
      <c r="F43" s="111"/>
      <c r="G43" s="111"/>
      <c r="H43" s="15">
        <f t="shared" si="0"/>
        <v>0</v>
      </c>
      <c r="I43" s="82">
        <f>IF(I24="Não aplicável",0,I38*I24)</f>
        <v>0</v>
      </c>
    </row>
    <row r="44" spans="1:10" ht="15" customHeight="1">
      <c r="A44" s="77">
        <f t="shared" si="1"/>
        <v>7</v>
      </c>
      <c r="B44" s="111" t="s">
        <v>41</v>
      </c>
      <c r="C44" s="111"/>
      <c r="D44" s="111"/>
      <c r="E44" s="111"/>
      <c r="F44" s="111"/>
      <c r="G44" s="111"/>
      <c r="H44" s="15">
        <f t="shared" si="0"/>
        <v>0</v>
      </c>
      <c r="I44" s="82">
        <f>IF(I26="Não aplicável",0,(I38+I39+I40+I41+I42+I43)/I5*I26*(1+I27))</f>
        <v>0</v>
      </c>
    </row>
    <row r="45" spans="1:10" ht="23.25" customHeight="1">
      <c r="A45" s="77">
        <f t="shared" si="1"/>
        <v>8</v>
      </c>
      <c r="B45" s="111" t="s">
        <v>42</v>
      </c>
      <c r="C45" s="111"/>
      <c r="D45" s="111"/>
      <c r="E45" s="111"/>
      <c r="F45" s="111"/>
      <c r="G45" s="111"/>
      <c r="H45" s="15">
        <f t="shared" si="0"/>
        <v>0</v>
      </c>
      <c r="I45" s="82">
        <f>IF(I26="Não aplicável",0,I26/I13*5*(I10/H10*(1+I27)))</f>
        <v>0</v>
      </c>
    </row>
    <row r="46" spans="1:10" s="19" customFormat="1" ht="15" customHeight="1">
      <c r="A46" s="128" t="s">
        <v>43</v>
      </c>
      <c r="B46" s="128"/>
      <c r="C46" s="128"/>
      <c r="D46" s="128"/>
      <c r="E46" s="128"/>
      <c r="F46" s="128"/>
      <c r="G46" s="128"/>
      <c r="H46" s="16">
        <f>SUM(H38:H45)</f>
        <v>1</v>
      </c>
      <c r="I46" s="17">
        <f>SUM(I38:I45)</f>
        <v>1557.1674545454546</v>
      </c>
      <c r="J46" s="18"/>
    </row>
    <row r="47" spans="1:10" s="19" customFormat="1" ht="1.4" customHeight="1">
      <c r="A47" s="151"/>
      <c r="B47" s="151"/>
      <c r="C47" s="151"/>
      <c r="D47" s="151"/>
      <c r="E47" s="151"/>
      <c r="F47" s="151"/>
      <c r="G47" s="151"/>
      <c r="H47" s="151"/>
      <c r="I47" s="151"/>
      <c r="J47" s="18"/>
    </row>
    <row r="48" spans="1:10" s="19" customFormat="1" ht="1.4" customHeight="1">
      <c r="A48" s="152"/>
      <c r="B48" s="152"/>
      <c r="C48" s="152"/>
      <c r="D48" s="152"/>
      <c r="E48" s="152"/>
      <c r="F48" s="152"/>
      <c r="G48" s="152"/>
      <c r="H48" s="152"/>
      <c r="I48" s="152"/>
      <c r="J48" s="18"/>
    </row>
    <row r="49" spans="1:10" s="19" customFormat="1" ht="1.4" customHeight="1">
      <c r="A49" s="152"/>
      <c r="B49" s="152"/>
      <c r="C49" s="152"/>
      <c r="D49" s="152"/>
      <c r="E49" s="152"/>
      <c r="F49" s="152"/>
      <c r="G49" s="152"/>
      <c r="H49" s="152"/>
      <c r="I49" s="152"/>
      <c r="J49" s="18"/>
    </row>
    <row r="50" spans="1:10" s="19" customFormat="1" ht="1.4" customHeight="1">
      <c r="A50" s="152"/>
      <c r="B50" s="152"/>
      <c r="C50" s="152"/>
      <c r="D50" s="152"/>
      <c r="E50" s="152"/>
      <c r="F50" s="152"/>
      <c r="G50" s="152"/>
      <c r="H50" s="152"/>
      <c r="I50" s="152"/>
      <c r="J50" s="18"/>
    </row>
    <row r="51" spans="1:10" s="19" customFormat="1" ht="1.4" customHeight="1">
      <c r="A51" s="152"/>
      <c r="B51" s="152"/>
      <c r="C51" s="152"/>
      <c r="D51" s="152"/>
      <c r="E51" s="152"/>
      <c r="F51" s="152"/>
      <c r="G51" s="152"/>
      <c r="H51" s="152"/>
      <c r="I51" s="152"/>
      <c r="J51" s="18"/>
    </row>
    <row r="52" spans="1:10" s="19" customFormat="1" ht="1.4" customHeight="1">
      <c r="A52" s="152"/>
      <c r="B52" s="152"/>
      <c r="C52" s="152"/>
      <c r="D52" s="152"/>
      <c r="E52" s="152"/>
      <c r="F52" s="152"/>
      <c r="G52" s="152"/>
      <c r="H52" s="152"/>
      <c r="I52" s="152"/>
      <c r="J52" s="18"/>
    </row>
    <row r="53" spans="1:10" s="19" customFormat="1" ht="1.4" customHeight="1">
      <c r="A53" s="152"/>
      <c r="B53" s="152"/>
      <c r="C53" s="152"/>
      <c r="D53" s="152"/>
      <c r="E53" s="152"/>
      <c r="F53" s="152"/>
      <c r="G53" s="152"/>
      <c r="H53" s="152"/>
      <c r="I53" s="152"/>
      <c r="J53" s="18"/>
    </row>
    <row r="54" spans="1:10" s="19" customFormat="1" ht="1.4" customHeight="1">
      <c r="A54" s="152"/>
      <c r="B54" s="152"/>
      <c r="C54" s="152"/>
      <c r="D54" s="152"/>
      <c r="E54" s="152"/>
      <c r="F54" s="152"/>
      <c r="G54" s="152"/>
      <c r="H54" s="152"/>
      <c r="I54" s="152"/>
      <c r="J54" s="18"/>
    </row>
    <row r="55" spans="1:10" s="19" customFormat="1" ht="1.4" customHeight="1">
      <c r="A55" s="152"/>
      <c r="B55" s="152"/>
      <c r="C55" s="152"/>
      <c r="D55" s="152"/>
      <c r="E55" s="152"/>
      <c r="F55" s="152"/>
      <c r="G55" s="152"/>
      <c r="H55" s="152"/>
      <c r="I55" s="152"/>
      <c r="J55" s="18"/>
    </row>
    <row r="56" spans="1:10" ht="1.4" customHeight="1">
      <c r="A56" s="153"/>
      <c r="B56" s="153"/>
      <c r="C56" s="153"/>
      <c r="D56" s="153"/>
      <c r="E56" s="153"/>
      <c r="F56" s="153"/>
      <c r="G56" s="153"/>
      <c r="H56" s="153"/>
      <c r="I56" s="153"/>
    </row>
    <row r="57" spans="1:10" ht="33.75" customHeight="1">
      <c r="A57" s="14" t="s">
        <v>44</v>
      </c>
      <c r="B57" s="132" t="s">
        <v>45</v>
      </c>
      <c r="C57" s="132"/>
      <c r="D57" s="132"/>
      <c r="E57" s="132"/>
      <c r="F57" s="132"/>
      <c r="G57" s="132"/>
      <c r="H57" s="14" t="s">
        <v>34</v>
      </c>
      <c r="I57" s="14" t="s">
        <v>35</v>
      </c>
    </row>
    <row r="58" spans="1:10" ht="15" customHeight="1">
      <c r="A58" s="77">
        <v>1</v>
      </c>
      <c r="B58" s="111" t="s">
        <v>46</v>
      </c>
      <c r="C58" s="111"/>
      <c r="D58" s="111"/>
      <c r="E58" s="111"/>
      <c r="F58" s="111"/>
      <c r="G58" s="111"/>
      <c r="H58" s="15">
        <v>0.2</v>
      </c>
      <c r="I58" s="82">
        <f t="shared" ref="I58:I65" si="2">$I$46*H58</f>
        <v>311.43349090909095</v>
      </c>
    </row>
    <row r="59" spans="1:10" ht="15" customHeight="1">
      <c r="A59" s="77">
        <v>2</v>
      </c>
      <c r="B59" s="111" t="s">
        <v>47</v>
      </c>
      <c r="C59" s="111"/>
      <c r="D59" s="111"/>
      <c r="E59" s="111"/>
      <c r="F59" s="111"/>
      <c r="G59" s="111"/>
      <c r="H59" s="15">
        <v>1.4999999999999999E-2</v>
      </c>
      <c r="I59" s="82">
        <f t="shared" si="2"/>
        <v>23.357511818181816</v>
      </c>
    </row>
    <row r="60" spans="1:10" ht="15" customHeight="1">
      <c r="A60" s="77">
        <v>3</v>
      </c>
      <c r="B60" s="111" t="s">
        <v>48</v>
      </c>
      <c r="C60" s="111"/>
      <c r="D60" s="111"/>
      <c r="E60" s="111"/>
      <c r="F60" s="111"/>
      <c r="G60" s="111"/>
      <c r="H60" s="15">
        <v>0.01</v>
      </c>
      <c r="I60" s="82">
        <f t="shared" si="2"/>
        <v>15.571674545454545</v>
      </c>
    </row>
    <row r="61" spans="1:10" ht="15" customHeight="1">
      <c r="A61" s="77">
        <v>4</v>
      </c>
      <c r="B61" s="111" t="s">
        <v>49</v>
      </c>
      <c r="C61" s="111"/>
      <c r="D61" s="111"/>
      <c r="E61" s="111"/>
      <c r="F61" s="111"/>
      <c r="G61" s="111"/>
      <c r="H61" s="15">
        <v>2E-3</v>
      </c>
      <c r="I61" s="82">
        <f t="shared" si="2"/>
        <v>3.1143349090909092</v>
      </c>
    </row>
    <row r="62" spans="1:10" ht="15" customHeight="1">
      <c r="A62" s="77">
        <v>5</v>
      </c>
      <c r="B62" s="111" t="s">
        <v>50</v>
      </c>
      <c r="C62" s="111"/>
      <c r="D62" s="111"/>
      <c r="E62" s="111"/>
      <c r="F62" s="111"/>
      <c r="G62" s="111"/>
      <c r="H62" s="15">
        <v>2.5000000000000001E-2</v>
      </c>
      <c r="I62" s="82">
        <f t="shared" si="2"/>
        <v>38.929186363636369</v>
      </c>
    </row>
    <row r="63" spans="1:10" ht="15" customHeight="1">
      <c r="A63" s="77">
        <v>6</v>
      </c>
      <c r="B63" s="111" t="s">
        <v>51</v>
      </c>
      <c r="C63" s="111"/>
      <c r="D63" s="111"/>
      <c r="E63" s="111"/>
      <c r="F63" s="111"/>
      <c r="G63" s="111"/>
      <c r="H63" s="15">
        <v>0.08</v>
      </c>
      <c r="I63" s="82">
        <f t="shared" si="2"/>
        <v>124.57339636363636</v>
      </c>
    </row>
    <row r="64" spans="1:10" ht="15" customHeight="1">
      <c r="A64" s="77">
        <v>7</v>
      </c>
      <c r="B64" s="111" t="s">
        <v>52</v>
      </c>
      <c r="C64" s="111"/>
      <c r="D64" s="111"/>
      <c r="E64" s="111"/>
      <c r="F64" s="111"/>
      <c r="G64" s="111"/>
      <c r="H64" s="15">
        <v>0.03</v>
      </c>
      <c r="I64" s="82">
        <f t="shared" si="2"/>
        <v>46.715023636363632</v>
      </c>
    </row>
    <row r="65" spans="1:10" ht="15" customHeight="1">
      <c r="A65" s="77">
        <v>8</v>
      </c>
      <c r="B65" s="111" t="s">
        <v>53</v>
      </c>
      <c r="C65" s="111"/>
      <c r="D65" s="111"/>
      <c r="E65" s="111"/>
      <c r="F65" s="111"/>
      <c r="G65" s="111"/>
      <c r="H65" s="15">
        <v>6.0000000000000001E-3</v>
      </c>
      <c r="I65" s="82">
        <f t="shared" si="2"/>
        <v>9.3430047272727279</v>
      </c>
    </row>
    <row r="66" spans="1:10" s="19" customFormat="1" ht="15" customHeight="1">
      <c r="A66" s="128" t="s">
        <v>54</v>
      </c>
      <c r="B66" s="128"/>
      <c r="C66" s="128"/>
      <c r="D66" s="128"/>
      <c r="E66" s="128"/>
      <c r="F66" s="128"/>
      <c r="G66" s="128"/>
      <c r="H66" s="16">
        <f>SUM(H58:H65)</f>
        <v>0.3680000000000001</v>
      </c>
      <c r="I66" s="17">
        <f>SUM(I58:I65)</f>
        <v>573.03762327272727</v>
      </c>
      <c r="J66" s="18"/>
    </row>
    <row r="67" spans="1:10" ht="15" customHeight="1">
      <c r="A67" s="143" t="s">
        <v>55</v>
      </c>
      <c r="B67" s="143"/>
      <c r="C67" s="143"/>
      <c r="D67" s="143"/>
      <c r="E67" s="143"/>
      <c r="F67" s="143"/>
      <c r="G67" s="143"/>
      <c r="H67" s="143"/>
      <c r="I67" s="143"/>
    </row>
    <row r="68" spans="1:10" ht="30.75" customHeight="1">
      <c r="A68" s="150" t="s">
        <v>56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>
      <c r="A69" s="14" t="s">
        <v>57</v>
      </c>
      <c r="B69" s="132" t="s">
        <v>58</v>
      </c>
      <c r="C69" s="132"/>
      <c r="D69" s="132"/>
      <c r="E69" s="132"/>
      <c r="F69" s="132"/>
      <c r="G69" s="132"/>
      <c r="H69" s="14" t="s">
        <v>34</v>
      </c>
      <c r="I69" s="14" t="s">
        <v>35</v>
      </c>
    </row>
    <row r="70" spans="1:10" ht="15" customHeight="1">
      <c r="A70" s="77">
        <v>1</v>
      </c>
      <c r="B70" s="111" t="s">
        <v>59</v>
      </c>
      <c r="C70" s="111"/>
      <c r="D70" s="111"/>
      <c r="E70" s="111"/>
      <c r="F70" s="111"/>
      <c r="G70" s="111"/>
      <c r="H70" s="15">
        <v>0.119314</v>
      </c>
      <c r="I70" s="82">
        <f t="shared" ref="I70:I77" si="3">$I$46*H70</f>
        <v>185.79187767163637</v>
      </c>
    </row>
    <row r="71" spans="1:10" ht="15" customHeight="1">
      <c r="A71" s="77">
        <v>2</v>
      </c>
      <c r="B71" s="111" t="s">
        <v>60</v>
      </c>
      <c r="C71" s="111"/>
      <c r="D71" s="111"/>
      <c r="E71" s="111"/>
      <c r="F71" s="111"/>
      <c r="G71" s="111"/>
      <c r="H71" s="15">
        <v>2.0479000000000001E-2</v>
      </c>
      <c r="I71" s="82">
        <f t="shared" si="3"/>
        <v>31.889232301636365</v>
      </c>
    </row>
    <row r="72" spans="1:10" ht="15" customHeight="1">
      <c r="A72" s="77">
        <v>3</v>
      </c>
      <c r="B72" s="111" t="s">
        <v>61</v>
      </c>
      <c r="C72" s="111"/>
      <c r="D72" s="111"/>
      <c r="E72" s="111"/>
      <c r="F72" s="111"/>
      <c r="G72" s="111"/>
      <c r="H72" s="15">
        <v>1.2123E-2</v>
      </c>
      <c r="I72" s="82">
        <f t="shared" si="3"/>
        <v>18.877541051454546</v>
      </c>
    </row>
    <row r="73" spans="1:10" ht="15" customHeight="1">
      <c r="A73" s="77">
        <v>4</v>
      </c>
      <c r="B73" s="111" t="s">
        <v>62</v>
      </c>
      <c r="C73" s="111"/>
      <c r="D73" s="111"/>
      <c r="E73" s="111"/>
      <c r="F73" s="111"/>
      <c r="G73" s="111"/>
      <c r="H73" s="15">
        <v>1.1436E-2</v>
      </c>
      <c r="I73" s="82">
        <f t="shared" si="3"/>
        <v>17.80776701018182</v>
      </c>
    </row>
    <row r="74" spans="1:10" ht="15" customHeight="1">
      <c r="A74" s="77">
        <v>5</v>
      </c>
      <c r="B74" s="111" t="s">
        <v>63</v>
      </c>
      <c r="C74" s="111"/>
      <c r="D74" s="111"/>
      <c r="E74" s="111"/>
      <c r="F74" s="111"/>
      <c r="G74" s="111"/>
      <c r="H74" s="15">
        <v>1.74E-4</v>
      </c>
      <c r="I74" s="82">
        <f t="shared" si="3"/>
        <v>0.27094713709090912</v>
      </c>
    </row>
    <row r="75" spans="1:10" ht="15" customHeight="1">
      <c r="A75" s="77">
        <v>6</v>
      </c>
      <c r="B75" s="111" t="s">
        <v>64</v>
      </c>
      <c r="C75" s="111"/>
      <c r="D75" s="111"/>
      <c r="E75" s="111"/>
      <c r="F75" s="111"/>
      <c r="G75" s="111"/>
      <c r="H75" s="15">
        <v>4.4200000000000001E-4</v>
      </c>
      <c r="I75" s="82">
        <f t="shared" si="3"/>
        <v>0.68826801490909095</v>
      </c>
    </row>
    <row r="76" spans="1:10" ht="15" customHeight="1">
      <c r="A76" s="77">
        <v>7</v>
      </c>
      <c r="B76" s="111" t="s">
        <v>65</v>
      </c>
      <c r="C76" s="111"/>
      <c r="D76" s="111"/>
      <c r="E76" s="111"/>
      <c r="F76" s="111"/>
      <c r="G76" s="111"/>
      <c r="H76" s="15">
        <v>1.85E-4</v>
      </c>
      <c r="I76" s="82">
        <f t="shared" si="3"/>
        <v>0.2880759790909091</v>
      </c>
    </row>
    <row r="77" spans="1:10" ht="15" customHeight="1">
      <c r="A77" s="77">
        <v>8</v>
      </c>
      <c r="B77" s="111" t="s">
        <v>66</v>
      </c>
      <c r="C77" s="111"/>
      <c r="D77" s="111"/>
      <c r="E77" s="111"/>
      <c r="F77" s="111"/>
      <c r="G77" s="111"/>
      <c r="H77" s="15">
        <v>9.0789999999999996E-2</v>
      </c>
      <c r="I77" s="82">
        <f t="shared" si="3"/>
        <v>141.3752331981818</v>
      </c>
    </row>
    <row r="78" spans="1:10" s="19" customFormat="1" ht="15" customHeight="1">
      <c r="A78" s="128" t="s">
        <v>67</v>
      </c>
      <c r="B78" s="128"/>
      <c r="C78" s="128"/>
      <c r="D78" s="128"/>
      <c r="E78" s="128"/>
      <c r="F78" s="128"/>
      <c r="G78" s="128"/>
      <c r="H78" s="16">
        <f>SUM(H70:H77)</f>
        <v>0.25494299999999998</v>
      </c>
      <c r="I78" s="17">
        <f>SUM(I70:I77)</f>
        <v>396.98894236418175</v>
      </c>
      <c r="J78" s="18"/>
    </row>
    <row r="79" spans="1:10" ht="11.25" customHeight="1">
      <c r="A79" s="20" t="s">
        <v>68</v>
      </c>
      <c r="B79" s="129" t="s">
        <v>69</v>
      </c>
      <c r="C79" s="129"/>
      <c r="D79" s="129"/>
      <c r="E79" s="129"/>
      <c r="F79" s="129"/>
      <c r="G79" s="129"/>
      <c r="H79" s="129"/>
      <c r="I79" s="129"/>
    </row>
    <row r="80" spans="1:10" ht="15" customHeight="1">
      <c r="A80" s="20" t="s">
        <v>70</v>
      </c>
      <c r="B80" s="149" t="s">
        <v>71</v>
      </c>
      <c r="C80" s="149"/>
      <c r="D80" s="149"/>
      <c r="E80" s="149"/>
      <c r="F80" s="149"/>
      <c r="G80" s="149"/>
      <c r="H80" s="149"/>
      <c r="I80" s="149"/>
    </row>
    <row r="81" spans="1:11" ht="33.75" customHeight="1">
      <c r="A81" s="14" t="s">
        <v>72</v>
      </c>
      <c r="B81" s="132" t="s">
        <v>73</v>
      </c>
      <c r="C81" s="132"/>
      <c r="D81" s="132"/>
      <c r="E81" s="132"/>
      <c r="F81" s="132"/>
      <c r="G81" s="132"/>
      <c r="H81" s="14" t="s">
        <v>34</v>
      </c>
      <c r="I81" s="14" t="s">
        <v>35</v>
      </c>
    </row>
    <row r="82" spans="1:11" ht="15" customHeight="1">
      <c r="A82" s="77">
        <v>1</v>
      </c>
      <c r="B82" s="111" t="s">
        <v>74</v>
      </c>
      <c r="C82" s="111"/>
      <c r="D82" s="111"/>
      <c r="E82" s="111"/>
      <c r="F82" s="111"/>
      <c r="G82" s="111"/>
      <c r="H82" s="15">
        <v>4.8321000000000003E-2</v>
      </c>
      <c r="I82" s="82">
        <f>$I$46*H82</f>
        <v>75.24388857109092</v>
      </c>
    </row>
    <row r="83" spans="1:11" ht="15" customHeight="1">
      <c r="A83" s="77">
        <v>2</v>
      </c>
      <c r="B83" s="111" t="s">
        <v>75</v>
      </c>
      <c r="C83" s="111"/>
      <c r="D83" s="111"/>
      <c r="E83" s="111"/>
      <c r="F83" s="111"/>
      <c r="G83" s="111"/>
      <c r="H83" s="15">
        <v>3.5109999999999998E-3</v>
      </c>
      <c r="I83" s="82">
        <f>$I$46*H83</f>
        <v>5.4672149329090907</v>
      </c>
    </row>
    <row r="84" spans="1:11" ht="15" customHeight="1">
      <c r="A84" s="77">
        <v>3</v>
      </c>
      <c r="B84" s="111" t="s">
        <v>76</v>
      </c>
      <c r="C84" s="111"/>
      <c r="D84" s="111"/>
      <c r="E84" s="111"/>
      <c r="F84" s="111"/>
      <c r="G84" s="111"/>
      <c r="H84" s="15">
        <v>1.9328000000000001E-2</v>
      </c>
      <c r="I84" s="82">
        <f>$I$46*H84</f>
        <v>30.096932561454548</v>
      </c>
    </row>
    <row r="85" spans="1:11" s="19" customFormat="1" ht="15" customHeight="1">
      <c r="A85" s="128" t="s">
        <v>77</v>
      </c>
      <c r="B85" s="128"/>
      <c r="C85" s="128"/>
      <c r="D85" s="128"/>
      <c r="E85" s="128"/>
      <c r="F85" s="128"/>
      <c r="G85" s="128"/>
      <c r="H85" s="16">
        <f>SUM(H82:H84)</f>
        <v>7.1160000000000001E-2</v>
      </c>
      <c r="I85" s="17">
        <f>SUM(I82:I84)</f>
        <v>110.80803606545456</v>
      </c>
      <c r="J85" s="18"/>
    </row>
    <row r="86" spans="1:11" ht="4.5" customHeight="1"/>
    <row r="87" spans="1:11" ht="33.75" customHeight="1">
      <c r="A87" s="14" t="s">
        <v>78</v>
      </c>
      <c r="B87" s="132" t="s">
        <v>79</v>
      </c>
      <c r="C87" s="132"/>
      <c r="D87" s="132"/>
      <c r="E87" s="132"/>
      <c r="F87" s="132"/>
      <c r="G87" s="132"/>
      <c r="H87" s="14" t="s">
        <v>34</v>
      </c>
      <c r="I87" s="14" t="s">
        <v>35</v>
      </c>
    </row>
    <row r="88" spans="1:11" ht="15" customHeight="1">
      <c r="A88" s="77">
        <v>1</v>
      </c>
      <c r="B88" s="111" t="s">
        <v>80</v>
      </c>
      <c r="C88" s="111"/>
      <c r="D88" s="111"/>
      <c r="E88" s="111"/>
      <c r="F88" s="111"/>
      <c r="G88" s="111"/>
      <c r="H88" s="15">
        <f>(H66*H78)</f>
        <v>9.3819024000000015E-2</v>
      </c>
      <c r="I88" s="82">
        <f>$I$46*H88</f>
        <v>146.09193079001892</v>
      </c>
    </row>
    <row r="89" spans="1:11" s="19" customFormat="1" ht="15" customHeight="1">
      <c r="A89" s="128" t="s">
        <v>81</v>
      </c>
      <c r="B89" s="128"/>
      <c r="C89" s="128"/>
      <c r="D89" s="128"/>
      <c r="E89" s="128"/>
      <c r="F89" s="128"/>
      <c r="G89" s="128"/>
      <c r="H89" s="16">
        <f>SUM(H88:H88)</f>
        <v>9.3819024000000015E-2</v>
      </c>
      <c r="I89" s="17">
        <f>I88</f>
        <v>146.09193079001892</v>
      </c>
      <c r="J89" s="18"/>
      <c r="K89" s="21"/>
    </row>
    <row r="90" spans="1:11" ht="4.5" customHeight="1">
      <c r="J90" s="22"/>
    </row>
    <row r="91" spans="1:11" s="19" customFormat="1" ht="12" customHeight="1">
      <c r="A91" s="148" t="s">
        <v>184</v>
      </c>
      <c r="B91" s="148"/>
      <c r="C91" s="148"/>
      <c r="D91" s="148"/>
      <c r="E91" s="148"/>
      <c r="F91" s="148"/>
      <c r="G91" s="148"/>
      <c r="H91" s="23">
        <f>H66+H78+H85+H89</f>
        <v>0.787922024</v>
      </c>
      <c r="I91" s="24">
        <f>I66+I78+I85+I89</f>
        <v>1226.9265324923826</v>
      </c>
      <c r="J91" s="18"/>
    </row>
    <row r="92" spans="1:11" ht="4.5" customHeight="1"/>
    <row r="93" spans="1:11" ht="33.75" customHeight="1">
      <c r="A93" s="14" t="s">
        <v>82</v>
      </c>
      <c r="B93" s="132" t="s">
        <v>83</v>
      </c>
      <c r="C93" s="132"/>
      <c r="D93" s="132"/>
      <c r="E93" s="132"/>
      <c r="F93" s="132"/>
      <c r="G93" s="132"/>
      <c r="H93" s="14" t="s">
        <v>34</v>
      </c>
      <c r="I93" s="14" t="s">
        <v>35</v>
      </c>
    </row>
    <row r="94" spans="1:11" ht="15" customHeight="1">
      <c r="A94" s="77">
        <v>1</v>
      </c>
      <c r="B94" s="111" t="s">
        <v>19</v>
      </c>
      <c r="C94" s="111"/>
      <c r="D94" s="111"/>
      <c r="E94" s="111"/>
      <c r="F94" s="111"/>
      <c r="G94" s="111"/>
      <c r="H94" s="15">
        <f t="shared" ref="H94:H101" si="4">I94/$I$46</f>
        <v>0</v>
      </c>
      <c r="I94" s="82">
        <f>I114</f>
        <v>0</v>
      </c>
    </row>
    <row r="95" spans="1:11" ht="15" customHeight="1">
      <c r="A95" s="77">
        <f>A94+1</f>
        <v>2</v>
      </c>
      <c r="B95" s="111" t="s">
        <v>20</v>
      </c>
      <c r="C95" s="111"/>
      <c r="D95" s="111"/>
      <c r="E95" s="111"/>
      <c r="F95" s="111"/>
      <c r="G95" s="111"/>
      <c r="H95" s="15">
        <f t="shared" si="4"/>
        <v>0.15529312489425731</v>
      </c>
      <c r="I95" s="82">
        <f>I110</f>
        <v>241.81740000000002</v>
      </c>
    </row>
    <row r="96" spans="1:11" ht="15" customHeight="1">
      <c r="A96" s="77">
        <f t="shared" ref="A96:A97" si="5">A95+1</f>
        <v>3</v>
      </c>
      <c r="B96" s="145" t="s">
        <v>177</v>
      </c>
      <c r="C96" s="146"/>
      <c r="D96" s="146"/>
      <c r="E96" s="146"/>
      <c r="F96" s="146"/>
      <c r="G96" s="147"/>
      <c r="H96" s="15">
        <f t="shared" si="4"/>
        <v>0</v>
      </c>
      <c r="I96" s="82">
        <v>0</v>
      </c>
    </row>
    <row r="97" spans="1:10" ht="15" customHeight="1">
      <c r="A97" s="77">
        <f t="shared" si="5"/>
        <v>4</v>
      </c>
      <c r="B97" s="111" t="s">
        <v>84</v>
      </c>
      <c r="C97" s="111"/>
      <c r="D97" s="111"/>
      <c r="E97" s="111"/>
      <c r="F97" s="111"/>
      <c r="G97" s="111"/>
      <c r="H97" s="15">
        <f t="shared" si="4"/>
        <v>0.16270586184401725</v>
      </c>
      <c r="I97" s="82">
        <f>I106</f>
        <v>253.36027272727276</v>
      </c>
    </row>
    <row r="98" spans="1:10" ht="15" customHeight="1">
      <c r="A98" s="77">
        <f>A97+1</f>
        <v>5</v>
      </c>
      <c r="B98" s="111" t="s">
        <v>85</v>
      </c>
      <c r="C98" s="111"/>
      <c r="D98" s="111"/>
      <c r="E98" s="111"/>
      <c r="F98" s="111"/>
      <c r="G98" s="111"/>
      <c r="H98" s="15">
        <f t="shared" si="4"/>
        <v>0</v>
      </c>
      <c r="I98" s="82">
        <f>IF(I28="Não aplicável",0,((I10/H10)*1.5*I28))</f>
        <v>0</v>
      </c>
    </row>
    <row r="99" spans="1:10" ht="15" customHeight="1">
      <c r="A99" s="77">
        <v>6</v>
      </c>
      <c r="B99" s="111" t="s">
        <v>198</v>
      </c>
      <c r="C99" s="111"/>
      <c r="D99" s="111"/>
      <c r="E99" s="111"/>
      <c r="F99" s="111"/>
      <c r="G99" s="111"/>
      <c r="H99" s="15">
        <f t="shared" si="4"/>
        <v>2.5687667619328849E-2</v>
      </c>
      <c r="I99" s="82">
        <f>IF(I21="Não aplicável",0,I21)</f>
        <v>40</v>
      </c>
    </row>
    <row r="100" spans="1:10" ht="15" customHeight="1">
      <c r="A100" s="77">
        <v>7</v>
      </c>
      <c r="B100" s="111" t="s">
        <v>199</v>
      </c>
      <c r="C100" s="111"/>
      <c r="D100" s="111"/>
      <c r="E100" s="111"/>
      <c r="F100" s="111"/>
      <c r="G100" s="111"/>
      <c r="H100" s="15">
        <f t="shared" si="4"/>
        <v>1.6388731941131805E-2</v>
      </c>
      <c r="I100" s="82">
        <f>IF(I22="Não aplicável",0,I22)</f>
        <v>25.52</v>
      </c>
    </row>
    <row r="101" spans="1:10" ht="15" customHeight="1">
      <c r="A101" s="77">
        <v>8</v>
      </c>
      <c r="B101" s="145" t="s">
        <v>86</v>
      </c>
      <c r="C101" s="146"/>
      <c r="D101" s="146"/>
      <c r="E101" s="146"/>
      <c r="F101" s="146"/>
      <c r="G101" s="147"/>
      <c r="H101" s="15">
        <f t="shared" si="4"/>
        <v>0</v>
      </c>
      <c r="I101" s="82">
        <f>IF(I23="Não aplicável",0,I23)</f>
        <v>0</v>
      </c>
    </row>
    <row r="102" spans="1:10" ht="15" customHeight="1">
      <c r="A102" s="128" t="s">
        <v>87</v>
      </c>
      <c r="B102" s="128"/>
      <c r="C102" s="128"/>
      <c r="D102" s="128"/>
      <c r="E102" s="128"/>
      <c r="F102" s="128"/>
      <c r="G102" s="128"/>
      <c r="H102" s="16">
        <f>SUM(H94:H101)</f>
        <v>0.3600753862987352</v>
      </c>
      <c r="I102" s="17">
        <f>SUM(I94:I101)</f>
        <v>560.69767272727279</v>
      </c>
      <c r="J102" s="25"/>
    </row>
    <row r="103" spans="1:10" ht="18" customHeight="1">
      <c r="A103" s="20" t="s">
        <v>88</v>
      </c>
      <c r="B103" s="143" t="s">
        <v>89</v>
      </c>
      <c r="C103" s="143"/>
      <c r="D103" s="143"/>
      <c r="E103" s="143"/>
      <c r="F103" s="143"/>
      <c r="G103" s="143"/>
      <c r="H103" s="26"/>
      <c r="I103" s="27"/>
    </row>
    <row r="104" spans="1:10" ht="15" customHeight="1">
      <c r="A104" s="123" t="s">
        <v>90</v>
      </c>
      <c r="B104" s="123"/>
      <c r="C104" s="123"/>
      <c r="D104" s="123"/>
      <c r="E104" s="123"/>
      <c r="F104" s="123"/>
      <c r="G104" s="123"/>
      <c r="H104" s="123"/>
      <c r="I104" s="123"/>
    </row>
    <row r="105" spans="1:10" ht="24" customHeight="1">
      <c r="A105" s="124" t="s">
        <v>91</v>
      </c>
      <c r="B105" s="124"/>
      <c r="C105" s="77" t="s">
        <v>92</v>
      </c>
      <c r="D105" s="77" t="s">
        <v>93</v>
      </c>
      <c r="E105" s="77" t="s">
        <v>94</v>
      </c>
      <c r="F105" s="77" t="s">
        <v>95</v>
      </c>
      <c r="G105" s="77" t="s">
        <v>96</v>
      </c>
      <c r="H105" s="15" t="s">
        <v>97</v>
      </c>
      <c r="I105" s="82" t="s">
        <v>98</v>
      </c>
    </row>
    <row r="106" spans="1:10" ht="15" customHeight="1">
      <c r="A106" s="144">
        <f>IF(I12="Não aplicável",0,I12)</f>
        <v>7.4</v>
      </c>
      <c r="B106" s="144"/>
      <c r="C106" s="77">
        <f>IF(I13="Não aplicável",0,I13)</f>
        <v>22</v>
      </c>
      <c r="D106" s="77">
        <v>2</v>
      </c>
      <c r="E106" s="78">
        <f>A106*C106*D106</f>
        <v>325.60000000000002</v>
      </c>
      <c r="F106" s="78">
        <f>I38</f>
        <v>1203.9954545454545</v>
      </c>
      <c r="G106" s="28">
        <f>IF(I14="Não aplicável",0,I14)</f>
        <v>0.06</v>
      </c>
      <c r="H106" s="78">
        <f>F106*G106</f>
        <v>72.239727272727265</v>
      </c>
      <c r="I106" s="82">
        <f>IF((E106-H106)&gt;0,E106-H106,0)</f>
        <v>253.36027272727276</v>
      </c>
    </row>
    <row r="107" spans="1:10" ht="3.75" customHeight="1">
      <c r="A107" s="29"/>
      <c r="E107" s="25"/>
      <c r="F107" s="25"/>
      <c r="G107" s="30"/>
      <c r="H107" s="25"/>
      <c r="I107" s="31"/>
    </row>
    <row r="108" spans="1:10" ht="15" customHeight="1">
      <c r="A108" s="123" t="s">
        <v>99</v>
      </c>
      <c r="B108" s="123"/>
      <c r="C108" s="123"/>
      <c r="D108" s="123"/>
      <c r="E108" s="123"/>
      <c r="F108" s="123"/>
      <c r="G108" s="123"/>
      <c r="H108" s="123"/>
      <c r="I108" s="123"/>
    </row>
    <row r="109" spans="1:10" ht="23.25" customHeight="1">
      <c r="A109" s="124" t="s">
        <v>91</v>
      </c>
      <c r="B109" s="124"/>
      <c r="C109" s="77" t="s">
        <v>100</v>
      </c>
      <c r="D109" s="77" t="s">
        <v>93</v>
      </c>
      <c r="E109" s="77" t="s">
        <v>94</v>
      </c>
      <c r="F109" s="77" t="s">
        <v>95</v>
      </c>
      <c r="G109" s="77" t="s">
        <v>96</v>
      </c>
      <c r="H109" s="15" t="s">
        <v>97</v>
      </c>
      <c r="I109" s="82" t="s">
        <v>98</v>
      </c>
    </row>
    <row r="110" spans="1:10" ht="15" customHeight="1">
      <c r="A110" s="137">
        <f>IF(I18="Não aplicável",0,I18)</f>
        <v>13.57</v>
      </c>
      <c r="B110" s="137"/>
      <c r="C110" s="32">
        <f>IF(I19="Não aplicável",0,I19)</f>
        <v>22</v>
      </c>
      <c r="D110" s="77">
        <v>1</v>
      </c>
      <c r="E110" s="78">
        <f>A110*C110*D110</f>
        <v>298.54000000000002</v>
      </c>
      <c r="F110" s="78">
        <f>E110</f>
        <v>298.54000000000002</v>
      </c>
      <c r="G110" s="81">
        <f>IF(I20="Não aplicável",0,I20)</f>
        <v>0.19</v>
      </c>
      <c r="H110" s="78">
        <f>F110*G110</f>
        <v>56.722600000000007</v>
      </c>
      <c r="I110" s="82">
        <f>E110-H110</f>
        <v>241.81740000000002</v>
      </c>
    </row>
    <row r="111" spans="1:10" ht="4.5" customHeight="1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>
      <c r="A112" s="138" t="s">
        <v>176</v>
      </c>
      <c r="B112" s="139"/>
      <c r="C112" s="139"/>
      <c r="D112" s="139"/>
      <c r="E112" s="139"/>
      <c r="F112" s="140" t="str">
        <f>A15</f>
        <v xml:space="preserve">Auxílio Alimentação </v>
      </c>
      <c r="G112" s="140"/>
      <c r="H112" s="140"/>
      <c r="I112" s="141"/>
    </row>
    <row r="113" spans="1:12" ht="23.25" customHeight="1">
      <c r="A113" s="142" t="s">
        <v>91</v>
      </c>
      <c r="B113" s="142"/>
      <c r="C113" s="76" t="s">
        <v>100</v>
      </c>
      <c r="D113" s="76" t="s">
        <v>93</v>
      </c>
      <c r="E113" s="76" t="s">
        <v>94</v>
      </c>
      <c r="F113" s="76" t="s">
        <v>95</v>
      </c>
      <c r="G113" s="76" t="s">
        <v>96</v>
      </c>
      <c r="H113" s="67" t="str">
        <f>H105</f>
        <v>Valor desconto</v>
      </c>
      <c r="I113" s="68" t="s">
        <v>98</v>
      </c>
    </row>
    <row r="114" spans="1:12" ht="15" customHeight="1">
      <c r="A114" s="137">
        <f>IF(I15="Não aplicável",0,I15)</f>
        <v>0</v>
      </c>
      <c r="B114" s="137"/>
      <c r="C114" s="32">
        <f>IF(I16="Não aplicável",0,I16)</f>
        <v>0</v>
      </c>
      <c r="D114" s="77">
        <v>1</v>
      </c>
      <c r="E114" s="78">
        <f>A114*C114*D114</f>
        <v>0</v>
      </c>
      <c r="F114" s="78">
        <f>E114</f>
        <v>0</v>
      </c>
      <c r="G114" s="81">
        <f>IF(I17="Não aplicável",0,I17)</f>
        <v>0</v>
      </c>
      <c r="H114" s="78">
        <f>F114*G114</f>
        <v>0</v>
      </c>
      <c r="I114" s="82">
        <f>E114-H114</f>
        <v>0</v>
      </c>
    </row>
    <row r="115" spans="1:12" ht="4.5" customHeight="1"/>
    <row r="116" spans="1:12" ht="12" customHeight="1">
      <c r="A116" s="112" t="s">
        <v>101</v>
      </c>
      <c r="B116" s="112"/>
      <c r="C116" s="112"/>
      <c r="D116" s="112"/>
      <c r="E116" s="112"/>
      <c r="F116" s="112"/>
      <c r="G116" s="112"/>
      <c r="H116" s="36">
        <f>H46+H91+H102</f>
        <v>2.1479974102987351</v>
      </c>
      <c r="I116" s="37">
        <f>I46+I91+I102</f>
        <v>3344.7916597651097</v>
      </c>
      <c r="J116" s="25"/>
      <c r="L116" s="25"/>
    </row>
    <row r="117" spans="1:12" s="42" customFormat="1" ht="4.5" customHeight="1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>
      <c r="A118" s="110" t="s">
        <v>102</v>
      </c>
      <c r="B118" s="110"/>
      <c r="C118" s="110"/>
      <c r="D118" s="110"/>
      <c r="E118" s="110"/>
      <c r="F118" s="110"/>
      <c r="G118" s="110"/>
      <c r="H118" s="110"/>
      <c r="I118" s="110"/>
    </row>
    <row r="119" spans="1:12" ht="33.75" customHeight="1">
      <c r="A119" s="14" t="s">
        <v>32</v>
      </c>
      <c r="B119" s="132" t="s">
        <v>103</v>
      </c>
      <c r="C119" s="132"/>
      <c r="D119" s="132"/>
      <c r="E119" s="132"/>
      <c r="F119" s="132"/>
      <c r="G119" s="132"/>
      <c r="H119" s="14" t="s">
        <v>34</v>
      </c>
      <c r="I119" s="14" t="s">
        <v>35</v>
      </c>
    </row>
    <row r="120" spans="1:12" ht="15" customHeight="1">
      <c r="A120" s="77">
        <v>1</v>
      </c>
      <c r="B120" s="111" t="s">
        <v>104</v>
      </c>
      <c r="C120" s="111"/>
      <c r="D120" s="111"/>
      <c r="E120" s="111"/>
      <c r="F120" s="111"/>
      <c r="G120" s="111"/>
      <c r="H120" s="15">
        <f t="shared" ref="H120:H125" si="6">I120/$I$131</f>
        <v>0</v>
      </c>
      <c r="I120" s="82">
        <v>0</v>
      </c>
    </row>
    <row r="121" spans="1:12" ht="15" customHeight="1">
      <c r="A121" s="77">
        <v>2</v>
      </c>
      <c r="B121" s="136" t="s">
        <v>105</v>
      </c>
      <c r="C121" s="136"/>
      <c r="D121" s="136"/>
      <c r="E121" s="136"/>
      <c r="F121" s="136"/>
      <c r="G121" s="136"/>
      <c r="H121" s="15">
        <f t="shared" si="6"/>
        <v>0</v>
      </c>
      <c r="I121" s="82">
        <f>IF(F129=10%,G129,0)</f>
        <v>0</v>
      </c>
    </row>
    <row r="122" spans="1:12" ht="15" customHeight="1">
      <c r="A122" s="77">
        <v>3</v>
      </c>
      <c r="B122" s="111" t="s">
        <v>106</v>
      </c>
      <c r="C122" s="111"/>
      <c r="D122" s="111"/>
      <c r="E122" s="111"/>
      <c r="F122" s="111"/>
      <c r="G122" s="111"/>
      <c r="H122" s="15">
        <f t="shared" si="6"/>
        <v>0</v>
      </c>
      <c r="I122" s="82">
        <v>0</v>
      </c>
    </row>
    <row r="123" spans="1:12" ht="15" customHeight="1">
      <c r="A123" s="77">
        <v>4</v>
      </c>
      <c r="B123" s="136" t="s">
        <v>107</v>
      </c>
      <c r="C123" s="136"/>
      <c r="D123" s="136"/>
      <c r="E123" s="136"/>
      <c r="F123" s="136"/>
      <c r="G123" s="136"/>
      <c r="H123" s="15">
        <f t="shared" si="6"/>
        <v>0</v>
      </c>
      <c r="I123" s="82">
        <v>0</v>
      </c>
    </row>
    <row r="124" spans="1:12" ht="15" customHeight="1">
      <c r="A124" s="77">
        <v>5</v>
      </c>
      <c r="B124" s="111" t="s">
        <v>108</v>
      </c>
      <c r="C124" s="111"/>
      <c r="D124" s="111"/>
      <c r="E124" s="111"/>
      <c r="F124" s="111"/>
      <c r="G124" s="111"/>
      <c r="H124" s="15">
        <f t="shared" si="6"/>
        <v>0</v>
      </c>
      <c r="I124" s="82">
        <v>0</v>
      </c>
    </row>
    <row r="125" spans="1:12" ht="15" customHeight="1">
      <c r="A125" s="77">
        <v>6</v>
      </c>
      <c r="B125" s="111" t="s">
        <v>109</v>
      </c>
      <c r="C125" s="111"/>
      <c r="D125" s="111"/>
      <c r="E125" s="111"/>
      <c r="F125" s="111"/>
      <c r="G125" s="111"/>
      <c r="H125" s="15">
        <f t="shared" si="6"/>
        <v>0</v>
      </c>
      <c r="I125" s="82">
        <v>0</v>
      </c>
    </row>
    <row r="126" spans="1:12" ht="15" customHeight="1">
      <c r="A126" s="128" t="s">
        <v>110</v>
      </c>
      <c r="B126" s="128"/>
      <c r="C126" s="128"/>
      <c r="D126" s="128"/>
      <c r="E126" s="128"/>
      <c r="F126" s="128"/>
      <c r="G126" s="128"/>
      <c r="H126" s="16">
        <f>H120+H121+H122+H123+H124+H125</f>
        <v>0</v>
      </c>
      <c r="I126" s="43">
        <f>SUM(I120:I125)</f>
        <v>0</v>
      </c>
      <c r="J126" s="25"/>
    </row>
    <row r="127" spans="1:12" ht="36" customHeight="1">
      <c r="B127" s="129" t="s">
        <v>183</v>
      </c>
      <c r="C127" s="129"/>
      <c r="D127" s="129"/>
      <c r="E127" s="129"/>
      <c r="F127" s="129"/>
      <c r="G127" s="129"/>
      <c r="H127" s="129"/>
      <c r="I127" s="129"/>
    </row>
    <row r="128" spans="1:12" ht="5.25" customHeight="1"/>
    <row r="129" spans="1:12" ht="48.75" customHeight="1">
      <c r="A129" s="134" t="s">
        <v>111</v>
      </c>
      <c r="B129" s="134"/>
      <c r="C129" s="134"/>
      <c r="D129" s="134"/>
      <c r="E129" s="134"/>
      <c r="F129" s="44">
        <f>I29</f>
        <v>0.2</v>
      </c>
      <c r="G129" s="45">
        <f>I131*F129</f>
        <v>618.28627740756747</v>
      </c>
      <c r="H129" s="79" t="s">
        <v>112</v>
      </c>
      <c r="I129" s="46">
        <f>I97</f>
        <v>253.36027272727276</v>
      </c>
    </row>
    <row r="130" spans="1:12" s="49" customFormat="1" ht="16.5" customHeight="1">
      <c r="A130" s="130" t="s">
        <v>113</v>
      </c>
      <c r="B130" s="130"/>
      <c r="C130" s="79" t="s">
        <v>114</v>
      </c>
      <c r="D130" s="79" t="s">
        <v>115</v>
      </c>
      <c r="E130" s="79" t="s">
        <v>116</v>
      </c>
      <c r="F130" s="79" t="s">
        <v>117</v>
      </c>
      <c r="G130" s="79" t="s">
        <v>118</v>
      </c>
      <c r="H130" s="79" t="s">
        <v>119</v>
      </c>
      <c r="I130" s="47" t="s">
        <v>120</v>
      </c>
      <c r="J130" s="48"/>
    </row>
    <row r="131" spans="1:12" ht="16.5" customHeight="1">
      <c r="A131" s="131">
        <f>I46</f>
        <v>1557.1674545454546</v>
      </c>
      <c r="B131" s="131"/>
      <c r="C131" s="80">
        <f>I66</f>
        <v>573.03762327272727</v>
      </c>
      <c r="D131" s="80">
        <f>I78</f>
        <v>396.98894236418175</v>
      </c>
      <c r="E131" s="80">
        <f>I85</f>
        <v>110.80803606545456</v>
      </c>
      <c r="F131" s="80">
        <f>I89</f>
        <v>146.09193079001892</v>
      </c>
      <c r="G131" s="80">
        <f>I102</f>
        <v>560.69767272727279</v>
      </c>
      <c r="H131" s="80">
        <f>A131+C131+D131+E131+F131+G131</f>
        <v>3344.7916597651097</v>
      </c>
      <c r="I131" s="80">
        <f>H131-I129</f>
        <v>3091.4313870378369</v>
      </c>
      <c r="J131" s="25"/>
    </row>
    <row r="132" spans="1:12" ht="4.5" customHeight="1">
      <c r="A132" s="20"/>
      <c r="B132" s="135"/>
      <c r="C132" s="135"/>
      <c r="D132" s="135"/>
      <c r="E132" s="135"/>
      <c r="F132" s="135"/>
      <c r="G132" s="135"/>
      <c r="H132" s="135"/>
      <c r="I132" s="135"/>
    </row>
    <row r="133" spans="1:12" ht="33.75" customHeight="1">
      <c r="A133" s="14" t="s">
        <v>44</v>
      </c>
      <c r="B133" s="132" t="s">
        <v>121</v>
      </c>
      <c r="C133" s="132"/>
      <c r="D133" s="132"/>
      <c r="E133" s="132"/>
      <c r="F133" s="132"/>
      <c r="G133" s="132"/>
      <c r="H133" s="14" t="s">
        <v>34</v>
      </c>
      <c r="I133" s="14" t="s">
        <v>35</v>
      </c>
    </row>
    <row r="134" spans="1:12" ht="15" customHeight="1">
      <c r="A134" s="77">
        <v>1</v>
      </c>
      <c r="B134" s="111" t="s">
        <v>122</v>
      </c>
      <c r="C134" s="111"/>
      <c r="D134" s="111"/>
      <c r="E134" s="111"/>
      <c r="F134" s="111"/>
      <c r="G134" s="111"/>
      <c r="H134" s="15">
        <f>I134/$I$144</f>
        <v>0</v>
      </c>
      <c r="I134" s="82">
        <v>0</v>
      </c>
    </row>
    <row r="135" spans="1:12" ht="15" customHeight="1">
      <c r="A135" s="77">
        <v>2</v>
      </c>
      <c r="B135" s="111" t="s">
        <v>123</v>
      </c>
      <c r="C135" s="111"/>
      <c r="D135" s="111"/>
      <c r="E135" s="111"/>
      <c r="F135" s="111"/>
      <c r="G135" s="111"/>
      <c r="H135" s="15">
        <f>I135/$I$144</f>
        <v>0</v>
      </c>
      <c r="I135" s="82">
        <v>0</v>
      </c>
    </row>
    <row r="136" spans="1:12" ht="35.9" customHeight="1">
      <c r="A136" s="128" t="s">
        <v>179</v>
      </c>
      <c r="B136" s="128"/>
      <c r="C136" s="128"/>
      <c r="D136" s="128"/>
      <c r="E136" s="128"/>
      <c r="F136" s="128"/>
      <c r="G136" s="128"/>
      <c r="H136" s="16">
        <f>H134+H135</f>
        <v>0</v>
      </c>
      <c r="I136" s="17">
        <f>SUM(I134:I135)</f>
        <v>0</v>
      </c>
    </row>
    <row r="137" spans="1:12" ht="4.5" customHeight="1"/>
    <row r="138" spans="1:12" ht="33.75" customHeight="1">
      <c r="A138" s="14" t="s">
        <v>57</v>
      </c>
      <c r="B138" s="132" t="s">
        <v>124</v>
      </c>
      <c r="C138" s="132"/>
      <c r="D138" s="132"/>
      <c r="E138" s="132"/>
      <c r="F138" s="132"/>
      <c r="G138" s="132"/>
      <c r="H138" s="14" t="s">
        <v>34</v>
      </c>
      <c r="I138" s="14" t="s">
        <v>35</v>
      </c>
    </row>
    <row r="139" spans="1:12" ht="15" customHeight="1">
      <c r="A139" s="77">
        <v>1</v>
      </c>
      <c r="B139" s="111" t="s">
        <v>124</v>
      </c>
      <c r="C139" s="111"/>
      <c r="D139" s="111"/>
      <c r="E139" s="111"/>
      <c r="F139" s="111"/>
      <c r="G139" s="111"/>
      <c r="H139" s="15">
        <f>I139/I144</f>
        <v>0</v>
      </c>
      <c r="I139" s="82">
        <v>0</v>
      </c>
    </row>
    <row r="140" spans="1:12" ht="36.65" customHeight="1">
      <c r="A140" s="128" t="s">
        <v>178</v>
      </c>
      <c r="B140" s="128"/>
      <c r="C140" s="128"/>
      <c r="D140" s="128"/>
      <c r="E140" s="128"/>
      <c r="F140" s="128"/>
      <c r="G140" s="128"/>
      <c r="H140" s="16">
        <f>H139</f>
        <v>0</v>
      </c>
      <c r="I140" s="17">
        <f>I139</f>
        <v>0</v>
      </c>
      <c r="J140" s="25"/>
      <c r="K140" s="25"/>
      <c r="L140" s="2"/>
    </row>
    <row r="141" spans="1:12" ht="4.5" customHeight="1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>
      <c r="A142" s="133" t="s">
        <v>125</v>
      </c>
      <c r="B142" s="133"/>
      <c r="C142" s="133"/>
      <c r="D142" s="133"/>
      <c r="E142" s="133"/>
      <c r="F142" s="44">
        <v>0.18</v>
      </c>
      <c r="G142" s="45">
        <f>I144*F142</f>
        <v>556.45764966681065</v>
      </c>
      <c r="H142" s="79" t="s">
        <v>112</v>
      </c>
      <c r="I142" s="46">
        <f>I97</f>
        <v>253.36027272727276</v>
      </c>
      <c r="L142" s="2"/>
    </row>
    <row r="143" spans="1:12" s="49" customFormat="1" ht="16.5" customHeight="1">
      <c r="A143" s="130" t="s">
        <v>113</v>
      </c>
      <c r="B143" s="130"/>
      <c r="C143" s="79" t="s">
        <v>114</v>
      </c>
      <c r="D143" s="79" t="s">
        <v>115</v>
      </c>
      <c r="E143" s="79" t="s">
        <v>116</v>
      </c>
      <c r="F143" s="79" t="s">
        <v>117</v>
      </c>
      <c r="G143" s="79" t="s">
        <v>118</v>
      </c>
      <c r="H143" s="79" t="s">
        <v>119</v>
      </c>
      <c r="I143" s="47" t="s">
        <v>120</v>
      </c>
      <c r="J143" s="48"/>
      <c r="L143" s="48"/>
    </row>
    <row r="144" spans="1:12" ht="16.5" customHeight="1">
      <c r="A144" s="131">
        <f>I46</f>
        <v>1557.1674545454546</v>
      </c>
      <c r="B144" s="131"/>
      <c r="C144" s="80">
        <f>I66</f>
        <v>573.03762327272727</v>
      </c>
      <c r="D144" s="80">
        <f>I78</f>
        <v>396.98894236418175</v>
      </c>
      <c r="E144" s="80">
        <f>I85</f>
        <v>110.80803606545456</v>
      </c>
      <c r="F144" s="80">
        <f>I89</f>
        <v>146.09193079001892</v>
      </c>
      <c r="G144" s="80">
        <f>I102</f>
        <v>560.69767272727279</v>
      </c>
      <c r="H144" s="80">
        <f>A144+C144+D144+E144+F144+G144</f>
        <v>3344.7916597651097</v>
      </c>
      <c r="I144" s="80">
        <f>H144-I142</f>
        <v>3091.4313870378369</v>
      </c>
      <c r="J144" s="25"/>
      <c r="L144" s="2"/>
    </row>
    <row r="145" spans="1:10" ht="4.5" customHeight="1"/>
    <row r="146" spans="1:10" ht="12" customHeight="1">
      <c r="A146" s="112" t="s">
        <v>126</v>
      </c>
      <c r="B146" s="112"/>
      <c r="C146" s="112"/>
      <c r="D146" s="112"/>
      <c r="E146" s="112"/>
      <c r="F146" s="112"/>
      <c r="G146" s="112"/>
      <c r="H146" s="36">
        <f>H126+H136+H140</f>
        <v>0</v>
      </c>
      <c r="I146" s="37">
        <f>I126+I136+I140</f>
        <v>0</v>
      </c>
    </row>
    <row r="147" spans="1:10" ht="4.5" customHeight="1"/>
    <row r="148" spans="1:10" ht="11.25" customHeight="1">
      <c r="A148" s="110" t="s">
        <v>127</v>
      </c>
      <c r="B148" s="110"/>
      <c r="C148" s="110"/>
      <c r="D148" s="110"/>
      <c r="E148" s="110"/>
      <c r="F148" s="110"/>
      <c r="G148" s="110"/>
      <c r="H148" s="110"/>
      <c r="I148" s="110"/>
    </row>
    <row r="149" spans="1:10" ht="33.75" customHeight="1">
      <c r="A149" s="14" t="s">
        <v>32</v>
      </c>
      <c r="B149" s="132" t="s">
        <v>128</v>
      </c>
      <c r="C149" s="132"/>
      <c r="D149" s="132"/>
      <c r="E149" s="132"/>
      <c r="F149" s="132"/>
      <c r="G149" s="132"/>
      <c r="H149" s="14" t="s">
        <v>34</v>
      </c>
      <c r="I149" s="14" t="s">
        <v>35</v>
      </c>
    </row>
    <row r="150" spans="1:10" ht="15" customHeight="1">
      <c r="A150" s="77">
        <v>1</v>
      </c>
      <c r="B150" s="111" t="s">
        <v>129</v>
      </c>
      <c r="C150" s="111"/>
      <c r="D150" s="111"/>
      <c r="E150" s="111"/>
      <c r="F150" s="111"/>
      <c r="G150" s="111"/>
      <c r="H150" s="15">
        <f>I150/$I$116</f>
        <v>1.8803418803418806E-2</v>
      </c>
      <c r="I150" s="82">
        <f>($D$160/$E$161)*G160</f>
        <v>62.893518388745662</v>
      </c>
    </row>
    <row r="151" spans="1:10" ht="15" customHeight="1">
      <c r="A151" s="77">
        <v>2</v>
      </c>
      <c r="B151" s="111" t="s">
        <v>130</v>
      </c>
      <c r="C151" s="111"/>
      <c r="D151" s="111"/>
      <c r="E151" s="111"/>
      <c r="F151" s="111"/>
      <c r="G151" s="111"/>
      <c r="H151" s="15">
        <f>I151/$I$116</f>
        <v>8.6609686609686626E-2</v>
      </c>
      <c r="I151" s="82">
        <f>($D$160/$E$161)*G161</f>
        <v>289.69135742694971</v>
      </c>
    </row>
    <row r="152" spans="1:10" ht="15" customHeight="1">
      <c r="A152" s="77">
        <v>3</v>
      </c>
      <c r="B152" s="111" t="s">
        <v>12</v>
      </c>
      <c r="C152" s="111"/>
      <c r="D152" s="111"/>
      <c r="E152" s="111"/>
      <c r="F152" s="111"/>
      <c r="G152" s="111"/>
      <c r="H152" s="15">
        <f>I152/$I$116</f>
        <v>3.4188034188034191E-2</v>
      </c>
      <c r="I152" s="82">
        <f>($D$160/$E$161)*G162</f>
        <v>114.3518516159012</v>
      </c>
    </row>
    <row r="153" spans="1:10" ht="15" customHeight="1">
      <c r="A153" s="77">
        <v>4</v>
      </c>
      <c r="B153" s="111" t="s">
        <v>131</v>
      </c>
      <c r="C153" s="111"/>
      <c r="D153" s="111"/>
      <c r="E153" s="111"/>
      <c r="F153" s="111"/>
      <c r="G153" s="111"/>
      <c r="H153" s="15">
        <f>I153/$I$116</f>
        <v>0</v>
      </c>
      <c r="I153" s="82">
        <f>($D$160/$E$161)*G163</f>
        <v>0</v>
      </c>
    </row>
    <row r="154" spans="1:10" ht="15" customHeight="1">
      <c r="A154" s="77">
        <v>5</v>
      </c>
      <c r="B154" s="111" t="s">
        <v>132</v>
      </c>
      <c r="C154" s="111"/>
      <c r="D154" s="111"/>
      <c r="E154" s="111"/>
      <c r="F154" s="111"/>
      <c r="G154" s="111"/>
      <c r="H154" s="15">
        <f>I154/$I$116</f>
        <v>0</v>
      </c>
      <c r="I154" s="82">
        <f>($D$160/$E$161)*G164</f>
        <v>0</v>
      </c>
    </row>
    <row r="155" spans="1:10" ht="15" customHeight="1">
      <c r="A155" s="128" t="s">
        <v>133</v>
      </c>
      <c r="B155" s="128"/>
      <c r="C155" s="128"/>
      <c r="D155" s="128"/>
      <c r="E155" s="128"/>
      <c r="F155" s="128"/>
      <c r="G155" s="128"/>
      <c r="H155" s="16">
        <f>H150+H151+H152+H153+H154</f>
        <v>0.13960113960113962</v>
      </c>
      <c r="I155" s="17">
        <f>SUM(I150:I154)</f>
        <v>466.93672743159652</v>
      </c>
    </row>
    <row r="156" spans="1:10" ht="11.25" customHeight="1">
      <c r="A156" s="20" t="s">
        <v>134</v>
      </c>
      <c r="B156" s="129" t="s">
        <v>135</v>
      </c>
      <c r="C156" s="129"/>
      <c r="D156" s="129"/>
      <c r="E156" s="129"/>
      <c r="F156" s="129"/>
      <c r="G156" s="129"/>
      <c r="H156" s="129"/>
      <c r="I156" s="129"/>
    </row>
    <row r="157" spans="1:10" ht="18.75" customHeight="1">
      <c r="A157" s="20" t="s">
        <v>136</v>
      </c>
      <c r="B157" s="118" t="s">
        <v>137</v>
      </c>
      <c r="C157" s="118"/>
      <c r="D157" s="118"/>
      <c r="E157" s="118"/>
      <c r="F157" s="118"/>
      <c r="G157" s="118"/>
      <c r="H157" s="118"/>
      <c r="I157" s="118"/>
    </row>
    <row r="158" spans="1:10" ht="13.5" customHeight="1">
      <c r="A158" s="123" t="s">
        <v>138</v>
      </c>
      <c r="B158" s="123"/>
      <c r="C158" s="123"/>
      <c r="D158" s="123"/>
      <c r="E158" s="123"/>
      <c r="F158" s="123"/>
      <c r="G158" s="123"/>
      <c r="H158" s="123"/>
      <c r="I158" s="123"/>
    </row>
    <row r="159" spans="1:10" ht="13.5" customHeight="1">
      <c r="A159" s="124" t="s">
        <v>139</v>
      </c>
      <c r="B159" s="124"/>
      <c r="C159" s="77" t="s">
        <v>140</v>
      </c>
      <c r="D159" s="125" t="s">
        <v>141</v>
      </c>
      <c r="E159" s="125"/>
      <c r="F159" s="77" t="s">
        <v>142</v>
      </c>
      <c r="G159" s="50" t="s">
        <v>143</v>
      </c>
      <c r="H159" s="124" t="s">
        <v>144</v>
      </c>
      <c r="I159" s="124"/>
    </row>
    <row r="160" spans="1:10" ht="13.5" customHeight="1">
      <c r="A160" s="126">
        <f>I116</f>
        <v>3344.7916597651097</v>
      </c>
      <c r="B160" s="126"/>
      <c r="C160" s="82">
        <f>I146</f>
        <v>0</v>
      </c>
      <c r="D160" s="127">
        <f>A160+C160</f>
        <v>3344.7916597651097</v>
      </c>
      <c r="E160" s="127"/>
      <c r="F160" s="77" t="str">
        <f>B150</f>
        <v>PIS</v>
      </c>
      <c r="G160" s="51">
        <v>1.6500000000000001E-2</v>
      </c>
      <c r="H160" s="116">
        <v>6.4999999999999997E-3</v>
      </c>
      <c r="I160" s="116"/>
      <c r="J160" s="25"/>
    </row>
    <row r="161" spans="1:10" ht="13.5" customHeight="1">
      <c r="A161" s="120" t="s">
        <v>145</v>
      </c>
      <c r="B161" s="120"/>
      <c r="C161" s="50">
        <v>1</v>
      </c>
      <c r="D161" s="52">
        <f>G165/1</f>
        <v>0.1225</v>
      </c>
      <c r="E161" s="53">
        <f>C161-D161</f>
        <v>0.87749999999999995</v>
      </c>
      <c r="F161" s="77" t="str">
        <f>B151</f>
        <v>COFINS</v>
      </c>
      <c r="G161" s="51">
        <v>7.5999999999999998E-2</v>
      </c>
      <c r="H161" s="116">
        <v>0.03</v>
      </c>
      <c r="I161" s="116"/>
    </row>
    <row r="162" spans="1:10" ht="13.5" customHeight="1">
      <c r="A162" s="121" t="s">
        <v>146</v>
      </c>
      <c r="B162" s="121"/>
      <c r="C162" s="77">
        <v>1</v>
      </c>
      <c r="D162" s="54">
        <f>H165</f>
        <v>6.6500000000000004E-2</v>
      </c>
      <c r="E162" s="55">
        <f>C162-D162</f>
        <v>0.9335</v>
      </c>
      <c r="F162" s="77" t="str">
        <f>B152</f>
        <v>ISS</v>
      </c>
      <c r="G162" s="51">
        <f>I11</f>
        <v>0.03</v>
      </c>
      <c r="H162" s="116">
        <f>I11</f>
        <v>0.03</v>
      </c>
      <c r="I162" s="116"/>
    </row>
    <row r="163" spans="1:10" ht="13.5" customHeight="1">
      <c r="A163" s="122" t="s">
        <v>147</v>
      </c>
      <c r="B163" s="122"/>
      <c r="C163" s="77">
        <v>1</v>
      </c>
      <c r="D163" s="56">
        <v>0.09</v>
      </c>
      <c r="E163" s="57">
        <f>C163-D163</f>
        <v>0.91</v>
      </c>
      <c r="F163" s="77" t="s">
        <v>148</v>
      </c>
      <c r="G163" s="51">
        <v>0</v>
      </c>
      <c r="H163" s="116">
        <v>0</v>
      </c>
      <c r="I163" s="116"/>
    </row>
    <row r="164" spans="1:10" ht="13.5" customHeight="1">
      <c r="A164" s="115" t="s">
        <v>149</v>
      </c>
      <c r="B164" s="115" t="s">
        <v>150</v>
      </c>
      <c r="C164" s="115"/>
      <c r="D164" s="115"/>
      <c r="E164" s="115"/>
      <c r="F164" s="74" t="s">
        <v>151</v>
      </c>
      <c r="G164" s="51">
        <v>0</v>
      </c>
      <c r="H164" s="116">
        <v>0</v>
      </c>
      <c r="I164" s="116"/>
    </row>
    <row r="165" spans="1:10" ht="18" customHeight="1">
      <c r="A165" s="115"/>
      <c r="B165" s="115"/>
      <c r="C165" s="115"/>
      <c r="D165" s="115"/>
      <c r="E165" s="115"/>
      <c r="F165" s="71" t="s">
        <v>152</v>
      </c>
      <c r="G165" s="58">
        <f>SUM(G160:G164)</f>
        <v>0.1225</v>
      </c>
      <c r="H165" s="117">
        <f>SUM(H160:I164)</f>
        <v>6.6500000000000004E-2</v>
      </c>
      <c r="I165" s="117"/>
    </row>
    <row r="166" spans="1:10" ht="18" customHeight="1">
      <c r="A166" s="20" t="s">
        <v>153</v>
      </c>
      <c r="B166" s="118" t="s">
        <v>154</v>
      </c>
      <c r="C166" s="118"/>
      <c r="D166" s="118"/>
      <c r="E166" s="118"/>
      <c r="F166" s="118"/>
      <c r="G166" s="118"/>
      <c r="H166" s="118"/>
      <c r="I166" s="118"/>
    </row>
    <row r="167" spans="1:10" ht="4.5" customHeight="1">
      <c r="A167" s="59"/>
      <c r="B167" s="119"/>
      <c r="C167" s="119"/>
      <c r="D167" s="119"/>
      <c r="E167" s="119"/>
      <c r="F167" s="119"/>
      <c r="G167" s="119"/>
      <c r="H167" s="119"/>
      <c r="I167" s="119"/>
    </row>
    <row r="168" spans="1:10" ht="12" customHeight="1">
      <c r="A168" s="112" t="s">
        <v>155</v>
      </c>
      <c r="B168" s="112"/>
      <c r="C168" s="112"/>
      <c r="D168" s="112"/>
      <c r="E168" s="112"/>
      <c r="F168" s="112"/>
      <c r="G168" s="112"/>
      <c r="H168" s="36">
        <f>H155</f>
        <v>0.13960113960113962</v>
      </c>
      <c r="I168" s="37">
        <f>I155</f>
        <v>466.93672743159652</v>
      </c>
    </row>
    <row r="169" spans="1:10" ht="4.5" customHeight="1"/>
    <row r="170" spans="1:10" ht="11.25" customHeight="1">
      <c r="A170" s="114" t="s">
        <v>156</v>
      </c>
      <c r="B170" s="114"/>
      <c r="C170" s="114"/>
      <c r="D170" s="114"/>
      <c r="E170" s="114"/>
      <c r="F170" s="114"/>
      <c r="G170" s="114"/>
      <c r="H170" s="114"/>
      <c r="I170" s="114"/>
    </row>
    <row r="171" spans="1:10" ht="11.25" customHeight="1">
      <c r="A171" s="110" t="s">
        <v>31</v>
      </c>
      <c r="B171" s="110"/>
      <c r="C171" s="110"/>
      <c r="D171" s="110"/>
      <c r="E171" s="110"/>
      <c r="F171" s="110"/>
      <c r="G171" s="110"/>
      <c r="H171" s="110"/>
      <c r="I171" s="110"/>
    </row>
    <row r="172" spans="1:10" ht="15" customHeight="1">
      <c r="A172" s="77">
        <v>1</v>
      </c>
      <c r="B172" s="111" t="s">
        <v>157</v>
      </c>
      <c r="C172" s="111"/>
      <c r="D172" s="111"/>
      <c r="E172" s="111"/>
      <c r="F172" s="111"/>
      <c r="G172" s="111"/>
      <c r="H172" s="15">
        <f>I172/$G$193</f>
        <v>0.40852004559817451</v>
      </c>
      <c r="I172" s="60">
        <f>I46</f>
        <v>1557.1674545454546</v>
      </c>
    </row>
    <row r="173" spans="1:10" ht="15" customHeight="1">
      <c r="A173" s="77">
        <v>2</v>
      </c>
      <c r="B173" s="111" t="s">
        <v>158</v>
      </c>
      <c r="C173" s="111"/>
      <c r="D173" s="111"/>
      <c r="E173" s="111"/>
      <c r="F173" s="111"/>
      <c r="G173" s="111"/>
      <c r="H173" s="15">
        <f>I173/$G$193</f>
        <v>0.32188194117228597</v>
      </c>
      <c r="I173" s="60">
        <f>I66+I78+I85+I89</f>
        <v>1226.9265324923826</v>
      </c>
    </row>
    <row r="174" spans="1:10" ht="15" customHeight="1">
      <c r="A174" s="77">
        <v>3</v>
      </c>
      <c r="B174" s="111" t="s">
        <v>159</v>
      </c>
      <c r="C174" s="111"/>
      <c r="D174" s="111"/>
      <c r="E174" s="111"/>
      <c r="F174" s="111"/>
      <c r="G174" s="111"/>
      <c r="H174" s="15">
        <f>I174/$G$193</f>
        <v>0.14709801322953961</v>
      </c>
      <c r="I174" s="60">
        <f>I102</f>
        <v>560.69767272727279</v>
      </c>
    </row>
    <row r="175" spans="1:10" s="19" customFormat="1" ht="15" customHeight="1">
      <c r="A175" s="112" t="s">
        <v>160</v>
      </c>
      <c r="B175" s="112"/>
      <c r="C175" s="112"/>
      <c r="D175" s="112"/>
      <c r="E175" s="112"/>
      <c r="F175" s="112"/>
      <c r="G175" s="112"/>
      <c r="H175" s="36">
        <f>H172+H173+H174</f>
        <v>0.87750000000000017</v>
      </c>
      <c r="I175" s="37">
        <f>SUM(I172:I174)</f>
        <v>3344.7916597651097</v>
      </c>
      <c r="J175" s="26"/>
    </row>
    <row r="176" spans="1:10" ht="4.5" customHeight="1"/>
    <row r="177" spans="1:11" ht="11.25" customHeight="1">
      <c r="A177" s="110" t="s">
        <v>102</v>
      </c>
      <c r="B177" s="110"/>
      <c r="C177" s="110"/>
      <c r="D177" s="110"/>
      <c r="E177" s="110"/>
      <c r="F177" s="110"/>
      <c r="G177" s="110"/>
      <c r="H177" s="110"/>
      <c r="I177" s="110"/>
    </row>
    <row r="178" spans="1:11" ht="15" customHeight="1">
      <c r="A178" s="77">
        <v>1</v>
      </c>
      <c r="B178" s="111" t="s">
        <v>161</v>
      </c>
      <c r="C178" s="111"/>
      <c r="D178" s="111"/>
      <c r="E178" s="111"/>
      <c r="F178" s="111"/>
      <c r="G178" s="111"/>
      <c r="H178" s="15">
        <f>I178/$G$193</f>
        <v>0</v>
      </c>
      <c r="I178" s="82">
        <f>I126</f>
        <v>0</v>
      </c>
    </row>
    <row r="179" spans="1:11" ht="15" customHeight="1">
      <c r="A179" s="77">
        <v>2</v>
      </c>
      <c r="B179" s="111" t="s">
        <v>162</v>
      </c>
      <c r="C179" s="111"/>
      <c r="D179" s="111"/>
      <c r="E179" s="111"/>
      <c r="F179" s="111"/>
      <c r="G179" s="111"/>
      <c r="H179" s="15">
        <f>I179/$G$193</f>
        <v>0</v>
      </c>
      <c r="I179" s="82">
        <f>I136</f>
        <v>0</v>
      </c>
    </row>
    <row r="180" spans="1:11" ht="15" customHeight="1">
      <c r="A180" s="77">
        <v>3</v>
      </c>
      <c r="B180" s="111" t="s">
        <v>163</v>
      </c>
      <c r="C180" s="111"/>
      <c r="D180" s="111"/>
      <c r="E180" s="111"/>
      <c r="F180" s="111"/>
      <c r="G180" s="111"/>
      <c r="H180" s="15">
        <f>I180/$G$193</f>
        <v>0</v>
      </c>
      <c r="I180" s="82">
        <f>I140</f>
        <v>0</v>
      </c>
    </row>
    <row r="181" spans="1:11" ht="15" customHeight="1">
      <c r="A181" s="112" t="s">
        <v>164</v>
      </c>
      <c r="B181" s="112"/>
      <c r="C181" s="112"/>
      <c r="D181" s="112"/>
      <c r="E181" s="112"/>
      <c r="F181" s="112"/>
      <c r="G181" s="112"/>
      <c r="H181" s="36">
        <f>H178+H179+H180</f>
        <v>0</v>
      </c>
      <c r="I181" s="37">
        <f>I178+I179+I180</f>
        <v>0</v>
      </c>
    </row>
    <row r="182" spans="1:11" ht="4.5" customHeight="1"/>
    <row r="183" spans="1:11" ht="11.25" customHeight="1">
      <c r="A183" s="110" t="s">
        <v>127</v>
      </c>
      <c r="B183" s="110"/>
      <c r="C183" s="110"/>
      <c r="D183" s="110"/>
      <c r="E183" s="110"/>
      <c r="F183" s="110"/>
      <c r="G183" s="110"/>
      <c r="H183" s="110"/>
      <c r="I183" s="110"/>
    </row>
    <row r="184" spans="1:11" ht="15" customHeight="1">
      <c r="A184" s="77">
        <v>1</v>
      </c>
      <c r="B184" s="111" t="s">
        <v>165</v>
      </c>
      <c r="C184" s="111"/>
      <c r="D184" s="111"/>
      <c r="E184" s="111"/>
      <c r="F184" s="111"/>
      <c r="G184" s="111"/>
      <c r="H184" s="15">
        <f>I184/$G$193</f>
        <v>0.12250000000000001</v>
      </c>
      <c r="I184" s="82">
        <f>I155</f>
        <v>466.93672743159652</v>
      </c>
    </row>
    <row r="185" spans="1:11" ht="15" customHeight="1">
      <c r="A185" s="112" t="s">
        <v>166</v>
      </c>
      <c r="B185" s="112"/>
      <c r="C185" s="112"/>
      <c r="D185" s="112"/>
      <c r="E185" s="112"/>
      <c r="F185" s="112"/>
      <c r="G185" s="112"/>
      <c r="H185" s="36">
        <f>H184</f>
        <v>0.12250000000000001</v>
      </c>
      <c r="I185" s="37">
        <f>I155</f>
        <v>466.93672743159652</v>
      </c>
      <c r="K185" s="31"/>
    </row>
    <row r="186" spans="1:11" ht="4.5" customHeight="1"/>
    <row r="187" spans="1:11" ht="11.25" customHeight="1">
      <c r="A187" s="113" t="s">
        <v>189</v>
      </c>
      <c r="B187" s="113"/>
      <c r="C187" s="113"/>
      <c r="D187" s="113"/>
      <c r="E187" s="113"/>
      <c r="F187" s="113"/>
      <c r="G187" s="113"/>
      <c r="H187" s="113"/>
      <c r="I187" s="113"/>
    </row>
    <row r="188" spans="1:11" ht="5.15" customHeight="1">
      <c r="A188" s="166"/>
      <c r="B188" s="166"/>
      <c r="C188" s="166"/>
      <c r="D188" s="166"/>
      <c r="E188" s="166"/>
      <c r="F188" s="166"/>
      <c r="G188" s="166"/>
      <c r="H188" s="166"/>
      <c r="I188" s="166"/>
    </row>
    <row r="189" spans="1:11" ht="40.5" customHeight="1">
      <c r="A189" s="113" t="s">
        <v>187</v>
      </c>
      <c r="B189" s="113"/>
      <c r="C189" s="113"/>
      <c r="D189" s="113"/>
      <c r="E189" s="113"/>
      <c r="F189" s="113"/>
      <c r="G189" s="163" t="s">
        <v>197</v>
      </c>
      <c r="H189" s="164"/>
      <c r="I189" s="165"/>
    </row>
    <row r="190" spans="1:11" ht="11.25" customHeight="1">
      <c r="A190" s="113"/>
      <c r="B190" s="113"/>
      <c r="C190" s="113"/>
      <c r="D190" s="113"/>
      <c r="E190" s="113"/>
      <c r="F190" s="113"/>
      <c r="G190" s="104"/>
      <c r="H190" s="105"/>
      <c r="I190" s="105">
        <f>((H70+H76+H77+H82+H83+H84)+((H70+H76+H77+H82+H83+H84)*H66))*I46*H193</f>
        <v>599.54408894684946</v>
      </c>
    </row>
    <row r="191" spans="1:11" ht="5.15" customHeight="1">
      <c r="A191" s="166"/>
      <c r="B191" s="166"/>
      <c r="C191" s="166"/>
      <c r="D191" s="166"/>
      <c r="E191" s="166"/>
      <c r="F191" s="166"/>
      <c r="G191" s="166"/>
      <c r="H191" s="166"/>
      <c r="I191" s="166"/>
    </row>
    <row r="192" spans="1:11" ht="35.5" customHeight="1">
      <c r="A192" s="167" t="s">
        <v>188</v>
      </c>
      <c r="B192" s="168"/>
      <c r="C192" s="168"/>
      <c r="D192" s="168"/>
      <c r="E192" s="168"/>
      <c r="F192" s="169"/>
      <c r="G192" s="84" t="s">
        <v>167</v>
      </c>
      <c r="H192" s="84" t="s">
        <v>168</v>
      </c>
      <c r="I192" s="84" t="s">
        <v>169</v>
      </c>
    </row>
    <row r="193" spans="1:9" ht="14.5" customHeight="1">
      <c r="A193" s="170"/>
      <c r="B193" s="171"/>
      <c r="C193" s="171"/>
      <c r="D193" s="171"/>
      <c r="E193" s="171"/>
      <c r="F193" s="172"/>
      <c r="G193" s="95">
        <f>I175+I181+I185</f>
        <v>3811.7283871967061</v>
      </c>
      <c r="H193" s="83">
        <f>IF(D6="12x36",2,1)</f>
        <v>1</v>
      </c>
      <c r="I193" s="96">
        <f>G193*H193</f>
        <v>3811.7283871967061</v>
      </c>
    </row>
  </sheetData>
  <mergeCells count="179">
    <mergeCell ref="B101:G101"/>
    <mergeCell ref="B99:G99"/>
    <mergeCell ref="B100:G100"/>
    <mergeCell ref="G189:I189"/>
    <mergeCell ref="A188:I188"/>
    <mergeCell ref="A191:I191"/>
    <mergeCell ref="A189:F190"/>
    <mergeCell ref="A192:F193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A18:F20"/>
    <mergeCell ref="G18:G20"/>
    <mergeCell ref="A23:F23"/>
    <mergeCell ref="A9:C9"/>
    <mergeCell ref="D9:F9"/>
    <mergeCell ref="G9:H9"/>
    <mergeCell ref="A10:F10"/>
    <mergeCell ref="A11:F11"/>
    <mergeCell ref="A21:F2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2:F14"/>
    <mergeCell ref="G12:G14"/>
    <mergeCell ref="A25:F25"/>
    <mergeCell ref="A26:F27"/>
    <mergeCell ref="A28:F28"/>
    <mergeCell ref="A29:F29"/>
    <mergeCell ref="A36:I36"/>
    <mergeCell ref="B37:G37"/>
    <mergeCell ref="A24:F24"/>
    <mergeCell ref="A31:I35"/>
    <mergeCell ref="A22:F22"/>
    <mergeCell ref="B44:G44"/>
    <mergeCell ref="B45:G45"/>
    <mergeCell ref="A46:G46"/>
    <mergeCell ref="B57:G57"/>
    <mergeCell ref="B58:G58"/>
    <mergeCell ref="B59:G59"/>
    <mergeCell ref="B38:G38"/>
    <mergeCell ref="B39:G39"/>
    <mergeCell ref="B40:G40"/>
    <mergeCell ref="B41:G41"/>
    <mergeCell ref="B42:G42"/>
    <mergeCell ref="B43:G43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5:G125"/>
    <mergeCell ref="A126:G126"/>
    <mergeCell ref="B127:I127"/>
    <mergeCell ref="A114:B114"/>
    <mergeCell ref="A116:G116"/>
    <mergeCell ref="A118:I118"/>
    <mergeCell ref="B119:G119"/>
    <mergeCell ref="B120:G120"/>
    <mergeCell ref="B121:G121"/>
    <mergeCell ref="B135:G135"/>
    <mergeCell ref="A136:G136"/>
    <mergeCell ref="B138:G138"/>
    <mergeCell ref="B139:G139"/>
    <mergeCell ref="A140:G140"/>
    <mergeCell ref="A142:E142"/>
    <mergeCell ref="A129:E129"/>
    <mergeCell ref="A130:B130"/>
    <mergeCell ref="A131:B131"/>
    <mergeCell ref="B132:I132"/>
    <mergeCell ref="B133:G133"/>
    <mergeCell ref="B134:G134"/>
    <mergeCell ref="B151:G151"/>
    <mergeCell ref="B152:G152"/>
    <mergeCell ref="B153:G153"/>
    <mergeCell ref="B154:G154"/>
    <mergeCell ref="A155:G155"/>
    <mergeCell ref="B156:I156"/>
    <mergeCell ref="A143:B143"/>
    <mergeCell ref="A144:B144"/>
    <mergeCell ref="A146:G146"/>
    <mergeCell ref="A148:I148"/>
    <mergeCell ref="B149:G149"/>
    <mergeCell ref="B150:G150"/>
    <mergeCell ref="A161:B161"/>
    <mergeCell ref="H161:I161"/>
    <mergeCell ref="A162:B162"/>
    <mergeCell ref="H162:I162"/>
    <mergeCell ref="A163:B163"/>
    <mergeCell ref="H163:I163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A168:G168"/>
    <mergeCell ref="A170:I170"/>
    <mergeCell ref="A171:I171"/>
    <mergeCell ref="B172:G172"/>
    <mergeCell ref="B173:G173"/>
    <mergeCell ref="B174:G174"/>
    <mergeCell ref="A164:A165"/>
    <mergeCell ref="B164:E165"/>
    <mergeCell ref="H164:I164"/>
    <mergeCell ref="H165:I165"/>
    <mergeCell ref="B166:I166"/>
    <mergeCell ref="B167:I167"/>
    <mergeCell ref="A183:I183"/>
    <mergeCell ref="B184:G184"/>
    <mergeCell ref="A185:G185"/>
    <mergeCell ref="A187:I187"/>
    <mergeCell ref="A175:G175"/>
    <mergeCell ref="A177:I177"/>
    <mergeCell ref="B178:G178"/>
    <mergeCell ref="B179:G179"/>
    <mergeCell ref="B180:G180"/>
    <mergeCell ref="A181:G18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93"/>
  <sheetViews>
    <sheetView showGridLines="0" view="pageBreakPreview" topLeftCell="A163" zoomScale="145" zoomScaleNormal="130" zoomScaleSheetLayoutView="145" zoomScalePageLayoutView="130" workbookViewId="0">
      <selection activeCell="I140" sqref="I140"/>
    </sheetView>
  </sheetViews>
  <sheetFormatPr defaultColWidth="9.453125" defaultRowHeight="10.5"/>
  <cols>
    <col min="1" max="1" width="2.54296875" style="1" customWidth="1"/>
    <col min="2" max="2" width="11.453125" style="1" customWidth="1"/>
    <col min="3" max="3" width="12.453125" style="1" customWidth="1"/>
    <col min="4" max="4" width="12.54296875" style="1" customWidth="1"/>
    <col min="5" max="5" width="12.453125" style="1" customWidth="1"/>
    <col min="6" max="6" width="11.54296875" style="1" customWidth="1"/>
    <col min="7" max="7" width="11.453125" style="1" customWidth="1"/>
    <col min="8" max="8" width="9.453125" style="1" customWidth="1"/>
    <col min="9" max="9" width="11.54296875" style="1" customWidth="1"/>
    <col min="10" max="10" width="11.453125" style="2" customWidth="1"/>
    <col min="11" max="11" width="10" style="1" customWidth="1"/>
    <col min="12" max="12" width="9.453125" style="1"/>
    <col min="13" max="15" width="22.453125" style="1" customWidth="1"/>
    <col min="16" max="16384" width="9.453125" style="1"/>
  </cols>
  <sheetData>
    <row r="1" spans="1:11" ht="27.75" customHeight="1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K1" s="3"/>
    </row>
    <row r="2" spans="1:11" ht="22.5" customHeight="1">
      <c r="A2" s="156" t="s">
        <v>1</v>
      </c>
      <c r="B2" s="156"/>
      <c r="C2" s="157" t="s">
        <v>200</v>
      </c>
      <c r="D2" s="157"/>
      <c r="E2" s="158" t="s">
        <v>2</v>
      </c>
      <c r="F2" s="158"/>
      <c r="G2" s="158"/>
      <c r="H2" s="158"/>
      <c r="I2" s="158"/>
    </row>
    <row r="3" spans="1:11" ht="11.25" customHeight="1">
      <c r="A3" s="156" t="s">
        <v>3</v>
      </c>
      <c r="B3" s="156"/>
      <c r="C3" s="4"/>
      <c r="D3" s="5"/>
      <c r="E3" s="6" t="s">
        <v>4</v>
      </c>
      <c r="F3" s="4"/>
      <c r="G3" s="5"/>
      <c r="H3" s="5"/>
      <c r="I3" s="5"/>
    </row>
    <row r="4" spans="1:11" ht="4.5" customHeight="1"/>
    <row r="5" spans="1:11" ht="18.75" customHeight="1">
      <c r="A5" s="136" t="s">
        <v>5</v>
      </c>
      <c r="B5" s="136"/>
      <c r="C5" s="136"/>
      <c r="D5" s="159" t="s">
        <v>201</v>
      </c>
      <c r="E5" s="159"/>
      <c r="F5" s="159"/>
      <c r="G5" s="160" t="str">
        <f>IF(D6="12x36","Regime de trabalho:","Quantidade de HORAS/MÊS")</f>
        <v>Quantidade de HORAS/MÊS</v>
      </c>
      <c r="H5" s="160"/>
      <c r="I5" s="161">
        <f>IF(D6="12x36",D6,5*D6)</f>
        <v>150</v>
      </c>
    </row>
    <row r="6" spans="1:11" ht="18.75" customHeight="1">
      <c r="A6" s="136" t="str">
        <f>IF(D6="12x36","Regime de trabalho:","Regime de trabalho (horas semanais):")</f>
        <v>Regime de trabalho (horas semanais):</v>
      </c>
      <c r="B6" s="136"/>
      <c r="C6" s="136"/>
      <c r="D6" s="136">
        <v>30</v>
      </c>
      <c r="E6" s="136"/>
      <c r="F6" s="136"/>
      <c r="G6" s="160"/>
      <c r="H6" s="160"/>
      <c r="I6" s="161"/>
    </row>
    <row r="7" spans="1:11" ht="22.5" customHeight="1">
      <c r="A7" s="136" t="s">
        <v>6</v>
      </c>
      <c r="B7" s="136"/>
      <c r="C7" s="136"/>
      <c r="D7" s="111" t="s">
        <v>203</v>
      </c>
      <c r="E7" s="111"/>
      <c r="F7" s="111"/>
      <c r="G7" s="173" t="s">
        <v>7</v>
      </c>
      <c r="H7" s="173"/>
      <c r="I7" s="174">
        <v>0.2</v>
      </c>
    </row>
    <row r="8" spans="1:11" ht="22.5" customHeight="1">
      <c r="A8" s="136" t="s">
        <v>8</v>
      </c>
      <c r="B8" s="136"/>
      <c r="C8" s="136"/>
      <c r="D8" s="111" t="s">
        <v>15</v>
      </c>
      <c r="E8" s="111"/>
      <c r="F8" s="111"/>
      <c r="G8" s="173"/>
      <c r="H8" s="173"/>
      <c r="I8" s="174"/>
    </row>
    <row r="9" spans="1:11" ht="24.75" customHeight="1">
      <c r="A9" s="136" t="s">
        <v>9</v>
      </c>
      <c r="B9" s="136"/>
      <c r="C9" s="136"/>
      <c r="D9" s="136" t="s">
        <v>204</v>
      </c>
      <c r="E9" s="136"/>
      <c r="F9" s="136"/>
      <c r="G9" s="173" t="s">
        <v>10</v>
      </c>
      <c r="H9" s="173"/>
      <c r="I9" s="70" t="s">
        <v>193</v>
      </c>
    </row>
    <row r="10" spans="1:11" ht="32.25" customHeight="1">
      <c r="A10" s="176" t="s">
        <v>181</v>
      </c>
      <c r="B10" s="176"/>
      <c r="C10" s="176"/>
      <c r="D10" s="176"/>
      <c r="E10" s="176"/>
      <c r="F10" s="176"/>
      <c r="G10" s="73" t="s">
        <v>11</v>
      </c>
      <c r="H10" s="75">
        <v>220</v>
      </c>
      <c r="I10" s="7">
        <v>1765.86</v>
      </c>
    </row>
    <row r="11" spans="1:11" ht="11.25" customHeight="1">
      <c r="A11" s="125" t="s">
        <v>12</v>
      </c>
      <c r="B11" s="125"/>
      <c r="C11" s="125"/>
      <c r="D11" s="125"/>
      <c r="E11" s="125"/>
      <c r="F11" s="125"/>
      <c r="G11" s="75" t="str">
        <f>D9</f>
        <v>Canoas</v>
      </c>
      <c r="H11" s="75" t="s">
        <v>13</v>
      </c>
      <c r="I11" s="8">
        <v>0.05</v>
      </c>
    </row>
    <row r="12" spans="1:11" ht="15" customHeight="1">
      <c r="A12" s="125" t="s">
        <v>209</v>
      </c>
      <c r="B12" s="125"/>
      <c r="C12" s="125"/>
      <c r="D12" s="125"/>
      <c r="E12" s="125"/>
      <c r="F12" s="125"/>
      <c r="G12" s="162" t="s">
        <v>15</v>
      </c>
      <c r="H12" s="75" t="s">
        <v>16</v>
      </c>
      <c r="I12" s="7">
        <v>5.5</v>
      </c>
    </row>
    <row r="13" spans="1:11">
      <c r="A13" s="125"/>
      <c r="B13" s="125"/>
      <c r="C13" s="125"/>
      <c r="D13" s="125"/>
      <c r="E13" s="125"/>
      <c r="F13" s="125"/>
      <c r="G13" s="162"/>
      <c r="H13" s="75" t="s">
        <v>17</v>
      </c>
      <c r="I13" s="9">
        <v>22</v>
      </c>
    </row>
    <row r="14" spans="1:11">
      <c r="A14" s="125"/>
      <c r="B14" s="125"/>
      <c r="C14" s="125"/>
      <c r="D14" s="125"/>
      <c r="E14" s="125"/>
      <c r="F14" s="125"/>
      <c r="G14" s="162"/>
      <c r="H14" s="75" t="s">
        <v>18</v>
      </c>
      <c r="I14" s="70">
        <v>0.06</v>
      </c>
    </row>
    <row r="15" spans="1:11" ht="11.25" customHeight="1">
      <c r="A15" s="125" t="s">
        <v>180</v>
      </c>
      <c r="B15" s="125"/>
      <c r="C15" s="125"/>
      <c r="D15" s="125"/>
      <c r="E15" s="125"/>
      <c r="F15" s="125"/>
      <c r="G15" s="162" t="s">
        <v>15</v>
      </c>
      <c r="H15" s="75" t="s">
        <v>16</v>
      </c>
      <c r="I15" s="7">
        <v>0</v>
      </c>
    </row>
    <row r="16" spans="1:11" ht="11.25" customHeight="1">
      <c r="A16" s="125"/>
      <c r="B16" s="125"/>
      <c r="C16" s="125"/>
      <c r="D16" s="125"/>
      <c r="E16" s="125"/>
      <c r="F16" s="125"/>
      <c r="G16" s="162"/>
      <c r="H16" s="75" t="s">
        <v>17</v>
      </c>
      <c r="I16" s="9">
        <v>0</v>
      </c>
    </row>
    <row r="17" spans="1:9">
      <c r="A17" s="125"/>
      <c r="B17" s="125"/>
      <c r="C17" s="125"/>
      <c r="D17" s="125"/>
      <c r="E17" s="125"/>
      <c r="F17" s="125"/>
      <c r="G17" s="162"/>
      <c r="H17" s="75" t="s">
        <v>18</v>
      </c>
      <c r="I17" s="70">
        <v>0</v>
      </c>
    </row>
    <row r="18" spans="1:9" ht="11.25" customHeight="1">
      <c r="A18" s="125" t="s">
        <v>20</v>
      </c>
      <c r="B18" s="125"/>
      <c r="C18" s="125"/>
      <c r="D18" s="125"/>
      <c r="E18" s="125"/>
      <c r="F18" s="125"/>
      <c r="G18" s="162" t="s">
        <v>15</v>
      </c>
      <c r="H18" s="75" t="s">
        <v>16</v>
      </c>
      <c r="I18" s="7">
        <v>13.57</v>
      </c>
    </row>
    <row r="19" spans="1:9">
      <c r="A19" s="125"/>
      <c r="B19" s="125"/>
      <c r="C19" s="125"/>
      <c r="D19" s="125"/>
      <c r="E19" s="125"/>
      <c r="F19" s="125"/>
      <c r="G19" s="162"/>
      <c r="H19" s="75" t="s">
        <v>17</v>
      </c>
      <c r="I19" s="9">
        <v>22</v>
      </c>
    </row>
    <row r="20" spans="1:9">
      <c r="A20" s="175"/>
      <c r="B20" s="175"/>
      <c r="C20" s="175"/>
      <c r="D20" s="175"/>
      <c r="E20" s="175"/>
      <c r="F20" s="175"/>
      <c r="G20" s="162"/>
      <c r="H20" s="75" t="s">
        <v>18</v>
      </c>
      <c r="I20" s="70">
        <v>0.19</v>
      </c>
    </row>
    <row r="21" spans="1:9" ht="14.25" customHeight="1">
      <c r="A21" s="124" t="s">
        <v>198</v>
      </c>
      <c r="B21" s="124"/>
      <c r="C21" s="124"/>
      <c r="D21" s="124"/>
      <c r="E21" s="124"/>
      <c r="F21" s="124"/>
      <c r="G21" s="75" t="s">
        <v>15</v>
      </c>
      <c r="H21" s="72" t="s">
        <v>21</v>
      </c>
      <c r="I21" s="106">
        <v>40</v>
      </c>
    </row>
    <row r="22" spans="1:9" ht="14.25" customHeight="1">
      <c r="A22" s="124" t="s">
        <v>199</v>
      </c>
      <c r="B22" s="124"/>
      <c r="C22" s="124"/>
      <c r="D22" s="124"/>
      <c r="E22" s="124"/>
      <c r="F22" s="124"/>
      <c r="G22" s="75" t="s">
        <v>15</v>
      </c>
      <c r="H22" s="72" t="s">
        <v>21</v>
      </c>
      <c r="I22" s="106">
        <v>25.52</v>
      </c>
    </row>
    <row r="23" spans="1:9" ht="14.25" customHeight="1">
      <c r="A23" s="124" t="s">
        <v>182</v>
      </c>
      <c r="B23" s="124"/>
      <c r="C23" s="124"/>
      <c r="D23" s="124"/>
      <c r="E23" s="124"/>
      <c r="F23" s="124"/>
      <c r="G23" s="103" t="s">
        <v>15</v>
      </c>
      <c r="H23" s="72" t="s">
        <v>21</v>
      </c>
      <c r="I23" s="106" t="s">
        <v>193</v>
      </c>
    </row>
    <row r="24" spans="1:9" ht="22.5" customHeight="1">
      <c r="A24" s="142" t="s">
        <v>22</v>
      </c>
      <c r="B24" s="142"/>
      <c r="C24" s="142"/>
      <c r="D24" s="142"/>
      <c r="E24" s="142"/>
      <c r="F24" s="142"/>
      <c r="G24" s="72"/>
      <c r="H24" s="72" t="s">
        <v>23</v>
      </c>
      <c r="I24" s="10" t="s">
        <v>193</v>
      </c>
    </row>
    <row r="25" spans="1:9" ht="34.5" customHeight="1">
      <c r="A25" s="124" t="s">
        <v>24</v>
      </c>
      <c r="B25" s="124"/>
      <c r="C25" s="124"/>
      <c r="D25" s="124"/>
      <c r="E25" s="124"/>
      <c r="F25" s="124"/>
      <c r="G25" s="75"/>
      <c r="H25" s="75" t="s">
        <v>25</v>
      </c>
      <c r="I25" s="7">
        <f>I10</f>
        <v>1765.86</v>
      </c>
    </row>
    <row r="26" spans="1:9" ht="15" customHeight="1">
      <c r="A26" s="124" t="s">
        <v>26</v>
      </c>
      <c r="B26" s="124"/>
      <c r="C26" s="124"/>
      <c r="D26" s="124"/>
      <c r="E26" s="124"/>
      <c r="F26" s="124"/>
      <c r="G26" s="72"/>
      <c r="H26" s="11" t="s">
        <v>27</v>
      </c>
      <c r="I26" s="12" t="s">
        <v>193</v>
      </c>
    </row>
    <row r="27" spans="1:9" ht="15" customHeight="1">
      <c r="A27" s="124"/>
      <c r="B27" s="124"/>
      <c r="C27" s="124"/>
      <c r="D27" s="124"/>
      <c r="E27" s="124"/>
      <c r="F27" s="124"/>
      <c r="G27" s="72"/>
      <c r="H27" s="13" t="s">
        <v>28</v>
      </c>
      <c r="I27" s="70" t="s">
        <v>193</v>
      </c>
    </row>
    <row r="28" spans="1:9" ht="26.25" customHeight="1">
      <c r="A28" s="124" t="s">
        <v>29</v>
      </c>
      <c r="B28" s="124"/>
      <c r="C28" s="124"/>
      <c r="D28" s="124"/>
      <c r="E28" s="124"/>
      <c r="F28" s="124"/>
      <c r="G28" s="72"/>
      <c r="H28" s="75" t="s">
        <v>27</v>
      </c>
      <c r="I28" s="12" t="s">
        <v>193</v>
      </c>
    </row>
    <row r="29" spans="1:9" ht="35.25" customHeight="1">
      <c r="A29" s="124" t="s">
        <v>30</v>
      </c>
      <c r="B29" s="124"/>
      <c r="C29" s="124"/>
      <c r="D29" s="124"/>
      <c r="E29" s="124"/>
      <c r="F29" s="124"/>
      <c r="G29" s="75"/>
      <c r="H29" s="73" t="s">
        <v>23</v>
      </c>
      <c r="I29" s="70">
        <v>0.2</v>
      </c>
    </row>
    <row r="30" spans="1:9" ht="1.4" customHeight="1">
      <c r="A30" s="100"/>
      <c r="B30" s="100"/>
      <c r="C30" s="100"/>
      <c r="D30" s="100"/>
      <c r="E30" s="100"/>
      <c r="F30" s="100"/>
      <c r="G30" s="100"/>
      <c r="H30" s="100"/>
      <c r="I30" s="101" t="s">
        <v>193</v>
      </c>
    </row>
    <row r="31" spans="1:9" ht="1.4" customHeight="1">
      <c r="A31" s="154"/>
      <c r="B31" s="154"/>
      <c r="C31" s="154"/>
      <c r="D31" s="154"/>
      <c r="E31" s="154"/>
      <c r="F31" s="154"/>
      <c r="G31" s="154"/>
      <c r="H31" s="154"/>
      <c r="I31" s="154"/>
    </row>
    <row r="32" spans="1:9" ht="1.4" customHeight="1">
      <c r="A32" s="154"/>
      <c r="B32" s="154"/>
      <c r="C32" s="154"/>
      <c r="D32" s="154"/>
      <c r="E32" s="154"/>
      <c r="F32" s="154"/>
      <c r="G32" s="154"/>
      <c r="H32" s="154"/>
      <c r="I32" s="154"/>
    </row>
    <row r="33" spans="1:10" ht="1.4" customHeight="1">
      <c r="A33" s="154"/>
      <c r="B33" s="154"/>
      <c r="C33" s="154"/>
      <c r="D33" s="154"/>
      <c r="E33" s="154"/>
      <c r="F33" s="154"/>
      <c r="G33" s="154"/>
      <c r="H33" s="154"/>
      <c r="I33" s="154"/>
    </row>
    <row r="34" spans="1:10" ht="1.4" customHeight="1">
      <c r="A34" s="154"/>
      <c r="B34" s="154"/>
      <c r="C34" s="154"/>
      <c r="D34" s="154"/>
      <c r="E34" s="154"/>
      <c r="F34" s="154"/>
      <c r="G34" s="154"/>
      <c r="H34" s="154"/>
      <c r="I34" s="154"/>
    </row>
    <row r="35" spans="1:10" ht="1.4" customHeight="1">
      <c r="A35" s="155"/>
      <c r="B35" s="155"/>
      <c r="C35" s="155"/>
      <c r="D35" s="155"/>
      <c r="E35" s="155"/>
      <c r="F35" s="155"/>
      <c r="G35" s="155"/>
      <c r="H35" s="155"/>
      <c r="I35" s="155"/>
    </row>
    <row r="36" spans="1:10" ht="8.25" customHeight="1">
      <c r="A36" s="110" t="s">
        <v>31</v>
      </c>
      <c r="B36" s="110"/>
      <c r="C36" s="110"/>
      <c r="D36" s="110"/>
      <c r="E36" s="110"/>
      <c r="F36" s="110"/>
      <c r="G36" s="110"/>
      <c r="H36" s="110"/>
      <c r="I36" s="110"/>
    </row>
    <row r="37" spans="1:10" ht="33.75" customHeight="1">
      <c r="A37" s="14" t="s">
        <v>32</v>
      </c>
      <c r="B37" s="132" t="s">
        <v>33</v>
      </c>
      <c r="C37" s="132"/>
      <c r="D37" s="132"/>
      <c r="E37" s="132"/>
      <c r="F37" s="132"/>
      <c r="G37" s="132"/>
      <c r="H37" s="14" t="s">
        <v>34</v>
      </c>
      <c r="I37" s="14" t="s">
        <v>35</v>
      </c>
    </row>
    <row r="38" spans="1:10" ht="15" customHeight="1">
      <c r="A38" s="77">
        <v>1</v>
      </c>
      <c r="B38" s="111" t="s">
        <v>36</v>
      </c>
      <c r="C38" s="111"/>
      <c r="D38" s="111"/>
      <c r="E38" s="111"/>
      <c r="F38" s="111"/>
      <c r="G38" s="111"/>
      <c r="H38" s="15">
        <f t="shared" ref="H38:H45" si="0">I38/$I$46</f>
        <v>0.77319587628865982</v>
      </c>
      <c r="I38" s="82">
        <f>IF(D6="12x36",I10,I10/H10*I5)</f>
        <v>1203.9954545454545</v>
      </c>
    </row>
    <row r="39" spans="1:10" ht="15" customHeight="1">
      <c r="A39" s="77">
        <f t="shared" ref="A39:A45" si="1">A38+1</f>
        <v>2</v>
      </c>
      <c r="B39" s="111" t="s">
        <v>37</v>
      </c>
      <c r="C39" s="111"/>
      <c r="D39" s="111"/>
      <c r="E39" s="111"/>
      <c r="F39" s="111"/>
      <c r="G39" s="111"/>
      <c r="H39" s="15">
        <f t="shared" si="0"/>
        <v>0</v>
      </c>
      <c r="I39" s="82">
        <f>IF(I9=30%,I38*I9,0)</f>
        <v>0</v>
      </c>
    </row>
    <row r="40" spans="1:10" ht="15" customHeight="1">
      <c r="A40" s="77">
        <f t="shared" si="1"/>
        <v>3</v>
      </c>
      <c r="B40" s="111" t="s">
        <v>38</v>
      </c>
      <c r="C40" s="111"/>
      <c r="D40" s="111"/>
      <c r="E40" s="111"/>
      <c r="F40" s="111"/>
      <c r="G40" s="111"/>
      <c r="H40" s="15">
        <f t="shared" si="0"/>
        <v>0</v>
      </c>
      <c r="I40" s="82">
        <f>IF(I7=10%,I25*I7,0)</f>
        <v>0</v>
      </c>
    </row>
    <row r="41" spans="1:10" ht="15" customHeight="1">
      <c r="A41" s="77">
        <f t="shared" si="1"/>
        <v>4</v>
      </c>
      <c r="B41" s="111" t="s">
        <v>39</v>
      </c>
      <c r="C41" s="111"/>
      <c r="D41" s="111"/>
      <c r="E41" s="111"/>
      <c r="F41" s="111"/>
      <c r="G41" s="111"/>
      <c r="H41" s="15">
        <f t="shared" si="0"/>
        <v>0.22680412371134021</v>
      </c>
      <c r="I41" s="82">
        <f>IF(I7=20%,I25*I7,0)</f>
        <v>353.17200000000003</v>
      </c>
    </row>
    <row r="42" spans="1:10" ht="15" customHeight="1">
      <c r="A42" s="77">
        <f t="shared" si="1"/>
        <v>5</v>
      </c>
      <c r="B42" s="111" t="s">
        <v>40</v>
      </c>
      <c r="C42" s="111"/>
      <c r="D42" s="111"/>
      <c r="E42" s="111"/>
      <c r="F42" s="111"/>
      <c r="G42" s="111"/>
      <c r="H42" s="15">
        <f t="shared" si="0"/>
        <v>0</v>
      </c>
      <c r="I42" s="82">
        <f>IF(I7=40%,I25*I7,0)</f>
        <v>0</v>
      </c>
    </row>
    <row r="43" spans="1:10" ht="15" customHeight="1">
      <c r="A43" s="77">
        <f t="shared" si="1"/>
        <v>6</v>
      </c>
      <c r="B43" s="111" t="s">
        <v>175</v>
      </c>
      <c r="C43" s="111"/>
      <c r="D43" s="111"/>
      <c r="E43" s="111"/>
      <c r="F43" s="111"/>
      <c r="G43" s="111"/>
      <c r="H43" s="15">
        <f t="shared" si="0"/>
        <v>0</v>
      </c>
      <c r="I43" s="82">
        <f>IF(I24="Não aplicável",0,I38*I24)</f>
        <v>0</v>
      </c>
    </row>
    <row r="44" spans="1:10" ht="15" customHeight="1">
      <c r="A44" s="77">
        <f t="shared" si="1"/>
        <v>7</v>
      </c>
      <c r="B44" s="111" t="s">
        <v>41</v>
      </c>
      <c r="C44" s="111"/>
      <c r="D44" s="111"/>
      <c r="E44" s="111"/>
      <c r="F44" s="111"/>
      <c r="G44" s="111"/>
      <c r="H44" s="15">
        <f t="shared" si="0"/>
        <v>0</v>
      </c>
      <c r="I44" s="82">
        <f>IF(I26="Não aplicável",0,(I38+I39+I40+I41+I42+I43)/I5*I26*(1+I27))</f>
        <v>0</v>
      </c>
    </row>
    <row r="45" spans="1:10" ht="23.25" customHeight="1">
      <c r="A45" s="77">
        <f t="shared" si="1"/>
        <v>8</v>
      </c>
      <c r="B45" s="111" t="s">
        <v>42</v>
      </c>
      <c r="C45" s="111"/>
      <c r="D45" s="111"/>
      <c r="E45" s="111"/>
      <c r="F45" s="111"/>
      <c r="G45" s="111"/>
      <c r="H45" s="15">
        <f t="shared" si="0"/>
        <v>0</v>
      </c>
      <c r="I45" s="82">
        <f>IF(I26="Não aplicável",0,I26/I13*5*(I10/H10*(1+I27)))</f>
        <v>0</v>
      </c>
    </row>
    <row r="46" spans="1:10" s="19" customFormat="1" ht="15" customHeight="1">
      <c r="A46" s="128" t="s">
        <v>43</v>
      </c>
      <c r="B46" s="128"/>
      <c r="C46" s="128"/>
      <c r="D46" s="128"/>
      <c r="E46" s="128"/>
      <c r="F46" s="128"/>
      <c r="G46" s="128"/>
      <c r="H46" s="16">
        <f>SUM(H38:H45)</f>
        <v>1</v>
      </c>
      <c r="I46" s="17">
        <f>SUM(I38:I45)</f>
        <v>1557.1674545454546</v>
      </c>
      <c r="J46" s="18"/>
    </row>
    <row r="47" spans="1:10" s="19" customFormat="1" ht="1.4" customHeight="1">
      <c r="A47" s="151"/>
      <c r="B47" s="151"/>
      <c r="C47" s="151"/>
      <c r="D47" s="151"/>
      <c r="E47" s="151"/>
      <c r="F47" s="151"/>
      <c r="G47" s="151"/>
      <c r="H47" s="151"/>
      <c r="I47" s="151"/>
      <c r="J47" s="18"/>
    </row>
    <row r="48" spans="1:10" s="19" customFormat="1" ht="1.4" customHeight="1">
      <c r="A48" s="152"/>
      <c r="B48" s="152"/>
      <c r="C48" s="152"/>
      <c r="D48" s="152"/>
      <c r="E48" s="152"/>
      <c r="F48" s="152"/>
      <c r="G48" s="152"/>
      <c r="H48" s="152"/>
      <c r="I48" s="152"/>
      <c r="J48" s="18"/>
    </row>
    <row r="49" spans="1:10" s="19" customFormat="1" ht="1.4" customHeight="1">
      <c r="A49" s="152"/>
      <c r="B49" s="152"/>
      <c r="C49" s="152"/>
      <c r="D49" s="152"/>
      <c r="E49" s="152"/>
      <c r="F49" s="152"/>
      <c r="G49" s="152"/>
      <c r="H49" s="152"/>
      <c r="I49" s="152"/>
      <c r="J49" s="18"/>
    </row>
    <row r="50" spans="1:10" s="19" customFormat="1" ht="1.4" customHeight="1">
      <c r="A50" s="152"/>
      <c r="B50" s="152"/>
      <c r="C50" s="152"/>
      <c r="D50" s="152"/>
      <c r="E50" s="152"/>
      <c r="F50" s="152"/>
      <c r="G50" s="152"/>
      <c r="H50" s="152"/>
      <c r="I50" s="152"/>
      <c r="J50" s="18"/>
    </row>
    <row r="51" spans="1:10" s="19" customFormat="1" ht="1.4" customHeight="1">
      <c r="A51" s="152"/>
      <c r="B51" s="152"/>
      <c r="C51" s="152"/>
      <c r="D51" s="152"/>
      <c r="E51" s="152"/>
      <c r="F51" s="152"/>
      <c r="G51" s="152"/>
      <c r="H51" s="152"/>
      <c r="I51" s="152"/>
      <c r="J51" s="18"/>
    </row>
    <row r="52" spans="1:10" s="19" customFormat="1" ht="1.4" customHeight="1">
      <c r="A52" s="152"/>
      <c r="B52" s="152"/>
      <c r="C52" s="152"/>
      <c r="D52" s="152"/>
      <c r="E52" s="152"/>
      <c r="F52" s="152"/>
      <c r="G52" s="152"/>
      <c r="H52" s="152"/>
      <c r="I52" s="152"/>
      <c r="J52" s="18"/>
    </row>
    <row r="53" spans="1:10" s="19" customFormat="1" ht="1.4" customHeight="1">
      <c r="A53" s="152"/>
      <c r="B53" s="152"/>
      <c r="C53" s="152"/>
      <c r="D53" s="152"/>
      <c r="E53" s="152"/>
      <c r="F53" s="152"/>
      <c r="G53" s="152"/>
      <c r="H53" s="152"/>
      <c r="I53" s="152"/>
      <c r="J53" s="18"/>
    </row>
    <row r="54" spans="1:10" s="19" customFormat="1" ht="1.4" customHeight="1">
      <c r="A54" s="152"/>
      <c r="B54" s="152"/>
      <c r="C54" s="152"/>
      <c r="D54" s="152"/>
      <c r="E54" s="152"/>
      <c r="F54" s="152"/>
      <c r="G54" s="152"/>
      <c r="H54" s="152"/>
      <c r="I54" s="152"/>
      <c r="J54" s="18"/>
    </row>
    <row r="55" spans="1:10" s="19" customFormat="1" ht="1.4" customHeight="1">
      <c r="A55" s="152"/>
      <c r="B55" s="152"/>
      <c r="C55" s="152"/>
      <c r="D55" s="152"/>
      <c r="E55" s="152"/>
      <c r="F55" s="152"/>
      <c r="G55" s="152"/>
      <c r="H55" s="152"/>
      <c r="I55" s="152"/>
      <c r="J55" s="18"/>
    </row>
    <row r="56" spans="1:10" ht="1.4" customHeight="1">
      <c r="A56" s="153"/>
      <c r="B56" s="153"/>
      <c r="C56" s="153"/>
      <c r="D56" s="153"/>
      <c r="E56" s="153"/>
      <c r="F56" s="153"/>
      <c r="G56" s="153"/>
      <c r="H56" s="153"/>
      <c r="I56" s="153"/>
    </row>
    <row r="57" spans="1:10" ht="33.75" customHeight="1">
      <c r="A57" s="14" t="s">
        <v>44</v>
      </c>
      <c r="B57" s="132" t="s">
        <v>45</v>
      </c>
      <c r="C57" s="132"/>
      <c r="D57" s="132"/>
      <c r="E57" s="132"/>
      <c r="F57" s="132"/>
      <c r="G57" s="132"/>
      <c r="H57" s="14" t="s">
        <v>34</v>
      </c>
      <c r="I57" s="14" t="s">
        <v>35</v>
      </c>
    </row>
    <row r="58" spans="1:10" ht="15" customHeight="1">
      <c r="A58" s="77">
        <v>1</v>
      </c>
      <c r="B58" s="111" t="s">
        <v>46</v>
      </c>
      <c r="C58" s="111"/>
      <c r="D58" s="111"/>
      <c r="E58" s="111"/>
      <c r="F58" s="111"/>
      <c r="G58" s="111"/>
      <c r="H58" s="15">
        <v>0.2</v>
      </c>
      <c r="I58" s="82">
        <f t="shared" ref="I58:I65" si="2">$I$46*H58</f>
        <v>311.43349090909095</v>
      </c>
    </row>
    <row r="59" spans="1:10" ht="15" customHeight="1">
      <c r="A59" s="77">
        <v>2</v>
      </c>
      <c r="B59" s="111" t="s">
        <v>47</v>
      </c>
      <c r="C59" s="111"/>
      <c r="D59" s="111"/>
      <c r="E59" s="111"/>
      <c r="F59" s="111"/>
      <c r="G59" s="111"/>
      <c r="H59" s="15">
        <v>1.4999999999999999E-2</v>
      </c>
      <c r="I59" s="82">
        <f t="shared" si="2"/>
        <v>23.357511818181816</v>
      </c>
    </row>
    <row r="60" spans="1:10" ht="15" customHeight="1">
      <c r="A60" s="77">
        <v>3</v>
      </c>
      <c r="B60" s="111" t="s">
        <v>48</v>
      </c>
      <c r="C60" s="111"/>
      <c r="D60" s="111"/>
      <c r="E60" s="111"/>
      <c r="F60" s="111"/>
      <c r="G60" s="111"/>
      <c r="H60" s="15">
        <v>0.01</v>
      </c>
      <c r="I60" s="82">
        <f t="shared" si="2"/>
        <v>15.571674545454545</v>
      </c>
    </row>
    <row r="61" spans="1:10" ht="15" customHeight="1">
      <c r="A61" s="77">
        <v>4</v>
      </c>
      <c r="B61" s="111" t="s">
        <v>49</v>
      </c>
      <c r="C61" s="111"/>
      <c r="D61" s="111"/>
      <c r="E61" s="111"/>
      <c r="F61" s="111"/>
      <c r="G61" s="111"/>
      <c r="H61" s="15">
        <v>2E-3</v>
      </c>
      <c r="I61" s="82">
        <f t="shared" si="2"/>
        <v>3.1143349090909092</v>
      </c>
    </row>
    <row r="62" spans="1:10" ht="15" customHeight="1">
      <c r="A62" s="77">
        <v>5</v>
      </c>
      <c r="B62" s="111" t="s">
        <v>50</v>
      </c>
      <c r="C62" s="111"/>
      <c r="D62" s="111"/>
      <c r="E62" s="111"/>
      <c r="F62" s="111"/>
      <c r="G62" s="111"/>
      <c r="H62" s="15">
        <v>2.5000000000000001E-2</v>
      </c>
      <c r="I62" s="82">
        <f t="shared" si="2"/>
        <v>38.929186363636369</v>
      </c>
    </row>
    <row r="63" spans="1:10" ht="15" customHeight="1">
      <c r="A63" s="77">
        <v>6</v>
      </c>
      <c r="B63" s="111" t="s">
        <v>51</v>
      </c>
      <c r="C63" s="111"/>
      <c r="D63" s="111"/>
      <c r="E63" s="111"/>
      <c r="F63" s="111"/>
      <c r="G63" s="111"/>
      <c r="H63" s="15">
        <v>0.08</v>
      </c>
      <c r="I63" s="82">
        <f t="shared" si="2"/>
        <v>124.57339636363636</v>
      </c>
    </row>
    <row r="64" spans="1:10" ht="15" customHeight="1">
      <c r="A64" s="77">
        <v>7</v>
      </c>
      <c r="B64" s="111" t="s">
        <v>52</v>
      </c>
      <c r="C64" s="111"/>
      <c r="D64" s="111"/>
      <c r="E64" s="111"/>
      <c r="F64" s="111"/>
      <c r="G64" s="111"/>
      <c r="H64" s="15">
        <v>0.03</v>
      </c>
      <c r="I64" s="82">
        <f t="shared" si="2"/>
        <v>46.715023636363632</v>
      </c>
    </row>
    <row r="65" spans="1:10" ht="15" customHeight="1">
      <c r="A65" s="77">
        <v>8</v>
      </c>
      <c r="B65" s="111" t="s">
        <v>53</v>
      </c>
      <c r="C65" s="111"/>
      <c r="D65" s="111"/>
      <c r="E65" s="111"/>
      <c r="F65" s="111"/>
      <c r="G65" s="111"/>
      <c r="H65" s="15">
        <v>6.0000000000000001E-3</v>
      </c>
      <c r="I65" s="82">
        <f t="shared" si="2"/>
        <v>9.3430047272727279</v>
      </c>
    </row>
    <row r="66" spans="1:10" s="19" customFormat="1" ht="15" customHeight="1">
      <c r="A66" s="128" t="s">
        <v>54</v>
      </c>
      <c r="B66" s="128"/>
      <c r="C66" s="128"/>
      <c r="D66" s="128"/>
      <c r="E66" s="128"/>
      <c r="F66" s="128"/>
      <c r="G66" s="128"/>
      <c r="H66" s="16">
        <f>SUM(H58:H65)</f>
        <v>0.3680000000000001</v>
      </c>
      <c r="I66" s="17">
        <f>SUM(I58:I65)</f>
        <v>573.03762327272727</v>
      </c>
      <c r="J66" s="18"/>
    </row>
    <row r="67" spans="1:10" ht="15" customHeight="1">
      <c r="A67" s="143" t="s">
        <v>55</v>
      </c>
      <c r="B67" s="143"/>
      <c r="C67" s="143"/>
      <c r="D67" s="143"/>
      <c r="E67" s="143"/>
      <c r="F67" s="143"/>
      <c r="G67" s="143"/>
      <c r="H67" s="143"/>
      <c r="I67" s="143"/>
    </row>
    <row r="68" spans="1:10" ht="30.75" customHeight="1">
      <c r="A68" s="150" t="s">
        <v>56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>
      <c r="A69" s="14" t="s">
        <v>57</v>
      </c>
      <c r="B69" s="132" t="s">
        <v>58</v>
      </c>
      <c r="C69" s="132"/>
      <c r="D69" s="132"/>
      <c r="E69" s="132"/>
      <c r="F69" s="132"/>
      <c r="G69" s="132"/>
      <c r="H69" s="14" t="s">
        <v>34</v>
      </c>
      <c r="I69" s="14" t="s">
        <v>35</v>
      </c>
    </row>
    <row r="70" spans="1:10" ht="15" customHeight="1">
      <c r="A70" s="77">
        <v>1</v>
      </c>
      <c r="B70" s="111" t="s">
        <v>59</v>
      </c>
      <c r="C70" s="111"/>
      <c r="D70" s="111"/>
      <c r="E70" s="111"/>
      <c r="F70" s="111"/>
      <c r="G70" s="111"/>
      <c r="H70" s="15">
        <v>0.119314</v>
      </c>
      <c r="I70" s="82">
        <f t="shared" ref="I70:I77" si="3">$I$46*H70</f>
        <v>185.79187767163637</v>
      </c>
    </row>
    <row r="71" spans="1:10" ht="15" customHeight="1">
      <c r="A71" s="77">
        <v>2</v>
      </c>
      <c r="B71" s="111" t="s">
        <v>60</v>
      </c>
      <c r="C71" s="111"/>
      <c r="D71" s="111"/>
      <c r="E71" s="111"/>
      <c r="F71" s="111"/>
      <c r="G71" s="111"/>
      <c r="H71" s="15">
        <v>2.0479000000000001E-2</v>
      </c>
      <c r="I71" s="82">
        <f t="shared" si="3"/>
        <v>31.889232301636365</v>
      </c>
    </row>
    <row r="72" spans="1:10" ht="15" customHeight="1">
      <c r="A72" s="77">
        <v>3</v>
      </c>
      <c r="B72" s="111" t="s">
        <v>61</v>
      </c>
      <c r="C72" s="111"/>
      <c r="D72" s="111"/>
      <c r="E72" s="111"/>
      <c r="F72" s="111"/>
      <c r="G72" s="111"/>
      <c r="H72" s="15">
        <v>1.2123E-2</v>
      </c>
      <c r="I72" s="82">
        <f t="shared" si="3"/>
        <v>18.877541051454546</v>
      </c>
    </row>
    <row r="73" spans="1:10" ht="15" customHeight="1">
      <c r="A73" s="77">
        <v>4</v>
      </c>
      <c r="B73" s="111" t="s">
        <v>62</v>
      </c>
      <c r="C73" s="111"/>
      <c r="D73" s="111"/>
      <c r="E73" s="111"/>
      <c r="F73" s="111"/>
      <c r="G73" s="111"/>
      <c r="H73" s="15">
        <v>1.1436E-2</v>
      </c>
      <c r="I73" s="82">
        <f t="shared" si="3"/>
        <v>17.80776701018182</v>
      </c>
    </row>
    <row r="74" spans="1:10" ht="15" customHeight="1">
      <c r="A74" s="77">
        <v>5</v>
      </c>
      <c r="B74" s="111" t="s">
        <v>63</v>
      </c>
      <c r="C74" s="111"/>
      <c r="D74" s="111"/>
      <c r="E74" s="111"/>
      <c r="F74" s="111"/>
      <c r="G74" s="111"/>
      <c r="H74" s="15">
        <v>1.74E-4</v>
      </c>
      <c r="I74" s="82">
        <f t="shared" si="3"/>
        <v>0.27094713709090912</v>
      </c>
    </row>
    <row r="75" spans="1:10" ht="15" customHeight="1">
      <c r="A75" s="77">
        <v>6</v>
      </c>
      <c r="B75" s="111" t="s">
        <v>64</v>
      </c>
      <c r="C75" s="111"/>
      <c r="D75" s="111"/>
      <c r="E75" s="111"/>
      <c r="F75" s="111"/>
      <c r="G75" s="111"/>
      <c r="H75" s="15">
        <v>4.4200000000000001E-4</v>
      </c>
      <c r="I75" s="82">
        <f t="shared" si="3"/>
        <v>0.68826801490909095</v>
      </c>
    </row>
    <row r="76" spans="1:10" ht="15" customHeight="1">
      <c r="A76" s="77">
        <v>7</v>
      </c>
      <c r="B76" s="111" t="s">
        <v>65</v>
      </c>
      <c r="C76" s="111"/>
      <c r="D76" s="111"/>
      <c r="E76" s="111"/>
      <c r="F76" s="111"/>
      <c r="G76" s="111"/>
      <c r="H76" s="15">
        <v>1.85E-4</v>
      </c>
      <c r="I76" s="82">
        <f t="shared" si="3"/>
        <v>0.2880759790909091</v>
      </c>
    </row>
    <row r="77" spans="1:10" ht="15" customHeight="1">
      <c r="A77" s="77">
        <v>8</v>
      </c>
      <c r="B77" s="111" t="s">
        <v>66</v>
      </c>
      <c r="C77" s="111"/>
      <c r="D77" s="111"/>
      <c r="E77" s="111"/>
      <c r="F77" s="111"/>
      <c r="G77" s="111"/>
      <c r="H77" s="15">
        <v>9.0789999999999996E-2</v>
      </c>
      <c r="I77" s="82">
        <f t="shared" si="3"/>
        <v>141.3752331981818</v>
      </c>
    </row>
    <row r="78" spans="1:10" s="19" customFormat="1" ht="15" customHeight="1">
      <c r="A78" s="128" t="s">
        <v>67</v>
      </c>
      <c r="B78" s="128"/>
      <c r="C78" s="128"/>
      <c r="D78" s="128"/>
      <c r="E78" s="128"/>
      <c r="F78" s="128"/>
      <c r="G78" s="128"/>
      <c r="H78" s="16">
        <f>SUM(H70:H77)</f>
        <v>0.25494299999999998</v>
      </c>
      <c r="I78" s="17">
        <f>SUM(I70:I77)</f>
        <v>396.98894236418175</v>
      </c>
      <c r="J78" s="18"/>
    </row>
    <row r="79" spans="1:10" ht="11.25" customHeight="1">
      <c r="A79" s="20" t="s">
        <v>68</v>
      </c>
      <c r="B79" s="129" t="s">
        <v>69</v>
      </c>
      <c r="C79" s="129"/>
      <c r="D79" s="129"/>
      <c r="E79" s="129"/>
      <c r="F79" s="129"/>
      <c r="G79" s="129"/>
      <c r="H79" s="129"/>
      <c r="I79" s="129"/>
    </row>
    <row r="80" spans="1:10" ht="15" customHeight="1">
      <c r="A80" s="20" t="s">
        <v>70</v>
      </c>
      <c r="B80" s="149" t="s">
        <v>71</v>
      </c>
      <c r="C80" s="149"/>
      <c r="D80" s="149"/>
      <c r="E80" s="149"/>
      <c r="F80" s="149"/>
      <c r="G80" s="149"/>
      <c r="H80" s="149"/>
      <c r="I80" s="149"/>
    </row>
    <row r="81" spans="1:11" ht="33.75" customHeight="1">
      <c r="A81" s="14" t="s">
        <v>72</v>
      </c>
      <c r="B81" s="132" t="s">
        <v>73</v>
      </c>
      <c r="C81" s="132"/>
      <c r="D81" s="132"/>
      <c r="E81" s="132"/>
      <c r="F81" s="132"/>
      <c r="G81" s="132"/>
      <c r="H81" s="14" t="s">
        <v>34</v>
      </c>
      <c r="I81" s="14" t="s">
        <v>35</v>
      </c>
    </row>
    <row r="82" spans="1:11" ht="15" customHeight="1">
      <c r="A82" s="77">
        <v>1</v>
      </c>
      <c r="B82" s="111" t="s">
        <v>74</v>
      </c>
      <c r="C82" s="111"/>
      <c r="D82" s="111"/>
      <c r="E82" s="111"/>
      <c r="F82" s="111"/>
      <c r="G82" s="111"/>
      <c r="H82" s="15">
        <v>4.8321000000000003E-2</v>
      </c>
      <c r="I82" s="82">
        <f>$I$46*H82</f>
        <v>75.24388857109092</v>
      </c>
    </row>
    <row r="83" spans="1:11" ht="15" customHeight="1">
      <c r="A83" s="77">
        <v>2</v>
      </c>
      <c r="B83" s="111" t="s">
        <v>75</v>
      </c>
      <c r="C83" s="111"/>
      <c r="D83" s="111"/>
      <c r="E83" s="111"/>
      <c r="F83" s="111"/>
      <c r="G83" s="111"/>
      <c r="H83" s="15">
        <v>3.5109999999999998E-3</v>
      </c>
      <c r="I83" s="82">
        <f>$I$46*H83</f>
        <v>5.4672149329090907</v>
      </c>
    </row>
    <row r="84" spans="1:11" ht="15" customHeight="1">
      <c r="A84" s="77">
        <v>3</v>
      </c>
      <c r="B84" s="111" t="s">
        <v>76</v>
      </c>
      <c r="C84" s="111"/>
      <c r="D84" s="111"/>
      <c r="E84" s="111"/>
      <c r="F84" s="111"/>
      <c r="G84" s="111"/>
      <c r="H84" s="15">
        <v>1.9328000000000001E-2</v>
      </c>
      <c r="I84" s="82">
        <f>$I$46*H84</f>
        <v>30.096932561454548</v>
      </c>
    </row>
    <row r="85" spans="1:11" s="19" customFormat="1" ht="15" customHeight="1">
      <c r="A85" s="128" t="s">
        <v>77</v>
      </c>
      <c r="B85" s="128"/>
      <c r="C85" s="128"/>
      <c r="D85" s="128"/>
      <c r="E85" s="128"/>
      <c r="F85" s="128"/>
      <c r="G85" s="128"/>
      <c r="H85" s="16">
        <f>SUM(H82:H84)</f>
        <v>7.1160000000000001E-2</v>
      </c>
      <c r="I85" s="17">
        <f>SUM(I82:I84)</f>
        <v>110.80803606545456</v>
      </c>
      <c r="J85" s="18"/>
    </row>
    <row r="86" spans="1:11" ht="4.5" customHeight="1"/>
    <row r="87" spans="1:11" ht="33.75" customHeight="1">
      <c r="A87" s="14" t="s">
        <v>78</v>
      </c>
      <c r="B87" s="132" t="s">
        <v>79</v>
      </c>
      <c r="C87" s="132"/>
      <c r="D87" s="132"/>
      <c r="E87" s="132"/>
      <c r="F87" s="132"/>
      <c r="G87" s="132"/>
      <c r="H87" s="14" t="s">
        <v>34</v>
      </c>
      <c r="I87" s="14" t="s">
        <v>35</v>
      </c>
    </row>
    <row r="88" spans="1:11" ht="15" customHeight="1">
      <c r="A88" s="77">
        <v>1</v>
      </c>
      <c r="B88" s="111" t="s">
        <v>80</v>
      </c>
      <c r="C88" s="111"/>
      <c r="D88" s="111"/>
      <c r="E88" s="111"/>
      <c r="F88" s="111"/>
      <c r="G88" s="111"/>
      <c r="H88" s="15">
        <f>(H66*H78)</f>
        <v>9.3819024000000015E-2</v>
      </c>
      <c r="I88" s="82">
        <f>$I$46*H88</f>
        <v>146.09193079001892</v>
      </c>
    </row>
    <row r="89" spans="1:11" s="19" customFormat="1" ht="15" customHeight="1">
      <c r="A89" s="128" t="s">
        <v>81</v>
      </c>
      <c r="B89" s="128"/>
      <c r="C89" s="128"/>
      <c r="D89" s="128"/>
      <c r="E89" s="128"/>
      <c r="F89" s="128"/>
      <c r="G89" s="128"/>
      <c r="H89" s="16">
        <f>SUM(H88:H88)</f>
        <v>9.3819024000000015E-2</v>
      </c>
      <c r="I89" s="17">
        <f>I88</f>
        <v>146.09193079001892</v>
      </c>
      <c r="J89" s="18"/>
      <c r="K89" s="21"/>
    </row>
    <row r="90" spans="1:11" ht="4.5" customHeight="1">
      <c r="J90" s="22"/>
    </row>
    <row r="91" spans="1:11" s="19" customFormat="1" ht="12" customHeight="1">
      <c r="A91" s="148" t="s">
        <v>184</v>
      </c>
      <c r="B91" s="148"/>
      <c r="C91" s="148"/>
      <c r="D91" s="148"/>
      <c r="E91" s="148"/>
      <c r="F91" s="148"/>
      <c r="G91" s="148"/>
      <c r="H91" s="23">
        <f>H66+H78+H85+H89</f>
        <v>0.787922024</v>
      </c>
      <c r="I91" s="24">
        <f>I66+I78+I85+I89</f>
        <v>1226.9265324923826</v>
      </c>
      <c r="J91" s="18"/>
    </row>
    <row r="92" spans="1:11" ht="4.5" customHeight="1"/>
    <row r="93" spans="1:11" ht="33.75" customHeight="1">
      <c r="A93" s="14" t="s">
        <v>82</v>
      </c>
      <c r="B93" s="132" t="s">
        <v>83</v>
      </c>
      <c r="C93" s="132"/>
      <c r="D93" s="132"/>
      <c r="E93" s="132"/>
      <c r="F93" s="132"/>
      <c r="G93" s="132"/>
      <c r="H93" s="14" t="s">
        <v>34</v>
      </c>
      <c r="I93" s="14" t="s">
        <v>35</v>
      </c>
    </row>
    <row r="94" spans="1:11" ht="15" customHeight="1">
      <c r="A94" s="77">
        <v>1</v>
      </c>
      <c r="B94" s="111" t="s">
        <v>19</v>
      </c>
      <c r="C94" s="111"/>
      <c r="D94" s="111"/>
      <c r="E94" s="111"/>
      <c r="F94" s="111"/>
      <c r="G94" s="111"/>
      <c r="H94" s="15">
        <f t="shared" ref="H94:H101" si="4">I94/$I$46</f>
        <v>0</v>
      </c>
      <c r="I94" s="82">
        <f>I114</f>
        <v>0</v>
      </c>
    </row>
    <row r="95" spans="1:11" ht="15" customHeight="1">
      <c r="A95" s="77">
        <f>A94+1</f>
        <v>2</v>
      </c>
      <c r="B95" s="111" t="s">
        <v>20</v>
      </c>
      <c r="C95" s="111"/>
      <c r="D95" s="111"/>
      <c r="E95" s="111"/>
      <c r="F95" s="111"/>
      <c r="G95" s="111"/>
      <c r="H95" s="15">
        <f t="shared" si="4"/>
        <v>0.15529312489425731</v>
      </c>
      <c r="I95" s="82">
        <f>I110</f>
        <v>241.81740000000002</v>
      </c>
    </row>
    <row r="96" spans="1:11" ht="15" customHeight="1">
      <c r="A96" s="77">
        <f t="shared" ref="A96:A97" si="5">A95+1</f>
        <v>3</v>
      </c>
      <c r="B96" s="145" t="s">
        <v>177</v>
      </c>
      <c r="C96" s="146"/>
      <c r="D96" s="146"/>
      <c r="E96" s="146"/>
      <c r="F96" s="146"/>
      <c r="G96" s="147"/>
      <c r="H96" s="15">
        <f t="shared" si="4"/>
        <v>0</v>
      </c>
      <c r="I96" s="82">
        <v>0</v>
      </c>
    </row>
    <row r="97" spans="1:10" ht="15" customHeight="1">
      <c r="A97" s="77">
        <f t="shared" si="5"/>
        <v>4</v>
      </c>
      <c r="B97" s="111" t="s">
        <v>84</v>
      </c>
      <c r="C97" s="111"/>
      <c r="D97" s="111"/>
      <c r="E97" s="111"/>
      <c r="F97" s="111"/>
      <c r="G97" s="111"/>
      <c r="H97" s="15">
        <f t="shared" si="4"/>
        <v>0.10901863651961995</v>
      </c>
      <c r="I97" s="82">
        <f>I106</f>
        <v>169.76027272727273</v>
      </c>
    </row>
    <row r="98" spans="1:10" ht="15" customHeight="1">
      <c r="A98" s="77">
        <f>A97+1</f>
        <v>5</v>
      </c>
      <c r="B98" s="111" t="s">
        <v>85</v>
      </c>
      <c r="C98" s="111"/>
      <c r="D98" s="111"/>
      <c r="E98" s="111"/>
      <c r="F98" s="111"/>
      <c r="G98" s="111"/>
      <c r="H98" s="15">
        <f t="shared" si="4"/>
        <v>0</v>
      </c>
      <c r="I98" s="82">
        <f>IF(I28="Não aplicável",0,((I10/H10)*1.5*I28))</f>
        <v>0</v>
      </c>
    </row>
    <row r="99" spans="1:10" ht="15" customHeight="1">
      <c r="A99" s="77">
        <v>6</v>
      </c>
      <c r="B99" s="111" t="s">
        <v>198</v>
      </c>
      <c r="C99" s="111"/>
      <c r="D99" s="111"/>
      <c r="E99" s="111"/>
      <c r="F99" s="111"/>
      <c r="G99" s="111"/>
      <c r="H99" s="15">
        <f t="shared" si="4"/>
        <v>2.5687667619328849E-2</v>
      </c>
      <c r="I99" s="82">
        <f>IF(I21="Não aplicável",0,I21)</f>
        <v>40</v>
      </c>
    </row>
    <row r="100" spans="1:10" ht="15" customHeight="1">
      <c r="A100" s="77">
        <v>7</v>
      </c>
      <c r="B100" s="111" t="s">
        <v>199</v>
      </c>
      <c r="C100" s="111"/>
      <c r="D100" s="111"/>
      <c r="E100" s="111"/>
      <c r="F100" s="111"/>
      <c r="G100" s="111"/>
      <c r="H100" s="15">
        <f t="shared" si="4"/>
        <v>1.6388731941131805E-2</v>
      </c>
      <c r="I100" s="82">
        <f>IF(I22="Não aplicável",0,I22)</f>
        <v>25.52</v>
      </c>
    </row>
    <row r="101" spans="1:10" ht="15" customHeight="1">
      <c r="A101" s="77">
        <v>8</v>
      </c>
      <c r="B101" s="145" t="s">
        <v>86</v>
      </c>
      <c r="C101" s="146"/>
      <c r="D101" s="146"/>
      <c r="E101" s="146"/>
      <c r="F101" s="146"/>
      <c r="G101" s="147"/>
      <c r="H101" s="15">
        <f t="shared" si="4"/>
        <v>0</v>
      </c>
      <c r="I101" s="82">
        <f>IF(I23="Não aplicável",0,I23)</f>
        <v>0</v>
      </c>
    </row>
    <row r="102" spans="1:10" ht="15" customHeight="1">
      <c r="A102" s="128" t="s">
        <v>87</v>
      </c>
      <c r="B102" s="128"/>
      <c r="C102" s="128"/>
      <c r="D102" s="128"/>
      <c r="E102" s="128"/>
      <c r="F102" s="128"/>
      <c r="G102" s="128"/>
      <c r="H102" s="16">
        <f>SUM(H94:H101)</f>
        <v>0.30638816097433791</v>
      </c>
      <c r="I102" s="17">
        <f>SUM(I94:I101)</f>
        <v>477.09767272727277</v>
      </c>
      <c r="J102" s="25"/>
    </row>
    <row r="103" spans="1:10" ht="18" customHeight="1">
      <c r="A103" s="20" t="s">
        <v>88</v>
      </c>
      <c r="B103" s="143" t="s">
        <v>89</v>
      </c>
      <c r="C103" s="143"/>
      <c r="D103" s="143"/>
      <c r="E103" s="143"/>
      <c r="F103" s="143"/>
      <c r="G103" s="143"/>
      <c r="H103" s="26"/>
      <c r="I103" s="27"/>
    </row>
    <row r="104" spans="1:10" ht="15" customHeight="1">
      <c r="A104" s="123" t="s">
        <v>90</v>
      </c>
      <c r="B104" s="123"/>
      <c r="C104" s="123"/>
      <c r="D104" s="123"/>
      <c r="E104" s="123"/>
      <c r="F104" s="123"/>
      <c r="G104" s="123"/>
      <c r="H104" s="123"/>
      <c r="I104" s="123"/>
    </row>
    <row r="105" spans="1:10" ht="24" customHeight="1">
      <c r="A105" s="124" t="s">
        <v>91</v>
      </c>
      <c r="B105" s="124"/>
      <c r="C105" s="77" t="s">
        <v>92</v>
      </c>
      <c r="D105" s="77" t="s">
        <v>93</v>
      </c>
      <c r="E105" s="77" t="s">
        <v>94</v>
      </c>
      <c r="F105" s="77" t="s">
        <v>95</v>
      </c>
      <c r="G105" s="77" t="s">
        <v>96</v>
      </c>
      <c r="H105" s="15" t="s">
        <v>97</v>
      </c>
      <c r="I105" s="82" t="s">
        <v>98</v>
      </c>
    </row>
    <row r="106" spans="1:10" ht="15" customHeight="1">
      <c r="A106" s="144">
        <f>IF(I12="Não aplicável",0,I12)</f>
        <v>5.5</v>
      </c>
      <c r="B106" s="144"/>
      <c r="C106" s="77">
        <f>IF(I13="Não aplicável",0,I13)</f>
        <v>22</v>
      </c>
      <c r="D106" s="77">
        <v>2</v>
      </c>
      <c r="E106" s="78">
        <f>A106*C106*D106</f>
        <v>242</v>
      </c>
      <c r="F106" s="78">
        <f>I38</f>
        <v>1203.9954545454545</v>
      </c>
      <c r="G106" s="28">
        <f>IF(I14="Não aplicável",0,I14)</f>
        <v>0.06</v>
      </c>
      <c r="H106" s="78">
        <f>F106*G106</f>
        <v>72.239727272727265</v>
      </c>
      <c r="I106" s="82">
        <f>IF((E106-H106)&gt;0,E106-H106,0)</f>
        <v>169.76027272727273</v>
      </c>
    </row>
    <row r="107" spans="1:10" ht="3.75" customHeight="1">
      <c r="A107" s="29"/>
      <c r="E107" s="25"/>
      <c r="F107" s="25"/>
      <c r="G107" s="30"/>
      <c r="H107" s="25"/>
      <c r="I107" s="31"/>
    </row>
    <row r="108" spans="1:10" ht="15" customHeight="1">
      <c r="A108" s="123" t="s">
        <v>99</v>
      </c>
      <c r="B108" s="123"/>
      <c r="C108" s="123"/>
      <c r="D108" s="123"/>
      <c r="E108" s="123"/>
      <c r="F108" s="123"/>
      <c r="G108" s="123"/>
      <c r="H108" s="123"/>
      <c r="I108" s="123"/>
    </row>
    <row r="109" spans="1:10" ht="23.25" customHeight="1">
      <c r="A109" s="124" t="s">
        <v>91</v>
      </c>
      <c r="B109" s="124"/>
      <c r="C109" s="77" t="s">
        <v>100</v>
      </c>
      <c r="D109" s="77" t="s">
        <v>93</v>
      </c>
      <c r="E109" s="77" t="s">
        <v>94</v>
      </c>
      <c r="F109" s="77" t="s">
        <v>95</v>
      </c>
      <c r="G109" s="77" t="s">
        <v>96</v>
      </c>
      <c r="H109" s="15" t="s">
        <v>97</v>
      </c>
      <c r="I109" s="82" t="s">
        <v>98</v>
      </c>
    </row>
    <row r="110" spans="1:10" ht="15" customHeight="1">
      <c r="A110" s="137">
        <f>IF(I18="Não aplicável",0,I18)</f>
        <v>13.57</v>
      </c>
      <c r="B110" s="137"/>
      <c r="C110" s="32">
        <f>IF(I19="Não aplicável",0,I19)</f>
        <v>22</v>
      </c>
      <c r="D110" s="77">
        <v>1</v>
      </c>
      <c r="E110" s="78">
        <f>A110*C110*D110</f>
        <v>298.54000000000002</v>
      </c>
      <c r="F110" s="78">
        <f>E110</f>
        <v>298.54000000000002</v>
      </c>
      <c r="G110" s="81">
        <f>IF(I20="Não aplicável",0,I20)</f>
        <v>0.19</v>
      </c>
      <c r="H110" s="78">
        <f>F110*G110</f>
        <v>56.722600000000007</v>
      </c>
      <c r="I110" s="82">
        <f>E110-H110</f>
        <v>241.81740000000002</v>
      </c>
    </row>
    <row r="111" spans="1:10" ht="4.5" customHeight="1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>
      <c r="A112" s="138" t="s">
        <v>176</v>
      </c>
      <c r="B112" s="139"/>
      <c r="C112" s="139"/>
      <c r="D112" s="139"/>
      <c r="E112" s="139"/>
      <c r="F112" s="140" t="str">
        <f>A15</f>
        <v xml:space="preserve">Auxílio Alimentação </v>
      </c>
      <c r="G112" s="140"/>
      <c r="H112" s="140"/>
      <c r="I112" s="141"/>
    </row>
    <row r="113" spans="1:12" ht="23.25" customHeight="1">
      <c r="A113" s="142" t="s">
        <v>91</v>
      </c>
      <c r="B113" s="142"/>
      <c r="C113" s="76" t="s">
        <v>100</v>
      </c>
      <c r="D113" s="76" t="s">
        <v>93</v>
      </c>
      <c r="E113" s="76" t="s">
        <v>94</v>
      </c>
      <c r="F113" s="76" t="s">
        <v>95</v>
      </c>
      <c r="G113" s="76" t="s">
        <v>96</v>
      </c>
      <c r="H113" s="67" t="str">
        <f>H105</f>
        <v>Valor desconto</v>
      </c>
      <c r="I113" s="68" t="s">
        <v>98</v>
      </c>
    </row>
    <row r="114" spans="1:12" ht="15" customHeight="1">
      <c r="A114" s="137">
        <f>IF(I15="Não aplicável",0,I15)</f>
        <v>0</v>
      </c>
      <c r="B114" s="137"/>
      <c r="C114" s="32">
        <f>IF(I16="Não aplicável",0,I16)</f>
        <v>0</v>
      </c>
      <c r="D114" s="77">
        <v>1</v>
      </c>
      <c r="E114" s="78">
        <f>A114*C114*D114</f>
        <v>0</v>
      </c>
      <c r="F114" s="78">
        <f>E114</f>
        <v>0</v>
      </c>
      <c r="G114" s="81">
        <f>IF(I17="Não aplicável",0,I17)</f>
        <v>0</v>
      </c>
      <c r="H114" s="78">
        <f>F114*G114</f>
        <v>0</v>
      </c>
      <c r="I114" s="82">
        <f>E114-H114</f>
        <v>0</v>
      </c>
    </row>
    <row r="115" spans="1:12" ht="4.5" customHeight="1"/>
    <row r="116" spans="1:12" ht="12" customHeight="1">
      <c r="A116" s="112" t="s">
        <v>101</v>
      </c>
      <c r="B116" s="112"/>
      <c r="C116" s="112"/>
      <c r="D116" s="112"/>
      <c r="E116" s="112"/>
      <c r="F116" s="112"/>
      <c r="G116" s="112"/>
      <c r="H116" s="36">
        <f>H46+H91+H102</f>
        <v>2.0943101849743377</v>
      </c>
      <c r="I116" s="37">
        <f>I46+I91+I102</f>
        <v>3261.1916597651098</v>
      </c>
      <c r="J116" s="25"/>
      <c r="L116" s="25"/>
    </row>
    <row r="117" spans="1:12" s="42" customFormat="1" ht="4.5" customHeight="1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>
      <c r="A118" s="110" t="s">
        <v>102</v>
      </c>
      <c r="B118" s="110"/>
      <c r="C118" s="110"/>
      <c r="D118" s="110"/>
      <c r="E118" s="110"/>
      <c r="F118" s="110"/>
      <c r="G118" s="110"/>
      <c r="H118" s="110"/>
      <c r="I118" s="110"/>
    </row>
    <row r="119" spans="1:12" ht="33.75" customHeight="1">
      <c r="A119" s="14" t="s">
        <v>32</v>
      </c>
      <c r="B119" s="132" t="s">
        <v>103</v>
      </c>
      <c r="C119" s="132"/>
      <c r="D119" s="132"/>
      <c r="E119" s="132"/>
      <c r="F119" s="132"/>
      <c r="G119" s="132"/>
      <c r="H119" s="14" t="s">
        <v>34</v>
      </c>
      <c r="I119" s="14" t="s">
        <v>35</v>
      </c>
    </row>
    <row r="120" spans="1:12" ht="15" customHeight="1">
      <c r="A120" s="77">
        <v>1</v>
      </c>
      <c r="B120" s="111" t="s">
        <v>104</v>
      </c>
      <c r="C120" s="111"/>
      <c r="D120" s="111"/>
      <c r="E120" s="111"/>
      <c r="F120" s="111"/>
      <c r="G120" s="111"/>
      <c r="H120" s="15">
        <f t="shared" ref="H120:H125" si="6">I120/$I$131</f>
        <v>0</v>
      </c>
      <c r="I120" s="82">
        <v>0</v>
      </c>
    </row>
    <row r="121" spans="1:12" ht="15" customHeight="1">
      <c r="A121" s="77">
        <v>2</v>
      </c>
      <c r="B121" s="136" t="s">
        <v>105</v>
      </c>
      <c r="C121" s="136"/>
      <c r="D121" s="136"/>
      <c r="E121" s="136"/>
      <c r="F121" s="136"/>
      <c r="G121" s="136"/>
      <c r="H121" s="15">
        <f t="shared" si="6"/>
        <v>0</v>
      </c>
      <c r="I121" s="82">
        <f>IF(F129=10%,G129,0)</f>
        <v>0</v>
      </c>
    </row>
    <row r="122" spans="1:12" ht="15" customHeight="1">
      <c r="A122" s="77">
        <v>3</v>
      </c>
      <c r="B122" s="111" t="s">
        <v>106</v>
      </c>
      <c r="C122" s="111"/>
      <c r="D122" s="111"/>
      <c r="E122" s="111"/>
      <c r="F122" s="111"/>
      <c r="G122" s="111"/>
      <c r="H122" s="15">
        <f t="shared" si="6"/>
        <v>0</v>
      </c>
      <c r="I122" s="82">
        <v>0</v>
      </c>
    </row>
    <row r="123" spans="1:12" ht="15" customHeight="1">
      <c r="A123" s="77">
        <v>4</v>
      </c>
      <c r="B123" s="136" t="s">
        <v>107</v>
      </c>
      <c r="C123" s="136"/>
      <c r="D123" s="136"/>
      <c r="E123" s="136"/>
      <c r="F123" s="136"/>
      <c r="G123" s="136"/>
      <c r="H123" s="15">
        <f t="shared" si="6"/>
        <v>0</v>
      </c>
      <c r="I123" s="82">
        <v>0</v>
      </c>
    </row>
    <row r="124" spans="1:12" ht="15" customHeight="1">
      <c r="A124" s="77">
        <v>5</v>
      </c>
      <c r="B124" s="111" t="s">
        <v>108</v>
      </c>
      <c r="C124" s="111"/>
      <c r="D124" s="111"/>
      <c r="E124" s="111"/>
      <c r="F124" s="111"/>
      <c r="G124" s="111"/>
      <c r="H124" s="15">
        <f t="shared" si="6"/>
        <v>0</v>
      </c>
      <c r="I124" s="82">
        <v>0</v>
      </c>
    </row>
    <row r="125" spans="1:12" ht="15" customHeight="1">
      <c r="A125" s="77">
        <v>6</v>
      </c>
      <c r="B125" s="111" t="s">
        <v>109</v>
      </c>
      <c r="C125" s="111"/>
      <c r="D125" s="111"/>
      <c r="E125" s="111"/>
      <c r="F125" s="111"/>
      <c r="G125" s="111"/>
      <c r="H125" s="15">
        <f t="shared" si="6"/>
        <v>0</v>
      </c>
      <c r="I125" s="82">
        <v>0</v>
      </c>
    </row>
    <row r="126" spans="1:12" ht="15" customHeight="1">
      <c r="A126" s="128" t="s">
        <v>110</v>
      </c>
      <c r="B126" s="128"/>
      <c r="C126" s="128"/>
      <c r="D126" s="128"/>
      <c r="E126" s="128"/>
      <c r="F126" s="128"/>
      <c r="G126" s="128"/>
      <c r="H126" s="16">
        <f>H120+H121+H122+H123+H124+H125</f>
        <v>0</v>
      </c>
      <c r="I126" s="43">
        <f>SUM(I120:I125)</f>
        <v>0</v>
      </c>
      <c r="J126" s="25"/>
    </row>
    <row r="127" spans="1:12" ht="36" customHeight="1">
      <c r="B127" s="129" t="s">
        <v>183</v>
      </c>
      <c r="C127" s="129"/>
      <c r="D127" s="129"/>
      <c r="E127" s="129"/>
      <c r="F127" s="129"/>
      <c r="G127" s="129"/>
      <c r="H127" s="129"/>
      <c r="I127" s="129"/>
    </row>
    <row r="128" spans="1:12" ht="5.25" customHeight="1"/>
    <row r="129" spans="1:12" ht="48.75" customHeight="1">
      <c r="A129" s="134" t="s">
        <v>111</v>
      </c>
      <c r="B129" s="134"/>
      <c r="C129" s="134"/>
      <c r="D129" s="134"/>
      <c r="E129" s="134"/>
      <c r="F129" s="44">
        <f>I29</f>
        <v>0.2</v>
      </c>
      <c r="G129" s="45">
        <f>I131*F129</f>
        <v>618.28627740756747</v>
      </c>
      <c r="H129" s="79" t="s">
        <v>112</v>
      </c>
      <c r="I129" s="46">
        <f>I97</f>
        <v>169.76027272727273</v>
      </c>
    </row>
    <row r="130" spans="1:12" s="49" customFormat="1" ht="16.5" customHeight="1">
      <c r="A130" s="130" t="s">
        <v>113</v>
      </c>
      <c r="B130" s="130"/>
      <c r="C130" s="79" t="s">
        <v>114</v>
      </c>
      <c r="D130" s="79" t="s">
        <v>115</v>
      </c>
      <c r="E130" s="79" t="s">
        <v>116</v>
      </c>
      <c r="F130" s="79" t="s">
        <v>117</v>
      </c>
      <c r="G130" s="79" t="s">
        <v>118</v>
      </c>
      <c r="H130" s="79" t="s">
        <v>119</v>
      </c>
      <c r="I130" s="47" t="s">
        <v>120</v>
      </c>
      <c r="J130" s="48"/>
    </row>
    <row r="131" spans="1:12" ht="16.5" customHeight="1">
      <c r="A131" s="131">
        <f>I46</f>
        <v>1557.1674545454546</v>
      </c>
      <c r="B131" s="131"/>
      <c r="C131" s="80">
        <f>I66</f>
        <v>573.03762327272727</v>
      </c>
      <c r="D131" s="80">
        <f>I78</f>
        <v>396.98894236418175</v>
      </c>
      <c r="E131" s="80">
        <f>I85</f>
        <v>110.80803606545456</v>
      </c>
      <c r="F131" s="80">
        <f>I89</f>
        <v>146.09193079001892</v>
      </c>
      <c r="G131" s="80">
        <f>I102</f>
        <v>477.09767272727277</v>
      </c>
      <c r="H131" s="80">
        <f>A131+C131+D131+E131+F131+G131</f>
        <v>3261.1916597651098</v>
      </c>
      <c r="I131" s="80">
        <f>H131-I129</f>
        <v>3091.4313870378369</v>
      </c>
      <c r="J131" s="25"/>
    </row>
    <row r="132" spans="1:12" ht="4.5" customHeight="1">
      <c r="A132" s="20"/>
      <c r="B132" s="135"/>
      <c r="C132" s="135"/>
      <c r="D132" s="135"/>
      <c r="E132" s="135"/>
      <c r="F132" s="135"/>
      <c r="G132" s="135"/>
      <c r="H132" s="135"/>
      <c r="I132" s="135"/>
    </row>
    <row r="133" spans="1:12" ht="33.75" customHeight="1">
      <c r="A133" s="14" t="s">
        <v>44</v>
      </c>
      <c r="B133" s="132" t="s">
        <v>121</v>
      </c>
      <c r="C133" s="132"/>
      <c r="D133" s="132"/>
      <c r="E133" s="132"/>
      <c r="F133" s="132"/>
      <c r="G133" s="132"/>
      <c r="H133" s="14" t="s">
        <v>34</v>
      </c>
      <c r="I133" s="14" t="s">
        <v>35</v>
      </c>
    </row>
    <row r="134" spans="1:12" ht="15" customHeight="1">
      <c r="A134" s="77">
        <v>1</v>
      </c>
      <c r="B134" s="111" t="s">
        <v>122</v>
      </c>
      <c r="C134" s="111"/>
      <c r="D134" s="111"/>
      <c r="E134" s="111"/>
      <c r="F134" s="111"/>
      <c r="G134" s="111"/>
      <c r="H134" s="15">
        <f>I134/$I$144</f>
        <v>0</v>
      </c>
      <c r="I134" s="82">
        <v>0</v>
      </c>
    </row>
    <row r="135" spans="1:12" ht="15" customHeight="1">
      <c r="A135" s="77">
        <v>2</v>
      </c>
      <c r="B135" s="111" t="s">
        <v>123</v>
      </c>
      <c r="C135" s="111"/>
      <c r="D135" s="111"/>
      <c r="E135" s="111"/>
      <c r="F135" s="111"/>
      <c r="G135" s="111"/>
      <c r="H135" s="15">
        <f>I135/$I$144</f>
        <v>0</v>
      </c>
      <c r="I135" s="82">
        <v>0</v>
      </c>
    </row>
    <row r="136" spans="1:12" ht="35.9" customHeight="1">
      <c r="A136" s="128" t="s">
        <v>179</v>
      </c>
      <c r="B136" s="128"/>
      <c r="C136" s="128"/>
      <c r="D136" s="128"/>
      <c r="E136" s="128"/>
      <c r="F136" s="128"/>
      <c r="G136" s="128"/>
      <c r="H136" s="16">
        <f>H134+H135</f>
        <v>0</v>
      </c>
      <c r="I136" s="17">
        <f>SUM(I134:I135)</f>
        <v>0</v>
      </c>
    </row>
    <row r="137" spans="1:12" ht="4.5" customHeight="1"/>
    <row r="138" spans="1:12" ht="33.75" customHeight="1">
      <c r="A138" s="14" t="s">
        <v>57</v>
      </c>
      <c r="B138" s="132" t="s">
        <v>124</v>
      </c>
      <c r="C138" s="132"/>
      <c r="D138" s="132"/>
      <c r="E138" s="132"/>
      <c r="F138" s="132"/>
      <c r="G138" s="132"/>
      <c r="H138" s="14" t="s">
        <v>34</v>
      </c>
      <c r="I138" s="14" t="s">
        <v>35</v>
      </c>
    </row>
    <row r="139" spans="1:12" ht="15" customHeight="1">
      <c r="A139" s="77">
        <v>1</v>
      </c>
      <c r="B139" s="111" t="s">
        <v>124</v>
      </c>
      <c r="C139" s="111"/>
      <c r="D139" s="111"/>
      <c r="E139" s="111"/>
      <c r="F139" s="111"/>
      <c r="G139" s="111"/>
      <c r="H139" s="15">
        <f>I139/I144</f>
        <v>0</v>
      </c>
      <c r="I139" s="82">
        <v>0</v>
      </c>
    </row>
    <row r="140" spans="1:12" ht="36.65" customHeight="1">
      <c r="A140" s="128" t="s">
        <v>178</v>
      </c>
      <c r="B140" s="128"/>
      <c r="C140" s="128"/>
      <c r="D140" s="128"/>
      <c r="E140" s="128"/>
      <c r="F140" s="128"/>
      <c r="G140" s="128"/>
      <c r="H140" s="16">
        <f>H139</f>
        <v>0</v>
      </c>
      <c r="I140" s="17">
        <f>I139</f>
        <v>0</v>
      </c>
      <c r="J140" s="25"/>
      <c r="K140" s="25"/>
      <c r="L140" s="2"/>
    </row>
    <row r="141" spans="1:12" ht="4.5" customHeight="1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>
      <c r="A142" s="133" t="s">
        <v>125</v>
      </c>
      <c r="B142" s="133"/>
      <c r="C142" s="133"/>
      <c r="D142" s="133"/>
      <c r="E142" s="133"/>
      <c r="F142" s="44">
        <v>0.18</v>
      </c>
      <c r="G142" s="45">
        <f>I144*F142</f>
        <v>556.45764966681065</v>
      </c>
      <c r="H142" s="79" t="s">
        <v>112</v>
      </c>
      <c r="I142" s="46">
        <f>I97</f>
        <v>169.76027272727273</v>
      </c>
      <c r="L142" s="2"/>
    </row>
    <row r="143" spans="1:12" s="49" customFormat="1" ht="16.5" customHeight="1">
      <c r="A143" s="130" t="s">
        <v>113</v>
      </c>
      <c r="B143" s="130"/>
      <c r="C143" s="79" t="s">
        <v>114</v>
      </c>
      <c r="D143" s="79" t="s">
        <v>115</v>
      </c>
      <c r="E143" s="79" t="s">
        <v>116</v>
      </c>
      <c r="F143" s="79" t="s">
        <v>117</v>
      </c>
      <c r="G143" s="79" t="s">
        <v>118</v>
      </c>
      <c r="H143" s="79" t="s">
        <v>119</v>
      </c>
      <c r="I143" s="47" t="s">
        <v>120</v>
      </c>
      <c r="J143" s="48"/>
      <c r="L143" s="48"/>
    </row>
    <row r="144" spans="1:12" ht="16.5" customHeight="1">
      <c r="A144" s="131">
        <f>I46</f>
        <v>1557.1674545454546</v>
      </c>
      <c r="B144" s="131"/>
      <c r="C144" s="80">
        <f>I66</f>
        <v>573.03762327272727</v>
      </c>
      <c r="D144" s="80">
        <f>I78</f>
        <v>396.98894236418175</v>
      </c>
      <c r="E144" s="80">
        <f>I85</f>
        <v>110.80803606545456</v>
      </c>
      <c r="F144" s="80">
        <f>I89</f>
        <v>146.09193079001892</v>
      </c>
      <c r="G144" s="80">
        <f>I102</f>
        <v>477.09767272727277</v>
      </c>
      <c r="H144" s="80">
        <f>A144+C144+D144+E144+F144+G144</f>
        <v>3261.1916597651098</v>
      </c>
      <c r="I144" s="80">
        <f>H144-I142</f>
        <v>3091.4313870378369</v>
      </c>
      <c r="J144" s="25"/>
      <c r="L144" s="2"/>
    </row>
    <row r="145" spans="1:10" ht="4.5" customHeight="1"/>
    <row r="146" spans="1:10" ht="12" customHeight="1">
      <c r="A146" s="112" t="s">
        <v>126</v>
      </c>
      <c r="B146" s="112"/>
      <c r="C146" s="112"/>
      <c r="D146" s="112"/>
      <c r="E146" s="112"/>
      <c r="F146" s="112"/>
      <c r="G146" s="112"/>
      <c r="H146" s="36">
        <f>H126+H136+H140</f>
        <v>0</v>
      </c>
      <c r="I146" s="37">
        <f>I126+I136+I140</f>
        <v>0</v>
      </c>
    </row>
    <row r="147" spans="1:10" ht="4.5" customHeight="1"/>
    <row r="148" spans="1:10" ht="11.25" customHeight="1">
      <c r="A148" s="110" t="s">
        <v>127</v>
      </c>
      <c r="B148" s="110"/>
      <c r="C148" s="110"/>
      <c r="D148" s="110"/>
      <c r="E148" s="110"/>
      <c r="F148" s="110"/>
      <c r="G148" s="110"/>
      <c r="H148" s="110"/>
      <c r="I148" s="110"/>
    </row>
    <row r="149" spans="1:10" ht="33.75" customHeight="1">
      <c r="A149" s="14" t="s">
        <v>32</v>
      </c>
      <c r="B149" s="132" t="s">
        <v>128</v>
      </c>
      <c r="C149" s="132"/>
      <c r="D149" s="132"/>
      <c r="E149" s="132"/>
      <c r="F149" s="132"/>
      <c r="G149" s="132"/>
      <c r="H149" s="14" t="s">
        <v>34</v>
      </c>
      <c r="I149" s="14" t="s">
        <v>35</v>
      </c>
    </row>
    <row r="150" spans="1:10" ht="15" customHeight="1">
      <c r="A150" s="77">
        <v>1</v>
      </c>
      <c r="B150" s="111" t="s">
        <v>129</v>
      </c>
      <c r="C150" s="111"/>
      <c r="D150" s="111"/>
      <c r="E150" s="111"/>
      <c r="F150" s="111"/>
      <c r="G150" s="111"/>
      <c r="H150" s="15">
        <f>I150/$I$116</f>
        <v>1.9241982507288632E-2</v>
      </c>
      <c r="I150" s="82">
        <f>($D$160/$E$161)*G160</f>
        <v>62.751792870115821</v>
      </c>
    </row>
    <row r="151" spans="1:10" ht="15" customHeight="1">
      <c r="A151" s="77">
        <v>2</v>
      </c>
      <c r="B151" s="111" t="s">
        <v>130</v>
      </c>
      <c r="C151" s="111"/>
      <c r="D151" s="111"/>
      <c r="E151" s="111"/>
      <c r="F151" s="111"/>
      <c r="G151" s="111"/>
      <c r="H151" s="15">
        <f>I151/$I$116</f>
        <v>8.8629737609329448E-2</v>
      </c>
      <c r="I151" s="82">
        <f>($D$160/$E$161)*G161</f>
        <v>289.03856109871526</v>
      </c>
    </row>
    <row r="152" spans="1:10" ht="15" customHeight="1">
      <c r="A152" s="77">
        <v>3</v>
      </c>
      <c r="B152" s="111" t="s">
        <v>12</v>
      </c>
      <c r="C152" s="111"/>
      <c r="D152" s="111"/>
      <c r="E152" s="111"/>
      <c r="F152" s="111"/>
      <c r="G152" s="111"/>
      <c r="H152" s="15">
        <f>I152/$I$116</f>
        <v>5.830903790087464E-2</v>
      </c>
      <c r="I152" s="82">
        <f>($D$160/$E$161)*G162</f>
        <v>190.15694809126006</v>
      </c>
    </row>
    <row r="153" spans="1:10" ht="15" customHeight="1">
      <c r="A153" s="77">
        <v>4</v>
      </c>
      <c r="B153" s="111" t="s">
        <v>131</v>
      </c>
      <c r="C153" s="111"/>
      <c r="D153" s="111"/>
      <c r="E153" s="111"/>
      <c r="F153" s="111"/>
      <c r="G153" s="111"/>
      <c r="H153" s="15">
        <f>I153/$I$116</f>
        <v>0</v>
      </c>
      <c r="I153" s="82">
        <f>($D$160/$E$161)*G163</f>
        <v>0</v>
      </c>
    </row>
    <row r="154" spans="1:10" ht="15" customHeight="1">
      <c r="A154" s="77">
        <v>5</v>
      </c>
      <c r="B154" s="111" t="s">
        <v>132</v>
      </c>
      <c r="C154" s="111"/>
      <c r="D154" s="111"/>
      <c r="E154" s="111"/>
      <c r="F154" s="111"/>
      <c r="G154" s="111"/>
      <c r="H154" s="15">
        <f>I154/$I$116</f>
        <v>0</v>
      </c>
      <c r="I154" s="82">
        <f>($D$160/$E$161)*G164</f>
        <v>0</v>
      </c>
    </row>
    <row r="155" spans="1:10" ht="15" customHeight="1">
      <c r="A155" s="128" t="s">
        <v>133</v>
      </c>
      <c r="B155" s="128"/>
      <c r="C155" s="128"/>
      <c r="D155" s="128"/>
      <c r="E155" s="128"/>
      <c r="F155" s="128"/>
      <c r="G155" s="128"/>
      <c r="H155" s="16">
        <f>H150+H151+H152+H153+H154</f>
        <v>0.16618075801749271</v>
      </c>
      <c r="I155" s="17">
        <f>SUM(I150:I154)</f>
        <v>541.94730206009115</v>
      </c>
    </row>
    <row r="156" spans="1:10" ht="11.25" customHeight="1">
      <c r="A156" s="20" t="s">
        <v>134</v>
      </c>
      <c r="B156" s="129" t="s">
        <v>135</v>
      </c>
      <c r="C156" s="129"/>
      <c r="D156" s="129"/>
      <c r="E156" s="129"/>
      <c r="F156" s="129"/>
      <c r="G156" s="129"/>
      <c r="H156" s="129"/>
      <c r="I156" s="129"/>
    </row>
    <row r="157" spans="1:10" ht="18.75" customHeight="1">
      <c r="A157" s="20" t="s">
        <v>136</v>
      </c>
      <c r="B157" s="118" t="s">
        <v>137</v>
      </c>
      <c r="C157" s="118"/>
      <c r="D157" s="118"/>
      <c r="E157" s="118"/>
      <c r="F157" s="118"/>
      <c r="G157" s="118"/>
      <c r="H157" s="118"/>
      <c r="I157" s="118"/>
    </row>
    <row r="158" spans="1:10" ht="13.5" customHeight="1">
      <c r="A158" s="123" t="s">
        <v>138</v>
      </c>
      <c r="B158" s="123"/>
      <c r="C158" s="123"/>
      <c r="D158" s="123"/>
      <c r="E158" s="123"/>
      <c r="F158" s="123"/>
      <c r="G158" s="123"/>
      <c r="H158" s="123"/>
      <c r="I158" s="123"/>
    </row>
    <row r="159" spans="1:10" ht="13.5" customHeight="1">
      <c r="A159" s="124" t="s">
        <v>139</v>
      </c>
      <c r="B159" s="124"/>
      <c r="C159" s="77" t="s">
        <v>140</v>
      </c>
      <c r="D159" s="125" t="s">
        <v>141</v>
      </c>
      <c r="E159" s="125"/>
      <c r="F159" s="77" t="s">
        <v>142</v>
      </c>
      <c r="G159" s="50" t="s">
        <v>143</v>
      </c>
      <c r="H159" s="124" t="s">
        <v>144</v>
      </c>
      <c r="I159" s="124"/>
    </row>
    <row r="160" spans="1:10" ht="13.5" customHeight="1">
      <c r="A160" s="126">
        <f>I116</f>
        <v>3261.1916597651098</v>
      </c>
      <c r="B160" s="126"/>
      <c r="C160" s="82">
        <f>I146</f>
        <v>0</v>
      </c>
      <c r="D160" s="127">
        <f>A160+C160</f>
        <v>3261.1916597651098</v>
      </c>
      <c r="E160" s="127"/>
      <c r="F160" s="77" t="str">
        <f>B150</f>
        <v>PIS</v>
      </c>
      <c r="G160" s="51">
        <v>1.6500000000000001E-2</v>
      </c>
      <c r="H160" s="116">
        <v>6.4999999999999997E-3</v>
      </c>
      <c r="I160" s="116"/>
      <c r="J160" s="25"/>
    </row>
    <row r="161" spans="1:10" ht="13.5" customHeight="1">
      <c r="A161" s="120" t="s">
        <v>145</v>
      </c>
      <c r="B161" s="120"/>
      <c r="C161" s="50">
        <v>1</v>
      </c>
      <c r="D161" s="52">
        <f>G165/1</f>
        <v>0.14250000000000002</v>
      </c>
      <c r="E161" s="53">
        <f>C161-D161</f>
        <v>0.85749999999999993</v>
      </c>
      <c r="F161" s="77" t="str">
        <f>B151</f>
        <v>COFINS</v>
      </c>
      <c r="G161" s="51">
        <v>7.5999999999999998E-2</v>
      </c>
      <c r="H161" s="116">
        <v>0.03</v>
      </c>
      <c r="I161" s="116"/>
    </row>
    <row r="162" spans="1:10" ht="13.5" customHeight="1">
      <c r="A162" s="121" t="s">
        <v>146</v>
      </c>
      <c r="B162" s="121"/>
      <c r="C162" s="77">
        <v>1</v>
      </c>
      <c r="D162" s="54">
        <f>H165</f>
        <v>8.6499999999999994E-2</v>
      </c>
      <c r="E162" s="55">
        <f>C162-D162</f>
        <v>0.91349999999999998</v>
      </c>
      <c r="F162" s="77" t="str">
        <f>B152</f>
        <v>ISS</v>
      </c>
      <c r="G162" s="51">
        <f>I11</f>
        <v>0.05</v>
      </c>
      <c r="H162" s="116">
        <f>I11</f>
        <v>0.05</v>
      </c>
      <c r="I162" s="116"/>
    </row>
    <row r="163" spans="1:10" ht="13.5" customHeight="1">
      <c r="A163" s="122" t="s">
        <v>147</v>
      </c>
      <c r="B163" s="122"/>
      <c r="C163" s="77">
        <v>1</v>
      </c>
      <c r="D163" s="56">
        <v>0.09</v>
      </c>
      <c r="E163" s="57">
        <f>C163-D163</f>
        <v>0.91</v>
      </c>
      <c r="F163" s="77" t="s">
        <v>148</v>
      </c>
      <c r="G163" s="51">
        <v>0</v>
      </c>
      <c r="H163" s="116">
        <v>0</v>
      </c>
      <c r="I163" s="116"/>
    </row>
    <row r="164" spans="1:10" ht="13.5" customHeight="1">
      <c r="A164" s="115" t="s">
        <v>149</v>
      </c>
      <c r="B164" s="115" t="s">
        <v>150</v>
      </c>
      <c r="C164" s="115"/>
      <c r="D164" s="115"/>
      <c r="E164" s="115"/>
      <c r="F164" s="74" t="s">
        <v>151</v>
      </c>
      <c r="G164" s="51">
        <v>0</v>
      </c>
      <c r="H164" s="116">
        <v>0</v>
      </c>
      <c r="I164" s="116"/>
    </row>
    <row r="165" spans="1:10" ht="18" customHeight="1">
      <c r="A165" s="115"/>
      <c r="B165" s="115"/>
      <c r="C165" s="115"/>
      <c r="D165" s="115"/>
      <c r="E165" s="115"/>
      <c r="F165" s="71" t="s">
        <v>152</v>
      </c>
      <c r="G165" s="58">
        <f>SUM(G160:G164)</f>
        <v>0.14250000000000002</v>
      </c>
      <c r="H165" s="117">
        <f>SUM(H160:I164)</f>
        <v>8.6499999999999994E-2</v>
      </c>
      <c r="I165" s="117"/>
    </row>
    <row r="166" spans="1:10" ht="18" customHeight="1">
      <c r="A166" s="20" t="s">
        <v>153</v>
      </c>
      <c r="B166" s="118" t="s">
        <v>154</v>
      </c>
      <c r="C166" s="118"/>
      <c r="D166" s="118"/>
      <c r="E166" s="118"/>
      <c r="F166" s="118"/>
      <c r="G166" s="118"/>
      <c r="H166" s="118"/>
      <c r="I166" s="118"/>
    </row>
    <row r="167" spans="1:10" ht="4.5" customHeight="1">
      <c r="A167" s="59"/>
      <c r="B167" s="119"/>
      <c r="C167" s="119"/>
      <c r="D167" s="119"/>
      <c r="E167" s="119"/>
      <c r="F167" s="119"/>
      <c r="G167" s="119"/>
      <c r="H167" s="119"/>
      <c r="I167" s="119"/>
    </row>
    <row r="168" spans="1:10" ht="12" customHeight="1">
      <c r="A168" s="112" t="s">
        <v>155</v>
      </c>
      <c r="B168" s="112"/>
      <c r="C168" s="112"/>
      <c r="D168" s="112"/>
      <c r="E168" s="112"/>
      <c r="F168" s="112"/>
      <c r="G168" s="112"/>
      <c r="H168" s="36">
        <f>H155</f>
        <v>0.16618075801749271</v>
      </c>
      <c r="I168" s="37">
        <f>I155</f>
        <v>541.94730206009115</v>
      </c>
    </row>
    <row r="169" spans="1:10" ht="4.5" customHeight="1"/>
    <row r="170" spans="1:10" ht="11.25" customHeight="1">
      <c r="A170" s="114" t="s">
        <v>156</v>
      </c>
      <c r="B170" s="114"/>
      <c r="C170" s="114"/>
      <c r="D170" s="114"/>
      <c r="E170" s="114"/>
      <c r="F170" s="114"/>
      <c r="G170" s="114"/>
      <c r="H170" s="114"/>
      <c r="I170" s="114"/>
    </row>
    <row r="171" spans="1:10" ht="11.25" customHeight="1">
      <c r="A171" s="110" t="s">
        <v>31</v>
      </c>
      <c r="B171" s="110"/>
      <c r="C171" s="110"/>
      <c r="D171" s="110"/>
      <c r="E171" s="110"/>
      <c r="F171" s="110"/>
      <c r="G171" s="110"/>
      <c r="H171" s="110"/>
      <c r="I171" s="110"/>
    </row>
    <row r="172" spans="1:10" ht="15" customHeight="1">
      <c r="A172" s="77">
        <v>1</v>
      </c>
      <c r="B172" s="111" t="s">
        <v>157</v>
      </c>
      <c r="C172" s="111"/>
      <c r="D172" s="111"/>
      <c r="E172" s="111"/>
      <c r="F172" s="111"/>
      <c r="G172" s="111"/>
      <c r="H172" s="15">
        <f>I172/$G$193</f>
        <v>0.40944269199097039</v>
      </c>
      <c r="I172" s="60">
        <f>I46</f>
        <v>1557.1674545454546</v>
      </c>
    </row>
    <row r="173" spans="1:10" ht="15" customHeight="1">
      <c r="A173" s="77">
        <v>2</v>
      </c>
      <c r="B173" s="111" t="s">
        <v>158</v>
      </c>
      <c r="C173" s="111"/>
      <c r="D173" s="111"/>
      <c r="E173" s="111"/>
      <c r="F173" s="111"/>
      <c r="G173" s="111"/>
      <c r="H173" s="15">
        <f>I173/$G$193</f>
        <v>0.32260891458553398</v>
      </c>
      <c r="I173" s="60">
        <f>I66+I78+I85+I89</f>
        <v>1226.9265324923826</v>
      </c>
    </row>
    <row r="174" spans="1:10" ht="15" customHeight="1">
      <c r="A174" s="77">
        <v>3</v>
      </c>
      <c r="B174" s="111" t="s">
        <v>159</v>
      </c>
      <c r="C174" s="111"/>
      <c r="D174" s="111"/>
      <c r="E174" s="111"/>
      <c r="F174" s="111"/>
      <c r="G174" s="111"/>
      <c r="H174" s="15">
        <f>I174/$G$193</f>
        <v>0.12544839342349567</v>
      </c>
      <c r="I174" s="60">
        <f>I102</f>
        <v>477.09767272727277</v>
      </c>
    </row>
    <row r="175" spans="1:10" s="19" customFormat="1" ht="15" customHeight="1">
      <c r="A175" s="112" t="s">
        <v>160</v>
      </c>
      <c r="B175" s="112"/>
      <c r="C175" s="112"/>
      <c r="D175" s="112"/>
      <c r="E175" s="112"/>
      <c r="F175" s="112"/>
      <c r="G175" s="112"/>
      <c r="H175" s="36">
        <f>H172+H173+H174</f>
        <v>0.85750000000000004</v>
      </c>
      <c r="I175" s="37">
        <f>SUM(I172:I174)</f>
        <v>3261.1916597651098</v>
      </c>
      <c r="J175" s="26"/>
    </row>
    <row r="176" spans="1:10" ht="4.5" customHeight="1"/>
    <row r="177" spans="1:11" ht="11.25" customHeight="1">
      <c r="A177" s="110" t="s">
        <v>102</v>
      </c>
      <c r="B177" s="110"/>
      <c r="C177" s="110"/>
      <c r="D177" s="110"/>
      <c r="E177" s="110"/>
      <c r="F177" s="110"/>
      <c r="G177" s="110"/>
      <c r="H177" s="110"/>
      <c r="I177" s="110"/>
    </row>
    <row r="178" spans="1:11" ht="15" customHeight="1">
      <c r="A178" s="77">
        <v>1</v>
      </c>
      <c r="B178" s="111" t="s">
        <v>161</v>
      </c>
      <c r="C178" s="111"/>
      <c r="D178" s="111"/>
      <c r="E178" s="111"/>
      <c r="F178" s="111"/>
      <c r="G178" s="111"/>
      <c r="H178" s="15">
        <f>I178/$G$193</f>
        <v>0</v>
      </c>
      <c r="I178" s="82">
        <f>I126</f>
        <v>0</v>
      </c>
    </row>
    <row r="179" spans="1:11" ht="15" customHeight="1">
      <c r="A179" s="77">
        <v>2</v>
      </c>
      <c r="B179" s="111" t="s">
        <v>162</v>
      </c>
      <c r="C179" s="111"/>
      <c r="D179" s="111"/>
      <c r="E179" s="111"/>
      <c r="F179" s="111"/>
      <c r="G179" s="111"/>
      <c r="H179" s="15">
        <f>I179/$G$193</f>
        <v>0</v>
      </c>
      <c r="I179" s="82">
        <f>I136</f>
        <v>0</v>
      </c>
    </row>
    <row r="180" spans="1:11" ht="15" customHeight="1">
      <c r="A180" s="77">
        <v>3</v>
      </c>
      <c r="B180" s="111" t="s">
        <v>163</v>
      </c>
      <c r="C180" s="111"/>
      <c r="D180" s="111"/>
      <c r="E180" s="111"/>
      <c r="F180" s="111"/>
      <c r="G180" s="111"/>
      <c r="H180" s="15">
        <f>I180/$G$193</f>
        <v>0</v>
      </c>
      <c r="I180" s="82">
        <f>I140</f>
        <v>0</v>
      </c>
    </row>
    <row r="181" spans="1:11" ht="15" customHeight="1">
      <c r="A181" s="112" t="s">
        <v>164</v>
      </c>
      <c r="B181" s="112"/>
      <c r="C181" s="112"/>
      <c r="D181" s="112"/>
      <c r="E181" s="112"/>
      <c r="F181" s="112"/>
      <c r="G181" s="112"/>
      <c r="H181" s="36">
        <f>H178+H179+H180</f>
        <v>0</v>
      </c>
      <c r="I181" s="37">
        <f>I178+I179+I180</f>
        <v>0</v>
      </c>
    </row>
    <row r="182" spans="1:11" ht="4.5" customHeight="1"/>
    <row r="183" spans="1:11" ht="11.25" customHeight="1">
      <c r="A183" s="110" t="s">
        <v>127</v>
      </c>
      <c r="B183" s="110"/>
      <c r="C183" s="110"/>
      <c r="D183" s="110"/>
      <c r="E183" s="110"/>
      <c r="F183" s="110"/>
      <c r="G183" s="110"/>
      <c r="H183" s="110"/>
      <c r="I183" s="110"/>
    </row>
    <row r="184" spans="1:11" ht="15" customHeight="1">
      <c r="A184" s="77">
        <v>1</v>
      </c>
      <c r="B184" s="111" t="s">
        <v>165</v>
      </c>
      <c r="C184" s="111"/>
      <c r="D184" s="111"/>
      <c r="E184" s="111"/>
      <c r="F184" s="111"/>
      <c r="G184" s="111"/>
      <c r="H184" s="15">
        <f>I184/$G$193</f>
        <v>0.14249999999999999</v>
      </c>
      <c r="I184" s="82">
        <f>I155</f>
        <v>541.94730206009115</v>
      </c>
    </row>
    <row r="185" spans="1:11" ht="15" customHeight="1">
      <c r="A185" s="112" t="s">
        <v>166</v>
      </c>
      <c r="B185" s="112"/>
      <c r="C185" s="112"/>
      <c r="D185" s="112"/>
      <c r="E185" s="112"/>
      <c r="F185" s="112"/>
      <c r="G185" s="112"/>
      <c r="H185" s="36">
        <f>H184</f>
        <v>0.14249999999999999</v>
      </c>
      <c r="I185" s="37">
        <f>I155</f>
        <v>541.94730206009115</v>
      </c>
      <c r="K185" s="31"/>
    </row>
    <row r="186" spans="1:11" ht="4.5" customHeight="1"/>
    <row r="187" spans="1:11" ht="11.25" customHeight="1">
      <c r="A187" s="113" t="s">
        <v>189</v>
      </c>
      <c r="B187" s="113"/>
      <c r="C187" s="113"/>
      <c r="D187" s="113"/>
      <c r="E187" s="113"/>
      <c r="F187" s="113"/>
      <c r="G187" s="113"/>
      <c r="H187" s="113"/>
      <c r="I187" s="113"/>
    </row>
    <row r="188" spans="1:11" ht="5.15" customHeight="1">
      <c r="A188" s="166"/>
      <c r="B188" s="166"/>
      <c r="C188" s="166"/>
      <c r="D188" s="166"/>
      <c r="E188" s="166"/>
      <c r="F188" s="166"/>
      <c r="G188" s="166"/>
      <c r="H188" s="166"/>
      <c r="I188" s="166"/>
    </row>
    <row r="189" spans="1:11" ht="40.5" customHeight="1">
      <c r="A189" s="113" t="s">
        <v>187</v>
      </c>
      <c r="B189" s="113"/>
      <c r="C189" s="113"/>
      <c r="D189" s="113"/>
      <c r="E189" s="113"/>
      <c r="F189" s="113"/>
      <c r="G189" s="163" t="s">
        <v>197</v>
      </c>
      <c r="H189" s="164"/>
      <c r="I189" s="165"/>
    </row>
    <row r="190" spans="1:11" ht="11.25" customHeight="1">
      <c r="A190" s="113"/>
      <c r="B190" s="113"/>
      <c r="C190" s="113"/>
      <c r="D190" s="113"/>
      <c r="E190" s="113"/>
      <c r="F190" s="113"/>
      <c r="G190" s="104"/>
      <c r="H190" s="105"/>
      <c r="I190" s="105">
        <f>((H70+H76+H77+H82+H83+H84)+((H70+H76+H77+H82+H83+H84)*H66))*I46*H193</f>
        <v>599.54408894684946</v>
      </c>
    </row>
    <row r="191" spans="1:11" ht="5.15" customHeight="1">
      <c r="A191" s="166"/>
      <c r="B191" s="166"/>
      <c r="C191" s="166"/>
      <c r="D191" s="166"/>
      <c r="E191" s="166"/>
      <c r="F191" s="166"/>
      <c r="G191" s="166"/>
      <c r="H191" s="166"/>
      <c r="I191" s="166"/>
    </row>
    <row r="192" spans="1:11" ht="35.5" customHeight="1">
      <c r="A192" s="167" t="s">
        <v>188</v>
      </c>
      <c r="B192" s="168"/>
      <c r="C192" s="168"/>
      <c r="D192" s="168"/>
      <c r="E192" s="168"/>
      <c r="F192" s="169"/>
      <c r="G192" s="84" t="s">
        <v>167</v>
      </c>
      <c r="H192" s="84" t="s">
        <v>168</v>
      </c>
      <c r="I192" s="84" t="s">
        <v>169</v>
      </c>
    </row>
    <row r="193" spans="1:9" ht="14.5" customHeight="1">
      <c r="A193" s="170"/>
      <c r="B193" s="171"/>
      <c r="C193" s="171"/>
      <c r="D193" s="171"/>
      <c r="E193" s="171"/>
      <c r="F193" s="172"/>
      <c r="G193" s="95">
        <f>I175+I181+I185</f>
        <v>3803.138961825201</v>
      </c>
      <c r="H193" s="83">
        <f>IF(D6="12x36",2,1)</f>
        <v>1</v>
      </c>
      <c r="I193" s="96">
        <f>G193*H193</f>
        <v>3803.138961825201</v>
      </c>
    </row>
  </sheetData>
  <mergeCells count="179">
    <mergeCell ref="A191:I191"/>
    <mergeCell ref="A192:F193"/>
    <mergeCell ref="A183:I183"/>
    <mergeCell ref="B184:G184"/>
    <mergeCell ref="A185:G185"/>
    <mergeCell ref="A187:I187"/>
    <mergeCell ref="A188:I188"/>
    <mergeCell ref="A189:F190"/>
    <mergeCell ref="G189:I189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B151:G151"/>
    <mergeCell ref="B152:G152"/>
    <mergeCell ref="B153:G153"/>
    <mergeCell ref="B154:G154"/>
    <mergeCell ref="A155:G155"/>
    <mergeCell ref="B156:I156"/>
    <mergeCell ref="A143:B143"/>
    <mergeCell ref="A144:B144"/>
    <mergeCell ref="A146:G146"/>
    <mergeCell ref="A148:I148"/>
    <mergeCell ref="B149:G149"/>
    <mergeCell ref="B150:G150"/>
    <mergeCell ref="B135:G135"/>
    <mergeCell ref="A136:G136"/>
    <mergeCell ref="B138:G138"/>
    <mergeCell ref="B139:G139"/>
    <mergeCell ref="A140:G140"/>
    <mergeCell ref="A142:E142"/>
    <mergeCell ref="A129:E129"/>
    <mergeCell ref="A130:B130"/>
    <mergeCell ref="A131:B131"/>
    <mergeCell ref="B132:I132"/>
    <mergeCell ref="B133:G133"/>
    <mergeCell ref="B134:G134"/>
    <mergeCell ref="B122:G122"/>
    <mergeCell ref="B123:G123"/>
    <mergeCell ref="B124:G124"/>
    <mergeCell ref="B125:G125"/>
    <mergeCell ref="A126:G126"/>
    <mergeCell ref="B127:I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93"/>
  <sheetViews>
    <sheetView showGridLines="0" view="pageBreakPreview" topLeftCell="A202" zoomScale="145" zoomScaleNormal="130" zoomScaleSheetLayoutView="145" zoomScalePageLayoutView="130" workbookViewId="0">
      <selection activeCell="I140" sqref="I140"/>
    </sheetView>
  </sheetViews>
  <sheetFormatPr defaultColWidth="9.453125" defaultRowHeight="10.5"/>
  <cols>
    <col min="1" max="1" width="2.54296875" style="1" customWidth="1"/>
    <col min="2" max="2" width="11.453125" style="1" customWidth="1"/>
    <col min="3" max="3" width="12.453125" style="1" customWidth="1"/>
    <col min="4" max="4" width="12.54296875" style="1" customWidth="1"/>
    <col min="5" max="5" width="12.453125" style="1" customWidth="1"/>
    <col min="6" max="6" width="11.54296875" style="1" customWidth="1"/>
    <col min="7" max="7" width="11.453125" style="1" customWidth="1"/>
    <col min="8" max="8" width="9.453125" style="1" customWidth="1"/>
    <col min="9" max="9" width="11.54296875" style="1" customWidth="1"/>
    <col min="10" max="10" width="11.453125" style="2" customWidth="1"/>
    <col min="11" max="11" width="10" style="1" customWidth="1"/>
    <col min="12" max="12" width="9.453125" style="1"/>
    <col min="13" max="15" width="22.453125" style="1" customWidth="1"/>
    <col min="16" max="16384" width="9.453125" style="1"/>
  </cols>
  <sheetData>
    <row r="1" spans="1:11" ht="27.75" customHeight="1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K1" s="3"/>
    </row>
    <row r="2" spans="1:11" ht="22.5" customHeight="1">
      <c r="A2" s="156" t="s">
        <v>1</v>
      </c>
      <c r="B2" s="156"/>
      <c r="C2" s="157" t="s">
        <v>200</v>
      </c>
      <c r="D2" s="157"/>
      <c r="E2" s="158" t="s">
        <v>2</v>
      </c>
      <c r="F2" s="158"/>
      <c r="G2" s="158"/>
      <c r="H2" s="158"/>
      <c r="I2" s="158"/>
    </row>
    <row r="3" spans="1:11" ht="11.25" customHeight="1">
      <c r="A3" s="156" t="s">
        <v>3</v>
      </c>
      <c r="B3" s="156"/>
      <c r="C3" s="4"/>
      <c r="D3" s="5"/>
      <c r="E3" s="6" t="s">
        <v>4</v>
      </c>
      <c r="F3" s="4"/>
      <c r="G3" s="5"/>
      <c r="H3" s="5"/>
      <c r="I3" s="5"/>
    </row>
    <row r="4" spans="1:11" ht="4.5" customHeight="1"/>
    <row r="5" spans="1:11" ht="18.75" customHeight="1">
      <c r="A5" s="136" t="s">
        <v>5</v>
      </c>
      <c r="B5" s="136"/>
      <c r="C5" s="136"/>
      <c r="D5" s="159" t="s">
        <v>201</v>
      </c>
      <c r="E5" s="159"/>
      <c r="F5" s="159"/>
      <c r="G5" s="160" t="str">
        <f>IF(D6="12x36","Regime de trabalho:","Quantidade de HORAS/MÊS")</f>
        <v>Quantidade de HORAS/MÊS</v>
      </c>
      <c r="H5" s="160"/>
      <c r="I5" s="161">
        <f>IF(D6="12x36",D6,5*D6)</f>
        <v>150</v>
      </c>
    </row>
    <row r="6" spans="1:11" ht="18.75" customHeight="1">
      <c r="A6" s="136" t="str">
        <f>IF(D6="12x36","Regime de trabalho:","Regime de trabalho (horas semanais):")</f>
        <v>Regime de trabalho (horas semanais):</v>
      </c>
      <c r="B6" s="136"/>
      <c r="C6" s="136"/>
      <c r="D6" s="136">
        <v>30</v>
      </c>
      <c r="E6" s="136"/>
      <c r="F6" s="136"/>
      <c r="G6" s="160"/>
      <c r="H6" s="160"/>
      <c r="I6" s="161"/>
    </row>
    <row r="7" spans="1:11" ht="22.5" customHeight="1">
      <c r="A7" s="136" t="s">
        <v>6</v>
      </c>
      <c r="B7" s="136"/>
      <c r="C7" s="136"/>
      <c r="D7" s="111" t="s">
        <v>203</v>
      </c>
      <c r="E7" s="111"/>
      <c r="F7" s="111"/>
      <c r="G7" s="173" t="s">
        <v>7</v>
      </c>
      <c r="H7" s="173"/>
      <c r="I7" s="174">
        <v>0.2</v>
      </c>
    </row>
    <row r="8" spans="1:11" ht="22.5" customHeight="1">
      <c r="A8" s="136" t="s">
        <v>8</v>
      </c>
      <c r="B8" s="136"/>
      <c r="C8" s="136"/>
      <c r="D8" s="111" t="s">
        <v>15</v>
      </c>
      <c r="E8" s="111"/>
      <c r="F8" s="111"/>
      <c r="G8" s="173"/>
      <c r="H8" s="173"/>
      <c r="I8" s="174"/>
    </row>
    <row r="9" spans="1:11" ht="24.75" customHeight="1">
      <c r="A9" s="136" t="s">
        <v>9</v>
      </c>
      <c r="B9" s="136"/>
      <c r="C9" s="136"/>
      <c r="D9" s="136" t="s">
        <v>205</v>
      </c>
      <c r="E9" s="136"/>
      <c r="F9" s="136"/>
      <c r="G9" s="173" t="s">
        <v>10</v>
      </c>
      <c r="H9" s="173"/>
      <c r="I9" s="70" t="s">
        <v>193</v>
      </c>
    </row>
    <row r="10" spans="1:11" ht="32.25" customHeight="1">
      <c r="A10" s="176" t="s">
        <v>181</v>
      </c>
      <c r="B10" s="176"/>
      <c r="C10" s="176"/>
      <c r="D10" s="176"/>
      <c r="E10" s="176"/>
      <c r="F10" s="176"/>
      <c r="G10" s="73" t="s">
        <v>11</v>
      </c>
      <c r="H10" s="75">
        <v>220</v>
      </c>
      <c r="I10" s="7">
        <v>1765.86</v>
      </c>
    </row>
    <row r="11" spans="1:11" ht="11.25" customHeight="1">
      <c r="A11" s="125" t="s">
        <v>12</v>
      </c>
      <c r="B11" s="125"/>
      <c r="C11" s="125"/>
      <c r="D11" s="125"/>
      <c r="E11" s="125"/>
      <c r="F11" s="125"/>
      <c r="G11" s="75" t="str">
        <f>D9</f>
        <v>São Leopoldo</v>
      </c>
      <c r="H11" s="75" t="s">
        <v>13</v>
      </c>
      <c r="I11" s="8">
        <v>0.05</v>
      </c>
    </row>
    <row r="12" spans="1:11" ht="15" customHeight="1">
      <c r="A12" s="125" t="s">
        <v>14</v>
      </c>
      <c r="B12" s="125"/>
      <c r="C12" s="125"/>
      <c r="D12" s="125"/>
      <c r="E12" s="125"/>
      <c r="F12" s="125"/>
      <c r="G12" s="162" t="s">
        <v>15</v>
      </c>
      <c r="H12" s="75" t="s">
        <v>16</v>
      </c>
      <c r="I12" s="7">
        <v>5.85</v>
      </c>
    </row>
    <row r="13" spans="1:11">
      <c r="A13" s="125"/>
      <c r="B13" s="125"/>
      <c r="C13" s="125"/>
      <c r="D13" s="125"/>
      <c r="E13" s="125"/>
      <c r="F13" s="125"/>
      <c r="G13" s="162"/>
      <c r="H13" s="75" t="s">
        <v>17</v>
      </c>
      <c r="I13" s="9">
        <v>22</v>
      </c>
    </row>
    <row r="14" spans="1:11">
      <c r="A14" s="125"/>
      <c r="B14" s="125"/>
      <c r="C14" s="125"/>
      <c r="D14" s="125"/>
      <c r="E14" s="125"/>
      <c r="F14" s="125"/>
      <c r="G14" s="162"/>
      <c r="H14" s="75" t="s">
        <v>18</v>
      </c>
      <c r="I14" s="70">
        <v>0.06</v>
      </c>
    </row>
    <row r="15" spans="1:11" ht="11.25" customHeight="1">
      <c r="A15" s="125" t="s">
        <v>180</v>
      </c>
      <c r="B15" s="125"/>
      <c r="C15" s="125"/>
      <c r="D15" s="125"/>
      <c r="E15" s="125"/>
      <c r="F15" s="125"/>
      <c r="G15" s="162" t="s">
        <v>15</v>
      </c>
      <c r="H15" s="75" t="s">
        <v>16</v>
      </c>
      <c r="I15" s="7">
        <v>0</v>
      </c>
    </row>
    <row r="16" spans="1:11" ht="11.25" customHeight="1">
      <c r="A16" s="125"/>
      <c r="B16" s="125"/>
      <c r="C16" s="125"/>
      <c r="D16" s="125"/>
      <c r="E16" s="125"/>
      <c r="F16" s="125"/>
      <c r="G16" s="162"/>
      <c r="H16" s="75" t="s">
        <v>17</v>
      </c>
      <c r="I16" s="9">
        <v>0</v>
      </c>
    </row>
    <row r="17" spans="1:9">
      <c r="A17" s="125"/>
      <c r="B17" s="125"/>
      <c r="C17" s="125"/>
      <c r="D17" s="125"/>
      <c r="E17" s="125"/>
      <c r="F17" s="125"/>
      <c r="G17" s="162"/>
      <c r="H17" s="75" t="s">
        <v>18</v>
      </c>
      <c r="I17" s="70">
        <v>0</v>
      </c>
    </row>
    <row r="18" spans="1:9" ht="11.25" customHeight="1">
      <c r="A18" s="125" t="s">
        <v>20</v>
      </c>
      <c r="B18" s="125"/>
      <c r="C18" s="125"/>
      <c r="D18" s="125"/>
      <c r="E18" s="125"/>
      <c r="F18" s="125"/>
      <c r="G18" s="162" t="s">
        <v>15</v>
      </c>
      <c r="H18" s="75" t="s">
        <v>16</v>
      </c>
      <c r="I18" s="7">
        <v>13.57</v>
      </c>
    </row>
    <row r="19" spans="1:9">
      <c r="A19" s="125"/>
      <c r="B19" s="125"/>
      <c r="C19" s="125"/>
      <c r="D19" s="125"/>
      <c r="E19" s="125"/>
      <c r="F19" s="125"/>
      <c r="G19" s="162"/>
      <c r="H19" s="75" t="s">
        <v>17</v>
      </c>
      <c r="I19" s="9">
        <v>22</v>
      </c>
    </row>
    <row r="20" spans="1:9">
      <c r="A20" s="175"/>
      <c r="B20" s="175"/>
      <c r="C20" s="175"/>
      <c r="D20" s="175"/>
      <c r="E20" s="175"/>
      <c r="F20" s="175"/>
      <c r="G20" s="162"/>
      <c r="H20" s="75" t="s">
        <v>18</v>
      </c>
      <c r="I20" s="70">
        <v>0.19</v>
      </c>
    </row>
    <row r="21" spans="1:9" ht="14.25" customHeight="1">
      <c r="A21" s="124" t="s">
        <v>198</v>
      </c>
      <c r="B21" s="124"/>
      <c r="C21" s="124"/>
      <c r="D21" s="124"/>
      <c r="E21" s="124"/>
      <c r="F21" s="124"/>
      <c r="G21" s="75" t="s">
        <v>15</v>
      </c>
      <c r="H21" s="72" t="s">
        <v>21</v>
      </c>
      <c r="I21" s="106">
        <v>40</v>
      </c>
    </row>
    <row r="22" spans="1:9" ht="14.25" customHeight="1">
      <c r="A22" s="124" t="s">
        <v>199</v>
      </c>
      <c r="B22" s="124"/>
      <c r="C22" s="124"/>
      <c r="D22" s="124"/>
      <c r="E22" s="124"/>
      <c r="F22" s="124"/>
      <c r="G22" s="75" t="s">
        <v>15</v>
      </c>
      <c r="H22" s="72" t="s">
        <v>21</v>
      </c>
      <c r="I22" s="106">
        <v>25.52</v>
      </c>
    </row>
    <row r="23" spans="1:9" ht="14.25" customHeight="1">
      <c r="A23" s="124" t="s">
        <v>182</v>
      </c>
      <c r="B23" s="124"/>
      <c r="C23" s="124"/>
      <c r="D23" s="124"/>
      <c r="E23" s="124"/>
      <c r="F23" s="124"/>
      <c r="G23" s="103" t="s">
        <v>15</v>
      </c>
      <c r="H23" s="72" t="s">
        <v>21</v>
      </c>
      <c r="I23" s="106" t="s">
        <v>193</v>
      </c>
    </row>
    <row r="24" spans="1:9" ht="22.5" customHeight="1">
      <c r="A24" s="142" t="s">
        <v>22</v>
      </c>
      <c r="B24" s="142"/>
      <c r="C24" s="142"/>
      <c r="D24" s="142"/>
      <c r="E24" s="142"/>
      <c r="F24" s="142"/>
      <c r="G24" s="72"/>
      <c r="H24" s="72" t="s">
        <v>23</v>
      </c>
      <c r="I24" s="10" t="s">
        <v>193</v>
      </c>
    </row>
    <row r="25" spans="1:9" ht="34.5" customHeight="1">
      <c r="A25" s="124" t="s">
        <v>24</v>
      </c>
      <c r="B25" s="124"/>
      <c r="C25" s="124"/>
      <c r="D25" s="124"/>
      <c r="E25" s="124"/>
      <c r="F25" s="124"/>
      <c r="G25" s="75"/>
      <c r="H25" s="75" t="s">
        <v>25</v>
      </c>
      <c r="I25" s="7">
        <f>I10</f>
        <v>1765.86</v>
      </c>
    </row>
    <row r="26" spans="1:9" ht="15" customHeight="1">
      <c r="A26" s="124" t="s">
        <v>26</v>
      </c>
      <c r="B26" s="124"/>
      <c r="C26" s="124"/>
      <c r="D26" s="124"/>
      <c r="E26" s="124"/>
      <c r="F26" s="124"/>
      <c r="G26" s="72"/>
      <c r="H26" s="11" t="s">
        <v>27</v>
      </c>
      <c r="I26" s="12" t="s">
        <v>193</v>
      </c>
    </row>
    <row r="27" spans="1:9" ht="15" customHeight="1">
      <c r="A27" s="124"/>
      <c r="B27" s="124"/>
      <c r="C27" s="124"/>
      <c r="D27" s="124"/>
      <c r="E27" s="124"/>
      <c r="F27" s="124"/>
      <c r="G27" s="72"/>
      <c r="H27" s="13" t="s">
        <v>28</v>
      </c>
      <c r="I27" s="70" t="s">
        <v>193</v>
      </c>
    </row>
    <row r="28" spans="1:9" ht="26.25" customHeight="1">
      <c r="A28" s="124" t="s">
        <v>29</v>
      </c>
      <c r="B28" s="124"/>
      <c r="C28" s="124"/>
      <c r="D28" s="124"/>
      <c r="E28" s="124"/>
      <c r="F28" s="124"/>
      <c r="G28" s="72"/>
      <c r="H28" s="75" t="s">
        <v>27</v>
      </c>
      <c r="I28" s="12" t="s">
        <v>193</v>
      </c>
    </row>
    <row r="29" spans="1:9" ht="35.25" customHeight="1">
      <c r="A29" s="124" t="s">
        <v>30</v>
      </c>
      <c r="B29" s="124"/>
      <c r="C29" s="124"/>
      <c r="D29" s="124"/>
      <c r="E29" s="124"/>
      <c r="F29" s="124"/>
      <c r="G29" s="75"/>
      <c r="H29" s="73" t="s">
        <v>23</v>
      </c>
      <c r="I29" s="70">
        <v>0.2</v>
      </c>
    </row>
    <row r="30" spans="1:9" ht="1.4" customHeight="1">
      <c r="A30" s="100"/>
      <c r="B30" s="100"/>
      <c r="C30" s="100"/>
      <c r="D30" s="100"/>
      <c r="E30" s="100"/>
      <c r="F30" s="100"/>
      <c r="G30" s="100"/>
      <c r="H30" s="100"/>
      <c r="I30" s="101" t="s">
        <v>193</v>
      </c>
    </row>
    <row r="31" spans="1:9" ht="1.4" customHeight="1">
      <c r="A31" s="154"/>
      <c r="B31" s="154"/>
      <c r="C31" s="154"/>
      <c r="D31" s="154"/>
      <c r="E31" s="154"/>
      <c r="F31" s="154"/>
      <c r="G31" s="154"/>
      <c r="H31" s="154"/>
      <c r="I31" s="154"/>
    </row>
    <row r="32" spans="1:9" ht="1.4" customHeight="1">
      <c r="A32" s="154"/>
      <c r="B32" s="154"/>
      <c r="C32" s="154"/>
      <c r="D32" s="154"/>
      <c r="E32" s="154"/>
      <c r="F32" s="154"/>
      <c r="G32" s="154"/>
      <c r="H32" s="154"/>
      <c r="I32" s="154"/>
    </row>
    <row r="33" spans="1:10" ht="1.4" customHeight="1">
      <c r="A33" s="154"/>
      <c r="B33" s="154"/>
      <c r="C33" s="154"/>
      <c r="D33" s="154"/>
      <c r="E33" s="154"/>
      <c r="F33" s="154"/>
      <c r="G33" s="154"/>
      <c r="H33" s="154"/>
      <c r="I33" s="154"/>
    </row>
    <row r="34" spans="1:10" ht="1.4" customHeight="1">
      <c r="A34" s="154"/>
      <c r="B34" s="154"/>
      <c r="C34" s="154"/>
      <c r="D34" s="154"/>
      <c r="E34" s="154"/>
      <c r="F34" s="154"/>
      <c r="G34" s="154"/>
      <c r="H34" s="154"/>
      <c r="I34" s="154"/>
    </row>
    <row r="35" spans="1:10" ht="1.4" customHeight="1">
      <c r="A35" s="155"/>
      <c r="B35" s="155"/>
      <c r="C35" s="155"/>
      <c r="D35" s="155"/>
      <c r="E35" s="155"/>
      <c r="F35" s="155"/>
      <c r="G35" s="155"/>
      <c r="H35" s="155"/>
      <c r="I35" s="155"/>
    </row>
    <row r="36" spans="1:10" ht="8.25" customHeight="1">
      <c r="A36" s="110" t="s">
        <v>31</v>
      </c>
      <c r="B36" s="110"/>
      <c r="C36" s="110"/>
      <c r="D36" s="110"/>
      <c r="E36" s="110"/>
      <c r="F36" s="110"/>
      <c r="G36" s="110"/>
      <c r="H36" s="110"/>
      <c r="I36" s="110"/>
    </row>
    <row r="37" spans="1:10" ht="33.75" customHeight="1">
      <c r="A37" s="14" t="s">
        <v>32</v>
      </c>
      <c r="B37" s="132" t="s">
        <v>33</v>
      </c>
      <c r="C37" s="132"/>
      <c r="D37" s="132"/>
      <c r="E37" s="132"/>
      <c r="F37" s="132"/>
      <c r="G37" s="132"/>
      <c r="H37" s="14" t="s">
        <v>34</v>
      </c>
      <c r="I37" s="14" t="s">
        <v>35</v>
      </c>
    </row>
    <row r="38" spans="1:10" ht="15" customHeight="1">
      <c r="A38" s="77">
        <v>1</v>
      </c>
      <c r="B38" s="111" t="s">
        <v>36</v>
      </c>
      <c r="C38" s="111"/>
      <c r="D38" s="111"/>
      <c r="E38" s="111"/>
      <c r="F38" s="111"/>
      <c r="G38" s="111"/>
      <c r="H38" s="15">
        <f t="shared" ref="H38:H45" si="0">I38/$I$46</f>
        <v>0.77319587628865982</v>
      </c>
      <c r="I38" s="82">
        <f>IF(D6="12x36",I10,I10/H10*I5)</f>
        <v>1203.9954545454545</v>
      </c>
    </row>
    <row r="39" spans="1:10" ht="15" customHeight="1">
      <c r="A39" s="77">
        <f t="shared" ref="A39:A45" si="1">A38+1</f>
        <v>2</v>
      </c>
      <c r="B39" s="111" t="s">
        <v>37</v>
      </c>
      <c r="C39" s="111"/>
      <c r="D39" s="111"/>
      <c r="E39" s="111"/>
      <c r="F39" s="111"/>
      <c r="G39" s="111"/>
      <c r="H39" s="15">
        <f t="shared" si="0"/>
        <v>0</v>
      </c>
      <c r="I39" s="82">
        <f>IF(I9=30%,I38*I9,0)</f>
        <v>0</v>
      </c>
    </row>
    <row r="40" spans="1:10" ht="15" customHeight="1">
      <c r="A40" s="77">
        <f t="shared" si="1"/>
        <v>3</v>
      </c>
      <c r="B40" s="111" t="s">
        <v>38</v>
      </c>
      <c r="C40" s="111"/>
      <c r="D40" s="111"/>
      <c r="E40" s="111"/>
      <c r="F40" s="111"/>
      <c r="G40" s="111"/>
      <c r="H40" s="15">
        <f t="shared" si="0"/>
        <v>0</v>
      </c>
      <c r="I40" s="82">
        <f>IF(I7=10%,I25*I7,0)</f>
        <v>0</v>
      </c>
    </row>
    <row r="41" spans="1:10" ht="15" customHeight="1">
      <c r="A41" s="77">
        <f t="shared" si="1"/>
        <v>4</v>
      </c>
      <c r="B41" s="111" t="s">
        <v>39</v>
      </c>
      <c r="C41" s="111"/>
      <c r="D41" s="111"/>
      <c r="E41" s="111"/>
      <c r="F41" s="111"/>
      <c r="G41" s="111"/>
      <c r="H41" s="15">
        <f t="shared" si="0"/>
        <v>0.22680412371134021</v>
      </c>
      <c r="I41" s="82">
        <f>IF(I7=20%,I25*I7,0)</f>
        <v>353.17200000000003</v>
      </c>
    </row>
    <row r="42" spans="1:10" ht="15" customHeight="1">
      <c r="A42" s="77">
        <f t="shared" si="1"/>
        <v>5</v>
      </c>
      <c r="B42" s="111" t="s">
        <v>40</v>
      </c>
      <c r="C42" s="111"/>
      <c r="D42" s="111"/>
      <c r="E42" s="111"/>
      <c r="F42" s="111"/>
      <c r="G42" s="111"/>
      <c r="H42" s="15">
        <f t="shared" si="0"/>
        <v>0</v>
      </c>
      <c r="I42" s="82">
        <f>IF(I7=40%,I25*I7,0)</f>
        <v>0</v>
      </c>
    </row>
    <row r="43" spans="1:10" ht="15" customHeight="1">
      <c r="A43" s="77">
        <f t="shared" si="1"/>
        <v>6</v>
      </c>
      <c r="B43" s="111" t="s">
        <v>175</v>
      </c>
      <c r="C43" s="111"/>
      <c r="D43" s="111"/>
      <c r="E43" s="111"/>
      <c r="F43" s="111"/>
      <c r="G43" s="111"/>
      <c r="H43" s="15">
        <f t="shared" si="0"/>
        <v>0</v>
      </c>
      <c r="I43" s="82">
        <f>IF(I24="Não aplicável",0,I38*I24)</f>
        <v>0</v>
      </c>
    </row>
    <row r="44" spans="1:10" ht="15" customHeight="1">
      <c r="A44" s="77">
        <f t="shared" si="1"/>
        <v>7</v>
      </c>
      <c r="B44" s="111" t="s">
        <v>41</v>
      </c>
      <c r="C44" s="111"/>
      <c r="D44" s="111"/>
      <c r="E44" s="111"/>
      <c r="F44" s="111"/>
      <c r="G44" s="111"/>
      <c r="H44" s="15">
        <f t="shared" si="0"/>
        <v>0</v>
      </c>
      <c r="I44" s="82">
        <f>IF(I26="Não aplicável",0,(I38+I39+I40+I41+I42+I43)/I5*I26*(1+I27))</f>
        <v>0</v>
      </c>
    </row>
    <row r="45" spans="1:10" ht="23.25" customHeight="1">
      <c r="A45" s="77">
        <f t="shared" si="1"/>
        <v>8</v>
      </c>
      <c r="B45" s="111" t="s">
        <v>42</v>
      </c>
      <c r="C45" s="111"/>
      <c r="D45" s="111"/>
      <c r="E45" s="111"/>
      <c r="F45" s="111"/>
      <c r="G45" s="111"/>
      <c r="H45" s="15">
        <f t="shared" si="0"/>
        <v>0</v>
      </c>
      <c r="I45" s="82">
        <f>IF(I26="Não aplicável",0,I26/I13*5*(I10/H10*(1+I27)))</f>
        <v>0</v>
      </c>
    </row>
    <row r="46" spans="1:10" s="19" customFormat="1" ht="15" customHeight="1">
      <c r="A46" s="128" t="s">
        <v>43</v>
      </c>
      <c r="B46" s="128"/>
      <c r="C46" s="128"/>
      <c r="D46" s="128"/>
      <c r="E46" s="128"/>
      <c r="F46" s="128"/>
      <c r="G46" s="128"/>
      <c r="H46" s="16">
        <f>SUM(H38:H45)</f>
        <v>1</v>
      </c>
      <c r="I46" s="17">
        <f>SUM(I38:I45)</f>
        <v>1557.1674545454546</v>
      </c>
      <c r="J46" s="18"/>
    </row>
    <row r="47" spans="1:10" s="19" customFormat="1" ht="1.4" customHeight="1">
      <c r="A47" s="151"/>
      <c r="B47" s="151"/>
      <c r="C47" s="151"/>
      <c r="D47" s="151"/>
      <c r="E47" s="151"/>
      <c r="F47" s="151"/>
      <c r="G47" s="151"/>
      <c r="H47" s="151"/>
      <c r="I47" s="151"/>
      <c r="J47" s="18"/>
    </row>
    <row r="48" spans="1:10" s="19" customFormat="1" ht="1.4" customHeight="1">
      <c r="A48" s="152"/>
      <c r="B48" s="152"/>
      <c r="C48" s="152"/>
      <c r="D48" s="152"/>
      <c r="E48" s="152"/>
      <c r="F48" s="152"/>
      <c r="G48" s="152"/>
      <c r="H48" s="152"/>
      <c r="I48" s="152"/>
      <c r="J48" s="18"/>
    </row>
    <row r="49" spans="1:10" s="19" customFormat="1" ht="1.4" customHeight="1">
      <c r="A49" s="152"/>
      <c r="B49" s="152"/>
      <c r="C49" s="152"/>
      <c r="D49" s="152"/>
      <c r="E49" s="152"/>
      <c r="F49" s="152"/>
      <c r="G49" s="152"/>
      <c r="H49" s="152"/>
      <c r="I49" s="152"/>
      <c r="J49" s="18"/>
    </row>
    <row r="50" spans="1:10" s="19" customFormat="1" ht="1.4" customHeight="1">
      <c r="A50" s="152"/>
      <c r="B50" s="152"/>
      <c r="C50" s="152"/>
      <c r="D50" s="152"/>
      <c r="E50" s="152"/>
      <c r="F50" s="152"/>
      <c r="G50" s="152"/>
      <c r="H50" s="152"/>
      <c r="I50" s="152"/>
      <c r="J50" s="18"/>
    </row>
    <row r="51" spans="1:10" s="19" customFormat="1" ht="1.4" customHeight="1">
      <c r="A51" s="152"/>
      <c r="B51" s="152"/>
      <c r="C51" s="152"/>
      <c r="D51" s="152"/>
      <c r="E51" s="152"/>
      <c r="F51" s="152"/>
      <c r="G51" s="152"/>
      <c r="H51" s="152"/>
      <c r="I51" s="152"/>
      <c r="J51" s="18"/>
    </row>
    <row r="52" spans="1:10" s="19" customFormat="1" ht="1.4" customHeight="1">
      <c r="A52" s="152"/>
      <c r="B52" s="152"/>
      <c r="C52" s="152"/>
      <c r="D52" s="152"/>
      <c r="E52" s="152"/>
      <c r="F52" s="152"/>
      <c r="G52" s="152"/>
      <c r="H52" s="152"/>
      <c r="I52" s="152"/>
      <c r="J52" s="18"/>
    </row>
    <row r="53" spans="1:10" s="19" customFormat="1" ht="1.4" customHeight="1">
      <c r="A53" s="152"/>
      <c r="B53" s="152"/>
      <c r="C53" s="152"/>
      <c r="D53" s="152"/>
      <c r="E53" s="152"/>
      <c r="F53" s="152"/>
      <c r="G53" s="152"/>
      <c r="H53" s="152"/>
      <c r="I53" s="152"/>
      <c r="J53" s="18"/>
    </row>
    <row r="54" spans="1:10" s="19" customFormat="1" ht="1.4" customHeight="1">
      <c r="A54" s="152"/>
      <c r="B54" s="152"/>
      <c r="C54" s="152"/>
      <c r="D54" s="152"/>
      <c r="E54" s="152"/>
      <c r="F54" s="152"/>
      <c r="G54" s="152"/>
      <c r="H54" s="152"/>
      <c r="I54" s="152"/>
      <c r="J54" s="18"/>
    </row>
    <row r="55" spans="1:10" s="19" customFormat="1" ht="1.4" customHeight="1">
      <c r="A55" s="152"/>
      <c r="B55" s="152"/>
      <c r="C55" s="152"/>
      <c r="D55" s="152"/>
      <c r="E55" s="152"/>
      <c r="F55" s="152"/>
      <c r="G55" s="152"/>
      <c r="H55" s="152"/>
      <c r="I55" s="152"/>
      <c r="J55" s="18"/>
    </row>
    <row r="56" spans="1:10" ht="1.4" customHeight="1">
      <c r="A56" s="153"/>
      <c r="B56" s="153"/>
      <c r="C56" s="153"/>
      <c r="D56" s="153"/>
      <c r="E56" s="153"/>
      <c r="F56" s="153"/>
      <c r="G56" s="153"/>
      <c r="H56" s="153"/>
      <c r="I56" s="153"/>
    </row>
    <row r="57" spans="1:10" ht="33.75" customHeight="1">
      <c r="A57" s="14" t="s">
        <v>44</v>
      </c>
      <c r="B57" s="132" t="s">
        <v>45</v>
      </c>
      <c r="C57" s="132"/>
      <c r="D57" s="132"/>
      <c r="E57" s="132"/>
      <c r="F57" s="132"/>
      <c r="G57" s="132"/>
      <c r="H57" s="14" t="s">
        <v>34</v>
      </c>
      <c r="I57" s="14" t="s">
        <v>35</v>
      </c>
    </row>
    <row r="58" spans="1:10" ht="15" customHeight="1">
      <c r="A58" s="77">
        <v>1</v>
      </c>
      <c r="B58" s="111" t="s">
        <v>46</v>
      </c>
      <c r="C58" s="111"/>
      <c r="D58" s="111"/>
      <c r="E58" s="111"/>
      <c r="F58" s="111"/>
      <c r="G58" s="111"/>
      <c r="H58" s="15">
        <v>0.2</v>
      </c>
      <c r="I58" s="82">
        <f t="shared" ref="I58:I65" si="2">$I$46*H58</f>
        <v>311.43349090909095</v>
      </c>
    </row>
    <row r="59" spans="1:10" ht="15" customHeight="1">
      <c r="A59" s="77">
        <v>2</v>
      </c>
      <c r="B59" s="111" t="s">
        <v>47</v>
      </c>
      <c r="C59" s="111"/>
      <c r="D59" s="111"/>
      <c r="E59" s="111"/>
      <c r="F59" s="111"/>
      <c r="G59" s="111"/>
      <c r="H59" s="15">
        <v>1.4999999999999999E-2</v>
      </c>
      <c r="I59" s="82">
        <f t="shared" si="2"/>
        <v>23.357511818181816</v>
      </c>
    </row>
    <row r="60" spans="1:10" ht="15" customHeight="1">
      <c r="A60" s="77">
        <v>3</v>
      </c>
      <c r="B60" s="111" t="s">
        <v>48</v>
      </c>
      <c r="C60" s="111"/>
      <c r="D60" s="111"/>
      <c r="E60" s="111"/>
      <c r="F60" s="111"/>
      <c r="G60" s="111"/>
      <c r="H60" s="15">
        <v>0.01</v>
      </c>
      <c r="I60" s="82">
        <f t="shared" si="2"/>
        <v>15.571674545454545</v>
      </c>
    </row>
    <row r="61" spans="1:10" ht="15" customHeight="1">
      <c r="A61" s="77">
        <v>4</v>
      </c>
      <c r="B61" s="111" t="s">
        <v>49</v>
      </c>
      <c r="C61" s="111"/>
      <c r="D61" s="111"/>
      <c r="E61" s="111"/>
      <c r="F61" s="111"/>
      <c r="G61" s="111"/>
      <c r="H61" s="15">
        <v>2E-3</v>
      </c>
      <c r="I61" s="82">
        <f t="shared" si="2"/>
        <v>3.1143349090909092</v>
      </c>
    </row>
    <row r="62" spans="1:10" ht="15" customHeight="1">
      <c r="A62" s="77">
        <v>5</v>
      </c>
      <c r="B62" s="111" t="s">
        <v>50</v>
      </c>
      <c r="C62" s="111"/>
      <c r="D62" s="111"/>
      <c r="E62" s="111"/>
      <c r="F62" s="111"/>
      <c r="G62" s="111"/>
      <c r="H62" s="15">
        <v>2.5000000000000001E-2</v>
      </c>
      <c r="I62" s="82">
        <f t="shared" si="2"/>
        <v>38.929186363636369</v>
      </c>
    </row>
    <row r="63" spans="1:10" ht="15" customHeight="1">
      <c r="A63" s="77">
        <v>6</v>
      </c>
      <c r="B63" s="111" t="s">
        <v>51</v>
      </c>
      <c r="C63" s="111"/>
      <c r="D63" s="111"/>
      <c r="E63" s="111"/>
      <c r="F63" s="111"/>
      <c r="G63" s="111"/>
      <c r="H63" s="15">
        <v>0.08</v>
      </c>
      <c r="I63" s="82">
        <f t="shared" si="2"/>
        <v>124.57339636363636</v>
      </c>
    </row>
    <row r="64" spans="1:10" ht="15" customHeight="1">
      <c r="A64" s="77">
        <v>7</v>
      </c>
      <c r="B64" s="111" t="s">
        <v>52</v>
      </c>
      <c r="C64" s="111"/>
      <c r="D64" s="111"/>
      <c r="E64" s="111"/>
      <c r="F64" s="111"/>
      <c r="G64" s="111"/>
      <c r="H64" s="15">
        <v>0.03</v>
      </c>
      <c r="I64" s="82">
        <f t="shared" si="2"/>
        <v>46.715023636363632</v>
      </c>
    </row>
    <row r="65" spans="1:10" ht="15" customHeight="1">
      <c r="A65" s="77">
        <v>8</v>
      </c>
      <c r="B65" s="111" t="s">
        <v>53</v>
      </c>
      <c r="C65" s="111"/>
      <c r="D65" s="111"/>
      <c r="E65" s="111"/>
      <c r="F65" s="111"/>
      <c r="G65" s="111"/>
      <c r="H65" s="15">
        <v>6.0000000000000001E-3</v>
      </c>
      <c r="I65" s="82">
        <f t="shared" si="2"/>
        <v>9.3430047272727279</v>
      </c>
    </row>
    <row r="66" spans="1:10" s="19" customFormat="1" ht="15" customHeight="1">
      <c r="A66" s="128" t="s">
        <v>54</v>
      </c>
      <c r="B66" s="128"/>
      <c r="C66" s="128"/>
      <c r="D66" s="128"/>
      <c r="E66" s="128"/>
      <c r="F66" s="128"/>
      <c r="G66" s="128"/>
      <c r="H66" s="16">
        <f>SUM(H58:H65)</f>
        <v>0.3680000000000001</v>
      </c>
      <c r="I66" s="17">
        <f>SUM(I58:I65)</f>
        <v>573.03762327272727</v>
      </c>
      <c r="J66" s="18"/>
    </row>
    <row r="67" spans="1:10" ht="15" customHeight="1">
      <c r="A67" s="143" t="s">
        <v>55</v>
      </c>
      <c r="B67" s="143"/>
      <c r="C67" s="143"/>
      <c r="D67" s="143"/>
      <c r="E67" s="143"/>
      <c r="F67" s="143"/>
      <c r="G67" s="143"/>
      <c r="H67" s="143"/>
      <c r="I67" s="143"/>
    </row>
    <row r="68" spans="1:10" ht="30.75" customHeight="1">
      <c r="A68" s="150" t="s">
        <v>56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>
      <c r="A69" s="14" t="s">
        <v>57</v>
      </c>
      <c r="B69" s="132" t="s">
        <v>58</v>
      </c>
      <c r="C69" s="132"/>
      <c r="D69" s="132"/>
      <c r="E69" s="132"/>
      <c r="F69" s="132"/>
      <c r="G69" s="132"/>
      <c r="H69" s="14" t="s">
        <v>34</v>
      </c>
      <c r="I69" s="14" t="s">
        <v>35</v>
      </c>
    </row>
    <row r="70" spans="1:10" ht="15" customHeight="1">
      <c r="A70" s="77">
        <v>1</v>
      </c>
      <c r="B70" s="111" t="s">
        <v>59</v>
      </c>
      <c r="C70" s="111"/>
      <c r="D70" s="111"/>
      <c r="E70" s="111"/>
      <c r="F70" s="111"/>
      <c r="G70" s="111"/>
      <c r="H70" s="15">
        <v>0.119314</v>
      </c>
      <c r="I70" s="82">
        <f t="shared" ref="I70:I77" si="3">$I$46*H70</f>
        <v>185.79187767163637</v>
      </c>
    </row>
    <row r="71" spans="1:10" ht="15" customHeight="1">
      <c r="A71" s="77">
        <v>2</v>
      </c>
      <c r="B71" s="111" t="s">
        <v>60</v>
      </c>
      <c r="C71" s="111"/>
      <c r="D71" s="111"/>
      <c r="E71" s="111"/>
      <c r="F71" s="111"/>
      <c r="G71" s="111"/>
      <c r="H71" s="15">
        <v>2.0479000000000001E-2</v>
      </c>
      <c r="I71" s="82">
        <f t="shared" si="3"/>
        <v>31.889232301636365</v>
      </c>
    </row>
    <row r="72" spans="1:10" ht="15" customHeight="1">
      <c r="A72" s="77">
        <v>3</v>
      </c>
      <c r="B72" s="111" t="s">
        <v>61</v>
      </c>
      <c r="C72" s="111"/>
      <c r="D72" s="111"/>
      <c r="E72" s="111"/>
      <c r="F72" s="111"/>
      <c r="G72" s="111"/>
      <c r="H72" s="15">
        <v>1.2123E-2</v>
      </c>
      <c r="I72" s="82">
        <f t="shared" si="3"/>
        <v>18.877541051454546</v>
      </c>
    </row>
    <row r="73" spans="1:10" ht="15" customHeight="1">
      <c r="A73" s="77">
        <v>4</v>
      </c>
      <c r="B73" s="111" t="s">
        <v>62</v>
      </c>
      <c r="C73" s="111"/>
      <c r="D73" s="111"/>
      <c r="E73" s="111"/>
      <c r="F73" s="111"/>
      <c r="G73" s="111"/>
      <c r="H73" s="15">
        <v>1.1436E-2</v>
      </c>
      <c r="I73" s="82">
        <f t="shared" si="3"/>
        <v>17.80776701018182</v>
      </c>
    </row>
    <row r="74" spans="1:10" ht="15" customHeight="1">
      <c r="A74" s="77">
        <v>5</v>
      </c>
      <c r="B74" s="111" t="s">
        <v>63</v>
      </c>
      <c r="C74" s="111"/>
      <c r="D74" s="111"/>
      <c r="E74" s="111"/>
      <c r="F74" s="111"/>
      <c r="G74" s="111"/>
      <c r="H74" s="15">
        <v>1.74E-4</v>
      </c>
      <c r="I74" s="82">
        <f t="shared" si="3"/>
        <v>0.27094713709090912</v>
      </c>
    </row>
    <row r="75" spans="1:10" ht="15" customHeight="1">
      <c r="A75" s="77">
        <v>6</v>
      </c>
      <c r="B75" s="111" t="s">
        <v>64</v>
      </c>
      <c r="C75" s="111"/>
      <c r="D75" s="111"/>
      <c r="E75" s="111"/>
      <c r="F75" s="111"/>
      <c r="G75" s="111"/>
      <c r="H75" s="15">
        <v>4.4200000000000001E-4</v>
      </c>
      <c r="I75" s="82">
        <f t="shared" si="3"/>
        <v>0.68826801490909095</v>
      </c>
    </row>
    <row r="76" spans="1:10" ht="15" customHeight="1">
      <c r="A76" s="77">
        <v>7</v>
      </c>
      <c r="B76" s="111" t="s">
        <v>65</v>
      </c>
      <c r="C76" s="111"/>
      <c r="D76" s="111"/>
      <c r="E76" s="111"/>
      <c r="F76" s="111"/>
      <c r="G76" s="111"/>
      <c r="H76" s="15">
        <v>1.85E-4</v>
      </c>
      <c r="I76" s="82">
        <f t="shared" si="3"/>
        <v>0.2880759790909091</v>
      </c>
    </row>
    <row r="77" spans="1:10" ht="15" customHeight="1">
      <c r="A77" s="77">
        <v>8</v>
      </c>
      <c r="B77" s="111" t="s">
        <v>66</v>
      </c>
      <c r="C77" s="111"/>
      <c r="D77" s="111"/>
      <c r="E77" s="111"/>
      <c r="F77" s="111"/>
      <c r="G77" s="111"/>
      <c r="H77" s="15">
        <v>9.0789999999999996E-2</v>
      </c>
      <c r="I77" s="82">
        <f t="shared" si="3"/>
        <v>141.3752331981818</v>
      </c>
    </row>
    <row r="78" spans="1:10" s="19" customFormat="1" ht="15" customHeight="1">
      <c r="A78" s="128" t="s">
        <v>67</v>
      </c>
      <c r="B78" s="128"/>
      <c r="C78" s="128"/>
      <c r="D78" s="128"/>
      <c r="E78" s="128"/>
      <c r="F78" s="128"/>
      <c r="G78" s="128"/>
      <c r="H78" s="16">
        <f>SUM(H70:H77)</f>
        <v>0.25494299999999998</v>
      </c>
      <c r="I78" s="17">
        <f>SUM(I70:I77)</f>
        <v>396.98894236418175</v>
      </c>
      <c r="J78" s="18"/>
    </row>
    <row r="79" spans="1:10" ht="11.25" customHeight="1">
      <c r="A79" s="20" t="s">
        <v>68</v>
      </c>
      <c r="B79" s="129" t="s">
        <v>69</v>
      </c>
      <c r="C79" s="129"/>
      <c r="D79" s="129"/>
      <c r="E79" s="129"/>
      <c r="F79" s="129"/>
      <c r="G79" s="129"/>
      <c r="H79" s="129"/>
      <c r="I79" s="129"/>
    </row>
    <row r="80" spans="1:10" ht="15" customHeight="1">
      <c r="A80" s="20" t="s">
        <v>70</v>
      </c>
      <c r="B80" s="149" t="s">
        <v>71</v>
      </c>
      <c r="C80" s="149"/>
      <c r="D80" s="149"/>
      <c r="E80" s="149"/>
      <c r="F80" s="149"/>
      <c r="G80" s="149"/>
      <c r="H80" s="149"/>
      <c r="I80" s="149"/>
    </row>
    <row r="81" spans="1:11" ht="33.75" customHeight="1">
      <c r="A81" s="14" t="s">
        <v>72</v>
      </c>
      <c r="B81" s="132" t="s">
        <v>73</v>
      </c>
      <c r="C81" s="132"/>
      <c r="D81" s="132"/>
      <c r="E81" s="132"/>
      <c r="F81" s="132"/>
      <c r="G81" s="132"/>
      <c r="H81" s="14" t="s">
        <v>34</v>
      </c>
      <c r="I81" s="14" t="s">
        <v>35</v>
      </c>
    </row>
    <row r="82" spans="1:11" ht="15" customHeight="1">
      <c r="A82" s="77">
        <v>1</v>
      </c>
      <c r="B82" s="111" t="s">
        <v>74</v>
      </c>
      <c r="C82" s="111"/>
      <c r="D82" s="111"/>
      <c r="E82" s="111"/>
      <c r="F82" s="111"/>
      <c r="G82" s="111"/>
      <c r="H82" s="15">
        <v>4.8321000000000003E-2</v>
      </c>
      <c r="I82" s="82">
        <f>$I$46*H82</f>
        <v>75.24388857109092</v>
      </c>
    </row>
    <row r="83" spans="1:11" ht="15" customHeight="1">
      <c r="A83" s="77">
        <v>2</v>
      </c>
      <c r="B83" s="111" t="s">
        <v>75</v>
      </c>
      <c r="C83" s="111"/>
      <c r="D83" s="111"/>
      <c r="E83" s="111"/>
      <c r="F83" s="111"/>
      <c r="G83" s="111"/>
      <c r="H83" s="15">
        <v>3.5109999999999998E-3</v>
      </c>
      <c r="I83" s="82">
        <f>$I$46*H83</f>
        <v>5.4672149329090907</v>
      </c>
    </row>
    <row r="84" spans="1:11" ht="15" customHeight="1">
      <c r="A84" s="77">
        <v>3</v>
      </c>
      <c r="B84" s="111" t="s">
        <v>76</v>
      </c>
      <c r="C84" s="111"/>
      <c r="D84" s="111"/>
      <c r="E84" s="111"/>
      <c r="F84" s="111"/>
      <c r="G84" s="111"/>
      <c r="H84" s="15">
        <v>1.9328000000000001E-2</v>
      </c>
      <c r="I84" s="82">
        <f>$I$46*H84</f>
        <v>30.096932561454548</v>
      </c>
    </row>
    <row r="85" spans="1:11" s="19" customFormat="1" ht="15" customHeight="1">
      <c r="A85" s="128" t="s">
        <v>77</v>
      </c>
      <c r="B85" s="128"/>
      <c r="C85" s="128"/>
      <c r="D85" s="128"/>
      <c r="E85" s="128"/>
      <c r="F85" s="128"/>
      <c r="G85" s="128"/>
      <c r="H85" s="16">
        <f>SUM(H82:H84)</f>
        <v>7.1160000000000001E-2</v>
      </c>
      <c r="I85" s="17">
        <f>SUM(I82:I84)</f>
        <v>110.80803606545456</v>
      </c>
      <c r="J85" s="18"/>
    </row>
    <row r="86" spans="1:11" ht="4.5" customHeight="1"/>
    <row r="87" spans="1:11" ht="33.75" customHeight="1">
      <c r="A87" s="14" t="s">
        <v>78</v>
      </c>
      <c r="B87" s="132" t="s">
        <v>79</v>
      </c>
      <c r="C87" s="132"/>
      <c r="D87" s="132"/>
      <c r="E87" s="132"/>
      <c r="F87" s="132"/>
      <c r="G87" s="132"/>
      <c r="H87" s="14" t="s">
        <v>34</v>
      </c>
      <c r="I87" s="14" t="s">
        <v>35</v>
      </c>
    </row>
    <row r="88" spans="1:11" ht="15" customHeight="1">
      <c r="A88" s="77">
        <v>1</v>
      </c>
      <c r="B88" s="111" t="s">
        <v>80</v>
      </c>
      <c r="C88" s="111"/>
      <c r="D88" s="111"/>
      <c r="E88" s="111"/>
      <c r="F88" s="111"/>
      <c r="G88" s="111"/>
      <c r="H88" s="15">
        <f>(H66*H78)</f>
        <v>9.3819024000000015E-2</v>
      </c>
      <c r="I88" s="82">
        <f>$I$46*H88</f>
        <v>146.09193079001892</v>
      </c>
    </row>
    <row r="89" spans="1:11" s="19" customFormat="1" ht="15" customHeight="1">
      <c r="A89" s="128" t="s">
        <v>81</v>
      </c>
      <c r="B89" s="128"/>
      <c r="C89" s="128"/>
      <c r="D89" s="128"/>
      <c r="E89" s="128"/>
      <c r="F89" s="128"/>
      <c r="G89" s="128"/>
      <c r="H89" s="16">
        <f>SUM(H88:H88)</f>
        <v>9.3819024000000015E-2</v>
      </c>
      <c r="I89" s="17">
        <f>I88</f>
        <v>146.09193079001892</v>
      </c>
      <c r="J89" s="18"/>
      <c r="K89" s="21"/>
    </row>
    <row r="90" spans="1:11" ht="4.5" customHeight="1">
      <c r="J90" s="22"/>
    </row>
    <row r="91" spans="1:11" s="19" customFormat="1" ht="12" customHeight="1">
      <c r="A91" s="148" t="s">
        <v>184</v>
      </c>
      <c r="B91" s="148"/>
      <c r="C91" s="148"/>
      <c r="D91" s="148"/>
      <c r="E91" s="148"/>
      <c r="F91" s="148"/>
      <c r="G91" s="148"/>
      <c r="H91" s="23">
        <f>H66+H78+H85+H89</f>
        <v>0.787922024</v>
      </c>
      <c r="I91" s="24">
        <f>I66+I78+I85+I89</f>
        <v>1226.9265324923826</v>
      </c>
      <c r="J91" s="18"/>
    </row>
    <row r="92" spans="1:11" ht="4.5" customHeight="1"/>
    <row r="93" spans="1:11" ht="33.75" customHeight="1">
      <c r="A93" s="14" t="s">
        <v>82</v>
      </c>
      <c r="B93" s="132" t="s">
        <v>83</v>
      </c>
      <c r="C93" s="132"/>
      <c r="D93" s="132"/>
      <c r="E93" s="132"/>
      <c r="F93" s="132"/>
      <c r="G93" s="132"/>
      <c r="H93" s="14" t="s">
        <v>34</v>
      </c>
      <c r="I93" s="14" t="s">
        <v>35</v>
      </c>
    </row>
    <row r="94" spans="1:11" ht="15" customHeight="1">
      <c r="A94" s="77">
        <v>1</v>
      </c>
      <c r="B94" s="111" t="s">
        <v>19</v>
      </c>
      <c r="C94" s="111"/>
      <c r="D94" s="111"/>
      <c r="E94" s="111"/>
      <c r="F94" s="111"/>
      <c r="G94" s="111"/>
      <c r="H94" s="15">
        <f t="shared" ref="H94:H101" si="4">I94/$I$46</f>
        <v>0</v>
      </c>
      <c r="I94" s="82">
        <f>I114</f>
        <v>0</v>
      </c>
    </row>
    <row r="95" spans="1:11" ht="15" customHeight="1">
      <c r="A95" s="77">
        <f>A94+1</f>
        <v>2</v>
      </c>
      <c r="B95" s="111" t="s">
        <v>20</v>
      </c>
      <c r="C95" s="111"/>
      <c r="D95" s="111"/>
      <c r="E95" s="111"/>
      <c r="F95" s="111"/>
      <c r="G95" s="111"/>
      <c r="H95" s="15">
        <f t="shared" si="4"/>
        <v>0.15529312489425731</v>
      </c>
      <c r="I95" s="82">
        <f>I110</f>
        <v>241.81740000000002</v>
      </c>
    </row>
    <row r="96" spans="1:11" ht="15" customHeight="1">
      <c r="A96" s="77">
        <f t="shared" ref="A96:A97" si="5">A95+1</f>
        <v>3</v>
      </c>
      <c r="B96" s="145" t="s">
        <v>177</v>
      </c>
      <c r="C96" s="146"/>
      <c r="D96" s="146"/>
      <c r="E96" s="146"/>
      <c r="F96" s="146"/>
      <c r="G96" s="147"/>
      <c r="H96" s="15">
        <f t="shared" si="4"/>
        <v>0</v>
      </c>
      <c r="I96" s="82">
        <v>0</v>
      </c>
    </row>
    <row r="97" spans="1:10" ht="15" customHeight="1">
      <c r="A97" s="77">
        <f t="shared" si="5"/>
        <v>4</v>
      </c>
      <c r="B97" s="111" t="s">
        <v>84</v>
      </c>
      <c r="C97" s="111"/>
      <c r="D97" s="111"/>
      <c r="E97" s="111"/>
      <c r="F97" s="111"/>
      <c r="G97" s="111"/>
      <c r="H97" s="15">
        <f t="shared" si="4"/>
        <v>0.11890838855306154</v>
      </c>
      <c r="I97" s="82">
        <f>I106</f>
        <v>185.16027272727271</v>
      </c>
    </row>
    <row r="98" spans="1:10" ht="15" customHeight="1">
      <c r="A98" s="77">
        <f>A97+1</f>
        <v>5</v>
      </c>
      <c r="B98" s="111" t="s">
        <v>85</v>
      </c>
      <c r="C98" s="111"/>
      <c r="D98" s="111"/>
      <c r="E98" s="111"/>
      <c r="F98" s="111"/>
      <c r="G98" s="111"/>
      <c r="H98" s="15">
        <f t="shared" si="4"/>
        <v>0</v>
      </c>
      <c r="I98" s="82">
        <f>IF(I28="Não aplicável",0,((I10/H10)*1.5*I28))</f>
        <v>0</v>
      </c>
    </row>
    <row r="99" spans="1:10" ht="15" customHeight="1">
      <c r="A99" s="77">
        <v>6</v>
      </c>
      <c r="B99" s="111" t="s">
        <v>198</v>
      </c>
      <c r="C99" s="111"/>
      <c r="D99" s="111"/>
      <c r="E99" s="111"/>
      <c r="F99" s="111"/>
      <c r="G99" s="111"/>
      <c r="H99" s="15">
        <f t="shared" si="4"/>
        <v>2.5687667619328849E-2</v>
      </c>
      <c r="I99" s="82">
        <f>IF(I21="Não aplicável",0,I21)</f>
        <v>40</v>
      </c>
    </row>
    <row r="100" spans="1:10" ht="15" customHeight="1">
      <c r="A100" s="77">
        <v>7</v>
      </c>
      <c r="B100" s="111" t="s">
        <v>199</v>
      </c>
      <c r="C100" s="111"/>
      <c r="D100" s="111"/>
      <c r="E100" s="111"/>
      <c r="F100" s="111"/>
      <c r="G100" s="111"/>
      <c r="H100" s="15">
        <f t="shared" si="4"/>
        <v>1.6388731941131805E-2</v>
      </c>
      <c r="I100" s="82">
        <f>IF(I22="Não aplicável",0,I22)</f>
        <v>25.52</v>
      </c>
    </row>
    <row r="101" spans="1:10" ht="15" customHeight="1">
      <c r="A101" s="77">
        <v>8</v>
      </c>
      <c r="B101" s="145" t="s">
        <v>86</v>
      </c>
      <c r="C101" s="146"/>
      <c r="D101" s="146"/>
      <c r="E101" s="146"/>
      <c r="F101" s="146"/>
      <c r="G101" s="147"/>
      <c r="H101" s="15">
        <f t="shared" si="4"/>
        <v>0</v>
      </c>
      <c r="I101" s="82">
        <f>IF(I23="Não aplicável",0,I23)</f>
        <v>0</v>
      </c>
    </row>
    <row r="102" spans="1:10" ht="15" customHeight="1">
      <c r="A102" s="128" t="s">
        <v>87</v>
      </c>
      <c r="B102" s="128"/>
      <c r="C102" s="128"/>
      <c r="D102" s="128"/>
      <c r="E102" s="128"/>
      <c r="F102" s="128"/>
      <c r="G102" s="128"/>
      <c r="H102" s="16">
        <f>SUM(H94:H101)</f>
        <v>0.31627791300777952</v>
      </c>
      <c r="I102" s="17">
        <f>SUM(I94:I101)</f>
        <v>492.49767272727274</v>
      </c>
      <c r="J102" s="25"/>
    </row>
    <row r="103" spans="1:10" ht="18" customHeight="1">
      <c r="A103" s="20" t="s">
        <v>88</v>
      </c>
      <c r="B103" s="143" t="s">
        <v>89</v>
      </c>
      <c r="C103" s="143"/>
      <c r="D103" s="143"/>
      <c r="E103" s="143"/>
      <c r="F103" s="143"/>
      <c r="G103" s="143"/>
      <c r="H103" s="26"/>
      <c r="I103" s="27"/>
    </row>
    <row r="104" spans="1:10" ht="15" customHeight="1">
      <c r="A104" s="123" t="s">
        <v>90</v>
      </c>
      <c r="B104" s="123"/>
      <c r="C104" s="123"/>
      <c r="D104" s="123"/>
      <c r="E104" s="123"/>
      <c r="F104" s="123"/>
      <c r="G104" s="123"/>
      <c r="H104" s="123"/>
      <c r="I104" s="123"/>
    </row>
    <row r="105" spans="1:10" ht="24" customHeight="1">
      <c r="A105" s="124" t="s">
        <v>91</v>
      </c>
      <c r="B105" s="124"/>
      <c r="C105" s="77" t="s">
        <v>92</v>
      </c>
      <c r="D105" s="77" t="s">
        <v>93</v>
      </c>
      <c r="E105" s="77" t="s">
        <v>94</v>
      </c>
      <c r="F105" s="77" t="s">
        <v>95</v>
      </c>
      <c r="G105" s="77" t="s">
        <v>96</v>
      </c>
      <c r="H105" s="15" t="s">
        <v>97</v>
      </c>
      <c r="I105" s="82" t="s">
        <v>98</v>
      </c>
    </row>
    <row r="106" spans="1:10" ht="15" customHeight="1">
      <c r="A106" s="144">
        <f>IF(I12="Não aplicável",0,I12)</f>
        <v>5.85</v>
      </c>
      <c r="B106" s="144"/>
      <c r="C106" s="77">
        <f>IF(I13="Não aplicável",0,I13)</f>
        <v>22</v>
      </c>
      <c r="D106" s="77">
        <v>2</v>
      </c>
      <c r="E106" s="78">
        <f>A106*C106*D106</f>
        <v>257.39999999999998</v>
      </c>
      <c r="F106" s="78">
        <f>I38</f>
        <v>1203.9954545454545</v>
      </c>
      <c r="G106" s="28">
        <f>IF(I14="Não aplicável",0,I14)</f>
        <v>0.06</v>
      </c>
      <c r="H106" s="78">
        <f>F106*G106</f>
        <v>72.239727272727265</v>
      </c>
      <c r="I106" s="82">
        <f>IF((E106-H106)&gt;0,E106-H106,0)</f>
        <v>185.16027272727271</v>
      </c>
    </row>
    <row r="107" spans="1:10" ht="3.75" customHeight="1">
      <c r="A107" s="29"/>
      <c r="E107" s="25"/>
      <c r="F107" s="25"/>
      <c r="G107" s="30"/>
      <c r="H107" s="25"/>
      <c r="I107" s="31"/>
    </row>
    <row r="108" spans="1:10" ht="15" customHeight="1">
      <c r="A108" s="123" t="s">
        <v>99</v>
      </c>
      <c r="B108" s="123"/>
      <c r="C108" s="123"/>
      <c r="D108" s="123"/>
      <c r="E108" s="123"/>
      <c r="F108" s="123"/>
      <c r="G108" s="123"/>
      <c r="H108" s="123"/>
      <c r="I108" s="123"/>
    </row>
    <row r="109" spans="1:10" ht="23.25" customHeight="1">
      <c r="A109" s="124" t="s">
        <v>91</v>
      </c>
      <c r="B109" s="124"/>
      <c r="C109" s="77" t="s">
        <v>100</v>
      </c>
      <c r="D109" s="77" t="s">
        <v>93</v>
      </c>
      <c r="E109" s="77" t="s">
        <v>94</v>
      </c>
      <c r="F109" s="77" t="s">
        <v>95</v>
      </c>
      <c r="G109" s="77" t="s">
        <v>96</v>
      </c>
      <c r="H109" s="15" t="s">
        <v>97</v>
      </c>
      <c r="I109" s="82" t="s">
        <v>98</v>
      </c>
    </row>
    <row r="110" spans="1:10" ht="15" customHeight="1">
      <c r="A110" s="137">
        <f>IF(I18="Não aplicável",0,I18)</f>
        <v>13.57</v>
      </c>
      <c r="B110" s="137"/>
      <c r="C110" s="32">
        <f>IF(I19="Não aplicável",0,I19)</f>
        <v>22</v>
      </c>
      <c r="D110" s="77">
        <v>1</v>
      </c>
      <c r="E110" s="78">
        <f>A110*C110*D110</f>
        <v>298.54000000000002</v>
      </c>
      <c r="F110" s="78">
        <f>E110</f>
        <v>298.54000000000002</v>
      </c>
      <c r="G110" s="81">
        <f>IF(I20="Não aplicável",0,I20)</f>
        <v>0.19</v>
      </c>
      <c r="H110" s="78">
        <f>F110*G110</f>
        <v>56.722600000000007</v>
      </c>
      <c r="I110" s="82">
        <f>E110-H110</f>
        <v>241.81740000000002</v>
      </c>
    </row>
    <row r="111" spans="1:10" ht="4.5" customHeight="1">
      <c r="A111" s="33"/>
      <c r="B111" s="33"/>
      <c r="C111" s="33"/>
      <c r="D111" s="33"/>
      <c r="E111" s="18"/>
      <c r="F111" s="18"/>
      <c r="G111" s="34"/>
      <c r="H111" s="18"/>
      <c r="I111" s="35"/>
    </row>
    <row r="112" spans="1:10" ht="15" customHeight="1">
      <c r="A112" s="138" t="s">
        <v>176</v>
      </c>
      <c r="B112" s="139"/>
      <c r="C112" s="139"/>
      <c r="D112" s="139"/>
      <c r="E112" s="139"/>
      <c r="F112" s="140" t="str">
        <f>A15</f>
        <v xml:space="preserve">Auxílio Alimentação </v>
      </c>
      <c r="G112" s="140"/>
      <c r="H112" s="140"/>
      <c r="I112" s="141"/>
    </row>
    <row r="113" spans="1:12" ht="23.25" customHeight="1">
      <c r="A113" s="142" t="s">
        <v>91</v>
      </c>
      <c r="B113" s="142"/>
      <c r="C113" s="76" t="s">
        <v>100</v>
      </c>
      <c r="D113" s="76" t="s">
        <v>93</v>
      </c>
      <c r="E113" s="76" t="s">
        <v>94</v>
      </c>
      <c r="F113" s="76" t="s">
        <v>95</v>
      </c>
      <c r="G113" s="76" t="s">
        <v>96</v>
      </c>
      <c r="H113" s="67" t="str">
        <f>H105</f>
        <v>Valor desconto</v>
      </c>
      <c r="I113" s="68" t="s">
        <v>98</v>
      </c>
    </row>
    <row r="114" spans="1:12" ht="15" customHeight="1">
      <c r="A114" s="137">
        <f>IF(I15="Não aplicável",0,I15)</f>
        <v>0</v>
      </c>
      <c r="B114" s="137"/>
      <c r="C114" s="32">
        <f>IF(I16="Não aplicável",0,I16)</f>
        <v>0</v>
      </c>
      <c r="D114" s="77">
        <v>1</v>
      </c>
      <c r="E114" s="78">
        <f>A114*C114*D114</f>
        <v>0</v>
      </c>
      <c r="F114" s="78">
        <f>E114</f>
        <v>0</v>
      </c>
      <c r="G114" s="81">
        <f>IF(I17="Não aplicável",0,I17)</f>
        <v>0</v>
      </c>
      <c r="H114" s="78">
        <f>F114*G114</f>
        <v>0</v>
      </c>
      <c r="I114" s="82">
        <f>E114-H114</f>
        <v>0</v>
      </c>
    </row>
    <row r="115" spans="1:12" ht="4.5" customHeight="1"/>
    <row r="116" spans="1:12" ht="12" customHeight="1">
      <c r="A116" s="112" t="s">
        <v>101</v>
      </c>
      <c r="B116" s="112"/>
      <c r="C116" s="112"/>
      <c r="D116" s="112"/>
      <c r="E116" s="112"/>
      <c r="F116" s="112"/>
      <c r="G116" s="112"/>
      <c r="H116" s="36">
        <f>H46+H91+H102</f>
        <v>2.1041999370077793</v>
      </c>
      <c r="I116" s="37">
        <f>I46+I91+I102</f>
        <v>3276.5916597651099</v>
      </c>
      <c r="J116" s="25"/>
      <c r="L116" s="25"/>
    </row>
    <row r="117" spans="1:12" s="42" customFormat="1" ht="4.5" customHeight="1">
      <c r="A117" s="38"/>
      <c r="B117" s="38"/>
      <c r="C117" s="38"/>
      <c r="D117" s="38"/>
      <c r="E117" s="38"/>
      <c r="F117" s="38"/>
      <c r="G117" s="38"/>
      <c r="H117" s="39"/>
      <c r="I117" s="40"/>
      <c r="J117" s="41"/>
      <c r="L117" s="41"/>
    </row>
    <row r="118" spans="1:12" ht="11.25" customHeight="1">
      <c r="A118" s="110" t="s">
        <v>102</v>
      </c>
      <c r="B118" s="110"/>
      <c r="C118" s="110"/>
      <c r="D118" s="110"/>
      <c r="E118" s="110"/>
      <c r="F118" s="110"/>
      <c r="G118" s="110"/>
      <c r="H118" s="110"/>
      <c r="I118" s="110"/>
    </row>
    <row r="119" spans="1:12" ht="33.75" customHeight="1">
      <c r="A119" s="14" t="s">
        <v>32</v>
      </c>
      <c r="B119" s="132" t="s">
        <v>103</v>
      </c>
      <c r="C119" s="132"/>
      <c r="D119" s="132"/>
      <c r="E119" s="132"/>
      <c r="F119" s="132"/>
      <c r="G119" s="132"/>
      <c r="H119" s="14" t="s">
        <v>34</v>
      </c>
      <c r="I119" s="14" t="s">
        <v>35</v>
      </c>
    </row>
    <row r="120" spans="1:12" ht="15" customHeight="1">
      <c r="A120" s="77">
        <v>1</v>
      </c>
      <c r="B120" s="111" t="s">
        <v>104</v>
      </c>
      <c r="C120" s="111"/>
      <c r="D120" s="111"/>
      <c r="E120" s="111"/>
      <c r="F120" s="111"/>
      <c r="G120" s="111"/>
      <c r="H120" s="15">
        <f t="shared" ref="H120:H125" si="6">I120/$I$131</f>
        <v>0</v>
      </c>
      <c r="I120" s="82">
        <v>0</v>
      </c>
    </row>
    <row r="121" spans="1:12" ht="15" customHeight="1">
      <c r="A121" s="77">
        <v>2</v>
      </c>
      <c r="B121" s="136" t="s">
        <v>105</v>
      </c>
      <c r="C121" s="136"/>
      <c r="D121" s="136"/>
      <c r="E121" s="136"/>
      <c r="F121" s="136"/>
      <c r="G121" s="136"/>
      <c r="H121" s="15">
        <f t="shared" si="6"/>
        <v>0</v>
      </c>
      <c r="I121" s="82">
        <f>IF(F129=10%,G129,0)</f>
        <v>0</v>
      </c>
    </row>
    <row r="122" spans="1:12" ht="15" customHeight="1">
      <c r="A122" s="77">
        <v>3</v>
      </c>
      <c r="B122" s="111" t="s">
        <v>106</v>
      </c>
      <c r="C122" s="111"/>
      <c r="D122" s="111"/>
      <c r="E122" s="111"/>
      <c r="F122" s="111"/>
      <c r="G122" s="111"/>
      <c r="H122" s="15">
        <f t="shared" si="6"/>
        <v>0</v>
      </c>
      <c r="I122" s="82">
        <v>0</v>
      </c>
    </row>
    <row r="123" spans="1:12" ht="15" customHeight="1">
      <c r="A123" s="77">
        <v>4</v>
      </c>
      <c r="B123" s="136" t="s">
        <v>107</v>
      </c>
      <c r="C123" s="136"/>
      <c r="D123" s="136"/>
      <c r="E123" s="136"/>
      <c r="F123" s="136"/>
      <c r="G123" s="136"/>
      <c r="H123" s="15">
        <f t="shared" si="6"/>
        <v>0</v>
      </c>
      <c r="I123" s="82">
        <v>0</v>
      </c>
    </row>
    <row r="124" spans="1:12" ht="15" customHeight="1">
      <c r="A124" s="77">
        <v>5</v>
      </c>
      <c r="B124" s="111" t="s">
        <v>108</v>
      </c>
      <c r="C124" s="111"/>
      <c r="D124" s="111"/>
      <c r="E124" s="111"/>
      <c r="F124" s="111"/>
      <c r="G124" s="111"/>
      <c r="H124" s="15">
        <f t="shared" si="6"/>
        <v>0</v>
      </c>
      <c r="I124" s="82">
        <v>0</v>
      </c>
    </row>
    <row r="125" spans="1:12" ht="15" customHeight="1">
      <c r="A125" s="77">
        <v>6</v>
      </c>
      <c r="B125" s="111" t="s">
        <v>109</v>
      </c>
      <c r="C125" s="111"/>
      <c r="D125" s="111"/>
      <c r="E125" s="111"/>
      <c r="F125" s="111"/>
      <c r="G125" s="111"/>
      <c r="H125" s="15">
        <f t="shared" si="6"/>
        <v>0</v>
      </c>
      <c r="I125" s="82">
        <v>0</v>
      </c>
    </row>
    <row r="126" spans="1:12" ht="15" customHeight="1">
      <c r="A126" s="128" t="s">
        <v>110</v>
      </c>
      <c r="B126" s="128"/>
      <c r="C126" s="128"/>
      <c r="D126" s="128"/>
      <c r="E126" s="128"/>
      <c r="F126" s="128"/>
      <c r="G126" s="128"/>
      <c r="H126" s="16">
        <f>H120+H121+H122+H123+H124+H125</f>
        <v>0</v>
      </c>
      <c r="I126" s="43">
        <f>SUM(I120:I125)</f>
        <v>0</v>
      </c>
      <c r="J126" s="25"/>
    </row>
    <row r="127" spans="1:12" ht="36" customHeight="1">
      <c r="B127" s="129" t="s">
        <v>183</v>
      </c>
      <c r="C127" s="129"/>
      <c r="D127" s="129"/>
      <c r="E127" s="129"/>
      <c r="F127" s="129"/>
      <c r="G127" s="129"/>
      <c r="H127" s="129"/>
      <c r="I127" s="129"/>
    </row>
    <row r="128" spans="1:12" ht="5.25" customHeight="1"/>
    <row r="129" spans="1:12" ht="48.75" customHeight="1">
      <c r="A129" s="134" t="s">
        <v>111</v>
      </c>
      <c r="B129" s="134"/>
      <c r="C129" s="134"/>
      <c r="D129" s="134"/>
      <c r="E129" s="134"/>
      <c r="F129" s="44">
        <f>I29</f>
        <v>0.2</v>
      </c>
      <c r="G129" s="45">
        <f>I131*F129</f>
        <v>618.28627740756747</v>
      </c>
      <c r="H129" s="79" t="s">
        <v>112</v>
      </c>
      <c r="I129" s="46">
        <f>I97</f>
        <v>185.16027272727271</v>
      </c>
    </row>
    <row r="130" spans="1:12" s="49" customFormat="1" ht="16.5" customHeight="1">
      <c r="A130" s="130" t="s">
        <v>113</v>
      </c>
      <c r="B130" s="130"/>
      <c r="C130" s="79" t="s">
        <v>114</v>
      </c>
      <c r="D130" s="79" t="s">
        <v>115</v>
      </c>
      <c r="E130" s="79" t="s">
        <v>116</v>
      </c>
      <c r="F130" s="79" t="s">
        <v>117</v>
      </c>
      <c r="G130" s="79" t="s">
        <v>118</v>
      </c>
      <c r="H130" s="79" t="s">
        <v>119</v>
      </c>
      <c r="I130" s="47" t="s">
        <v>120</v>
      </c>
      <c r="J130" s="48"/>
    </row>
    <row r="131" spans="1:12" ht="16.5" customHeight="1">
      <c r="A131" s="131">
        <f>I46</f>
        <v>1557.1674545454546</v>
      </c>
      <c r="B131" s="131"/>
      <c r="C131" s="80">
        <f>I66</f>
        <v>573.03762327272727</v>
      </c>
      <c r="D131" s="80">
        <f>I78</f>
        <v>396.98894236418175</v>
      </c>
      <c r="E131" s="80">
        <f>I85</f>
        <v>110.80803606545456</v>
      </c>
      <c r="F131" s="80">
        <f>I89</f>
        <v>146.09193079001892</v>
      </c>
      <c r="G131" s="80">
        <f>I102</f>
        <v>492.49767272727274</v>
      </c>
      <c r="H131" s="80">
        <f>A131+C131+D131+E131+F131+G131</f>
        <v>3276.5916597651099</v>
      </c>
      <c r="I131" s="80">
        <f>H131-I129</f>
        <v>3091.4313870378373</v>
      </c>
      <c r="J131" s="25"/>
    </row>
    <row r="132" spans="1:12" ht="4.5" customHeight="1">
      <c r="A132" s="20"/>
      <c r="B132" s="135"/>
      <c r="C132" s="135"/>
      <c r="D132" s="135"/>
      <c r="E132" s="135"/>
      <c r="F132" s="135"/>
      <c r="G132" s="135"/>
      <c r="H132" s="135"/>
      <c r="I132" s="135"/>
    </row>
    <row r="133" spans="1:12" ht="33.75" customHeight="1">
      <c r="A133" s="14" t="s">
        <v>44</v>
      </c>
      <c r="B133" s="132" t="s">
        <v>121</v>
      </c>
      <c r="C133" s="132"/>
      <c r="D133" s="132"/>
      <c r="E133" s="132"/>
      <c r="F133" s="132"/>
      <c r="G133" s="132"/>
      <c r="H133" s="14" t="s">
        <v>34</v>
      </c>
      <c r="I133" s="14" t="s">
        <v>35</v>
      </c>
    </row>
    <row r="134" spans="1:12" ht="15" customHeight="1">
      <c r="A134" s="77">
        <v>1</v>
      </c>
      <c r="B134" s="111" t="s">
        <v>122</v>
      </c>
      <c r="C134" s="111"/>
      <c r="D134" s="111"/>
      <c r="E134" s="111"/>
      <c r="F134" s="111"/>
      <c r="G134" s="111"/>
      <c r="H134" s="15">
        <f>I134/$I$144</f>
        <v>0</v>
      </c>
      <c r="I134" s="82">
        <v>0</v>
      </c>
    </row>
    <row r="135" spans="1:12" ht="15" customHeight="1">
      <c r="A135" s="77">
        <v>2</v>
      </c>
      <c r="B135" s="111" t="s">
        <v>123</v>
      </c>
      <c r="C135" s="111"/>
      <c r="D135" s="111"/>
      <c r="E135" s="111"/>
      <c r="F135" s="111"/>
      <c r="G135" s="111"/>
      <c r="H135" s="15">
        <f>I135/$I$144</f>
        <v>0</v>
      </c>
      <c r="I135" s="82">
        <v>0</v>
      </c>
    </row>
    <row r="136" spans="1:12" ht="35.9" customHeight="1">
      <c r="A136" s="128" t="s">
        <v>179</v>
      </c>
      <c r="B136" s="128"/>
      <c r="C136" s="128"/>
      <c r="D136" s="128"/>
      <c r="E136" s="128"/>
      <c r="F136" s="128"/>
      <c r="G136" s="128"/>
      <c r="H136" s="16">
        <f>H134+H135</f>
        <v>0</v>
      </c>
      <c r="I136" s="17">
        <f>SUM(I134:I135)</f>
        <v>0</v>
      </c>
    </row>
    <row r="137" spans="1:12" ht="4.5" customHeight="1"/>
    <row r="138" spans="1:12" ht="33.75" customHeight="1">
      <c r="A138" s="14" t="s">
        <v>57</v>
      </c>
      <c r="B138" s="132" t="s">
        <v>124</v>
      </c>
      <c r="C138" s="132"/>
      <c r="D138" s="132"/>
      <c r="E138" s="132"/>
      <c r="F138" s="132"/>
      <c r="G138" s="132"/>
      <c r="H138" s="14" t="s">
        <v>34</v>
      </c>
      <c r="I138" s="14" t="s">
        <v>35</v>
      </c>
    </row>
    <row r="139" spans="1:12" ht="15" customHeight="1">
      <c r="A139" s="77">
        <v>1</v>
      </c>
      <c r="B139" s="111" t="s">
        <v>124</v>
      </c>
      <c r="C139" s="111"/>
      <c r="D139" s="111"/>
      <c r="E139" s="111"/>
      <c r="F139" s="111"/>
      <c r="G139" s="111"/>
      <c r="H139" s="15">
        <f>I139/I144</f>
        <v>0</v>
      </c>
      <c r="I139" s="82">
        <v>0</v>
      </c>
    </row>
    <row r="140" spans="1:12" ht="36.65" customHeight="1">
      <c r="A140" s="128" t="s">
        <v>178</v>
      </c>
      <c r="B140" s="128"/>
      <c r="C140" s="128"/>
      <c r="D140" s="128"/>
      <c r="E140" s="128"/>
      <c r="F140" s="128"/>
      <c r="G140" s="128"/>
      <c r="H140" s="16">
        <f>H139</f>
        <v>0</v>
      </c>
      <c r="I140" s="17">
        <f>I139</f>
        <v>0</v>
      </c>
      <c r="J140" s="25"/>
      <c r="K140" s="25"/>
      <c r="L140" s="2"/>
    </row>
    <row r="141" spans="1:12" ht="4.5" customHeight="1">
      <c r="A141" s="19"/>
      <c r="B141" s="19"/>
      <c r="C141" s="19"/>
      <c r="D141" s="19"/>
      <c r="E141" s="19"/>
      <c r="F141" s="19"/>
      <c r="G141" s="19"/>
      <c r="H141" s="26"/>
      <c r="I141" s="27"/>
    </row>
    <row r="142" spans="1:12" ht="39" customHeight="1">
      <c r="A142" s="133" t="s">
        <v>125</v>
      </c>
      <c r="B142" s="133"/>
      <c r="C142" s="133"/>
      <c r="D142" s="133"/>
      <c r="E142" s="133"/>
      <c r="F142" s="44">
        <v>0.18</v>
      </c>
      <c r="G142" s="45">
        <f>I144*F142</f>
        <v>556.45764966681065</v>
      </c>
      <c r="H142" s="79" t="s">
        <v>112</v>
      </c>
      <c r="I142" s="46">
        <f>I97</f>
        <v>185.16027272727271</v>
      </c>
      <c r="L142" s="2"/>
    </row>
    <row r="143" spans="1:12" s="49" customFormat="1" ht="16.5" customHeight="1">
      <c r="A143" s="130" t="s">
        <v>113</v>
      </c>
      <c r="B143" s="130"/>
      <c r="C143" s="79" t="s">
        <v>114</v>
      </c>
      <c r="D143" s="79" t="s">
        <v>115</v>
      </c>
      <c r="E143" s="79" t="s">
        <v>116</v>
      </c>
      <c r="F143" s="79" t="s">
        <v>117</v>
      </c>
      <c r="G143" s="79" t="s">
        <v>118</v>
      </c>
      <c r="H143" s="79" t="s">
        <v>119</v>
      </c>
      <c r="I143" s="47" t="s">
        <v>120</v>
      </c>
      <c r="J143" s="48"/>
      <c r="L143" s="48"/>
    </row>
    <row r="144" spans="1:12" ht="16.5" customHeight="1">
      <c r="A144" s="131">
        <f>I46</f>
        <v>1557.1674545454546</v>
      </c>
      <c r="B144" s="131"/>
      <c r="C144" s="80">
        <f>I66</f>
        <v>573.03762327272727</v>
      </c>
      <c r="D144" s="80">
        <f>I78</f>
        <v>396.98894236418175</v>
      </c>
      <c r="E144" s="80">
        <f>I85</f>
        <v>110.80803606545456</v>
      </c>
      <c r="F144" s="80">
        <f>I89</f>
        <v>146.09193079001892</v>
      </c>
      <c r="G144" s="80">
        <f>I102</f>
        <v>492.49767272727274</v>
      </c>
      <c r="H144" s="80">
        <f>A144+C144+D144+E144+F144+G144</f>
        <v>3276.5916597651099</v>
      </c>
      <c r="I144" s="80">
        <f>H144-I142</f>
        <v>3091.4313870378373</v>
      </c>
      <c r="J144" s="25"/>
      <c r="L144" s="2"/>
    </row>
    <row r="145" spans="1:10" ht="4.5" customHeight="1"/>
    <row r="146" spans="1:10" ht="12" customHeight="1">
      <c r="A146" s="112" t="s">
        <v>126</v>
      </c>
      <c r="B146" s="112"/>
      <c r="C146" s="112"/>
      <c r="D146" s="112"/>
      <c r="E146" s="112"/>
      <c r="F146" s="112"/>
      <c r="G146" s="112"/>
      <c r="H146" s="36">
        <f>H126+H136+H140</f>
        <v>0</v>
      </c>
      <c r="I146" s="37">
        <f>I126+I136+I140</f>
        <v>0</v>
      </c>
    </row>
    <row r="147" spans="1:10" ht="4.5" customHeight="1"/>
    <row r="148" spans="1:10" ht="11.25" customHeight="1">
      <c r="A148" s="110" t="s">
        <v>127</v>
      </c>
      <c r="B148" s="110"/>
      <c r="C148" s="110"/>
      <c r="D148" s="110"/>
      <c r="E148" s="110"/>
      <c r="F148" s="110"/>
      <c r="G148" s="110"/>
      <c r="H148" s="110"/>
      <c r="I148" s="110"/>
    </row>
    <row r="149" spans="1:10" ht="33.75" customHeight="1">
      <c r="A149" s="14" t="s">
        <v>32</v>
      </c>
      <c r="B149" s="132" t="s">
        <v>128</v>
      </c>
      <c r="C149" s="132"/>
      <c r="D149" s="132"/>
      <c r="E149" s="132"/>
      <c r="F149" s="132"/>
      <c r="G149" s="132"/>
      <c r="H149" s="14" t="s">
        <v>34</v>
      </c>
      <c r="I149" s="14" t="s">
        <v>35</v>
      </c>
    </row>
    <row r="150" spans="1:10" ht="15" customHeight="1">
      <c r="A150" s="77">
        <v>1</v>
      </c>
      <c r="B150" s="111" t="s">
        <v>129</v>
      </c>
      <c r="C150" s="111"/>
      <c r="D150" s="111"/>
      <c r="E150" s="111"/>
      <c r="F150" s="111"/>
      <c r="G150" s="111"/>
      <c r="H150" s="15">
        <f>I150/$I$116</f>
        <v>1.9241982507288632E-2</v>
      </c>
      <c r="I150" s="82">
        <f>($D$160/$E$161)*G160</f>
        <v>63.048119400728069</v>
      </c>
    </row>
    <row r="151" spans="1:10" ht="15" customHeight="1">
      <c r="A151" s="77">
        <v>2</v>
      </c>
      <c r="B151" s="111" t="s">
        <v>130</v>
      </c>
      <c r="C151" s="111"/>
      <c r="D151" s="111"/>
      <c r="E151" s="111"/>
      <c r="F151" s="111"/>
      <c r="G151" s="111"/>
      <c r="H151" s="15">
        <f>I151/$I$116</f>
        <v>8.8629737609329462E-2</v>
      </c>
      <c r="I151" s="82">
        <f>($D$160/$E$161)*G161</f>
        <v>290.403459057899</v>
      </c>
    </row>
    <row r="152" spans="1:10" ht="15" customHeight="1">
      <c r="A152" s="77">
        <v>3</v>
      </c>
      <c r="B152" s="111" t="s">
        <v>12</v>
      </c>
      <c r="C152" s="111"/>
      <c r="D152" s="111"/>
      <c r="E152" s="111"/>
      <c r="F152" s="111"/>
      <c r="G152" s="111"/>
      <c r="H152" s="15">
        <f>I152/$I$116</f>
        <v>5.8309037900874647E-2</v>
      </c>
      <c r="I152" s="82">
        <f>($D$160/$E$161)*G162</f>
        <v>191.05490727493356</v>
      </c>
    </row>
    <row r="153" spans="1:10" ht="15" customHeight="1">
      <c r="A153" s="77">
        <v>4</v>
      </c>
      <c r="B153" s="111" t="s">
        <v>131</v>
      </c>
      <c r="C153" s="111"/>
      <c r="D153" s="111"/>
      <c r="E153" s="111"/>
      <c r="F153" s="111"/>
      <c r="G153" s="111"/>
      <c r="H153" s="15">
        <f>I153/$I$116</f>
        <v>0</v>
      </c>
      <c r="I153" s="82">
        <f>($D$160/$E$161)*G163</f>
        <v>0</v>
      </c>
    </row>
    <row r="154" spans="1:10" ht="15" customHeight="1">
      <c r="A154" s="77">
        <v>5</v>
      </c>
      <c r="B154" s="111" t="s">
        <v>132</v>
      </c>
      <c r="C154" s="111"/>
      <c r="D154" s="111"/>
      <c r="E154" s="111"/>
      <c r="F154" s="111"/>
      <c r="G154" s="111"/>
      <c r="H154" s="15">
        <f>I154/$I$116</f>
        <v>0</v>
      </c>
      <c r="I154" s="82">
        <f>($D$160/$E$161)*G164</f>
        <v>0</v>
      </c>
    </row>
    <row r="155" spans="1:10" ht="15" customHeight="1">
      <c r="A155" s="128" t="s">
        <v>133</v>
      </c>
      <c r="B155" s="128"/>
      <c r="C155" s="128"/>
      <c r="D155" s="128"/>
      <c r="E155" s="128"/>
      <c r="F155" s="128"/>
      <c r="G155" s="128"/>
      <c r="H155" s="16">
        <f>H150+H151+H152+H153+H154</f>
        <v>0.16618075801749274</v>
      </c>
      <c r="I155" s="17">
        <f>SUM(I150:I154)</f>
        <v>544.50648573356057</v>
      </c>
    </row>
    <row r="156" spans="1:10" ht="11.25" customHeight="1">
      <c r="A156" s="20" t="s">
        <v>134</v>
      </c>
      <c r="B156" s="129" t="s">
        <v>135</v>
      </c>
      <c r="C156" s="129"/>
      <c r="D156" s="129"/>
      <c r="E156" s="129"/>
      <c r="F156" s="129"/>
      <c r="G156" s="129"/>
      <c r="H156" s="129"/>
      <c r="I156" s="129"/>
    </row>
    <row r="157" spans="1:10" ht="18.75" customHeight="1">
      <c r="A157" s="20" t="s">
        <v>136</v>
      </c>
      <c r="B157" s="118" t="s">
        <v>137</v>
      </c>
      <c r="C157" s="118"/>
      <c r="D157" s="118"/>
      <c r="E157" s="118"/>
      <c r="F157" s="118"/>
      <c r="G157" s="118"/>
      <c r="H157" s="118"/>
      <c r="I157" s="118"/>
    </row>
    <row r="158" spans="1:10" ht="13.5" customHeight="1">
      <c r="A158" s="123" t="s">
        <v>138</v>
      </c>
      <c r="B158" s="123"/>
      <c r="C158" s="123"/>
      <c r="D158" s="123"/>
      <c r="E158" s="123"/>
      <c r="F158" s="123"/>
      <c r="G158" s="123"/>
      <c r="H158" s="123"/>
      <c r="I158" s="123"/>
    </row>
    <row r="159" spans="1:10" ht="13.5" customHeight="1">
      <c r="A159" s="124" t="s">
        <v>139</v>
      </c>
      <c r="B159" s="124"/>
      <c r="C159" s="77" t="s">
        <v>140</v>
      </c>
      <c r="D159" s="125" t="s">
        <v>141</v>
      </c>
      <c r="E159" s="125"/>
      <c r="F159" s="77" t="s">
        <v>142</v>
      </c>
      <c r="G159" s="50" t="s">
        <v>143</v>
      </c>
      <c r="H159" s="124" t="s">
        <v>144</v>
      </c>
      <c r="I159" s="124"/>
    </row>
    <row r="160" spans="1:10" ht="13.5" customHeight="1">
      <c r="A160" s="126">
        <f>I116</f>
        <v>3276.5916597651099</v>
      </c>
      <c r="B160" s="126"/>
      <c r="C160" s="82">
        <f>I146</f>
        <v>0</v>
      </c>
      <c r="D160" s="127">
        <f>A160+C160</f>
        <v>3276.5916597651099</v>
      </c>
      <c r="E160" s="127"/>
      <c r="F160" s="77" t="str">
        <f>B150</f>
        <v>PIS</v>
      </c>
      <c r="G160" s="51">
        <v>1.6500000000000001E-2</v>
      </c>
      <c r="H160" s="116">
        <v>6.4999999999999997E-3</v>
      </c>
      <c r="I160" s="116"/>
      <c r="J160" s="25"/>
    </row>
    <row r="161" spans="1:10" ht="13.5" customHeight="1">
      <c r="A161" s="120" t="s">
        <v>145</v>
      </c>
      <c r="B161" s="120"/>
      <c r="C161" s="50">
        <v>1</v>
      </c>
      <c r="D161" s="52">
        <f>G165/1</f>
        <v>0.14250000000000002</v>
      </c>
      <c r="E161" s="53">
        <f>C161-D161</f>
        <v>0.85749999999999993</v>
      </c>
      <c r="F161" s="77" t="str">
        <f>B151</f>
        <v>COFINS</v>
      </c>
      <c r="G161" s="51">
        <v>7.5999999999999998E-2</v>
      </c>
      <c r="H161" s="116">
        <v>0.03</v>
      </c>
      <c r="I161" s="116"/>
    </row>
    <row r="162" spans="1:10" ht="13.5" customHeight="1">
      <c r="A162" s="121" t="s">
        <v>146</v>
      </c>
      <c r="B162" s="121"/>
      <c r="C162" s="77">
        <v>1</v>
      </c>
      <c r="D162" s="54">
        <f>H165</f>
        <v>8.6499999999999994E-2</v>
      </c>
      <c r="E162" s="55">
        <f>C162-D162</f>
        <v>0.91349999999999998</v>
      </c>
      <c r="F162" s="77" t="str">
        <f>B152</f>
        <v>ISS</v>
      </c>
      <c r="G162" s="51">
        <f>I11</f>
        <v>0.05</v>
      </c>
      <c r="H162" s="116">
        <f>I11</f>
        <v>0.05</v>
      </c>
      <c r="I162" s="116"/>
    </row>
    <row r="163" spans="1:10" ht="13.5" customHeight="1">
      <c r="A163" s="122" t="s">
        <v>147</v>
      </c>
      <c r="B163" s="122"/>
      <c r="C163" s="77">
        <v>1</v>
      </c>
      <c r="D163" s="56">
        <v>0.09</v>
      </c>
      <c r="E163" s="57">
        <f>C163-D163</f>
        <v>0.91</v>
      </c>
      <c r="F163" s="77" t="s">
        <v>148</v>
      </c>
      <c r="G163" s="51">
        <v>0</v>
      </c>
      <c r="H163" s="116">
        <v>0</v>
      </c>
      <c r="I163" s="116"/>
    </row>
    <row r="164" spans="1:10" ht="13.5" customHeight="1">
      <c r="A164" s="115" t="s">
        <v>149</v>
      </c>
      <c r="B164" s="115" t="s">
        <v>150</v>
      </c>
      <c r="C164" s="115"/>
      <c r="D164" s="115"/>
      <c r="E164" s="115"/>
      <c r="F164" s="74" t="s">
        <v>151</v>
      </c>
      <c r="G164" s="51">
        <v>0</v>
      </c>
      <c r="H164" s="116">
        <v>0</v>
      </c>
      <c r="I164" s="116"/>
    </row>
    <row r="165" spans="1:10" ht="18" customHeight="1">
      <c r="A165" s="115"/>
      <c r="B165" s="115"/>
      <c r="C165" s="115"/>
      <c r="D165" s="115"/>
      <c r="E165" s="115"/>
      <c r="F165" s="71" t="s">
        <v>152</v>
      </c>
      <c r="G165" s="58">
        <f>SUM(G160:G164)</f>
        <v>0.14250000000000002</v>
      </c>
      <c r="H165" s="117">
        <f>SUM(H160:I164)</f>
        <v>8.6499999999999994E-2</v>
      </c>
      <c r="I165" s="117"/>
    </row>
    <row r="166" spans="1:10" ht="18" customHeight="1">
      <c r="A166" s="20" t="s">
        <v>153</v>
      </c>
      <c r="B166" s="118" t="s">
        <v>154</v>
      </c>
      <c r="C166" s="118"/>
      <c r="D166" s="118"/>
      <c r="E166" s="118"/>
      <c r="F166" s="118"/>
      <c r="G166" s="118"/>
      <c r="H166" s="118"/>
      <c r="I166" s="118"/>
    </row>
    <row r="167" spans="1:10" ht="4.5" customHeight="1">
      <c r="A167" s="59"/>
      <c r="B167" s="119"/>
      <c r="C167" s="119"/>
      <c r="D167" s="119"/>
      <c r="E167" s="119"/>
      <c r="F167" s="119"/>
      <c r="G167" s="119"/>
      <c r="H167" s="119"/>
      <c r="I167" s="119"/>
    </row>
    <row r="168" spans="1:10" ht="12" customHeight="1">
      <c r="A168" s="112" t="s">
        <v>155</v>
      </c>
      <c r="B168" s="112"/>
      <c r="C168" s="112"/>
      <c r="D168" s="112"/>
      <c r="E168" s="112"/>
      <c r="F168" s="112"/>
      <c r="G168" s="112"/>
      <c r="H168" s="36">
        <f>H155</f>
        <v>0.16618075801749274</v>
      </c>
      <c r="I168" s="37">
        <f>I155</f>
        <v>544.50648573356057</v>
      </c>
    </row>
    <row r="169" spans="1:10" ht="4.5" customHeight="1"/>
    <row r="170" spans="1:10" ht="11.25" customHeight="1">
      <c r="A170" s="114" t="s">
        <v>156</v>
      </c>
      <c r="B170" s="114"/>
      <c r="C170" s="114"/>
      <c r="D170" s="114"/>
      <c r="E170" s="114"/>
      <c r="F170" s="114"/>
      <c r="G170" s="114"/>
      <c r="H170" s="114"/>
      <c r="I170" s="114"/>
    </row>
    <row r="171" spans="1:10" ht="11.25" customHeight="1">
      <c r="A171" s="110" t="s">
        <v>31</v>
      </c>
      <c r="B171" s="110"/>
      <c r="C171" s="110"/>
      <c r="D171" s="110"/>
      <c r="E171" s="110"/>
      <c r="F171" s="110"/>
      <c r="G171" s="110"/>
      <c r="H171" s="110"/>
      <c r="I171" s="110"/>
    </row>
    <row r="172" spans="1:10" ht="15" customHeight="1">
      <c r="A172" s="77">
        <v>1</v>
      </c>
      <c r="B172" s="111" t="s">
        <v>157</v>
      </c>
      <c r="C172" s="111"/>
      <c r="D172" s="111"/>
      <c r="E172" s="111"/>
      <c r="F172" s="111"/>
      <c r="G172" s="111"/>
      <c r="H172" s="15">
        <f>I172/$G$193</f>
        <v>0.40751830893949392</v>
      </c>
      <c r="I172" s="60">
        <f>I46</f>
        <v>1557.1674545454546</v>
      </c>
    </row>
    <row r="173" spans="1:10" ht="15" customHeight="1">
      <c r="A173" s="77">
        <v>2</v>
      </c>
      <c r="B173" s="111" t="s">
        <v>158</v>
      </c>
      <c r="C173" s="111"/>
      <c r="D173" s="111"/>
      <c r="E173" s="111"/>
      <c r="F173" s="111"/>
      <c r="G173" s="111"/>
      <c r="H173" s="15">
        <f>I173/$G$193</f>
        <v>0.32109265079666338</v>
      </c>
      <c r="I173" s="60">
        <f>I66+I78+I85+I89</f>
        <v>1226.9265324923826</v>
      </c>
    </row>
    <row r="174" spans="1:10" ht="15" customHeight="1">
      <c r="A174" s="77">
        <v>3</v>
      </c>
      <c r="B174" s="111" t="s">
        <v>159</v>
      </c>
      <c r="C174" s="111"/>
      <c r="D174" s="111"/>
      <c r="E174" s="111"/>
      <c r="F174" s="111"/>
      <c r="G174" s="111"/>
      <c r="H174" s="15">
        <f>I174/$G$193</f>
        <v>0.12888904026384268</v>
      </c>
      <c r="I174" s="60">
        <f>I102</f>
        <v>492.49767272727274</v>
      </c>
    </row>
    <row r="175" spans="1:10" s="19" customFormat="1" ht="15" customHeight="1">
      <c r="A175" s="112" t="s">
        <v>160</v>
      </c>
      <c r="B175" s="112"/>
      <c r="C175" s="112"/>
      <c r="D175" s="112"/>
      <c r="E175" s="112"/>
      <c r="F175" s="112"/>
      <c r="G175" s="112"/>
      <c r="H175" s="36">
        <f>H172+H173+H174</f>
        <v>0.85749999999999993</v>
      </c>
      <c r="I175" s="37">
        <f>SUM(I172:I174)</f>
        <v>3276.5916597651099</v>
      </c>
      <c r="J175" s="26"/>
    </row>
    <row r="176" spans="1:10" ht="4.5" customHeight="1"/>
    <row r="177" spans="1:11" ht="11.25" customHeight="1">
      <c r="A177" s="110" t="s">
        <v>102</v>
      </c>
      <c r="B177" s="110"/>
      <c r="C177" s="110"/>
      <c r="D177" s="110"/>
      <c r="E177" s="110"/>
      <c r="F177" s="110"/>
      <c r="G177" s="110"/>
      <c r="H177" s="110"/>
      <c r="I177" s="110"/>
    </row>
    <row r="178" spans="1:11" ht="15" customHeight="1">
      <c r="A178" s="77">
        <v>1</v>
      </c>
      <c r="B178" s="111" t="s">
        <v>161</v>
      </c>
      <c r="C178" s="111"/>
      <c r="D178" s="111"/>
      <c r="E178" s="111"/>
      <c r="F178" s="111"/>
      <c r="G178" s="111"/>
      <c r="H178" s="15">
        <f>I178/$G$193</f>
        <v>0</v>
      </c>
      <c r="I178" s="82">
        <f>I126</f>
        <v>0</v>
      </c>
    </row>
    <row r="179" spans="1:11" ht="15" customHeight="1">
      <c r="A179" s="77">
        <v>2</v>
      </c>
      <c r="B179" s="111" t="s">
        <v>162</v>
      </c>
      <c r="C179" s="111"/>
      <c r="D179" s="111"/>
      <c r="E179" s="111"/>
      <c r="F179" s="111"/>
      <c r="G179" s="111"/>
      <c r="H179" s="15">
        <f>I179/$G$193</f>
        <v>0</v>
      </c>
      <c r="I179" s="82">
        <f>I136</f>
        <v>0</v>
      </c>
    </row>
    <row r="180" spans="1:11" ht="15" customHeight="1">
      <c r="A180" s="77">
        <v>3</v>
      </c>
      <c r="B180" s="111" t="s">
        <v>163</v>
      </c>
      <c r="C180" s="111"/>
      <c r="D180" s="111"/>
      <c r="E180" s="111"/>
      <c r="F180" s="111"/>
      <c r="G180" s="111"/>
      <c r="H180" s="15">
        <f>I180/$G$193</f>
        <v>0</v>
      </c>
      <c r="I180" s="82">
        <f>I140</f>
        <v>0</v>
      </c>
    </row>
    <row r="181" spans="1:11" ht="15" customHeight="1">
      <c r="A181" s="112" t="s">
        <v>164</v>
      </c>
      <c r="B181" s="112"/>
      <c r="C181" s="112"/>
      <c r="D181" s="112"/>
      <c r="E181" s="112"/>
      <c r="F181" s="112"/>
      <c r="G181" s="112"/>
      <c r="H181" s="36">
        <f>H178+H179+H180</f>
        <v>0</v>
      </c>
      <c r="I181" s="37">
        <f>I178+I179+I180</f>
        <v>0</v>
      </c>
    </row>
    <row r="182" spans="1:11" ht="4.5" customHeight="1"/>
    <row r="183" spans="1:11" ht="11.25" customHeight="1">
      <c r="A183" s="110" t="s">
        <v>127</v>
      </c>
      <c r="B183" s="110"/>
      <c r="C183" s="110"/>
      <c r="D183" s="110"/>
      <c r="E183" s="110"/>
      <c r="F183" s="110"/>
      <c r="G183" s="110"/>
      <c r="H183" s="110"/>
      <c r="I183" s="110"/>
    </row>
    <row r="184" spans="1:11" ht="15" customHeight="1">
      <c r="A184" s="77">
        <v>1</v>
      </c>
      <c r="B184" s="111" t="s">
        <v>165</v>
      </c>
      <c r="C184" s="111"/>
      <c r="D184" s="111"/>
      <c r="E184" s="111"/>
      <c r="F184" s="111"/>
      <c r="G184" s="111"/>
      <c r="H184" s="15">
        <f>I184/$G$193</f>
        <v>0.14250000000000002</v>
      </c>
      <c r="I184" s="82">
        <f>I155</f>
        <v>544.50648573356057</v>
      </c>
    </row>
    <row r="185" spans="1:11" ht="15" customHeight="1">
      <c r="A185" s="112" t="s">
        <v>166</v>
      </c>
      <c r="B185" s="112"/>
      <c r="C185" s="112"/>
      <c r="D185" s="112"/>
      <c r="E185" s="112"/>
      <c r="F185" s="112"/>
      <c r="G185" s="112"/>
      <c r="H185" s="36">
        <f>H184</f>
        <v>0.14250000000000002</v>
      </c>
      <c r="I185" s="37">
        <f>I155</f>
        <v>544.50648573356057</v>
      </c>
      <c r="K185" s="31"/>
    </row>
    <row r="186" spans="1:11" ht="4.5" customHeight="1"/>
    <row r="187" spans="1:11" ht="11.25" customHeight="1">
      <c r="A187" s="113" t="s">
        <v>189</v>
      </c>
      <c r="B187" s="113"/>
      <c r="C187" s="113"/>
      <c r="D187" s="113"/>
      <c r="E187" s="113"/>
      <c r="F187" s="113"/>
      <c r="G187" s="113"/>
      <c r="H187" s="113"/>
      <c r="I187" s="113"/>
    </row>
    <row r="188" spans="1:11" ht="5.15" customHeight="1">
      <c r="A188" s="166"/>
      <c r="B188" s="166"/>
      <c r="C188" s="166"/>
      <c r="D188" s="166"/>
      <c r="E188" s="166"/>
      <c r="F188" s="166"/>
      <c r="G188" s="166"/>
      <c r="H188" s="166"/>
      <c r="I188" s="166"/>
    </row>
    <row r="189" spans="1:11" ht="40.5" customHeight="1">
      <c r="A189" s="113" t="s">
        <v>187</v>
      </c>
      <c r="B189" s="113"/>
      <c r="C189" s="113"/>
      <c r="D189" s="113"/>
      <c r="E189" s="113"/>
      <c r="F189" s="113"/>
      <c r="G189" s="163" t="s">
        <v>197</v>
      </c>
      <c r="H189" s="164"/>
      <c r="I189" s="165"/>
    </row>
    <row r="190" spans="1:11" ht="11.25" customHeight="1">
      <c r="A190" s="113"/>
      <c r="B190" s="113"/>
      <c r="C190" s="113"/>
      <c r="D190" s="113"/>
      <c r="E190" s="113"/>
      <c r="F190" s="113"/>
      <c r="G190" s="104"/>
      <c r="H190" s="105"/>
      <c r="I190" s="105">
        <f>((H70+H76+H77+H82+H83+H84)+((H70+H76+H77+H82+H83+H84)*H66))*I46*H193</f>
        <v>599.54408894684946</v>
      </c>
    </row>
    <row r="191" spans="1:11" ht="5.15" customHeight="1">
      <c r="A191" s="166"/>
      <c r="B191" s="166"/>
      <c r="C191" s="166"/>
      <c r="D191" s="166"/>
      <c r="E191" s="166"/>
      <c r="F191" s="166"/>
      <c r="G191" s="166"/>
      <c r="H191" s="166"/>
      <c r="I191" s="166"/>
    </row>
    <row r="192" spans="1:11" ht="35.5" customHeight="1">
      <c r="A192" s="167" t="s">
        <v>188</v>
      </c>
      <c r="B192" s="168"/>
      <c r="C192" s="168"/>
      <c r="D192" s="168"/>
      <c r="E192" s="168"/>
      <c r="F192" s="169"/>
      <c r="G192" s="84" t="s">
        <v>167</v>
      </c>
      <c r="H192" s="84" t="s">
        <v>168</v>
      </c>
      <c r="I192" s="84" t="s">
        <v>169</v>
      </c>
    </row>
    <row r="193" spans="1:9" ht="14.5" customHeight="1">
      <c r="A193" s="170"/>
      <c r="B193" s="171"/>
      <c r="C193" s="171"/>
      <c r="D193" s="171"/>
      <c r="E193" s="171"/>
      <c r="F193" s="172"/>
      <c r="G193" s="95">
        <f>I175+I181+I185</f>
        <v>3821.0981454986704</v>
      </c>
      <c r="H193" s="83">
        <f>IF(D6="12x36",2,1)</f>
        <v>1</v>
      </c>
      <c r="I193" s="96">
        <f>G193*H193</f>
        <v>3821.0981454986704</v>
      </c>
    </row>
  </sheetData>
  <mergeCells count="179">
    <mergeCell ref="A191:I191"/>
    <mergeCell ref="A192:F193"/>
    <mergeCell ref="A183:I183"/>
    <mergeCell ref="B184:G184"/>
    <mergeCell ref="A185:G185"/>
    <mergeCell ref="A187:I187"/>
    <mergeCell ref="A188:I188"/>
    <mergeCell ref="A189:F190"/>
    <mergeCell ref="G189:I189"/>
    <mergeCell ref="A175:G175"/>
    <mergeCell ref="A177:I177"/>
    <mergeCell ref="B178:G178"/>
    <mergeCell ref="B179:G179"/>
    <mergeCell ref="B180:G180"/>
    <mergeCell ref="A181:G181"/>
    <mergeCell ref="A168:G168"/>
    <mergeCell ref="A170:I170"/>
    <mergeCell ref="A171:I171"/>
    <mergeCell ref="B172:G172"/>
    <mergeCell ref="B173:G173"/>
    <mergeCell ref="B174:G174"/>
    <mergeCell ref="A164:A165"/>
    <mergeCell ref="B164:E165"/>
    <mergeCell ref="H164:I164"/>
    <mergeCell ref="H165:I165"/>
    <mergeCell ref="B166:I166"/>
    <mergeCell ref="B167:I167"/>
    <mergeCell ref="A161:B161"/>
    <mergeCell ref="H161:I161"/>
    <mergeCell ref="A162:B162"/>
    <mergeCell ref="H162:I162"/>
    <mergeCell ref="A163:B163"/>
    <mergeCell ref="H163:I163"/>
    <mergeCell ref="B157:I157"/>
    <mergeCell ref="A158:I158"/>
    <mergeCell ref="A159:B159"/>
    <mergeCell ref="D159:E159"/>
    <mergeCell ref="H159:I159"/>
    <mergeCell ref="A160:B160"/>
    <mergeCell ref="D160:E160"/>
    <mergeCell ref="H160:I160"/>
    <mergeCell ref="B151:G151"/>
    <mergeCell ref="B152:G152"/>
    <mergeCell ref="B153:G153"/>
    <mergeCell ref="B154:G154"/>
    <mergeCell ref="A155:G155"/>
    <mergeCell ref="B156:I156"/>
    <mergeCell ref="A143:B143"/>
    <mergeCell ref="A144:B144"/>
    <mergeCell ref="A146:G146"/>
    <mergeCell ref="A148:I148"/>
    <mergeCell ref="B149:G149"/>
    <mergeCell ref="B150:G150"/>
    <mergeCell ref="B135:G135"/>
    <mergeCell ref="A136:G136"/>
    <mergeCell ref="B138:G138"/>
    <mergeCell ref="B139:G139"/>
    <mergeCell ref="A140:G140"/>
    <mergeCell ref="A142:E142"/>
    <mergeCell ref="A129:E129"/>
    <mergeCell ref="A130:B130"/>
    <mergeCell ref="A131:B131"/>
    <mergeCell ref="B132:I132"/>
    <mergeCell ref="B133:G133"/>
    <mergeCell ref="B134:G134"/>
    <mergeCell ref="B122:G122"/>
    <mergeCell ref="B123:G123"/>
    <mergeCell ref="B124:G124"/>
    <mergeCell ref="B125:G125"/>
    <mergeCell ref="A126:G126"/>
    <mergeCell ref="B127:I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74"/>
  <sheetViews>
    <sheetView view="pageBreakPreview" workbookViewId="0">
      <selection activeCell="M65" sqref="M65"/>
    </sheetView>
  </sheetViews>
  <sheetFormatPr defaultColWidth="8.453125" defaultRowHeight="14.5"/>
  <cols>
    <col min="1" max="1" width="13.54296875" style="61" customWidth="1"/>
    <col min="2" max="2" width="29" style="61" customWidth="1"/>
    <col min="3" max="3" width="24.453125" style="61" customWidth="1"/>
    <col min="4" max="4" width="13.453125" style="61" customWidth="1"/>
    <col min="5" max="5" width="17.453125" style="61" customWidth="1"/>
    <col min="6" max="6" width="7.453125" style="61" customWidth="1"/>
    <col min="7" max="7" width="13.453125" style="61" customWidth="1"/>
    <col min="8" max="8" width="14.81640625" style="61" customWidth="1"/>
    <col min="9" max="9" width="15.453125" style="61" customWidth="1"/>
    <col min="10" max="10" width="15" style="61" customWidth="1"/>
    <col min="11" max="11" width="8.453125" style="61"/>
    <col min="12" max="12" width="10.54296875" style="107" bestFit="1" customWidth="1"/>
    <col min="13" max="13" width="8.453125" style="108"/>
    <col min="14" max="14" width="11.54296875" style="108" bestFit="1" customWidth="1"/>
    <col min="15" max="16384" width="8.453125" style="61"/>
  </cols>
  <sheetData>
    <row r="1" spans="1:14" ht="59.15" customHeight="1">
      <c r="A1" s="91" t="s">
        <v>208</v>
      </c>
      <c r="B1" s="91" t="s">
        <v>170</v>
      </c>
      <c r="C1" s="91" t="s">
        <v>171</v>
      </c>
      <c r="D1" s="90" t="s">
        <v>172</v>
      </c>
      <c r="E1" s="90" t="s">
        <v>173</v>
      </c>
      <c r="F1" s="92" t="s">
        <v>174</v>
      </c>
      <c r="G1" s="93" t="s">
        <v>190</v>
      </c>
      <c r="H1" s="94" t="s">
        <v>191</v>
      </c>
      <c r="I1" s="94" t="s">
        <v>185</v>
      </c>
      <c r="J1" s="93" t="s">
        <v>186</v>
      </c>
    </row>
    <row r="2" spans="1:14">
      <c r="A2" s="63">
        <v>1</v>
      </c>
      <c r="B2" s="62" t="s">
        <v>201</v>
      </c>
      <c r="C2" s="62" t="s">
        <v>202</v>
      </c>
      <c r="D2" s="87" t="s">
        <v>206</v>
      </c>
      <c r="E2" s="87" t="s">
        <v>207</v>
      </c>
      <c r="F2" s="88">
        <v>1</v>
      </c>
      <c r="G2" s="86">
        <f>'Manutencao Gravatai'!I190</f>
        <v>599.54408894684946</v>
      </c>
      <c r="H2" s="86">
        <f>G2*F2</f>
        <v>599.54408894684946</v>
      </c>
      <c r="I2" s="89">
        <f>'Manutencao Gravatai'!I193</f>
        <v>3811.7283871967061</v>
      </c>
      <c r="J2" s="89">
        <f t="shared" ref="J2:J8" si="0">F2*I2</f>
        <v>3811.7283871967061</v>
      </c>
      <c r="N2" s="109"/>
    </row>
    <row r="3" spans="1:14">
      <c r="A3" s="63">
        <v>2</v>
      </c>
      <c r="B3" s="62" t="s">
        <v>201</v>
      </c>
      <c r="C3" s="62" t="s">
        <v>204</v>
      </c>
      <c r="D3" s="63" t="s">
        <v>206</v>
      </c>
      <c r="E3" s="63" t="s">
        <v>207</v>
      </c>
      <c r="F3" s="65">
        <v>1</v>
      </c>
      <c r="G3" s="85">
        <f>'Manutencao Canoas'!I190</f>
        <v>599.54408894684946</v>
      </c>
      <c r="H3" s="86">
        <f t="shared" ref="H3:H64" si="1">G3*F3</f>
        <v>599.54408894684946</v>
      </c>
      <c r="I3" s="64">
        <f>'Manutencao Canoas'!I193</f>
        <v>3803.138961825201</v>
      </c>
      <c r="J3" s="64">
        <f t="shared" si="0"/>
        <v>3803.138961825201</v>
      </c>
      <c r="N3" s="109"/>
    </row>
    <row r="4" spans="1:14">
      <c r="A4" s="63">
        <v>3</v>
      </c>
      <c r="B4" s="62" t="s">
        <v>201</v>
      </c>
      <c r="C4" s="62" t="s">
        <v>205</v>
      </c>
      <c r="D4" s="63" t="s">
        <v>206</v>
      </c>
      <c r="E4" s="63" t="s">
        <v>207</v>
      </c>
      <c r="F4" s="65">
        <v>1</v>
      </c>
      <c r="G4" s="85">
        <f>'Manutencao Sao Leopoldo'!I190</f>
        <v>599.54408894684946</v>
      </c>
      <c r="H4" s="86">
        <f t="shared" si="1"/>
        <v>599.54408894684946</v>
      </c>
      <c r="I4" s="64">
        <f>'Manutencao Sao Leopoldo'!I193</f>
        <v>3821.0981454986704</v>
      </c>
      <c r="J4" s="64">
        <f t="shared" si="0"/>
        <v>3821.0981454986704</v>
      </c>
      <c r="N4" s="109"/>
    </row>
    <row r="5" spans="1:14" hidden="1">
      <c r="A5" s="62"/>
      <c r="B5" s="62"/>
      <c r="C5" s="62"/>
      <c r="D5" s="63"/>
      <c r="E5" s="63"/>
      <c r="F5" s="65"/>
      <c r="G5" s="85"/>
      <c r="H5" s="86">
        <f t="shared" si="1"/>
        <v>0</v>
      </c>
      <c r="I5" s="64"/>
      <c r="J5" s="64">
        <f t="shared" si="0"/>
        <v>0</v>
      </c>
    </row>
    <row r="6" spans="1:14" hidden="1">
      <c r="A6" s="62"/>
      <c r="B6" s="62"/>
      <c r="C6" s="62"/>
      <c r="D6" s="63"/>
      <c r="E6" s="63"/>
      <c r="F6" s="65"/>
      <c r="G6" s="85"/>
      <c r="H6" s="86">
        <f t="shared" si="1"/>
        <v>0</v>
      </c>
      <c r="I6" s="64"/>
      <c r="J6" s="64">
        <f t="shared" si="0"/>
        <v>0</v>
      </c>
    </row>
    <row r="7" spans="1:14" hidden="1">
      <c r="A7" s="62"/>
      <c r="B7" s="62"/>
      <c r="C7" s="62"/>
      <c r="D7" s="63"/>
      <c r="E7" s="63"/>
      <c r="F7" s="65"/>
      <c r="G7" s="85"/>
      <c r="H7" s="86">
        <f t="shared" si="1"/>
        <v>0</v>
      </c>
      <c r="I7" s="64"/>
      <c r="J7" s="64">
        <f t="shared" si="0"/>
        <v>0</v>
      </c>
    </row>
    <row r="8" spans="1:14" hidden="1">
      <c r="A8" s="62"/>
      <c r="B8" s="62"/>
      <c r="C8" s="62"/>
      <c r="D8" s="63"/>
      <c r="E8" s="63"/>
      <c r="F8" s="65"/>
      <c r="G8" s="85"/>
      <c r="H8" s="86">
        <f t="shared" si="1"/>
        <v>0</v>
      </c>
      <c r="I8" s="64"/>
      <c r="J8" s="64">
        <f t="shared" si="0"/>
        <v>0</v>
      </c>
    </row>
    <row r="9" spans="1:14" hidden="1">
      <c r="A9" s="62"/>
      <c r="B9" s="62"/>
      <c r="C9" s="62"/>
      <c r="D9" s="63"/>
      <c r="E9" s="63"/>
      <c r="F9" s="65"/>
      <c r="G9" s="85"/>
      <c r="H9" s="86">
        <f t="shared" si="1"/>
        <v>0</v>
      </c>
      <c r="I9" s="64"/>
      <c r="J9" s="64">
        <f t="shared" ref="J9:J35" si="2">F9*I9</f>
        <v>0</v>
      </c>
    </row>
    <row r="10" spans="1:14" hidden="1">
      <c r="A10" s="62"/>
      <c r="B10" s="62"/>
      <c r="C10" s="62"/>
      <c r="D10" s="63"/>
      <c r="E10" s="63"/>
      <c r="F10" s="65"/>
      <c r="G10" s="85"/>
      <c r="H10" s="86">
        <f t="shared" si="1"/>
        <v>0</v>
      </c>
      <c r="I10" s="64"/>
      <c r="J10" s="64">
        <f t="shared" si="2"/>
        <v>0</v>
      </c>
    </row>
    <row r="11" spans="1:14" hidden="1">
      <c r="A11" s="62"/>
      <c r="B11" s="62"/>
      <c r="C11" s="62"/>
      <c r="D11" s="63"/>
      <c r="E11" s="63"/>
      <c r="F11" s="65"/>
      <c r="G11" s="85"/>
      <c r="H11" s="86">
        <f t="shared" si="1"/>
        <v>0</v>
      </c>
      <c r="I11" s="64"/>
      <c r="J11" s="64">
        <f t="shared" si="2"/>
        <v>0</v>
      </c>
    </row>
    <row r="12" spans="1:14" hidden="1">
      <c r="A12" s="62"/>
      <c r="B12" s="62"/>
      <c r="C12" s="62"/>
      <c r="D12" s="63"/>
      <c r="E12" s="63"/>
      <c r="F12" s="65"/>
      <c r="G12" s="85"/>
      <c r="H12" s="86">
        <f t="shared" si="1"/>
        <v>0</v>
      </c>
      <c r="I12" s="64"/>
      <c r="J12" s="64">
        <f t="shared" si="2"/>
        <v>0</v>
      </c>
    </row>
    <row r="13" spans="1:14" hidden="1">
      <c r="A13" s="62"/>
      <c r="B13" s="62"/>
      <c r="C13" s="62"/>
      <c r="D13" s="63"/>
      <c r="E13" s="63"/>
      <c r="F13" s="65"/>
      <c r="G13" s="85"/>
      <c r="H13" s="86">
        <f t="shared" si="1"/>
        <v>0</v>
      </c>
      <c r="I13" s="64"/>
      <c r="J13" s="64">
        <f t="shared" si="2"/>
        <v>0</v>
      </c>
    </row>
    <row r="14" spans="1:14" hidden="1">
      <c r="A14" s="62"/>
      <c r="B14" s="62"/>
      <c r="C14" s="62"/>
      <c r="D14" s="63"/>
      <c r="E14" s="63"/>
      <c r="F14" s="65"/>
      <c r="G14" s="85"/>
      <c r="H14" s="86">
        <f t="shared" si="1"/>
        <v>0</v>
      </c>
      <c r="I14" s="64"/>
      <c r="J14" s="64">
        <f t="shared" si="2"/>
        <v>0</v>
      </c>
    </row>
    <row r="15" spans="1:14" hidden="1">
      <c r="A15" s="62"/>
      <c r="B15" s="62"/>
      <c r="C15" s="62"/>
      <c r="D15" s="63"/>
      <c r="E15" s="63"/>
      <c r="F15" s="65"/>
      <c r="G15" s="85"/>
      <c r="H15" s="86">
        <f t="shared" si="1"/>
        <v>0</v>
      </c>
      <c r="I15" s="64"/>
      <c r="J15" s="64">
        <f t="shared" si="2"/>
        <v>0</v>
      </c>
    </row>
    <row r="16" spans="1:14" hidden="1">
      <c r="A16" s="62"/>
      <c r="B16" s="62"/>
      <c r="C16" s="62"/>
      <c r="D16" s="63"/>
      <c r="E16" s="63"/>
      <c r="F16" s="65"/>
      <c r="G16" s="85"/>
      <c r="H16" s="86">
        <f t="shared" si="1"/>
        <v>0</v>
      </c>
      <c r="I16" s="64"/>
      <c r="J16" s="64">
        <f t="shared" si="2"/>
        <v>0</v>
      </c>
    </row>
    <row r="17" spans="1:10" hidden="1">
      <c r="A17" s="62"/>
      <c r="B17" s="62"/>
      <c r="C17" s="62"/>
      <c r="D17" s="63"/>
      <c r="E17" s="63"/>
      <c r="F17" s="65"/>
      <c r="G17" s="85"/>
      <c r="H17" s="86">
        <f t="shared" si="1"/>
        <v>0</v>
      </c>
      <c r="I17" s="64"/>
      <c r="J17" s="64">
        <f t="shared" si="2"/>
        <v>0</v>
      </c>
    </row>
    <row r="18" spans="1:10" hidden="1">
      <c r="A18" s="62"/>
      <c r="B18" s="62"/>
      <c r="C18" s="62"/>
      <c r="D18" s="63"/>
      <c r="E18" s="63"/>
      <c r="F18" s="65"/>
      <c r="G18" s="85"/>
      <c r="H18" s="86">
        <f t="shared" si="1"/>
        <v>0</v>
      </c>
      <c r="I18" s="64"/>
      <c r="J18" s="64">
        <f t="shared" si="2"/>
        <v>0</v>
      </c>
    </row>
    <row r="19" spans="1:10" hidden="1">
      <c r="A19" s="62"/>
      <c r="B19" s="62"/>
      <c r="C19" s="62"/>
      <c r="D19" s="63"/>
      <c r="E19" s="63"/>
      <c r="F19" s="65"/>
      <c r="G19" s="85"/>
      <c r="H19" s="86">
        <f t="shared" si="1"/>
        <v>0</v>
      </c>
      <c r="I19" s="64"/>
      <c r="J19" s="64">
        <f t="shared" si="2"/>
        <v>0</v>
      </c>
    </row>
    <row r="20" spans="1:10" hidden="1">
      <c r="A20" s="62"/>
      <c r="B20" s="62"/>
      <c r="C20" s="62"/>
      <c r="D20" s="63"/>
      <c r="E20" s="63"/>
      <c r="F20" s="65"/>
      <c r="G20" s="85"/>
      <c r="H20" s="86">
        <f t="shared" si="1"/>
        <v>0</v>
      </c>
      <c r="I20" s="64"/>
      <c r="J20" s="64">
        <f t="shared" si="2"/>
        <v>0</v>
      </c>
    </row>
    <row r="21" spans="1:10" hidden="1">
      <c r="A21" s="62"/>
      <c r="B21" s="62"/>
      <c r="C21" s="62"/>
      <c r="D21" s="63"/>
      <c r="E21" s="63"/>
      <c r="F21" s="65"/>
      <c r="G21" s="85"/>
      <c r="H21" s="86">
        <f t="shared" si="1"/>
        <v>0</v>
      </c>
      <c r="I21" s="64"/>
      <c r="J21" s="64">
        <f t="shared" si="2"/>
        <v>0</v>
      </c>
    </row>
    <row r="22" spans="1:10" hidden="1">
      <c r="A22" s="62"/>
      <c r="B22" s="62"/>
      <c r="C22" s="62"/>
      <c r="D22" s="63"/>
      <c r="E22" s="63"/>
      <c r="F22" s="65"/>
      <c r="G22" s="85"/>
      <c r="H22" s="86">
        <f t="shared" si="1"/>
        <v>0</v>
      </c>
      <c r="I22" s="64"/>
      <c r="J22" s="64">
        <f t="shared" si="2"/>
        <v>0</v>
      </c>
    </row>
    <row r="23" spans="1:10" hidden="1">
      <c r="A23" s="62"/>
      <c r="B23" s="62"/>
      <c r="C23" s="62"/>
      <c r="D23" s="63"/>
      <c r="E23" s="63"/>
      <c r="F23" s="65"/>
      <c r="G23" s="85"/>
      <c r="H23" s="86">
        <f t="shared" si="1"/>
        <v>0</v>
      </c>
      <c r="I23" s="64"/>
      <c r="J23" s="64">
        <f t="shared" si="2"/>
        <v>0</v>
      </c>
    </row>
    <row r="24" spans="1:10" hidden="1">
      <c r="A24" s="62"/>
      <c r="B24" s="62"/>
      <c r="C24" s="62"/>
      <c r="D24" s="63"/>
      <c r="E24" s="63"/>
      <c r="F24" s="65"/>
      <c r="G24" s="85"/>
      <c r="H24" s="86">
        <f t="shared" si="1"/>
        <v>0</v>
      </c>
      <c r="I24" s="64"/>
      <c r="J24" s="64">
        <f t="shared" si="2"/>
        <v>0</v>
      </c>
    </row>
    <row r="25" spans="1:10" hidden="1">
      <c r="A25" s="62"/>
      <c r="B25" s="62"/>
      <c r="C25" s="62"/>
      <c r="D25" s="63"/>
      <c r="E25" s="63"/>
      <c r="F25" s="65"/>
      <c r="G25" s="85"/>
      <c r="H25" s="86">
        <f t="shared" si="1"/>
        <v>0</v>
      </c>
      <c r="I25" s="64"/>
      <c r="J25" s="64">
        <f t="shared" si="2"/>
        <v>0</v>
      </c>
    </row>
    <row r="26" spans="1:10" hidden="1">
      <c r="A26" s="62"/>
      <c r="B26" s="62"/>
      <c r="C26" s="62"/>
      <c r="D26" s="63"/>
      <c r="E26" s="63"/>
      <c r="F26" s="65"/>
      <c r="G26" s="85"/>
      <c r="H26" s="86">
        <f t="shared" si="1"/>
        <v>0</v>
      </c>
      <c r="I26" s="64"/>
      <c r="J26" s="64">
        <f t="shared" si="2"/>
        <v>0</v>
      </c>
    </row>
    <row r="27" spans="1:10" hidden="1">
      <c r="A27" s="62"/>
      <c r="B27" s="62"/>
      <c r="C27" s="62"/>
      <c r="D27" s="63"/>
      <c r="E27" s="63"/>
      <c r="F27" s="65"/>
      <c r="G27" s="85"/>
      <c r="H27" s="86">
        <f t="shared" si="1"/>
        <v>0</v>
      </c>
      <c r="I27" s="64"/>
      <c r="J27" s="64">
        <f t="shared" si="2"/>
        <v>0</v>
      </c>
    </row>
    <row r="28" spans="1:10" hidden="1">
      <c r="A28" s="62"/>
      <c r="B28" s="62"/>
      <c r="C28" s="62"/>
      <c r="D28" s="63"/>
      <c r="E28" s="63"/>
      <c r="F28" s="65"/>
      <c r="G28" s="85"/>
      <c r="H28" s="86">
        <f t="shared" si="1"/>
        <v>0</v>
      </c>
      <c r="I28" s="64"/>
      <c r="J28" s="64">
        <f t="shared" si="2"/>
        <v>0</v>
      </c>
    </row>
    <row r="29" spans="1:10" hidden="1">
      <c r="A29" s="62"/>
      <c r="B29" s="62"/>
      <c r="C29" s="62"/>
      <c r="D29" s="63"/>
      <c r="E29" s="63"/>
      <c r="F29" s="65"/>
      <c r="G29" s="85"/>
      <c r="H29" s="86">
        <f t="shared" si="1"/>
        <v>0</v>
      </c>
      <c r="I29" s="64"/>
      <c r="J29" s="64">
        <f t="shared" si="2"/>
        <v>0</v>
      </c>
    </row>
    <row r="30" spans="1:10" hidden="1">
      <c r="A30" s="62"/>
      <c r="B30" s="62"/>
      <c r="C30" s="62"/>
      <c r="D30" s="63"/>
      <c r="E30" s="63"/>
      <c r="F30" s="65"/>
      <c r="G30" s="85"/>
      <c r="H30" s="86">
        <f t="shared" si="1"/>
        <v>0</v>
      </c>
      <c r="I30" s="64"/>
      <c r="J30" s="64">
        <f t="shared" si="2"/>
        <v>0</v>
      </c>
    </row>
    <row r="31" spans="1:10" hidden="1">
      <c r="A31" s="62"/>
      <c r="B31" s="62"/>
      <c r="C31" s="62"/>
      <c r="D31" s="63"/>
      <c r="E31" s="63"/>
      <c r="F31" s="65"/>
      <c r="G31" s="85"/>
      <c r="H31" s="86">
        <f t="shared" si="1"/>
        <v>0</v>
      </c>
      <c r="I31" s="64"/>
      <c r="J31" s="64">
        <f t="shared" si="2"/>
        <v>0</v>
      </c>
    </row>
    <row r="32" spans="1:10" hidden="1">
      <c r="A32" s="62"/>
      <c r="B32" s="62"/>
      <c r="C32" s="62"/>
      <c r="D32" s="63"/>
      <c r="E32" s="63"/>
      <c r="F32" s="65"/>
      <c r="G32" s="85"/>
      <c r="H32" s="86">
        <f t="shared" si="1"/>
        <v>0</v>
      </c>
      <c r="I32" s="64"/>
      <c r="J32" s="64">
        <f t="shared" si="2"/>
        <v>0</v>
      </c>
    </row>
    <row r="33" spans="1:10" hidden="1">
      <c r="A33" s="62"/>
      <c r="B33" s="62"/>
      <c r="C33" s="62"/>
      <c r="D33" s="63"/>
      <c r="E33" s="63"/>
      <c r="F33" s="65"/>
      <c r="G33" s="85"/>
      <c r="H33" s="86">
        <f t="shared" si="1"/>
        <v>0</v>
      </c>
      <c r="I33" s="64"/>
      <c r="J33" s="64">
        <f t="shared" si="2"/>
        <v>0</v>
      </c>
    </row>
    <row r="34" spans="1:10" hidden="1">
      <c r="A34" s="62"/>
      <c r="B34" s="62"/>
      <c r="C34" s="62"/>
      <c r="D34" s="63"/>
      <c r="E34" s="63"/>
      <c r="F34" s="65"/>
      <c r="G34" s="85"/>
      <c r="H34" s="86">
        <f t="shared" si="1"/>
        <v>0</v>
      </c>
      <c r="I34" s="64"/>
      <c r="J34" s="64">
        <f t="shared" si="2"/>
        <v>0</v>
      </c>
    </row>
    <row r="35" spans="1:10" hidden="1">
      <c r="A35" s="62"/>
      <c r="B35" s="62"/>
      <c r="C35" s="62"/>
      <c r="D35" s="63"/>
      <c r="E35" s="63"/>
      <c r="F35" s="65"/>
      <c r="G35" s="85"/>
      <c r="H35" s="86">
        <f t="shared" si="1"/>
        <v>0</v>
      </c>
      <c r="I35" s="64"/>
      <c r="J35" s="64">
        <f t="shared" si="2"/>
        <v>0</v>
      </c>
    </row>
    <row r="36" spans="1:10" hidden="1">
      <c r="A36" s="62"/>
      <c r="B36" s="62"/>
      <c r="C36" s="62"/>
      <c r="D36" s="63"/>
      <c r="E36" s="63"/>
      <c r="F36" s="65"/>
      <c r="G36" s="85"/>
      <c r="H36" s="86">
        <f t="shared" si="1"/>
        <v>0</v>
      </c>
      <c r="I36" s="64"/>
      <c r="J36" s="64">
        <f>F36*I36</f>
        <v>0</v>
      </c>
    </row>
    <row r="37" spans="1:10" hidden="1">
      <c r="A37" s="62"/>
      <c r="B37" s="62"/>
      <c r="C37" s="62"/>
      <c r="D37" s="63"/>
      <c r="E37" s="63"/>
      <c r="F37" s="65"/>
      <c r="G37" s="85"/>
      <c r="H37" s="86">
        <f t="shared" si="1"/>
        <v>0</v>
      </c>
      <c r="I37" s="64"/>
      <c r="J37" s="64">
        <f t="shared" ref="J37:J42" si="3">F37*I37</f>
        <v>0</v>
      </c>
    </row>
    <row r="38" spans="1:10" hidden="1">
      <c r="A38" s="62"/>
      <c r="B38" s="62"/>
      <c r="C38" s="62"/>
      <c r="D38" s="63"/>
      <c r="E38" s="63"/>
      <c r="F38" s="65"/>
      <c r="G38" s="85"/>
      <c r="H38" s="86">
        <f t="shared" si="1"/>
        <v>0</v>
      </c>
      <c r="I38" s="64"/>
      <c r="J38" s="64">
        <f t="shared" si="3"/>
        <v>0</v>
      </c>
    </row>
    <row r="39" spans="1:10" hidden="1">
      <c r="A39" s="62"/>
      <c r="B39" s="62"/>
      <c r="C39" s="62"/>
      <c r="D39" s="63"/>
      <c r="E39" s="63"/>
      <c r="F39" s="65"/>
      <c r="G39" s="85"/>
      <c r="H39" s="86">
        <f t="shared" si="1"/>
        <v>0</v>
      </c>
      <c r="I39" s="64"/>
      <c r="J39" s="64">
        <f t="shared" si="3"/>
        <v>0</v>
      </c>
    </row>
    <row r="40" spans="1:10" hidden="1">
      <c r="A40" s="62"/>
      <c r="B40" s="62"/>
      <c r="C40" s="62"/>
      <c r="D40" s="63"/>
      <c r="E40" s="63"/>
      <c r="F40" s="65"/>
      <c r="G40" s="85"/>
      <c r="H40" s="86">
        <f t="shared" si="1"/>
        <v>0</v>
      </c>
      <c r="I40" s="64"/>
      <c r="J40" s="64">
        <f t="shared" si="3"/>
        <v>0</v>
      </c>
    </row>
    <row r="41" spans="1:10" hidden="1">
      <c r="A41" s="62"/>
      <c r="B41" s="62"/>
      <c r="C41" s="62"/>
      <c r="D41" s="63"/>
      <c r="E41" s="63"/>
      <c r="F41" s="65"/>
      <c r="G41" s="85"/>
      <c r="H41" s="86">
        <f t="shared" si="1"/>
        <v>0</v>
      </c>
      <c r="I41" s="64"/>
      <c r="J41" s="64">
        <f t="shared" si="3"/>
        <v>0</v>
      </c>
    </row>
    <row r="42" spans="1:10" hidden="1">
      <c r="A42" s="62"/>
      <c r="B42" s="62"/>
      <c r="C42" s="62"/>
      <c r="D42" s="63"/>
      <c r="E42" s="63"/>
      <c r="F42" s="65"/>
      <c r="G42" s="85"/>
      <c r="H42" s="86">
        <f t="shared" si="1"/>
        <v>0</v>
      </c>
      <c r="I42" s="64"/>
      <c r="J42" s="64">
        <f t="shared" si="3"/>
        <v>0</v>
      </c>
    </row>
    <row r="43" spans="1:10" hidden="1">
      <c r="A43" s="62"/>
      <c r="B43" s="62"/>
      <c r="C43" s="62"/>
      <c r="D43" s="63"/>
      <c r="E43" s="63"/>
      <c r="F43" s="65"/>
      <c r="G43" s="85"/>
      <c r="H43" s="86">
        <f t="shared" si="1"/>
        <v>0</v>
      </c>
      <c r="I43" s="64"/>
      <c r="J43" s="64">
        <f t="shared" ref="J43:J64" si="4">F43*I43</f>
        <v>0</v>
      </c>
    </row>
    <row r="44" spans="1:10" hidden="1">
      <c r="A44" s="62"/>
      <c r="B44" s="62"/>
      <c r="C44" s="62"/>
      <c r="D44" s="63"/>
      <c r="E44" s="63"/>
      <c r="F44" s="65"/>
      <c r="G44" s="85"/>
      <c r="H44" s="86">
        <f t="shared" si="1"/>
        <v>0</v>
      </c>
      <c r="I44" s="64"/>
      <c r="J44" s="64">
        <f t="shared" si="4"/>
        <v>0</v>
      </c>
    </row>
    <row r="45" spans="1:10" hidden="1">
      <c r="A45" s="62"/>
      <c r="B45" s="62"/>
      <c r="C45" s="62"/>
      <c r="D45" s="63"/>
      <c r="E45" s="63"/>
      <c r="F45" s="65"/>
      <c r="G45" s="85"/>
      <c r="H45" s="86">
        <f t="shared" si="1"/>
        <v>0</v>
      </c>
      <c r="I45" s="64"/>
      <c r="J45" s="64">
        <f t="shared" si="4"/>
        <v>0</v>
      </c>
    </row>
    <row r="46" spans="1:10" hidden="1">
      <c r="A46" s="62"/>
      <c r="B46" s="62"/>
      <c r="C46" s="62"/>
      <c r="D46" s="63"/>
      <c r="E46" s="63"/>
      <c r="F46" s="65"/>
      <c r="G46" s="85"/>
      <c r="H46" s="86">
        <f t="shared" si="1"/>
        <v>0</v>
      </c>
      <c r="I46" s="64"/>
      <c r="J46" s="64">
        <f t="shared" si="4"/>
        <v>0</v>
      </c>
    </row>
    <row r="47" spans="1:10" hidden="1">
      <c r="A47" s="62"/>
      <c r="B47" s="62"/>
      <c r="C47" s="62"/>
      <c r="D47" s="63"/>
      <c r="E47" s="63"/>
      <c r="F47" s="65"/>
      <c r="G47" s="85"/>
      <c r="H47" s="86">
        <f t="shared" si="1"/>
        <v>0</v>
      </c>
      <c r="I47" s="64"/>
      <c r="J47" s="64">
        <f t="shared" si="4"/>
        <v>0</v>
      </c>
    </row>
    <row r="48" spans="1:10" hidden="1">
      <c r="A48" s="62"/>
      <c r="B48" s="62"/>
      <c r="C48" s="62"/>
      <c r="D48" s="63"/>
      <c r="E48" s="63"/>
      <c r="F48" s="65"/>
      <c r="G48" s="85"/>
      <c r="H48" s="86">
        <f t="shared" si="1"/>
        <v>0</v>
      </c>
      <c r="I48" s="64"/>
      <c r="J48" s="64">
        <f t="shared" si="4"/>
        <v>0</v>
      </c>
    </row>
    <row r="49" spans="1:10" hidden="1">
      <c r="A49" s="62"/>
      <c r="B49" s="62"/>
      <c r="C49" s="62"/>
      <c r="D49" s="63"/>
      <c r="E49" s="63"/>
      <c r="F49" s="65"/>
      <c r="G49" s="85"/>
      <c r="H49" s="86">
        <f t="shared" si="1"/>
        <v>0</v>
      </c>
      <c r="I49" s="64"/>
      <c r="J49" s="64">
        <f t="shared" si="4"/>
        <v>0</v>
      </c>
    </row>
    <row r="50" spans="1:10" hidden="1">
      <c r="A50" s="62"/>
      <c r="B50" s="62"/>
      <c r="C50" s="62"/>
      <c r="D50" s="63"/>
      <c r="E50" s="63"/>
      <c r="F50" s="65"/>
      <c r="G50" s="85"/>
      <c r="H50" s="86">
        <f t="shared" si="1"/>
        <v>0</v>
      </c>
      <c r="I50" s="64"/>
      <c r="J50" s="64">
        <f t="shared" si="4"/>
        <v>0</v>
      </c>
    </row>
    <row r="51" spans="1:10" hidden="1">
      <c r="A51" s="62"/>
      <c r="B51" s="62"/>
      <c r="C51" s="62"/>
      <c r="D51" s="63"/>
      <c r="E51" s="63"/>
      <c r="F51" s="65"/>
      <c r="G51" s="85"/>
      <c r="H51" s="86">
        <f t="shared" si="1"/>
        <v>0</v>
      </c>
      <c r="I51" s="64"/>
      <c r="J51" s="64">
        <f t="shared" si="4"/>
        <v>0</v>
      </c>
    </row>
    <row r="52" spans="1:10" hidden="1">
      <c r="A52" s="62"/>
      <c r="B52" s="62"/>
      <c r="C52" s="62"/>
      <c r="D52" s="63"/>
      <c r="E52" s="63"/>
      <c r="F52" s="65"/>
      <c r="G52" s="85"/>
      <c r="H52" s="86">
        <f t="shared" si="1"/>
        <v>0</v>
      </c>
      <c r="I52" s="64"/>
      <c r="J52" s="64">
        <f t="shared" si="4"/>
        <v>0</v>
      </c>
    </row>
    <row r="53" spans="1:10" hidden="1">
      <c r="A53" s="62"/>
      <c r="B53" s="62"/>
      <c r="C53" s="62"/>
      <c r="D53" s="63"/>
      <c r="E53" s="63"/>
      <c r="F53" s="65"/>
      <c r="G53" s="85"/>
      <c r="H53" s="86">
        <f t="shared" si="1"/>
        <v>0</v>
      </c>
      <c r="I53" s="64"/>
      <c r="J53" s="64">
        <f t="shared" si="4"/>
        <v>0</v>
      </c>
    </row>
    <row r="54" spans="1:10" hidden="1">
      <c r="A54" s="62"/>
      <c r="B54" s="62"/>
      <c r="C54" s="62"/>
      <c r="D54" s="63"/>
      <c r="E54" s="63"/>
      <c r="F54" s="65"/>
      <c r="G54" s="85"/>
      <c r="H54" s="86">
        <f t="shared" si="1"/>
        <v>0</v>
      </c>
      <c r="I54" s="64"/>
      <c r="J54" s="64">
        <f t="shared" si="4"/>
        <v>0</v>
      </c>
    </row>
    <row r="55" spans="1:10" hidden="1">
      <c r="A55" s="62"/>
      <c r="B55" s="62"/>
      <c r="C55" s="62"/>
      <c r="D55" s="63"/>
      <c r="E55" s="63"/>
      <c r="F55" s="65"/>
      <c r="G55" s="85"/>
      <c r="H55" s="86">
        <f t="shared" si="1"/>
        <v>0</v>
      </c>
      <c r="I55" s="64"/>
      <c r="J55" s="64">
        <f t="shared" si="4"/>
        <v>0</v>
      </c>
    </row>
    <row r="56" spans="1:10" hidden="1">
      <c r="A56" s="62"/>
      <c r="B56" s="62"/>
      <c r="C56" s="62"/>
      <c r="D56" s="63"/>
      <c r="E56" s="63"/>
      <c r="F56" s="65"/>
      <c r="G56" s="85"/>
      <c r="H56" s="86">
        <f t="shared" si="1"/>
        <v>0</v>
      </c>
      <c r="I56" s="64"/>
      <c r="J56" s="64">
        <f t="shared" si="4"/>
        <v>0</v>
      </c>
    </row>
    <row r="57" spans="1:10" hidden="1">
      <c r="A57" s="62"/>
      <c r="B57" s="62"/>
      <c r="C57" s="62"/>
      <c r="D57" s="63"/>
      <c r="E57" s="63"/>
      <c r="F57" s="65"/>
      <c r="G57" s="85"/>
      <c r="H57" s="86">
        <f t="shared" si="1"/>
        <v>0</v>
      </c>
      <c r="I57" s="64"/>
      <c r="J57" s="64">
        <f t="shared" si="4"/>
        <v>0</v>
      </c>
    </row>
    <row r="58" spans="1:10" hidden="1">
      <c r="A58" s="62"/>
      <c r="B58" s="62"/>
      <c r="C58" s="62"/>
      <c r="D58" s="63"/>
      <c r="E58" s="63"/>
      <c r="F58" s="65"/>
      <c r="G58" s="85"/>
      <c r="H58" s="86">
        <f t="shared" si="1"/>
        <v>0</v>
      </c>
      <c r="I58" s="64"/>
      <c r="J58" s="64">
        <f t="shared" si="4"/>
        <v>0</v>
      </c>
    </row>
    <row r="59" spans="1:10" hidden="1">
      <c r="A59" s="62"/>
      <c r="B59" s="62"/>
      <c r="C59" s="62"/>
      <c r="D59" s="63"/>
      <c r="E59" s="63"/>
      <c r="F59" s="65"/>
      <c r="G59" s="85"/>
      <c r="H59" s="86">
        <f t="shared" si="1"/>
        <v>0</v>
      </c>
      <c r="I59" s="64"/>
      <c r="J59" s="64">
        <f t="shared" si="4"/>
        <v>0</v>
      </c>
    </row>
    <row r="60" spans="1:10" hidden="1">
      <c r="A60" s="62"/>
      <c r="B60" s="62"/>
      <c r="C60" s="62"/>
      <c r="D60" s="63"/>
      <c r="E60" s="63"/>
      <c r="F60" s="65"/>
      <c r="G60" s="85"/>
      <c r="H60" s="86">
        <f t="shared" si="1"/>
        <v>0</v>
      </c>
      <c r="I60" s="64"/>
      <c r="J60" s="64">
        <f t="shared" si="4"/>
        <v>0</v>
      </c>
    </row>
    <row r="61" spans="1:10" hidden="1">
      <c r="A61" s="62"/>
      <c r="B61" s="62"/>
      <c r="C61" s="62"/>
      <c r="D61" s="63"/>
      <c r="E61" s="63"/>
      <c r="F61" s="65"/>
      <c r="G61" s="85"/>
      <c r="H61" s="86">
        <f t="shared" si="1"/>
        <v>0</v>
      </c>
      <c r="I61" s="64"/>
      <c r="J61" s="64">
        <f t="shared" si="4"/>
        <v>0</v>
      </c>
    </row>
    <row r="62" spans="1:10" hidden="1">
      <c r="A62" s="62"/>
      <c r="B62" s="62"/>
      <c r="C62" s="62"/>
      <c r="D62" s="63"/>
      <c r="E62" s="63"/>
      <c r="F62" s="65"/>
      <c r="G62" s="85"/>
      <c r="H62" s="86">
        <f t="shared" si="1"/>
        <v>0</v>
      </c>
      <c r="I62" s="64"/>
      <c r="J62" s="64">
        <f t="shared" si="4"/>
        <v>0</v>
      </c>
    </row>
    <row r="63" spans="1:10" hidden="1">
      <c r="A63" s="62"/>
      <c r="B63" s="62"/>
      <c r="C63" s="62"/>
      <c r="D63" s="63"/>
      <c r="E63" s="63"/>
      <c r="F63" s="65"/>
      <c r="G63" s="85"/>
      <c r="H63" s="86">
        <f t="shared" si="1"/>
        <v>0</v>
      </c>
      <c r="I63" s="64"/>
      <c r="J63" s="64">
        <f t="shared" si="4"/>
        <v>0</v>
      </c>
    </row>
    <row r="64" spans="1:10" hidden="1">
      <c r="A64" s="62"/>
      <c r="B64" s="62"/>
      <c r="C64" s="62"/>
      <c r="D64" s="63"/>
      <c r="E64" s="63"/>
      <c r="F64" s="65"/>
      <c r="G64" s="85"/>
      <c r="H64" s="86">
        <f t="shared" si="1"/>
        <v>0</v>
      </c>
      <c r="I64" s="64"/>
      <c r="J64" s="64">
        <f t="shared" si="4"/>
        <v>0</v>
      </c>
    </row>
    <row r="65" spans="1:14" ht="6" customHeight="1">
      <c r="A65" s="180"/>
      <c r="B65" s="181"/>
      <c r="C65" s="181"/>
      <c r="D65" s="181"/>
      <c r="E65" s="181"/>
      <c r="F65" s="181"/>
      <c r="G65" s="181"/>
      <c r="H65" s="181"/>
      <c r="I65" s="181"/>
      <c r="J65" s="182"/>
    </row>
    <row r="66" spans="1:14" ht="40.5" customHeight="1">
      <c r="A66" s="183" t="s">
        <v>194</v>
      </c>
      <c r="B66" s="184"/>
      <c r="C66" s="184"/>
      <c r="D66" s="184"/>
      <c r="E66" s="184"/>
      <c r="F66" s="184"/>
      <c r="G66" s="97">
        <f>SUM(H2:H64)</f>
        <v>1798.6322668405483</v>
      </c>
      <c r="H66" s="185" t="s">
        <v>196</v>
      </c>
      <c r="I66" s="186"/>
      <c r="J66" s="98">
        <f>G66/J68</f>
        <v>0.15727856713998867</v>
      </c>
      <c r="N66" s="107"/>
    </row>
    <row r="67" spans="1:14" ht="6" customHeight="1">
      <c r="A67" s="177"/>
      <c r="B67" s="178"/>
      <c r="C67" s="178"/>
      <c r="D67" s="178"/>
      <c r="E67" s="178"/>
      <c r="F67" s="178"/>
      <c r="G67" s="178"/>
      <c r="H67" s="178"/>
      <c r="I67" s="178"/>
      <c r="J67" s="179"/>
    </row>
    <row r="68" spans="1:14" ht="26.5" customHeight="1">
      <c r="A68" s="183" t="s">
        <v>195</v>
      </c>
      <c r="B68" s="184"/>
      <c r="C68" s="184"/>
      <c r="D68" s="184"/>
      <c r="E68" s="187"/>
      <c r="F68" s="102">
        <f>SUM(F2:F64)</f>
        <v>3</v>
      </c>
      <c r="G68" s="183" t="s">
        <v>192</v>
      </c>
      <c r="H68" s="184"/>
      <c r="I68" s="187"/>
      <c r="J68" s="99">
        <f>SUM(J2:J64)</f>
        <v>11435.965494520577</v>
      </c>
    </row>
    <row r="69" spans="1:14" ht="6" customHeight="1">
      <c r="A69" s="180"/>
      <c r="B69" s="181"/>
      <c r="C69" s="181"/>
      <c r="D69" s="181"/>
      <c r="E69" s="181"/>
      <c r="F69" s="181"/>
      <c r="G69" s="181"/>
      <c r="H69" s="181"/>
      <c r="I69" s="181"/>
      <c r="J69" s="182"/>
    </row>
    <row r="70" spans="1:14">
      <c r="A70" s="69"/>
      <c r="B70" s="69"/>
      <c r="C70" s="69"/>
      <c r="D70" s="69"/>
      <c r="E70" s="69"/>
      <c r="F70" s="69"/>
      <c r="G70" s="69"/>
      <c r="H70" s="69"/>
      <c r="I70" s="69"/>
      <c r="J70" s="69"/>
    </row>
    <row r="71" spans="1:14">
      <c r="A71" s="69"/>
      <c r="B71" s="69"/>
      <c r="C71" s="69"/>
      <c r="D71" s="69"/>
      <c r="E71" s="69"/>
      <c r="F71" s="69"/>
      <c r="G71" s="69"/>
      <c r="H71" s="69"/>
      <c r="I71" s="69"/>
      <c r="J71" s="69"/>
    </row>
    <row r="74" spans="1:14">
      <c r="A74" s="66"/>
      <c r="B74" s="66"/>
      <c r="C74" s="66"/>
      <c r="D74" s="66"/>
      <c r="E74" s="66"/>
    </row>
  </sheetData>
  <mergeCells count="7">
    <mergeCell ref="A67:J67"/>
    <mergeCell ref="A65:J65"/>
    <mergeCell ref="A69:J69"/>
    <mergeCell ref="A66:F66"/>
    <mergeCell ref="H66:I66"/>
    <mergeCell ref="G68:I68"/>
    <mergeCell ref="A68:E68"/>
  </mergeCells>
  <pageMargins left="0.51180555555555596" right="0.51180555555555596" top="0.78749999999999998" bottom="0.78749999999999998" header="0.511811023622047" footer="0.511811023622047"/>
  <pageSetup paperSize="9" scale="5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Manutencao Gravatai</vt:lpstr>
      <vt:lpstr>Manutencao Canoas</vt:lpstr>
      <vt:lpstr>Manutencao Sao Leopoldo</vt:lpstr>
      <vt:lpstr>Resumo</vt:lpstr>
      <vt:lpstr>'Manutencao Canoas'!Area_de_impressao</vt:lpstr>
      <vt:lpstr>'Manutencao Gravatai'!Area_de_impressao</vt:lpstr>
      <vt:lpstr>'Manutencao Sao Leopoldo'!Area_de_impressao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Cláudia Pippi Lorenzoni</cp:lastModifiedBy>
  <cp:revision>2</cp:revision>
  <cp:lastPrinted>2022-09-06T17:57:16Z</cp:lastPrinted>
  <dcterms:created xsi:type="dcterms:W3CDTF">2019-04-12T20:03:09Z</dcterms:created>
  <dcterms:modified xsi:type="dcterms:W3CDTF">2026-02-10T13:10:54Z</dcterms:modified>
  <dc:language>pt-BR</dc:language>
</cp:coreProperties>
</file>