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oberta-sartorio\Downloads\"/>
    </mc:Choice>
  </mc:AlternateContent>
  <bookViews>
    <workbookView xWindow="0" yWindow="0" windowWidth="28800" windowHeight="12210" tabRatio="816" activeTab="9"/>
  </bookViews>
  <sheets>
    <sheet name="Supervisor" sheetId="18" r:id="rId1"/>
    <sheet name="Auxiliar de Supervisor" sheetId="11" r:id="rId2"/>
    <sheet name="Auxiliar de Serviços Adm" sheetId="13" r:id="rId3"/>
    <sheet name="Recepcionista" sheetId="14" r:id="rId4"/>
    <sheet name="Auxiliar de Limpeza" sheetId="15" r:id="rId5"/>
    <sheet name="Auxiliar de Serv Adm Canoas" sheetId="16" r:id="rId6"/>
    <sheet name="Aux. Supervisor Canoas" sheetId="17" r:id="rId7"/>
    <sheet name="Motorista" sheetId="12" r:id="rId8"/>
    <sheet name="Materiais Equipamentos" sheetId="19" r:id="rId9"/>
    <sheet name="Resumo " sheetId="20" r:id="rId10"/>
  </sheets>
  <externalReferences>
    <externalReference r:id="rId11"/>
    <externalReference r:id="rId12"/>
  </externalReferences>
  <definedNames>
    <definedName name="_xlnm.Print_Area" localSheetId="6">'Aux. Supervisor Canoas'!$A$1:$I$194</definedName>
    <definedName name="_xlnm.Print_Area" localSheetId="4">'Auxiliar de Limpeza'!$A$1:$I$194</definedName>
    <definedName name="_xlnm.Print_Area" localSheetId="5">'Auxiliar de Serv Adm Canoas'!$A$1:$I$194</definedName>
    <definedName name="_xlnm.Print_Area" localSheetId="2">'Auxiliar de Serviços Adm'!$A$1:$I$194</definedName>
    <definedName name="_xlnm.Print_Area" localSheetId="1">'Auxiliar de Supervisor'!$A$1:$I$194</definedName>
    <definedName name="_xlnm.Print_Area" localSheetId="7">Motorista!$A$1:$I$193</definedName>
    <definedName name="_xlnm.Print_Area" localSheetId="3">Recepcionista!$A$1:$I$194</definedName>
    <definedName name="_xlnm.Print_Area" localSheetId="0">Supervisor!$A$1:$I$194</definedName>
    <definedName name="Auxiliar" localSheetId="6">#REF!</definedName>
    <definedName name="Auxiliar" localSheetId="4">#REF!</definedName>
    <definedName name="Auxiliar" localSheetId="5">#REF!</definedName>
    <definedName name="Auxiliar" localSheetId="2">#REF!</definedName>
    <definedName name="Auxiliar" localSheetId="1">#REF!</definedName>
    <definedName name="Auxiliar" localSheetId="8">#REF!</definedName>
    <definedName name="Auxiliar" localSheetId="7">#REF!</definedName>
    <definedName name="Auxiliar" localSheetId="3">#REF!</definedName>
    <definedName name="Auxiliar" localSheetId="9">#REF!</definedName>
    <definedName name="Auxiliar" localSheetId="0">#REF!</definedName>
    <definedName name="Auxiliar">#REF!</definedName>
    <definedName name="CUSTO_VALE_TRANSPORTE" localSheetId="6">#REF!</definedName>
    <definedName name="CUSTO_VALE_TRANSPORTE" localSheetId="4">#REF!</definedName>
    <definedName name="CUSTO_VALE_TRANSPORTE" localSheetId="5">#REF!</definedName>
    <definedName name="CUSTO_VALE_TRANSPORTE" localSheetId="2">#REF!</definedName>
    <definedName name="CUSTO_VALE_TRANSPORTE" localSheetId="1">#REF!</definedName>
    <definedName name="CUSTO_VALE_TRANSPORTE" localSheetId="8">#REF!</definedName>
    <definedName name="CUSTO_VALE_TRANSPORTE" localSheetId="7">#REF!</definedName>
    <definedName name="CUSTO_VALE_TRANSPORTE" localSheetId="3">#REF!</definedName>
    <definedName name="CUSTO_VALE_TRANSPORTE" localSheetId="9">#REF!</definedName>
    <definedName name="CUSTO_VALE_TRANSPORTE" localSheetId="0">#REF!</definedName>
    <definedName name="CUSTO_VALE_TRANSPORTE">#REF!</definedName>
    <definedName name="ecwece4c" localSheetId="6">#REF!</definedName>
    <definedName name="ecwece4c" localSheetId="4">#REF!</definedName>
    <definedName name="ecwece4c" localSheetId="5">#REF!</definedName>
    <definedName name="ecwece4c" localSheetId="2">#REF!</definedName>
    <definedName name="ecwece4c" localSheetId="1">#REF!</definedName>
    <definedName name="ecwece4c" localSheetId="8">#REF!</definedName>
    <definedName name="ecwece4c" localSheetId="7">#REF!</definedName>
    <definedName name="ecwece4c" localSheetId="3">#REF!</definedName>
    <definedName name="ecwece4c" localSheetId="9">#REF!</definedName>
    <definedName name="ecwece4c" localSheetId="0">#REF!</definedName>
    <definedName name="ecwece4c">#REF!</definedName>
    <definedName name="MOMB4">'[1]SERVENTE MANUTENCAO'!$I$144</definedName>
    <definedName name="MONA1" localSheetId="6">#REF!</definedName>
    <definedName name="MONA1" localSheetId="4">#REF!</definedName>
    <definedName name="MONA1" localSheetId="5">#REF!</definedName>
    <definedName name="MONA1" localSheetId="2">#REF!</definedName>
    <definedName name="MONA1" localSheetId="1">#REF!</definedName>
    <definedName name="MONA1" localSheetId="8">#REF!</definedName>
    <definedName name="MONA1" localSheetId="7">#REF!</definedName>
    <definedName name="MONA1" localSheetId="3">#REF!</definedName>
    <definedName name="MONA1" localSheetId="9">#REF!</definedName>
    <definedName name="MONA1" localSheetId="0">#REF!</definedName>
    <definedName name="MONA1">#REF!</definedName>
    <definedName name="MONA2" localSheetId="6">#REF!</definedName>
    <definedName name="MONA2" localSheetId="4">#REF!</definedName>
    <definedName name="MONA2" localSheetId="5">#REF!</definedName>
    <definedName name="MONA2" localSheetId="2">#REF!</definedName>
    <definedName name="MONA2" localSheetId="1">#REF!</definedName>
    <definedName name="MONA2" localSheetId="8">#REF!</definedName>
    <definedName name="MONA2" localSheetId="7">#REF!</definedName>
    <definedName name="MONA2" localSheetId="3">#REF!</definedName>
    <definedName name="MONA2" localSheetId="9">#REF!</definedName>
    <definedName name="MONA2" localSheetId="0">#REF!</definedName>
    <definedName name="MONA2">#REF!</definedName>
    <definedName name="MONA3">[2]HIDRAULICO!$I$138</definedName>
    <definedName name="MONA4">'[2]SERVENTE (AUX PRODUCAO)'!$I$138</definedName>
    <definedName name="MONA5" localSheetId="6">#REF!</definedName>
    <definedName name="MONA5" localSheetId="4">#REF!</definedName>
    <definedName name="MONA5" localSheetId="5">#REF!</definedName>
    <definedName name="MONA5" localSheetId="2">#REF!</definedName>
    <definedName name="MONA5" localSheetId="1">#REF!</definedName>
    <definedName name="MONA5" localSheetId="8">#REF!</definedName>
    <definedName name="MONA5" localSheetId="7">#REF!</definedName>
    <definedName name="MONA5" localSheetId="3">#REF!</definedName>
    <definedName name="MONA5" localSheetId="9">#REF!</definedName>
    <definedName name="MONA5" localSheetId="0">#REF!</definedName>
    <definedName name="MONA5">#REF!</definedName>
    <definedName name="MONA6" localSheetId="6">#REF!</definedName>
    <definedName name="MONA6" localSheetId="4">#REF!</definedName>
    <definedName name="MONA6" localSheetId="5">#REF!</definedName>
    <definedName name="MONA6" localSheetId="2">#REF!</definedName>
    <definedName name="MONA6" localSheetId="1">#REF!</definedName>
    <definedName name="MONA6" localSheetId="8">#REF!</definedName>
    <definedName name="MONA6" localSheetId="7">#REF!</definedName>
    <definedName name="MONA6" localSheetId="3">#REF!</definedName>
    <definedName name="MONA6" localSheetId="9">#REF!</definedName>
    <definedName name="MONA6" localSheetId="0">#REF!</definedName>
    <definedName name="MONA6">#REF!</definedName>
    <definedName name="MONA7" localSheetId="6">#REF!</definedName>
    <definedName name="MONA7" localSheetId="4">#REF!</definedName>
    <definedName name="MONA7" localSheetId="5">#REF!</definedName>
    <definedName name="MONA7" localSheetId="2">#REF!</definedName>
    <definedName name="MONA7" localSheetId="1">#REF!</definedName>
    <definedName name="MONA7" localSheetId="8">#REF!</definedName>
    <definedName name="MONA7" localSheetId="7">#REF!</definedName>
    <definedName name="MONA7" localSheetId="3">#REF!</definedName>
    <definedName name="MONA7" localSheetId="9">#REF!</definedName>
    <definedName name="MONA7" localSheetId="0">#REF!</definedName>
    <definedName name="MONA7">#REF!</definedName>
    <definedName name="MONA8">[2]MECANICO_REFRIGERACAO!$I$138</definedName>
    <definedName name="MONB1" localSheetId="6">#REF!</definedName>
    <definedName name="MONB1" localSheetId="4">#REF!</definedName>
    <definedName name="MONB1" localSheetId="5">#REF!</definedName>
    <definedName name="MONB1" localSheetId="2">#REF!</definedName>
    <definedName name="MONB1" localSheetId="1">#REF!</definedName>
    <definedName name="MONB1" localSheetId="8">#REF!</definedName>
    <definedName name="MONB1" localSheetId="7">#REF!</definedName>
    <definedName name="MONB1" localSheetId="3">#REF!</definedName>
    <definedName name="MONB1" localSheetId="9">#REF!</definedName>
    <definedName name="MONB1" localSheetId="0">#REF!</definedName>
    <definedName name="MONB1">#REF!</definedName>
    <definedName name="MONB2" localSheetId="6">#REF!</definedName>
    <definedName name="MONB2" localSheetId="4">#REF!</definedName>
    <definedName name="MONB2" localSheetId="5">#REF!</definedName>
    <definedName name="MONB2" localSheetId="2">#REF!</definedName>
    <definedName name="MONB2" localSheetId="1">#REF!</definedName>
    <definedName name="MONB2" localSheetId="8">#REF!</definedName>
    <definedName name="MONB2" localSheetId="7">#REF!</definedName>
    <definedName name="MONB2" localSheetId="3">#REF!</definedName>
    <definedName name="MONB2" localSheetId="9">#REF!</definedName>
    <definedName name="MONB2" localSheetId="0">#REF!</definedName>
    <definedName name="MONB2">#REF!</definedName>
    <definedName name="MONB3">[2]HIDRAULICO!$I$144</definedName>
    <definedName name="MONB4">'[2]SERVENTE (AUX PRODUCAO)'!$I$144</definedName>
    <definedName name="MONB5" localSheetId="6">#REF!</definedName>
    <definedName name="MONB5" localSheetId="4">#REF!</definedName>
    <definedName name="MONB5" localSheetId="5">#REF!</definedName>
    <definedName name="MONB5" localSheetId="2">#REF!</definedName>
    <definedName name="MONB5" localSheetId="1">#REF!</definedName>
    <definedName name="MONB5" localSheetId="8">#REF!</definedName>
    <definedName name="MONB5" localSheetId="7">#REF!</definedName>
    <definedName name="MONB5" localSheetId="3">#REF!</definedName>
    <definedName name="MONB5" localSheetId="9">#REF!</definedName>
    <definedName name="MONB5" localSheetId="0">#REF!</definedName>
    <definedName name="MONB5">#REF!</definedName>
    <definedName name="MONB6" localSheetId="6">#REF!</definedName>
    <definedName name="MONB6" localSheetId="4">#REF!</definedName>
    <definedName name="MONB6" localSheetId="5">#REF!</definedName>
    <definedName name="MONB6" localSheetId="2">#REF!</definedName>
    <definedName name="MONB6" localSheetId="1">#REF!</definedName>
    <definedName name="MONB6" localSheetId="8">#REF!</definedName>
    <definedName name="MONB6" localSheetId="7">#REF!</definedName>
    <definedName name="MONB6" localSheetId="3">#REF!</definedName>
    <definedName name="MONB6" localSheetId="9">#REF!</definedName>
    <definedName name="MONB6" localSheetId="0">#REF!</definedName>
    <definedName name="MONB6">#REF!</definedName>
    <definedName name="MONB7" localSheetId="6">#REF!</definedName>
    <definedName name="MONB7" localSheetId="4">#REF!</definedName>
    <definedName name="MONB7" localSheetId="5">#REF!</definedName>
    <definedName name="MONB7" localSheetId="2">#REF!</definedName>
    <definedName name="MONB7" localSheetId="1">#REF!</definedName>
    <definedName name="MONB7" localSheetId="8">#REF!</definedName>
    <definedName name="MONB7" localSheetId="7">#REF!</definedName>
    <definedName name="MONB7" localSheetId="3">#REF!</definedName>
    <definedName name="MONB7" localSheetId="9">#REF!</definedName>
    <definedName name="MONB7" localSheetId="0">#REF!</definedName>
    <definedName name="MONB7">#REF!</definedName>
    <definedName name="MONB8">[2]MECANICO_REFRIGERACAO!$I$144</definedName>
    <definedName name="MONC1" localSheetId="6">#REF!</definedName>
    <definedName name="MONC1" localSheetId="4">#REF!</definedName>
    <definedName name="MONC1" localSheetId="5">#REF!</definedName>
    <definedName name="MONC1" localSheetId="2">#REF!</definedName>
    <definedName name="MONC1" localSheetId="1">#REF!</definedName>
    <definedName name="MONC1" localSheetId="8">#REF!</definedName>
    <definedName name="MONC1" localSheetId="7">#REF!</definedName>
    <definedName name="MONC1" localSheetId="3">#REF!</definedName>
    <definedName name="MONC1" localSheetId="9">#REF!</definedName>
    <definedName name="MONC1" localSheetId="0">#REF!</definedName>
    <definedName name="MONC1">#REF!</definedName>
    <definedName name="MONC2" localSheetId="6">#REF!</definedName>
    <definedName name="MONC2" localSheetId="4">#REF!</definedName>
    <definedName name="MONC2" localSheetId="5">#REF!</definedName>
    <definedName name="MONC2" localSheetId="2">#REF!</definedName>
    <definedName name="MONC2" localSheetId="1">#REF!</definedName>
    <definedName name="MONC2" localSheetId="8">#REF!</definedName>
    <definedName name="MONC2" localSheetId="7">#REF!</definedName>
    <definedName name="MONC2" localSheetId="3">#REF!</definedName>
    <definedName name="MONC2" localSheetId="9">#REF!</definedName>
    <definedName name="MONC2" localSheetId="0">#REF!</definedName>
    <definedName name="MONC2">#REF!</definedName>
    <definedName name="MONC3">[2]HIDRAULICO!$I$148</definedName>
    <definedName name="MONC4">'[2]SERVENTE (AUX PRODUCAO)'!$I$148</definedName>
    <definedName name="MONC5" localSheetId="6">#REF!</definedName>
    <definedName name="MONC5" localSheetId="4">#REF!</definedName>
    <definedName name="MONC5" localSheetId="5">#REF!</definedName>
    <definedName name="MONC5" localSheetId="2">#REF!</definedName>
    <definedName name="MONC5" localSheetId="1">#REF!</definedName>
    <definedName name="MONC5" localSheetId="8">#REF!</definedName>
    <definedName name="MONC5" localSheetId="7">#REF!</definedName>
    <definedName name="MONC5" localSheetId="3">#REF!</definedName>
    <definedName name="MONC5" localSheetId="9">#REF!</definedName>
    <definedName name="MONC5" localSheetId="0">#REF!</definedName>
    <definedName name="MONC5">#REF!</definedName>
    <definedName name="MONC6" localSheetId="6">#REF!</definedName>
    <definedName name="MONC6" localSheetId="4">#REF!</definedName>
    <definedName name="MONC6" localSheetId="5">#REF!</definedName>
    <definedName name="MONC6" localSheetId="2">#REF!</definedName>
    <definedName name="MONC6" localSheetId="1">#REF!</definedName>
    <definedName name="MONC6" localSheetId="8">#REF!</definedName>
    <definedName name="MONC6" localSheetId="7">#REF!</definedName>
    <definedName name="MONC6" localSheetId="3">#REF!</definedName>
    <definedName name="MONC6" localSheetId="9">#REF!</definedName>
    <definedName name="MONC6" localSheetId="0">#REF!</definedName>
    <definedName name="MONC6">#REF!</definedName>
    <definedName name="MONC7" localSheetId="6">#REF!</definedName>
    <definedName name="MONC7" localSheetId="4">#REF!</definedName>
    <definedName name="MONC7" localSheetId="5">#REF!</definedName>
    <definedName name="MONC7" localSheetId="2">#REF!</definedName>
    <definedName name="MONC7" localSheetId="1">#REF!</definedName>
    <definedName name="MONC7" localSheetId="8">#REF!</definedName>
    <definedName name="MONC7" localSheetId="7">#REF!</definedName>
    <definedName name="MONC7" localSheetId="3">#REF!</definedName>
    <definedName name="MONC7" localSheetId="9">#REF!</definedName>
    <definedName name="MONC7" localSheetId="0">#REF!</definedName>
    <definedName name="MONC7">#REF!</definedName>
    <definedName name="MONC8">[2]MECANICO_REFRIGERACAO!$I$148</definedName>
    <definedName name="mont" localSheetId="6">#REF!</definedName>
    <definedName name="mont" localSheetId="4">#REF!</definedName>
    <definedName name="mont" localSheetId="5">#REF!</definedName>
    <definedName name="mont" localSheetId="2">#REF!</definedName>
    <definedName name="mont" localSheetId="1">#REF!</definedName>
    <definedName name="mont" localSheetId="8">#REF!</definedName>
    <definedName name="mont" localSheetId="7">#REF!</definedName>
    <definedName name="mont" localSheetId="3">#REF!</definedName>
    <definedName name="mont" localSheetId="9">#REF!</definedName>
    <definedName name="mont" localSheetId="0">#REF!</definedName>
    <definedName name="mont">#REF!</definedName>
    <definedName name="MONTANTEA" localSheetId="6">#REF!</definedName>
    <definedName name="MONTANTEA" localSheetId="4">#REF!</definedName>
    <definedName name="MONTANTEA" localSheetId="5">#REF!</definedName>
    <definedName name="MONTANTEA" localSheetId="2">#REF!</definedName>
    <definedName name="MONTANTEA" localSheetId="1">#REF!</definedName>
    <definedName name="MONTANTEA" localSheetId="8">#REF!</definedName>
    <definedName name="MONTANTEA" localSheetId="7">#REF!</definedName>
    <definedName name="MONTANTEA" localSheetId="3">#REF!</definedName>
    <definedName name="MONTANTEA" localSheetId="9">#REF!</definedName>
    <definedName name="MONTANTEA" localSheetId="0">#REF!</definedName>
    <definedName name="MONTANTEA">#REF!</definedName>
    <definedName name="MONTANTEA1" localSheetId="6">#REF!</definedName>
    <definedName name="MONTANTEA1" localSheetId="4">#REF!</definedName>
    <definedName name="MONTANTEA1" localSheetId="5">#REF!</definedName>
    <definedName name="MONTANTEA1" localSheetId="2">#REF!</definedName>
    <definedName name="MONTANTEA1" localSheetId="1">#REF!</definedName>
    <definedName name="MONTANTEA1" localSheetId="8">#REF!</definedName>
    <definedName name="MONTANTEA1" localSheetId="7">#REF!</definedName>
    <definedName name="MONTANTEA1" localSheetId="3">#REF!</definedName>
    <definedName name="MONTANTEA1" localSheetId="9">#REF!</definedName>
    <definedName name="MONTANTEA1" localSheetId="0">#REF!</definedName>
    <definedName name="MONTANTEA1">#REF!</definedName>
    <definedName name="MONTANTEA2" localSheetId="6">#REF!</definedName>
    <definedName name="MONTANTEA2" localSheetId="4">#REF!</definedName>
    <definedName name="MONTANTEA2" localSheetId="5">#REF!</definedName>
    <definedName name="MONTANTEA2" localSheetId="2">#REF!</definedName>
    <definedName name="MONTANTEA2" localSheetId="1">#REF!</definedName>
    <definedName name="MONTANTEA2" localSheetId="8">#REF!</definedName>
    <definedName name="MONTANTEA2" localSheetId="7">#REF!</definedName>
    <definedName name="MONTANTEA2" localSheetId="3">#REF!</definedName>
    <definedName name="MONTANTEA2" localSheetId="9">#REF!</definedName>
    <definedName name="MONTANTEA2" localSheetId="0">#REF!</definedName>
    <definedName name="MONTANTEA2">#REF!</definedName>
    <definedName name="MONTANTEB" localSheetId="6">#REF!</definedName>
    <definedName name="MONTANTEB" localSheetId="4">#REF!</definedName>
    <definedName name="MONTANTEB" localSheetId="5">#REF!</definedName>
    <definedName name="MONTANTEB" localSheetId="2">#REF!</definedName>
    <definedName name="MONTANTEB" localSheetId="1">#REF!</definedName>
    <definedName name="MONTANTEB" localSheetId="8">#REF!</definedName>
    <definedName name="MONTANTEB" localSheetId="7">#REF!</definedName>
    <definedName name="MONTANTEB" localSheetId="3">#REF!</definedName>
    <definedName name="MONTANTEB" localSheetId="9">#REF!</definedName>
    <definedName name="MONTANTEB" localSheetId="0">#REF!</definedName>
    <definedName name="MONTANTEB">#REF!</definedName>
    <definedName name="MONTANTEB1" localSheetId="6">#REF!</definedName>
    <definedName name="MONTANTEB1" localSheetId="4">#REF!</definedName>
    <definedName name="MONTANTEB1" localSheetId="5">#REF!</definedName>
    <definedName name="MONTANTEB1" localSheetId="2">#REF!</definedName>
    <definedName name="MONTANTEB1" localSheetId="1">#REF!</definedName>
    <definedName name="MONTANTEB1" localSheetId="8">#REF!</definedName>
    <definedName name="MONTANTEB1" localSheetId="7">#REF!</definedName>
    <definedName name="MONTANTEB1" localSheetId="3">#REF!</definedName>
    <definedName name="MONTANTEB1" localSheetId="9">#REF!</definedName>
    <definedName name="MONTANTEB1" localSheetId="0">#REF!</definedName>
    <definedName name="MONTANTEB1">#REF!</definedName>
    <definedName name="MONTANTEB2" localSheetId="6">#REF!</definedName>
    <definedName name="MONTANTEB2" localSheetId="4">#REF!</definedName>
    <definedName name="MONTANTEB2" localSheetId="5">#REF!</definedName>
    <definedName name="MONTANTEB2" localSheetId="2">#REF!</definedName>
    <definedName name="MONTANTEB2" localSheetId="1">#REF!</definedName>
    <definedName name="MONTANTEB2" localSheetId="8">#REF!</definedName>
    <definedName name="MONTANTEB2" localSheetId="7">#REF!</definedName>
    <definedName name="MONTANTEB2" localSheetId="3">#REF!</definedName>
    <definedName name="MONTANTEB2" localSheetId="9">#REF!</definedName>
    <definedName name="MONTANTEB2" localSheetId="0">#REF!</definedName>
    <definedName name="MONTANTEB2">#REF!</definedName>
    <definedName name="MONTANTEC" localSheetId="6">#REF!</definedName>
    <definedName name="MONTANTEC" localSheetId="4">#REF!</definedName>
    <definedName name="MONTANTEC" localSheetId="5">#REF!</definedName>
    <definedName name="MONTANTEC" localSheetId="2">#REF!</definedName>
    <definedName name="MONTANTEC" localSheetId="1">#REF!</definedName>
    <definedName name="MONTANTEC" localSheetId="8">#REF!</definedName>
    <definedName name="MONTANTEC" localSheetId="7">#REF!</definedName>
    <definedName name="MONTANTEC" localSheetId="3">#REF!</definedName>
    <definedName name="MONTANTEC" localSheetId="9">#REF!</definedName>
    <definedName name="MONTANTEC" localSheetId="0">#REF!</definedName>
    <definedName name="MONTANTEC">#REF!</definedName>
    <definedName name="MONTANTEC1" localSheetId="6">#REF!</definedName>
    <definedName name="MONTANTEC1" localSheetId="4">#REF!</definedName>
    <definedName name="MONTANTEC1" localSheetId="5">#REF!</definedName>
    <definedName name="MONTANTEC1" localSheetId="2">#REF!</definedName>
    <definedName name="MONTANTEC1" localSheetId="1">#REF!</definedName>
    <definedName name="MONTANTEC1" localSheetId="8">#REF!</definedName>
    <definedName name="MONTANTEC1" localSheetId="7">#REF!</definedName>
    <definedName name="MONTANTEC1" localSheetId="3">#REF!</definedName>
    <definedName name="MONTANTEC1" localSheetId="9">#REF!</definedName>
    <definedName name="MONTANTEC1" localSheetId="0">#REF!</definedName>
    <definedName name="MONTANTEC1">#REF!</definedName>
    <definedName name="MONTANTEC2" localSheetId="6">#REF!</definedName>
    <definedName name="MONTANTEC2" localSheetId="4">#REF!</definedName>
    <definedName name="MONTANTEC2" localSheetId="5">#REF!</definedName>
    <definedName name="MONTANTEC2" localSheetId="2">#REF!</definedName>
    <definedName name="MONTANTEC2" localSheetId="1">#REF!</definedName>
    <definedName name="MONTANTEC2" localSheetId="8">#REF!</definedName>
    <definedName name="MONTANTEC2" localSheetId="7">#REF!</definedName>
    <definedName name="MONTANTEC2" localSheetId="3">#REF!</definedName>
    <definedName name="MONTANTEC2" localSheetId="9">#REF!</definedName>
    <definedName name="MONTANTEC2" localSheetId="0">#REF!</definedName>
    <definedName name="MONTANTEC2">#REF!</definedName>
    <definedName name="ok" localSheetId="6">#REF!</definedName>
    <definedName name="ok" localSheetId="4">#REF!</definedName>
    <definedName name="ok" localSheetId="5">#REF!</definedName>
    <definedName name="ok" localSheetId="2">#REF!</definedName>
    <definedName name="ok" localSheetId="1">#REF!</definedName>
    <definedName name="ok" localSheetId="8">#REF!</definedName>
    <definedName name="ok" localSheetId="7">#REF!</definedName>
    <definedName name="ok" localSheetId="3">#REF!</definedName>
    <definedName name="ok" localSheetId="9">#REF!</definedName>
    <definedName name="ok" localSheetId="0">#REF!</definedName>
    <definedName name="ok">#REF!</definedName>
    <definedName name="REMUNERACAO1" localSheetId="6">#REF!</definedName>
    <definedName name="REMUNERACAO1" localSheetId="4">#REF!</definedName>
    <definedName name="REMUNERACAO1" localSheetId="5">#REF!</definedName>
    <definedName name="REMUNERACAO1" localSheetId="2">#REF!</definedName>
    <definedName name="REMUNERACAO1" localSheetId="1">#REF!</definedName>
    <definedName name="REMUNERACAO1" localSheetId="8">#REF!</definedName>
    <definedName name="REMUNERACAO1" localSheetId="7">#REF!</definedName>
    <definedName name="REMUNERACAO1" localSheetId="3">#REF!</definedName>
    <definedName name="REMUNERACAO1" localSheetId="9">#REF!</definedName>
    <definedName name="REMUNERACAO1" localSheetId="0">#REF!</definedName>
    <definedName name="REMUNERACAO1">#REF!</definedName>
    <definedName name="REMUNERACAO2" localSheetId="6">#REF!</definedName>
    <definedName name="REMUNERACAO2" localSheetId="4">#REF!</definedName>
    <definedName name="REMUNERACAO2" localSheetId="5">#REF!</definedName>
    <definedName name="REMUNERACAO2" localSheetId="2">#REF!</definedName>
    <definedName name="REMUNERACAO2" localSheetId="1">#REF!</definedName>
    <definedName name="REMUNERACAO2" localSheetId="8">#REF!</definedName>
    <definedName name="REMUNERACAO2" localSheetId="7">#REF!</definedName>
    <definedName name="REMUNERACAO2" localSheetId="3">#REF!</definedName>
    <definedName name="REMUNERACAO2" localSheetId="9">#REF!</definedName>
    <definedName name="REMUNERACAO2" localSheetId="0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6">#REF!</definedName>
    <definedName name="REMUNERACAO5" localSheetId="4">#REF!</definedName>
    <definedName name="REMUNERACAO5" localSheetId="5">#REF!</definedName>
    <definedName name="REMUNERACAO5" localSheetId="2">#REF!</definedName>
    <definedName name="REMUNERACAO5" localSheetId="1">#REF!</definedName>
    <definedName name="REMUNERACAO5" localSheetId="8">#REF!</definedName>
    <definedName name="REMUNERACAO5" localSheetId="7">#REF!</definedName>
    <definedName name="REMUNERACAO5" localSheetId="3">#REF!</definedName>
    <definedName name="REMUNERACAO5" localSheetId="9">#REF!</definedName>
    <definedName name="REMUNERACAO5" localSheetId="0">#REF!</definedName>
    <definedName name="REMUNERACAO5">#REF!</definedName>
    <definedName name="REMUNERACAO6" localSheetId="6">#REF!</definedName>
    <definedName name="REMUNERACAO6" localSheetId="4">#REF!</definedName>
    <definedName name="REMUNERACAO6" localSheetId="5">#REF!</definedName>
    <definedName name="REMUNERACAO6" localSheetId="2">#REF!</definedName>
    <definedName name="REMUNERACAO6" localSheetId="1">#REF!</definedName>
    <definedName name="REMUNERACAO6" localSheetId="8">#REF!</definedName>
    <definedName name="REMUNERACAO6" localSheetId="7">#REF!</definedName>
    <definedName name="REMUNERACAO6" localSheetId="3">#REF!</definedName>
    <definedName name="REMUNERACAO6" localSheetId="9">#REF!</definedName>
    <definedName name="REMUNERACAO6" localSheetId="0">#REF!</definedName>
    <definedName name="REMUNERACAO6">#REF!</definedName>
    <definedName name="REMUNERACAO7" localSheetId="6">#REF!</definedName>
    <definedName name="REMUNERACAO7" localSheetId="4">#REF!</definedName>
    <definedName name="REMUNERACAO7" localSheetId="5">#REF!</definedName>
    <definedName name="REMUNERACAO7" localSheetId="2">#REF!</definedName>
    <definedName name="REMUNERACAO7" localSheetId="1">#REF!</definedName>
    <definedName name="REMUNERACAO7" localSheetId="8">#REF!</definedName>
    <definedName name="REMUNERACAO7" localSheetId="7">#REF!</definedName>
    <definedName name="REMUNERACAO7" localSheetId="3">#REF!</definedName>
    <definedName name="REMUNERACAO7" localSheetId="9">#REF!</definedName>
    <definedName name="REMUNERACAO7" localSheetId="0">#REF!</definedName>
    <definedName name="REMUNERACAO7">#REF!</definedName>
    <definedName name="REMUNERACAO8">[2]MECANICO_REFRIGERACAO!$I$30</definedName>
    <definedName name="TOTAL_MONT_A" localSheetId="6">#REF!</definedName>
    <definedName name="TOTAL_MONT_A" localSheetId="4">#REF!</definedName>
    <definedName name="TOTAL_MONT_A" localSheetId="5">#REF!</definedName>
    <definedName name="TOTAL_MONT_A" localSheetId="2">#REF!</definedName>
    <definedName name="TOTAL_MONT_A" localSheetId="1">#REF!</definedName>
    <definedName name="TOTAL_MONT_A" localSheetId="8">#REF!</definedName>
    <definedName name="TOTAL_MONT_A" localSheetId="7">#REF!</definedName>
    <definedName name="TOTAL_MONT_A" localSheetId="3">#REF!</definedName>
    <definedName name="TOTAL_MONT_A" localSheetId="9">#REF!</definedName>
    <definedName name="TOTAL_MONT_A" localSheetId="0">#REF!</definedName>
    <definedName name="TOTAL_MONT_A">#REF!</definedName>
    <definedName name="TOTAL1" localSheetId="6">#REF!</definedName>
    <definedName name="TOTAL1" localSheetId="4">#REF!</definedName>
    <definedName name="TOTAL1" localSheetId="5">#REF!</definedName>
    <definedName name="TOTAL1" localSheetId="2">#REF!</definedName>
    <definedName name="TOTAL1" localSheetId="1">#REF!</definedName>
    <definedName name="TOTAL1" localSheetId="8">#REF!</definedName>
    <definedName name="TOTAL1" localSheetId="7">#REF!</definedName>
    <definedName name="TOTAL1" localSheetId="3">#REF!</definedName>
    <definedName name="TOTAL1" localSheetId="9">#REF!</definedName>
    <definedName name="TOTAL1" localSheetId="0">#REF!</definedName>
    <definedName name="TOTAL1">#REF!</definedName>
    <definedName name="TOTAL2" localSheetId="6">#REF!</definedName>
    <definedName name="TOTAL2" localSheetId="4">#REF!</definedName>
    <definedName name="TOTAL2" localSheetId="5">#REF!</definedName>
    <definedName name="TOTAL2" localSheetId="2">#REF!</definedName>
    <definedName name="TOTAL2" localSheetId="1">#REF!</definedName>
    <definedName name="TOTAL2" localSheetId="8">#REF!</definedName>
    <definedName name="TOTAL2" localSheetId="7">#REF!</definedName>
    <definedName name="TOTAL2" localSheetId="3">#REF!</definedName>
    <definedName name="TOTAL2" localSheetId="9">#REF!</definedName>
    <definedName name="TOTAL2" localSheetId="0">#REF!</definedName>
    <definedName name="TOTAL2">#REF!</definedName>
    <definedName name="VALE_TRANSPORTE" localSheetId="6">#REF!</definedName>
    <definedName name="VALE_TRANSPORTE" localSheetId="4">#REF!</definedName>
    <definedName name="VALE_TRANSPORTE" localSheetId="5">#REF!</definedName>
    <definedName name="VALE_TRANSPORTE" localSheetId="2">#REF!</definedName>
    <definedName name="VALE_TRANSPORTE" localSheetId="1">#REF!</definedName>
    <definedName name="VALE_TRANSPORTE" localSheetId="8">#REF!</definedName>
    <definedName name="VALE_TRANSPORTE" localSheetId="7">#REF!</definedName>
    <definedName name="VALE_TRANSPORTE" localSheetId="3">#REF!</definedName>
    <definedName name="VALE_TRANSPORTE" localSheetId="9">#REF!</definedName>
    <definedName name="VALE_TRANSPORTE" localSheetId="0">#REF!</definedName>
    <definedName name="VALE_TRANSPORTE">#REF!</definedName>
  </definedName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01" i="18" l="1"/>
  <c r="I101" i="11"/>
  <c r="I101" i="13"/>
  <c r="I101" i="14"/>
  <c r="I101" i="15"/>
  <c r="I101" i="16"/>
  <c r="I101" i="17"/>
  <c r="I100" i="18"/>
  <c r="I100" i="11"/>
  <c r="I100" i="13"/>
  <c r="I100" i="14"/>
  <c r="I100" i="15"/>
  <c r="I100" i="16"/>
  <c r="I100" i="17"/>
  <c r="E11" i="20" l="1"/>
  <c r="D35" i="19"/>
  <c r="F6" i="20"/>
  <c r="F3" i="20"/>
  <c r="F2" i="20"/>
  <c r="F5" i="20"/>
  <c r="F4" i="20"/>
  <c r="F8" i="20"/>
  <c r="F9" i="20"/>
  <c r="G6" i="20" l="1"/>
  <c r="G2" i="20"/>
  <c r="G8" i="20"/>
  <c r="G4" i="20"/>
  <c r="G9" i="20"/>
  <c r="G5" i="20"/>
  <c r="G3" i="20"/>
  <c r="H194" i="18" l="1"/>
  <c r="E164" i="18"/>
  <c r="H163" i="18"/>
  <c r="H166" i="18" s="1"/>
  <c r="D163" i="18" s="1"/>
  <c r="E163" i="18" s="1"/>
  <c r="G163" i="18"/>
  <c r="G166" i="18" s="1"/>
  <c r="D162" i="18" s="1"/>
  <c r="E162" i="18" s="1"/>
  <c r="F163" i="18"/>
  <c r="F162" i="18"/>
  <c r="F161" i="18"/>
  <c r="I137" i="18"/>
  <c r="I180" i="18" s="1"/>
  <c r="F130" i="18"/>
  <c r="I123" i="18" s="1"/>
  <c r="G114" i="18"/>
  <c r="C114" i="18"/>
  <c r="A114" i="18"/>
  <c r="H113" i="18"/>
  <c r="F112" i="18"/>
  <c r="G110" i="18"/>
  <c r="C110" i="18"/>
  <c r="A110" i="18"/>
  <c r="G106" i="18"/>
  <c r="C106" i="18"/>
  <c r="A106" i="18"/>
  <c r="E106" i="18" s="1"/>
  <c r="I99" i="18"/>
  <c r="A97" i="18"/>
  <c r="A98" i="18" s="1"/>
  <c r="A99" i="18" s="1"/>
  <c r="A96" i="18"/>
  <c r="H86" i="18"/>
  <c r="H79" i="18"/>
  <c r="H67" i="18"/>
  <c r="H89" i="18" s="1"/>
  <c r="H90" i="18" s="1"/>
  <c r="H92" i="18" s="1"/>
  <c r="I46" i="18"/>
  <c r="I43" i="18"/>
  <c r="I42" i="18"/>
  <c r="I41" i="18"/>
  <c r="I40" i="18"/>
  <c r="A40" i="18"/>
  <c r="A41" i="18" s="1"/>
  <c r="A42" i="18" s="1"/>
  <c r="A43" i="18" s="1"/>
  <c r="A44" i="18" s="1"/>
  <c r="A45" i="18" s="1"/>
  <c r="A46" i="18" s="1"/>
  <c r="G11" i="18"/>
  <c r="A6" i="18"/>
  <c r="I5" i="18"/>
  <c r="I39" i="18" s="1"/>
  <c r="I44" i="18" s="1"/>
  <c r="G5" i="18"/>
  <c r="H194" i="17"/>
  <c r="E164" i="17"/>
  <c r="H163" i="17"/>
  <c r="H166" i="17" s="1"/>
  <c r="D163" i="17" s="1"/>
  <c r="E163" i="17" s="1"/>
  <c r="G163" i="17"/>
  <c r="G166" i="17" s="1"/>
  <c r="D162" i="17" s="1"/>
  <c r="E162" i="17" s="1"/>
  <c r="F163" i="17"/>
  <c r="F162" i="17"/>
  <c r="F161" i="17"/>
  <c r="I137" i="17"/>
  <c r="I180" i="17" s="1"/>
  <c r="F130" i="17"/>
  <c r="I123" i="17" s="1"/>
  <c r="G114" i="17"/>
  <c r="C114" i="17"/>
  <c r="A114" i="17"/>
  <c r="E114" i="17" s="1"/>
  <c r="H113" i="17"/>
  <c r="F112" i="17"/>
  <c r="G110" i="17"/>
  <c r="C110" i="17"/>
  <c r="A110" i="17"/>
  <c r="G106" i="17"/>
  <c r="C106" i="17"/>
  <c r="A106" i="17"/>
  <c r="I99" i="17"/>
  <c r="A96" i="17"/>
  <c r="A97" i="17" s="1"/>
  <c r="A98" i="17" s="1"/>
  <c r="A99" i="17" s="1"/>
  <c r="H86" i="17"/>
  <c r="H79" i="17"/>
  <c r="H89" i="17" s="1"/>
  <c r="H90" i="17" s="1"/>
  <c r="H92" i="17" s="1"/>
  <c r="H67" i="17"/>
  <c r="I46" i="17"/>
  <c r="I43" i="17"/>
  <c r="I42" i="17"/>
  <c r="I41" i="17"/>
  <c r="I40" i="17"/>
  <c r="A40" i="17"/>
  <c r="A41" i="17" s="1"/>
  <c r="A42" i="17" s="1"/>
  <c r="A43" i="17" s="1"/>
  <c r="A44" i="17" s="1"/>
  <c r="A45" i="17" s="1"/>
  <c r="A46" i="17" s="1"/>
  <c r="G11" i="17"/>
  <c r="A6" i="17"/>
  <c r="I5" i="17"/>
  <c r="I39" i="17" s="1"/>
  <c r="I44" i="17" s="1"/>
  <c r="G5" i="17"/>
  <c r="H194" i="16"/>
  <c r="E164" i="16"/>
  <c r="H163" i="16"/>
  <c r="H166" i="16" s="1"/>
  <c r="D163" i="16" s="1"/>
  <c r="E163" i="16" s="1"/>
  <c r="G163" i="16"/>
  <c r="G166" i="16" s="1"/>
  <c r="D162" i="16" s="1"/>
  <c r="E162" i="16" s="1"/>
  <c r="F163" i="16"/>
  <c r="F162" i="16"/>
  <c r="F161" i="16"/>
  <c r="I137" i="16"/>
  <c r="I180" i="16" s="1"/>
  <c r="F130" i="16"/>
  <c r="G114" i="16"/>
  <c r="C114" i="16"/>
  <c r="A114" i="16"/>
  <c r="H113" i="16"/>
  <c r="F112" i="16"/>
  <c r="G110" i="16"/>
  <c r="C110" i="16"/>
  <c r="A110" i="16"/>
  <c r="G106" i="16"/>
  <c r="C106" i="16"/>
  <c r="A106" i="16"/>
  <c r="E106" i="16" s="1"/>
  <c r="I99" i="16"/>
  <c r="A96" i="16"/>
  <c r="A97" i="16" s="1"/>
  <c r="A98" i="16" s="1"/>
  <c r="A99" i="16" s="1"/>
  <c r="H89" i="16"/>
  <c r="H90" i="16" s="1"/>
  <c r="H92" i="16" s="1"/>
  <c r="H86" i="16"/>
  <c r="H79" i="16"/>
  <c r="H67" i="16"/>
  <c r="I46" i="16"/>
  <c r="I44" i="16"/>
  <c r="I43" i="16"/>
  <c r="I42" i="16"/>
  <c r="I41" i="16"/>
  <c r="I40" i="16"/>
  <c r="A40" i="16"/>
  <c r="A41" i="16" s="1"/>
  <c r="A42" i="16" s="1"/>
  <c r="A43" i="16" s="1"/>
  <c r="A44" i="16" s="1"/>
  <c r="A45" i="16" s="1"/>
  <c r="A46" i="16" s="1"/>
  <c r="G11" i="16"/>
  <c r="A6" i="16"/>
  <c r="I5" i="16"/>
  <c r="I39" i="16" s="1"/>
  <c r="G5" i="16"/>
  <c r="I43" i="15"/>
  <c r="H194" i="15"/>
  <c r="E164" i="15"/>
  <c r="H163" i="15"/>
  <c r="H166" i="15" s="1"/>
  <c r="D163" i="15" s="1"/>
  <c r="E163" i="15" s="1"/>
  <c r="G163" i="15"/>
  <c r="G166" i="15" s="1"/>
  <c r="D162" i="15" s="1"/>
  <c r="E162" i="15" s="1"/>
  <c r="F163" i="15"/>
  <c r="F162" i="15"/>
  <c r="F161" i="15"/>
  <c r="I137" i="15"/>
  <c r="I180" i="15" s="1"/>
  <c r="F130" i="15"/>
  <c r="G114" i="15"/>
  <c r="C114" i="15"/>
  <c r="A114" i="15"/>
  <c r="E114" i="15" s="1"/>
  <c r="H113" i="15"/>
  <c r="F112" i="15"/>
  <c r="G110" i="15"/>
  <c r="C110" i="15"/>
  <c r="A110" i="15"/>
  <c r="E110" i="15" s="1"/>
  <c r="G106" i="15"/>
  <c r="C106" i="15"/>
  <c r="A106" i="15"/>
  <c r="E106" i="15" s="1"/>
  <c r="I99" i="15"/>
  <c r="A97" i="15"/>
  <c r="A98" i="15" s="1"/>
  <c r="A99" i="15" s="1"/>
  <c r="A96" i="15"/>
  <c r="H86" i="15"/>
  <c r="H79" i="15"/>
  <c r="H67" i="15"/>
  <c r="H89" i="15" s="1"/>
  <c r="H90" i="15" s="1"/>
  <c r="H92" i="15" s="1"/>
  <c r="I46" i="15"/>
  <c r="I44" i="15"/>
  <c r="I42" i="15"/>
  <c r="I41" i="15"/>
  <c r="I40" i="15"/>
  <c r="A40" i="15"/>
  <c r="A41" i="15" s="1"/>
  <c r="A42" i="15" s="1"/>
  <c r="A43" i="15" s="1"/>
  <c r="A44" i="15" s="1"/>
  <c r="A45" i="15" s="1"/>
  <c r="A46" i="15" s="1"/>
  <c r="G11" i="15"/>
  <c r="A6" i="15"/>
  <c r="I5" i="15"/>
  <c r="I39" i="15" s="1"/>
  <c r="G5" i="15"/>
  <c r="H194" i="14"/>
  <c r="E164" i="14"/>
  <c r="H163" i="14"/>
  <c r="H166" i="14" s="1"/>
  <c r="D163" i="14" s="1"/>
  <c r="E163" i="14" s="1"/>
  <c r="G163" i="14"/>
  <c r="G166" i="14" s="1"/>
  <c r="D162" i="14" s="1"/>
  <c r="E162" i="14" s="1"/>
  <c r="F163" i="14"/>
  <c r="F162" i="14"/>
  <c r="F161" i="14"/>
  <c r="I137" i="14"/>
  <c r="I180" i="14" s="1"/>
  <c r="F130" i="14"/>
  <c r="I123" i="14" s="1"/>
  <c r="G114" i="14"/>
  <c r="C114" i="14"/>
  <c r="A114" i="14"/>
  <c r="H113" i="14"/>
  <c r="F112" i="14"/>
  <c r="G110" i="14"/>
  <c r="C110" i="14"/>
  <c r="A110" i="14"/>
  <c r="G106" i="14"/>
  <c r="C106" i="14"/>
  <c r="A106" i="14"/>
  <c r="I99" i="14"/>
  <c r="A96" i="14"/>
  <c r="A97" i="14" s="1"/>
  <c r="A98" i="14" s="1"/>
  <c r="A99" i="14" s="1"/>
  <c r="H86" i="14"/>
  <c r="H79" i="14"/>
  <c r="H67" i="14"/>
  <c r="H89" i="14" s="1"/>
  <c r="H90" i="14" s="1"/>
  <c r="H92" i="14" s="1"/>
  <c r="I46" i="14"/>
  <c r="I44" i="14"/>
  <c r="I43" i="14"/>
  <c r="I42" i="14"/>
  <c r="I41" i="14"/>
  <c r="I40" i="14"/>
  <c r="A40" i="14"/>
  <c r="A41" i="14" s="1"/>
  <c r="A42" i="14" s="1"/>
  <c r="A43" i="14" s="1"/>
  <c r="A44" i="14" s="1"/>
  <c r="A45" i="14" s="1"/>
  <c r="A46" i="14" s="1"/>
  <c r="I39" i="14"/>
  <c r="G11" i="14"/>
  <c r="A6" i="14"/>
  <c r="I5" i="14"/>
  <c r="G5" i="14"/>
  <c r="H194" i="13"/>
  <c r="E164" i="13"/>
  <c r="H163" i="13"/>
  <c r="H166" i="13" s="1"/>
  <c r="D163" i="13" s="1"/>
  <c r="E163" i="13" s="1"/>
  <c r="G163" i="13"/>
  <c r="G166" i="13" s="1"/>
  <c r="D162" i="13" s="1"/>
  <c r="E162" i="13" s="1"/>
  <c r="F163" i="13"/>
  <c r="F162" i="13"/>
  <c r="F161" i="13"/>
  <c r="I137" i="13"/>
  <c r="I180" i="13" s="1"/>
  <c r="F130" i="13"/>
  <c r="G114" i="13"/>
  <c r="C114" i="13"/>
  <c r="A114" i="13"/>
  <c r="E114" i="13" s="1"/>
  <c r="H113" i="13"/>
  <c r="F112" i="13"/>
  <c r="G110" i="13"/>
  <c r="C110" i="13"/>
  <c r="A110" i="13"/>
  <c r="G106" i="13"/>
  <c r="C106" i="13"/>
  <c r="A106" i="13"/>
  <c r="E106" i="13" s="1"/>
  <c r="I99" i="13"/>
  <c r="A97" i="13"/>
  <c r="A98" i="13" s="1"/>
  <c r="A99" i="13" s="1"/>
  <c r="A96" i="13"/>
  <c r="H86" i="13"/>
  <c r="H79" i="13"/>
  <c r="H67" i="13"/>
  <c r="H89" i="13" s="1"/>
  <c r="H90" i="13" s="1"/>
  <c r="H92" i="13" s="1"/>
  <c r="I46" i="13"/>
  <c r="I44" i="13"/>
  <c r="I43" i="13"/>
  <c r="I42" i="13"/>
  <c r="I41" i="13"/>
  <c r="I40" i="13"/>
  <c r="A40" i="13"/>
  <c r="A41" i="13" s="1"/>
  <c r="A42" i="13" s="1"/>
  <c r="A43" i="13" s="1"/>
  <c r="A44" i="13" s="1"/>
  <c r="A45" i="13" s="1"/>
  <c r="A46" i="13" s="1"/>
  <c r="G11" i="13"/>
  <c r="A6" i="13"/>
  <c r="I5" i="13"/>
  <c r="I39" i="13" s="1"/>
  <c r="G5" i="13"/>
  <c r="H193" i="12"/>
  <c r="E163" i="12"/>
  <c r="H162" i="12"/>
  <c r="H165" i="12" s="1"/>
  <c r="D162" i="12" s="1"/>
  <c r="E162" i="12" s="1"/>
  <c r="G162" i="12"/>
  <c r="G165" i="12" s="1"/>
  <c r="D161" i="12" s="1"/>
  <c r="E161" i="12" s="1"/>
  <c r="F162" i="12"/>
  <c r="F161" i="12"/>
  <c r="F160" i="12"/>
  <c r="I136" i="12"/>
  <c r="I179" i="12" s="1"/>
  <c r="F129" i="12"/>
  <c r="G113" i="12"/>
  <c r="C113" i="12"/>
  <c r="A113" i="12"/>
  <c r="E113" i="12" s="1"/>
  <c r="H112" i="12"/>
  <c r="F111" i="12"/>
  <c r="G109" i="12"/>
  <c r="C109" i="12"/>
  <c r="A109" i="12"/>
  <c r="G105" i="12"/>
  <c r="C105" i="12"/>
  <c r="A105" i="12"/>
  <c r="E105" i="12" s="1"/>
  <c r="I100" i="12"/>
  <c r="I99" i="12"/>
  <c r="A96" i="12"/>
  <c r="A97" i="12" s="1"/>
  <c r="A98" i="12" s="1"/>
  <c r="A99" i="12" s="1"/>
  <c r="A100" i="12" s="1"/>
  <c r="H89" i="12"/>
  <c r="H90" i="12" s="1"/>
  <c r="H92" i="12" s="1"/>
  <c r="H86" i="12"/>
  <c r="H79" i="12"/>
  <c r="H67" i="12"/>
  <c r="I46" i="12"/>
  <c r="I44" i="12"/>
  <c r="I43" i="12"/>
  <c r="I42" i="12"/>
  <c r="I41" i="12"/>
  <c r="I40" i="12"/>
  <c r="A40" i="12"/>
  <c r="A41" i="12" s="1"/>
  <c r="A42" i="12" s="1"/>
  <c r="A43" i="12" s="1"/>
  <c r="A44" i="12" s="1"/>
  <c r="A45" i="12" s="1"/>
  <c r="A46" i="12" s="1"/>
  <c r="I39" i="12"/>
  <c r="G11" i="12"/>
  <c r="A6" i="12"/>
  <c r="I5" i="12"/>
  <c r="G5" i="12"/>
  <c r="E114" i="18" l="1"/>
  <c r="E114" i="14"/>
  <c r="E110" i="16"/>
  <c r="E106" i="17"/>
  <c r="E110" i="17"/>
  <c r="F110" i="17" s="1"/>
  <c r="H110" i="17" s="1"/>
  <c r="I110" i="17" s="1"/>
  <c r="I96" i="17" s="1"/>
  <c r="E110" i="13"/>
  <c r="F110" i="13" s="1"/>
  <c r="H110" i="13" s="1"/>
  <c r="E106" i="14"/>
  <c r="E114" i="16"/>
  <c r="E110" i="18"/>
  <c r="F114" i="18"/>
  <c r="H114" i="18" s="1"/>
  <c r="I114" i="18" s="1"/>
  <c r="I95" i="18" s="1"/>
  <c r="F110" i="18"/>
  <c r="H110" i="18" s="1"/>
  <c r="I110" i="18"/>
  <c r="I96" i="18" s="1"/>
  <c r="F106" i="18"/>
  <c r="H106" i="18" s="1"/>
  <c r="I106" i="18" s="1"/>
  <c r="I98" i="18" s="1"/>
  <c r="I45" i="18"/>
  <c r="I47" i="18" s="1"/>
  <c r="H100" i="18" s="1"/>
  <c r="F114" i="17"/>
  <c r="H114" i="17" s="1"/>
  <c r="I114" i="17" s="1"/>
  <c r="I95" i="17" s="1"/>
  <c r="F106" i="17"/>
  <c r="H106" i="17" s="1"/>
  <c r="I106" i="17" s="1"/>
  <c r="I98" i="17" s="1"/>
  <c r="I45" i="17"/>
  <c r="F114" i="16"/>
  <c r="H114" i="16" s="1"/>
  <c r="I114" i="16" s="1"/>
  <c r="I95" i="16" s="1"/>
  <c r="F110" i="16"/>
  <c r="H110" i="16" s="1"/>
  <c r="I110" i="16"/>
  <c r="I96" i="16" s="1"/>
  <c r="F106" i="16"/>
  <c r="H106" i="16" s="1"/>
  <c r="I106" i="16" s="1"/>
  <c r="I98" i="16" s="1"/>
  <c r="I123" i="16"/>
  <c r="I45" i="16"/>
  <c r="F114" i="15"/>
  <c r="H114" i="15" s="1"/>
  <c r="I114" i="15" s="1"/>
  <c r="I95" i="15" s="1"/>
  <c r="F110" i="15"/>
  <c r="H110" i="15" s="1"/>
  <c r="I110" i="15"/>
  <c r="I96" i="15" s="1"/>
  <c r="F106" i="15"/>
  <c r="H106" i="15" s="1"/>
  <c r="I106" i="15" s="1"/>
  <c r="I98" i="15" s="1"/>
  <c r="I45" i="15"/>
  <c r="E110" i="14"/>
  <c r="F114" i="14"/>
  <c r="H114" i="14" s="1"/>
  <c r="I114" i="14" s="1"/>
  <c r="I95" i="14" s="1"/>
  <c r="F110" i="14"/>
  <c r="H110" i="14" s="1"/>
  <c r="F106" i="14"/>
  <c r="H106" i="14" s="1"/>
  <c r="I106" i="14" s="1"/>
  <c r="I98" i="14" s="1"/>
  <c r="I45" i="14"/>
  <c r="F114" i="13"/>
  <c r="H114" i="13" s="1"/>
  <c r="I114" i="13" s="1"/>
  <c r="I95" i="13" s="1"/>
  <c r="I45" i="13"/>
  <c r="I47" i="13" s="1"/>
  <c r="H100" i="13" s="1"/>
  <c r="I123" i="13"/>
  <c r="F106" i="13"/>
  <c r="H106" i="13" s="1"/>
  <c r="I106" i="13" s="1"/>
  <c r="I98" i="13" s="1"/>
  <c r="E109" i="12"/>
  <c r="F113" i="12"/>
  <c r="H113" i="12" s="1"/>
  <c r="I113" i="12" s="1"/>
  <c r="I95" i="12" s="1"/>
  <c r="F109" i="12"/>
  <c r="H109" i="12" s="1"/>
  <c r="I109" i="12"/>
  <c r="I96" i="12" s="1"/>
  <c r="I122" i="12"/>
  <c r="F105" i="12"/>
  <c r="H105" i="12" s="1"/>
  <c r="I105" i="12" s="1"/>
  <c r="I98" i="12" s="1"/>
  <c r="I45" i="12"/>
  <c r="I110" i="13" l="1"/>
  <c r="I96" i="13" s="1"/>
  <c r="H99" i="18"/>
  <c r="I191" i="18"/>
  <c r="H96" i="18"/>
  <c r="H43" i="18"/>
  <c r="H101" i="18"/>
  <c r="I143" i="18"/>
  <c r="H98" i="18"/>
  <c r="I130" i="18"/>
  <c r="H45" i="18"/>
  <c r="I72" i="18"/>
  <c r="I78" i="18"/>
  <c r="H41" i="18"/>
  <c r="I77" i="18"/>
  <c r="I89" i="18"/>
  <c r="I90" i="18" s="1"/>
  <c r="I75" i="18"/>
  <c r="H40" i="18"/>
  <c r="I173" i="18"/>
  <c r="I85" i="18"/>
  <c r="I71" i="18"/>
  <c r="H46" i="18"/>
  <c r="I63" i="18"/>
  <c r="I76" i="18"/>
  <c r="I61" i="18"/>
  <c r="H97" i="18"/>
  <c r="I60" i="18"/>
  <c r="I73" i="18"/>
  <c r="A145" i="18"/>
  <c r="I84" i="18"/>
  <c r="I83" i="18"/>
  <c r="H42" i="18"/>
  <c r="I64" i="18"/>
  <c r="I62" i="18"/>
  <c r="H44" i="18"/>
  <c r="I59" i="18"/>
  <c r="I66" i="18"/>
  <c r="I65" i="18"/>
  <c r="A132" i="18"/>
  <c r="I74" i="18"/>
  <c r="H39" i="18"/>
  <c r="I102" i="18"/>
  <c r="H95" i="18"/>
  <c r="I102" i="17"/>
  <c r="I143" i="17"/>
  <c r="I130" i="17"/>
  <c r="I47" i="17"/>
  <c r="I143" i="16"/>
  <c r="I130" i="16"/>
  <c r="I102" i="16"/>
  <c r="I47" i="16"/>
  <c r="H100" i="16" s="1"/>
  <c r="I102" i="15"/>
  <c r="I143" i="15"/>
  <c r="I130" i="15"/>
  <c r="I47" i="15"/>
  <c r="I110" i="14"/>
  <c r="I96" i="14" s="1"/>
  <c r="I102" i="14" s="1"/>
  <c r="I143" i="14"/>
  <c r="I130" i="14"/>
  <c r="I47" i="14"/>
  <c r="H100" i="14" s="1"/>
  <c r="H44" i="13"/>
  <c r="H43" i="13"/>
  <c r="I191" i="13"/>
  <c r="H96" i="13"/>
  <c r="I143" i="13"/>
  <c r="I130" i="13"/>
  <c r="H98" i="13"/>
  <c r="H95" i="13"/>
  <c r="I102" i="13"/>
  <c r="I72" i="13"/>
  <c r="I71" i="13"/>
  <c r="A145" i="13"/>
  <c r="I60" i="13"/>
  <c r="I85" i="13"/>
  <c r="I84" i="13"/>
  <c r="H46" i="13"/>
  <c r="I66" i="13"/>
  <c r="I77" i="13"/>
  <c r="I63" i="13"/>
  <c r="A132" i="13"/>
  <c r="I89" i="13"/>
  <c r="I90" i="13" s="1"/>
  <c r="I61" i="13"/>
  <c r="H40" i="13"/>
  <c r="I173" i="13"/>
  <c r="H97" i="13"/>
  <c r="I74" i="13"/>
  <c r="I59" i="13"/>
  <c r="H101" i="13"/>
  <c r="I83" i="13"/>
  <c r="H42" i="13"/>
  <c r="I64" i="13"/>
  <c r="I62" i="13"/>
  <c r="I75" i="13"/>
  <c r="I73" i="13"/>
  <c r="I65" i="13"/>
  <c r="I78" i="13"/>
  <c r="H41" i="13"/>
  <c r="I76" i="13"/>
  <c r="H39" i="13"/>
  <c r="H99" i="13"/>
  <c r="H45" i="13"/>
  <c r="I101" i="12"/>
  <c r="I142" i="12"/>
  <c r="I129" i="12"/>
  <c r="I47" i="12"/>
  <c r="H5" i="20"/>
  <c r="H2" i="20"/>
  <c r="I2" i="20" l="1"/>
  <c r="I5" i="20"/>
  <c r="H98" i="15"/>
  <c r="H100" i="15"/>
  <c r="H96" i="17"/>
  <c r="H100" i="17"/>
  <c r="I86" i="18"/>
  <c r="E145" i="18" s="1"/>
  <c r="F132" i="18"/>
  <c r="F145" i="18"/>
  <c r="I79" i="18"/>
  <c r="H102" i="18"/>
  <c r="I175" i="18"/>
  <c r="G145" i="18"/>
  <c r="G132" i="18"/>
  <c r="I67" i="18"/>
  <c r="H47" i="18"/>
  <c r="H45" i="17"/>
  <c r="I72" i="17"/>
  <c r="I73" i="17"/>
  <c r="I85" i="17"/>
  <c r="I71" i="17"/>
  <c r="H42" i="17"/>
  <c r="I65" i="17"/>
  <c r="I78" i="17"/>
  <c r="I64" i="17"/>
  <c r="I60" i="17"/>
  <c r="A145" i="17"/>
  <c r="I84" i="17"/>
  <c r="I83" i="17"/>
  <c r="H46" i="17"/>
  <c r="I66" i="17"/>
  <c r="H41" i="17"/>
  <c r="I89" i="17"/>
  <c r="I90" i="17" s="1"/>
  <c r="H97" i="17"/>
  <c r="I59" i="17"/>
  <c r="I77" i="17"/>
  <c r="I63" i="17"/>
  <c r="I61" i="17"/>
  <c r="H44" i="17"/>
  <c r="I173" i="17"/>
  <c r="A132" i="17"/>
  <c r="I76" i="17"/>
  <c r="I62" i="17"/>
  <c r="I75" i="17"/>
  <c r="H40" i="17"/>
  <c r="I74" i="17"/>
  <c r="I191" i="17"/>
  <c r="H39" i="17"/>
  <c r="H99" i="17"/>
  <c r="H101" i="17"/>
  <c r="H43" i="17"/>
  <c r="H98" i="17"/>
  <c r="G132" i="17"/>
  <c r="I175" i="17"/>
  <c r="G145" i="17"/>
  <c r="H95" i="17"/>
  <c r="I72" i="16"/>
  <c r="A145" i="16"/>
  <c r="I78" i="16"/>
  <c r="I75" i="16"/>
  <c r="H40" i="16"/>
  <c r="I73" i="16"/>
  <c r="I85" i="16"/>
  <c r="I71" i="16"/>
  <c r="H101" i="16"/>
  <c r="I83" i="16"/>
  <c r="H46" i="16"/>
  <c r="I66" i="16"/>
  <c r="I65" i="16"/>
  <c r="H41" i="16"/>
  <c r="I77" i="16"/>
  <c r="A132" i="16"/>
  <c r="I62" i="16"/>
  <c r="I89" i="16"/>
  <c r="I90" i="16" s="1"/>
  <c r="I61" i="16"/>
  <c r="I173" i="16"/>
  <c r="I59" i="16"/>
  <c r="I84" i="16"/>
  <c r="H42" i="16"/>
  <c r="I64" i="16"/>
  <c r="I63" i="16"/>
  <c r="I76" i="16"/>
  <c r="H44" i="16"/>
  <c r="H97" i="16"/>
  <c r="I74" i="16"/>
  <c r="I60" i="16"/>
  <c r="H39" i="16"/>
  <c r="H99" i="16"/>
  <c r="H43" i="16"/>
  <c r="I191" i="16"/>
  <c r="H45" i="16"/>
  <c r="H96" i="16"/>
  <c r="G132" i="16"/>
  <c r="I175" i="16"/>
  <c r="G145" i="16"/>
  <c r="H95" i="16"/>
  <c r="H98" i="16"/>
  <c r="H96" i="15"/>
  <c r="I72" i="15"/>
  <c r="I83" i="15"/>
  <c r="H42" i="15"/>
  <c r="I62" i="15"/>
  <c r="I75" i="15"/>
  <c r="H40" i="15"/>
  <c r="I74" i="15"/>
  <c r="I73" i="15"/>
  <c r="I85" i="15"/>
  <c r="I71" i="15"/>
  <c r="H46" i="15"/>
  <c r="I78" i="15"/>
  <c r="I63" i="15"/>
  <c r="A132" i="15"/>
  <c r="I89" i="15"/>
  <c r="I90" i="15" s="1"/>
  <c r="H44" i="15"/>
  <c r="I173" i="15"/>
  <c r="H97" i="15"/>
  <c r="I60" i="15"/>
  <c r="I59" i="15"/>
  <c r="A145" i="15"/>
  <c r="I84" i="15"/>
  <c r="I66" i="15"/>
  <c r="I65" i="15"/>
  <c r="I64" i="15"/>
  <c r="H41" i="15"/>
  <c r="I77" i="15"/>
  <c r="I76" i="15"/>
  <c r="I61" i="15"/>
  <c r="H43" i="15"/>
  <c r="H99" i="15"/>
  <c r="H101" i="15"/>
  <c r="H39" i="15"/>
  <c r="I191" i="15"/>
  <c r="G145" i="15"/>
  <c r="I175" i="15"/>
  <c r="G132" i="15"/>
  <c r="H45" i="15"/>
  <c r="H95" i="15"/>
  <c r="I72" i="14"/>
  <c r="A145" i="14"/>
  <c r="I83" i="14"/>
  <c r="H42" i="14"/>
  <c r="I66" i="14"/>
  <c r="I65" i="14"/>
  <c r="I74" i="14"/>
  <c r="I73" i="14"/>
  <c r="I85" i="14"/>
  <c r="I71" i="14"/>
  <c r="I84" i="14"/>
  <c r="I78" i="14"/>
  <c r="I64" i="14"/>
  <c r="I77" i="14"/>
  <c r="I63" i="14"/>
  <c r="I62" i="14"/>
  <c r="I89" i="14"/>
  <c r="I90" i="14" s="1"/>
  <c r="I61" i="14"/>
  <c r="H40" i="14"/>
  <c r="I173" i="14"/>
  <c r="H101" i="14"/>
  <c r="H46" i="14"/>
  <c r="H41" i="14"/>
  <c r="A132" i="14"/>
  <c r="I76" i="14"/>
  <c r="I75" i="14"/>
  <c r="H97" i="14"/>
  <c r="I60" i="14"/>
  <c r="I59" i="14"/>
  <c r="H99" i="14"/>
  <c r="H39" i="14"/>
  <c r="H43" i="14"/>
  <c r="H44" i="14"/>
  <c r="I191" i="14"/>
  <c r="H98" i="14"/>
  <c r="H96" i="14"/>
  <c r="I175" i="14"/>
  <c r="G132" i="14"/>
  <c r="G145" i="14"/>
  <c r="H45" i="14"/>
  <c r="H95" i="14"/>
  <c r="I67" i="13"/>
  <c r="C145" i="13" s="1"/>
  <c r="H47" i="13"/>
  <c r="I79" i="13"/>
  <c r="F132" i="13"/>
  <c r="F145" i="13"/>
  <c r="G145" i="13"/>
  <c r="G132" i="13"/>
  <c r="I175" i="13"/>
  <c r="H102" i="13"/>
  <c r="I86" i="13"/>
  <c r="I72" i="12"/>
  <c r="H100" i="12"/>
  <c r="H46" i="12"/>
  <c r="I65" i="12"/>
  <c r="A131" i="12"/>
  <c r="I60" i="12"/>
  <c r="I73" i="12"/>
  <c r="I85" i="12"/>
  <c r="I71" i="12"/>
  <c r="A144" i="12"/>
  <c r="I66" i="12"/>
  <c r="I77" i="12"/>
  <c r="I63" i="12"/>
  <c r="I75" i="12"/>
  <c r="H40" i="12"/>
  <c r="I172" i="12"/>
  <c r="H97" i="12"/>
  <c r="I59" i="12"/>
  <c r="I84" i="12"/>
  <c r="I83" i="12"/>
  <c r="H42" i="12"/>
  <c r="I78" i="12"/>
  <c r="I64" i="12"/>
  <c r="H41" i="12"/>
  <c r="I76" i="12"/>
  <c r="I62" i="12"/>
  <c r="I89" i="12"/>
  <c r="I90" i="12" s="1"/>
  <c r="I61" i="12"/>
  <c r="I74" i="12"/>
  <c r="H99" i="12"/>
  <c r="H39" i="12"/>
  <c r="H43" i="12"/>
  <c r="H44" i="12"/>
  <c r="I190" i="12"/>
  <c r="H45" i="12"/>
  <c r="H98" i="12"/>
  <c r="H96" i="12"/>
  <c r="G131" i="12"/>
  <c r="I174" i="12"/>
  <c r="G144" i="12"/>
  <c r="H95" i="12"/>
  <c r="H194" i="11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99" i="11"/>
  <c r="A96" i="11"/>
  <c r="A97" i="11" s="1"/>
  <c r="A98" i="11" s="1"/>
  <c r="A99" i="11" s="1"/>
  <c r="H86" i="11"/>
  <c r="H79" i="11"/>
  <c r="H67" i="11"/>
  <c r="I46" i="11"/>
  <c r="I42" i="11"/>
  <c r="I41" i="11"/>
  <c r="I40" i="11"/>
  <c r="A40" i="11"/>
  <c r="A41" i="11" s="1"/>
  <c r="A42" i="11" s="1"/>
  <c r="A43" i="11" s="1"/>
  <c r="A44" i="11" s="1"/>
  <c r="A45" i="11" s="1"/>
  <c r="A46" i="11" s="1"/>
  <c r="G11" i="11"/>
  <c r="A6" i="11"/>
  <c r="I5" i="11"/>
  <c r="I39" i="11" s="1"/>
  <c r="I43" i="11" s="1"/>
  <c r="G5" i="11"/>
  <c r="H9" i="20"/>
  <c r="H7" i="20"/>
  <c r="H6" i="20"/>
  <c r="H4" i="20"/>
  <c r="H8" i="20"/>
  <c r="I4" i="20" l="1"/>
  <c r="E132" i="18"/>
  <c r="I8" i="20"/>
  <c r="I7" i="20"/>
  <c r="I6" i="20"/>
  <c r="I9" i="20"/>
  <c r="C132" i="13"/>
  <c r="H116" i="13"/>
  <c r="I79" i="16"/>
  <c r="D132" i="16" s="1"/>
  <c r="H116" i="18"/>
  <c r="C145" i="18"/>
  <c r="I92" i="18"/>
  <c r="I116" i="18" s="1"/>
  <c r="A161" i="18" s="1"/>
  <c r="C132" i="18"/>
  <c r="I174" i="18"/>
  <c r="D145" i="18"/>
  <c r="D132" i="18"/>
  <c r="I86" i="16"/>
  <c r="E132" i="16" s="1"/>
  <c r="H47" i="17"/>
  <c r="I67" i="17"/>
  <c r="F145" i="17"/>
  <c r="F132" i="17"/>
  <c r="I79" i="17"/>
  <c r="H102" i="17"/>
  <c r="I86" i="17"/>
  <c r="I67" i="16"/>
  <c r="F132" i="16"/>
  <c r="F145" i="16"/>
  <c r="H47" i="16"/>
  <c r="H102" i="16"/>
  <c r="I79" i="15"/>
  <c r="D145" i="15" s="1"/>
  <c r="I86" i="15"/>
  <c r="H47" i="15"/>
  <c r="I67" i="15"/>
  <c r="H102" i="15"/>
  <c r="F132" i="15"/>
  <c r="F145" i="15"/>
  <c r="I67" i="14"/>
  <c r="C145" i="14" s="1"/>
  <c r="I79" i="14"/>
  <c r="H47" i="14"/>
  <c r="H102" i="14"/>
  <c r="F145" i="14"/>
  <c r="F132" i="14"/>
  <c r="I86" i="14"/>
  <c r="D145" i="13"/>
  <c r="D132" i="13"/>
  <c r="I92" i="13"/>
  <c r="I116" i="13" s="1"/>
  <c r="A161" i="13" s="1"/>
  <c r="E145" i="13"/>
  <c r="E132" i="13"/>
  <c r="I174" i="13"/>
  <c r="I79" i="12"/>
  <c r="H47" i="12"/>
  <c r="I86" i="12"/>
  <c r="H101" i="12"/>
  <c r="I67" i="12"/>
  <c r="F131" i="12"/>
  <c r="F144" i="12"/>
  <c r="E106" i="11"/>
  <c r="E114" i="11"/>
  <c r="F114" i="11" s="1"/>
  <c r="H114" i="11" s="1"/>
  <c r="I114" i="11" s="1"/>
  <c r="I95" i="11" s="1"/>
  <c r="H89" i="11"/>
  <c r="H90" i="11" s="1"/>
  <c r="H92" i="11" s="1"/>
  <c r="E110" i="11"/>
  <c r="F110" i="11" s="1"/>
  <c r="H110" i="11" s="1"/>
  <c r="I110" i="11" s="1"/>
  <c r="I96" i="11" s="1"/>
  <c r="I44" i="11"/>
  <c r="I45" i="11" s="1"/>
  <c r="F106" i="11"/>
  <c r="H106" i="11" s="1"/>
  <c r="I106" i="11" l="1"/>
  <c r="I98" i="11" s="1"/>
  <c r="D145" i="16"/>
  <c r="H145" i="18"/>
  <c r="I145" i="18" s="1"/>
  <c r="H135" i="18" s="1"/>
  <c r="I176" i="18"/>
  <c r="H132" i="18"/>
  <c r="I132" i="18" s="1"/>
  <c r="H124" i="18" s="1"/>
  <c r="E145" i="16"/>
  <c r="E132" i="17"/>
  <c r="E145" i="17"/>
  <c r="D145" i="17"/>
  <c r="D132" i="17"/>
  <c r="C145" i="17"/>
  <c r="I92" i="17"/>
  <c r="I116" i="17" s="1"/>
  <c r="A161" i="17" s="1"/>
  <c r="C132" i="17"/>
  <c r="I174" i="17"/>
  <c r="H116" i="17"/>
  <c r="H116" i="16"/>
  <c r="I92" i="16"/>
  <c r="I116" i="16" s="1"/>
  <c r="A161" i="16" s="1"/>
  <c r="C145" i="16"/>
  <c r="H145" i="16" s="1"/>
  <c r="I145" i="16" s="1"/>
  <c r="I174" i="16"/>
  <c r="C132" i="16"/>
  <c r="H132" i="16" s="1"/>
  <c r="I132" i="16" s="1"/>
  <c r="H124" i="16" s="1"/>
  <c r="D132" i="15"/>
  <c r="C132" i="15"/>
  <c r="C145" i="15"/>
  <c r="I174" i="15"/>
  <c r="I92" i="15"/>
  <c r="I116" i="15" s="1"/>
  <c r="A161" i="15" s="1"/>
  <c r="H116" i="15"/>
  <c r="E145" i="15"/>
  <c r="E132" i="15"/>
  <c r="C132" i="14"/>
  <c r="I92" i="14"/>
  <c r="I116" i="14" s="1"/>
  <c r="A161" i="14" s="1"/>
  <c r="D145" i="14"/>
  <c r="D132" i="14"/>
  <c r="E132" i="14"/>
  <c r="E145" i="14"/>
  <c r="I174" i="14"/>
  <c r="H116" i="14"/>
  <c r="I176" i="13"/>
  <c r="H132" i="13"/>
  <c r="I132" i="13" s="1"/>
  <c r="H124" i="13" s="1"/>
  <c r="H145" i="13"/>
  <c r="I145" i="13" s="1"/>
  <c r="I92" i="12"/>
  <c r="I115" i="12" s="1"/>
  <c r="A160" i="12" s="1"/>
  <c r="C144" i="12"/>
  <c r="I173" i="12"/>
  <c r="C131" i="12"/>
  <c r="E131" i="12"/>
  <c r="E144" i="12"/>
  <c r="H115" i="12"/>
  <c r="D144" i="12"/>
  <c r="D131" i="12"/>
  <c r="I47" i="11"/>
  <c r="I130" i="11"/>
  <c r="I143" i="11"/>
  <c r="I102" i="11"/>
  <c r="H145" i="17" l="1"/>
  <c r="I145" i="17" s="1"/>
  <c r="I191" i="11"/>
  <c r="H100" i="11"/>
  <c r="G143" i="18"/>
  <c r="I141" i="18" s="1"/>
  <c r="I181" i="18" s="1"/>
  <c r="H136" i="18"/>
  <c r="H137" i="18" s="1"/>
  <c r="H132" i="17"/>
  <c r="I132" i="17" s="1"/>
  <c r="H123" i="17" s="1"/>
  <c r="H122" i="18"/>
  <c r="H120" i="18"/>
  <c r="H126" i="18"/>
  <c r="G130" i="18"/>
  <c r="H125" i="18"/>
  <c r="H123" i="18"/>
  <c r="I176" i="17"/>
  <c r="H135" i="17"/>
  <c r="G143" i="17"/>
  <c r="H136" i="17"/>
  <c r="I176" i="16"/>
  <c r="H135" i="16"/>
  <c r="G143" i="16"/>
  <c r="H136" i="16"/>
  <c r="H126" i="16"/>
  <c r="H122" i="16"/>
  <c r="H120" i="16"/>
  <c r="H125" i="16"/>
  <c r="G130" i="16"/>
  <c r="H123" i="16"/>
  <c r="I176" i="15"/>
  <c r="H145" i="15"/>
  <c r="I145" i="15" s="1"/>
  <c r="H132" i="15"/>
  <c r="I132" i="15" s="1"/>
  <c r="H124" i="15" s="1"/>
  <c r="H132" i="14"/>
  <c r="I132" i="14" s="1"/>
  <c r="H145" i="14"/>
  <c r="I145" i="14" s="1"/>
  <c r="H135" i="14" s="1"/>
  <c r="I176" i="14"/>
  <c r="H126" i="13"/>
  <c r="H125" i="13"/>
  <c r="H120" i="13"/>
  <c r="H122" i="13"/>
  <c r="G130" i="13"/>
  <c r="H123" i="13"/>
  <c r="H135" i="13"/>
  <c r="H136" i="13"/>
  <c r="G143" i="13"/>
  <c r="H131" i="12"/>
  <c r="I131" i="12" s="1"/>
  <c r="H123" i="12" s="1"/>
  <c r="I175" i="12"/>
  <c r="H144" i="12"/>
  <c r="I144" i="12" s="1"/>
  <c r="I78" i="11"/>
  <c r="H45" i="11"/>
  <c r="A132" i="11"/>
  <c r="I65" i="11"/>
  <c r="I64" i="11"/>
  <c r="I72" i="11"/>
  <c r="I71" i="11"/>
  <c r="I83" i="11"/>
  <c r="H96" i="11"/>
  <c r="H98" i="11"/>
  <c r="H46" i="11"/>
  <c r="I60" i="11"/>
  <c r="H42" i="11"/>
  <c r="I75" i="11"/>
  <c r="H101" i="11"/>
  <c r="I73" i="11"/>
  <c r="H40" i="11"/>
  <c r="I77" i="11"/>
  <c r="I74" i="11"/>
  <c r="H43" i="11"/>
  <c r="H39" i="11"/>
  <c r="I89" i="11"/>
  <c r="I90" i="11" s="1"/>
  <c r="F132" i="11" s="1"/>
  <c r="I173" i="11"/>
  <c r="H41" i="11"/>
  <c r="I66" i="11"/>
  <c r="I85" i="11"/>
  <c r="H95" i="11"/>
  <c r="I61" i="11"/>
  <c r="H44" i="11"/>
  <c r="A145" i="11"/>
  <c r="H97" i="11"/>
  <c r="I76" i="11"/>
  <c r="I62" i="11"/>
  <c r="I84" i="11"/>
  <c r="H99" i="11"/>
  <c r="I59" i="11"/>
  <c r="I63" i="11"/>
  <c r="G132" i="11"/>
  <c r="I175" i="11"/>
  <c r="G145" i="11"/>
  <c r="H3" i="20"/>
  <c r="I3" i="20" l="1"/>
  <c r="I11" i="20" s="1"/>
  <c r="H126" i="14"/>
  <c r="H124" i="14"/>
  <c r="H140" i="18"/>
  <c r="H141" i="18" s="1"/>
  <c r="H125" i="17"/>
  <c r="H124" i="17"/>
  <c r="H126" i="17"/>
  <c r="G130" i="17"/>
  <c r="I127" i="17" s="1"/>
  <c r="H120" i="17"/>
  <c r="H122" i="17"/>
  <c r="I127" i="18"/>
  <c r="H121" i="18"/>
  <c r="H127" i="18" s="1"/>
  <c r="H147" i="18" s="1"/>
  <c r="I141" i="17"/>
  <c r="I181" i="17" s="1"/>
  <c r="H140" i="17"/>
  <c r="H141" i="17" s="1"/>
  <c r="H137" i="17"/>
  <c r="H137" i="16"/>
  <c r="I127" i="16"/>
  <c r="H121" i="16"/>
  <c r="H127" i="16" s="1"/>
  <c r="I141" i="16"/>
  <c r="I181" i="16" s="1"/>
  <c r="H140" i="16"/>
  <c r="H141" i="16" s="1"/>
  <c r="H122" i="15"/>
  <c r="H120" i="15"/>
  <c r="G130" i="15"/>
  <c r="H126" i="15"/>
  <c r="H125" i="15"/>
  <c r="H135" i="15"/>
  <c r="G143" i="15"/>
  <c r="H136" i="15"/>
  <c r="H123" i="14"/>
  <c r="H125" i="14"/>
  <c r="G130" i="14"/>
  <c r="I127" i="14" s="1"/>
  <c r="H120" i="14"/>
  <c r="H122" i="14"/>
  <c r="H136" i="14"/>
  <c r="H137" i="14" s="1"/>
  <c r="G143" i="14"/>
  <c r="I141" i="14" s="1"/>
  <c r="I181" i="14" s="1"/>
  <c r="H140" i="13"/>
  <c r="H141" i="13" s="1"/>
  <c r="I141" i="13"/>
  <c r="I181" i="13" s="1"/>
  <c r="I127" i="13"/>
  <c r="H121" i="13"/>
  <c r="H127" i="13" s="1"/>
  <c r="H137" i="13"/>
  <c r="H134" i="12"/>
  <c r="G142" i="12"/>
  <c r="H135" i="12"/>
  <c r="H124" i="12"/>
  <c r="H125" i="12"/>
  <c r="H119" i="12"/>
  <c r="H121" i="12"/>
  <c r="G129" i="12"/>
  <c r="H122" i="12"/>
  <c r="H47" i="11"/>
  <c r="H102" i="11"/>
  <c r="I86" i="11"/>
  <c r="E145" i="11" s="1"/>
  <c r="I79" i="11"/>
  <c r="D145" i="11" s="1"/>
  <c r="I67" i="11"/>
  <c r="F145" i="11"/>
  <c r="H121" i="17" l="1"/>
  <c r="H121" i="14"/>
  <c r="H127" i="14" s="1"/>
  <c r="H127" i="17"/>
  <c r="H147" i="17" s="1"/>
  <c r="H140" i="14"/>
  <c r="H141" i="14" s="1"/>
  <c r="I179" i="18"/>
  <c r="I147" i="18"/>
  <c r="C161" i="18" s="1"/>
  <c r="D161" i="18" s="1"/>
  <c r="I179" i="17"/>
  <c r="I147" i="17"/>
  <c r="C161" i="17" s="1"/>
  <c r="D161" i="17" s="1"/>
  <c r="H147" i="16"/>
  <c r="I147" i="16"/>
  <c r="C161" i="16" s="1"/>
  <c r="D161" i="16" s="1"/>
  <c r="I179" i="16"/>
  <c r="I121" i="15"/>
  <c r="H137" i="15"/>
  <c r="H140" i="15"/>
  <c r="H141" i="15" s="1"/>
  <c r="I141" i="15"/>
  <c r="I181" i="15" s="1"/>
  <c r="I179" i="14"/>
  <c r="I147" i="14"/>
  <c r="C161" i="14" s="1"/>
  <c r="D161" i="14" s="1"/>
  <c r="H147" i="13"/>
  <c r="I179" i="13"/>
  <c r="I147" i="13"/>
  <c r="C161" i="13" s="1"/>
  <c r="D161" i="13" s="1"/>
  <c r="I126" i="12"/>
  <c r="H120" i="12"/>
  <c r="H126" i="12" s="1"/>
  <c r="I140" i="12"/>
  <c r="I180" i="12" s="1"/>
  <c r="H139" i="12"/>
  <c r="H140" i="12" s="1"/>
  <c r="H136" i="12"/>
  <c r="I174" i="11"/>
  <c r="I176" i="11" s="1"/>
  <c r="H116" i="11"/>
  <c r="I92" i="11"/>
  <c r="I116" i="11" s="1"/>
  <c r="A161" i="11" s="1"/>
  <c r="D132" i="11"/>
  <c r="E132" i="11"/>
  <c r="C145" i="11"/>
  <c r="H145" i="11" s="1"/>
  <c r="I145" i="11" s="1"/>
  <c r="G143" i="11" s="1"/>
  <c r="H140" i="11" s="1"/>
  <c r="H141" i="11" s="1"/>
  <c r="C132" i="11"/>
  <c r="H147" i="14" l="1"/>
  <c r="H123" i="15"/>
  <c r="F7" i="20"/>
  <c r="G7" i="20" s="1"/>
  <c r="G11" i="20" s="1"/>
  <c r="I127" i="15"/>
  <c r="I147" i="15" s="1"/>
  <c r="C161" i="15" s="1"/>
  <c r="D161" i="15" s="1"/>
  <c r="I152" i="18"/>
  <c r="H152" i="18" s="1"/>
  <c r="I155" i="18"/>
  <c r="H155" i="18" s="1"/>
  <c r="I154" i="18"/>
  <c r="H154" i="18" s="1"/>
  <c r="I151" i="18"/>
  <c r="I153" i="18"/>
  <c r="H153" i="18" s="1"/>
  <c r="I182" i="18"/>
  <c r="I152" i="17"/>
  <c r="H152" i="17" s="1"/>
  <c r="I151" i="17"/>
  <c r="I153" i="17"/>
  <c r="H153" i="17" s="1"/>
  <c r="I155" i="17"/>
  <c r="H155" i="17" s="1"/>
  <c r="I154" i="17"/>
  <c r="H154" i="17" s="1"/>
  <c r="I182" i="17"/>
  <c r="I182" i="16"/>
  <c r="I151" i="16"/>
  <c r="I152" i="16"/>
  <c r="H152" i="16" s="1"/>
  <c r="I154" i="16"/>
  <c r="H154" i="16" s="1"/>
  <c r="I153" i="16"/>
  <c r="H153" i="16" s="1"/>
  <c r="I155" i="16"/>
  <c r="H155" i="16" s="1"/>
  <c r="H121" i="15"/>
  <c r="H127" i="15" s="1"/>
  <c r="H147" i="15" s="1"/>
  <c r="I179" i="15"/>
  <c r="I182" i="14"/>
  <c r="I153" i="14"/>
  <c r="H153" i="14" s="1"/>
  <c r="I152" i="14"/>
  <c r="H152" i="14" s="1"/>
  <c r="I151" i="14"/>
  <c r="I155" i="14"/>
  <c r="H155" i="14" s="1"/>
  <c r="I154" i="14"/>
  <c r="H154" i="14" s="1"/>
  <c r="I152" i="13"/>
  <c r="H152" i="13" s="1"/>
  <c r="I151" i="13"/>
  <c r="I155" i="13"/>
  <c r="H155" i="13" s="1"/>
  <c r="I154" i="13"/>
  <c r="H154" i="13" s="1"/>
  <c r="I153" i="13"/>
  <c r="H153" i="13" s="1"/>
  <c r="I182" i="13"/>
  <c r="H146" i="12"/>
  <c r="I146" i="12"/>
  <c r="C160" i="12" s="1"/>
  <c r="D160" i="12" s="1"/>
  <c r="I178" i="12"/>
  <c r="H132" i="11"/>
  <c r="I132" i="11" s="1"/>
  <c r="H135" i="11"/>
  <c r="H136" i="11"/>
  <c r="I141" i="11"/>
  <c r="H120" i="11" l="1"/>
  <c r="H124" i="11"/>
  <c r="H151" i="18"/>
  <c r="H156" i="18" s="1"/>
  <c r="H169" i="18" s="1"/>
  <c r="I156" i="18"/>
  <c r="H151" i="17"/>
  <c r="H156" i="17" s="1"/>
  <c r="H169" i="17" s="1"/>
  <c r="I156" i="17"/>
  <c r="I156" i="16"/>
  <c r="H151" i="16"/>
  <c r="H156" i="16" s="1"/>
  <c r="H169" i="16" s="1"/>
  <c r="I155" i="15"/>
  <c r="H155" i="15" s="1"/>
  <c r="I153" i="15"/>
  <c r="H153" i="15" s="1"/>
  <c r="I152" i="15"/>
  <c r="H152" i="15" s="1"/>
  <c r="I154" i="15"/>
  <c r="H154" i="15" s="1"/>
  <c r="I151" i="15"/>
  <c r="I182" i="15"/>
  <c r="I156" i="14"/>
  <c r="H151" i="14"/>
  <c r="H156" i="14" s="1"/>
  <c r="H169" i="14" s="1"/>
  <c r="H151" i="13"/>
  <c r="H156" i="13" s="1"/>
  <c r="H169" i="13" s="1"/>
  <c r="I156" i="13"/>
  <c r="I181" i="12"/>
  <c r="I151" i="12"/>
  <c r="H151" i="12" s="1"/>
  <c r="I150" i="12"/>
  <c r="I154" i="12"/>
  <c r="H154" i="12" s="1"/>
  <c r="I153" i="12"/>
  <c r="H153" i="12" s="1"/>
  <c r="I152" i="12"/>
  <c r="H152" i="12" s="1"/>
  <c r="H122" i="11"/>
  <c r="H126" i="11"/>
  <c r="G130" i="11"/>
  <c r="H137" i="11"/>
  <c r="H125" i="11"/>
  <c r="I181" i="11"/>
  <c r="I169" i="18" l="1"/>
  <c r="I186" i="18"/>
  <c r="G194" i="18" s="1"/>
  <c r="I185" i="18"/>
  <c r="I169" i="17"/>
  <c r="I186" i="17"/>
  <c r="G194" i="17" s="1"/>
  <c r="I185" i="17"/>
  <c r="H185" i="17" s="1"/>
  <c r="H186" i="17" s="1"/>
  <c r="I169" i="16"/>
  <c r="I186" i="16"/>
  <c r="G194" i="16" s="1"/>
  <c r="I185" i="16"/>
  <c r="H185" i="16" s="1"/>
  <c r="H186" i="16" s="1"/>
  <c r="H151" i="15"/>
  <c r="H156" i="15" s="1"/>
  <c r="H169" i="15" s="1"/>
  <c r="I156" i="15"/>
  <c r="I169" i="14"/>
  <c r="I186" i="14"/>
  <c r="G194" i="14" s="1"/>
  <c r="I185" i="14"/>
  <c r="I169" i="13"/>
  <c r="I186" i="13"/>
  <c r="G194" i="13" s="1"/>
  <c r="I185" i="13"/>
  <c r="H185" i="13" s="1"/>
  <c r="H186" i="13" s="1"/>
  <c r="I155" i="12"/>
  <c r="H150" i="12"/>
  <c r="H155" i="12" s="1"/>
  <c r="H168" i="12" s="1"/>
  <c r="I123" i="11"/>
  <c r="H121" i="11"/>
  <c r="H123" i="11"/>
  <c r="H185" i="18" l="1"/>
  <c r="H186" i="18" s="1"/>
  <c r="I194" i="18"/>
  <c r="J2" i="20" s="1"/>
  <c r="K2" i="20" s="1"/>
  <c r="H180" i="18"/>
  <c r="H173" i="18"/>
  <c r="H175" i="18"/>
  <c r="H174" i="18"/>
  <c r="H181" i="18"/>
  <c r="H179" i="18"/>
  <c r="H182" i="18" s="1"/>
  <c r="I194" i="17"/>
  <c r="J9" i="20" s="1"/>
  <c r="K9" i="20" s="1"/>
  <c r="H180" i="17"/>
  <c r="H173" i="17"/>
  <c r="H175" i="17"/>
  <c r="H174" i="17"/>
  <c r="H181" i="17"/>
  <c r="H179" i="17"/>
  <c r="I194" i="16"/>
  <c r="J8" i="20" s="1"/>
  <c r="K8" i="20" s="1"/>
  <c r="H180" i="16"/>
  <c r="H173" i="16"/>
  <c r="H175" i="16"/>
  <c r="H174" i="16"/>
  <c r="H181" i="16"/>
  <c r="H179" i="16"/>
  <c r="I169" i="15"/>
  <c r="I186" i="15"/>
  <c r="G194" i="15" s="1"/>
  <c r="I185" i="15"/>
  <c r="H185" i="14"/>
  <c r="H186" i="14" s="1"/>
  <c r="I194" i="14"/>
  <c r="J6" i="20" s="1"/>
  <c r="K6" i="20" s="1"/>
  <c r="H180" i="14"/>
  <c r="H173" i="14"/>
  <c r="H175" i="14"/>
  <c r="H174" i="14"/>
  <c r="H181" i="14"/>
  <c r="H179" i="14"/>
  <c r="I194" i="13"/>
  <c r="J5" i="20" s="1"/>
  <c r="K5" i="20" s="1"/>
  <c r="H180" i="13"/>
  <c r="H173" i="13"/>
  <c r="H175" i="13"/>
  <c r="H174" i="13"/>
  <c r="H181" i="13"/>
  <c r="H179" i="13"/>
  <c r="I168" i="12"/>
  <c r="I185" i="12"/>
  <c r="G193" i="12" s="1"/>
  <c r="I184" i="12"/>
  <c r="H184" i="12" s="1"/>
  <c r="H185" i="12" s="1"/>
  <c r="H127" i="11"/>
  <c r="H147" i="11" s="1"/>
  <c r="I127" i="11"/>
  <c r="H182" i="14" l="1"/>
  <c r="H182" i="13"/>
  <c r="H182" i="17"/>
  <c r="H176" i="18"/>
  <c r="H182" i="16"/>
  <c r="H176" i="17"/>
  <c r="H176" i="16"/>
  <c r="I194" i="15"/>
  <c r="J7" i="20" s="1"/>
  <c r="K7" i="20" s="1"/>
  <c r="H180" i="15"/>
  <c r="H173" i="15"/>
  <c r="H175" i="15"/>
  <c r="H174" i="15"/>
  <c r="H181" i="15"/>
  <c r="H179" i="15"/>
  <c r="H185" i="15"/>
  <c r="H186" i="15" s="1"/>
  <c r="H176" i="14"/>
  <c r="H176" i="13"/>
  <c r="I193" i="12"/>
  <c r="J4" i="20" s="1"/>
  <c r="K4" i="20" s="1"/>
  <c r="H179" i="12"/>
  <c r="H174" i="12"/>
  <c r="H172" i="12"/>
  <c r="H173" i="12"/>
  <c r="H180" i="12"/>
  <c r="H178" i="12"/>
  <c r="I179" i="11"/>
  <c r="I182" i="11" s="1"/>
  <c r="I147" i="11"/>
  <c r="C161" i="11" s="1"/>
  <c r="D161" i="11" s="1"/>
  <c r="H181" i="12" l="1"/>
  <c r="H182" i="15"/>
  <c r="H176" i="15"/>
  <c r="H175" i="12"/>
  <c r="I154" i="11"/>
  <c r="H154" i="11" s="1"/>
  <c r="I155" i="11"/>
  <c r="H155" i="11" s="1"/>
  <c r="I152" i="11"/>
  <c r="H152" i="11" s="1"/>
  <c r="I153" i="11"/>
  <c r="H153" i="11" s="1"/>
  <c r="I151" i="11"/>
  <c r="H151" i="11" l="1"/>
  <c r="H156" i="11" s="1"/>
  <c r="H169" i="11" s="1"/>
  <c r="I156" i="11"/>
  <c r="I186" i="11" l="1"/>
  <c r="G194" i="11" s="1"/>
  <c r="I169" i="11"/>
  <c r="I185" i="11"/>
  <c r="H185" i="11" l="1"/>
  <c r="H186" i="11" s="1"/>
  <c r="I194" i="11"/>
  <c r="J3" i="20" s="1"/>
  <c r="K3" i="20" s="1"/>
  <c r="K13" i="20" s="1"/>
  <c r="K11" i="20" s="1"/>
  <c r="H180" i="11"/>
  <c r="H174" i="11"/>
  <c r="H173" i="11"/>
  <c r="H175" i="11"/>
  <c r="H181" i="11"/>
  <c r="H179" i="11"/>
  <c r="H182" i="11" l="1"/>
  <c r="H176" i="11"/>
</calcChain>
</file>

<file path=xl/comments1.xml><?xml version="1.0" encoding="utf-8"?>
<comments xmlns="http://schemas.openxmlformats.org/spreadsheetml/2006/main">
  <authors>
    <author>gn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</commentList>
</comments>
</file>

<file path=xl/comments2.xml><?xml version="1.0" encoding="utf-8"?>
<comments xmlns="http://schemas.openxmlformats.org/spreadsheetml/2006/main">
  <authors>
    <author>gn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</commentList>
</comments>
</file>

<file path=xl/comments3.xml><?xml version="1.0" encoding="utf-8"?>
<comments xmlns="http://schemas.openxmlformats.org/spreadsheetml/2006/main">
  <authors>
    <author>gn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</commentList>
</comments>
</file>

<file path=xl/comments4.xml><?xml version="1.0" encoding="utf-8"?>
<comments xmlns="http://schemas.openxmlformats.org/spreadsheetml/2006/main">
  <authors>
    <author>gn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</commentList>
</comments>
</file>

<file path=xl/comments5.xml><?xml version="1.0" encoding="utf-8"?>
<comments xmlns="http://schemas.openxmlformats.org/spreadsheetml/2006/main">
  <authors>
    <author>gn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</commentList>
</comments>
</file>

<file path=xl/comments6.xml><?xml version="1.0" encoding="utf-8"?>
<comments xmlns="http://schemas.openxmlformats.org/spreadsheetml/2006/main">
  <authors>
    <author>gn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</commentList>
</comments>
</file>

<file path=xl/comments7.xml><?xml version="1.0" encoding="utf-8"?>
<comments xmlns="http://schemas.openxmlformats.org/spreadsheetml/2006/main">
  <authors>
    <author>gn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</commentList>
</comments>
</file>

<file path=xl/comments8.xml><?xml version="1.0" encoding="utf-8"?>
<comments xmlns="http://schemas.openxmlformats.org/spreadsheetml/2006/main">
  <authors>
    <author>gn</author>
    <author/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21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30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sharedStrings.xml><?xml version="1.0" encoding="utf-8"?>
<sst xmlns="http://schemas.openxmlformats.org/spreadsheetml/2006/main" count="2144" uniqueCount="230">
  <si>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</si>
  <si>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</si>
  <si>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</si>
  <si>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</si>
  <si>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</si>
  <si>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</si>
  <si>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</si>
  <si>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</si>
  <si>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</si>
  <si>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</si>
  <si>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</si>
  <si>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</si>
  <si>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</si>
  <si>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</si>
  <si>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</si>
  <si>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</si>
  <si>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</si>
  <si>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</si>
  <si>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</si>
  <si>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</si>
  <si>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</si>
  <si>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</si>
  <si>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</si>
  <si>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</si>
  <si>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</si>
  <si>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</si>
  <si>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</si>
  <si>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</si>
  <si>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</si>
  <si>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</si>
  <si>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</si>
  <si>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</si>
  <si>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</si>
  <si>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</si>
  <si>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</si>
  <si>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</si>
  <si>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</si>
  <si>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</si>
  <si>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</si>
  <si>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</si>
  <si>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</si>
  <si>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</si>
  <si>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</si>
  <si>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</si>
  <si>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</si>
  <si>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</si>
  <si>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</si>
  <si>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</si>
  <si>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</si>
  <si>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</si>
  <si>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</si>
  <si>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</si>
  <si>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</si>
  <si>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</si>
  <si>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</si>
  <si>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</si>
  <si>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</si>
  <si>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</si>
  <si>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</si>
  <si>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</si>
  <si>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</si>
  <si>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</si>
  <si>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</si>
  <si>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</si>
  <si>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</si>
  <si>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</si>
  <si>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</si>
  <si>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</si>
  <si>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</si>
  <si>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</si>
  <si>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</si>
  <si>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</si>
  <si>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</si>
  <si>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</si>
  <si>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</si>
  <si>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</si>
  <si>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</si>
  <si>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</si>
  <si>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</si>
  <si>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</si>
  <si>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</si>
  <si>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</si>
  <si>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</si>
  <si>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</si>
  <si>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</si>
  <si>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</si>
  <si>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</si>
  <si>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</si>
  <si>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</si>
  <si>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</si>
  <si>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</si>
  <si>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</si>
  <si>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</si>
  <si>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</si>
  <si>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</si>
  <si>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</si>
  <si>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</si>
  <si>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</si>
  <si>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</si>
  <si>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</si>
  <si>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</si>
  <si>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</si>
  <si>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</si>
  <si>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</si>
  <si>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</si>
  <si>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</si>
  <si>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</si>
  <si>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</si>
  <si>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</si>
  <si>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</si>
  <si>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</si>
  <si>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</si>
  <si>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</si>
  <si>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</si>
  <si>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</si>
  <si>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</si>
  <si>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</si>
  <si>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</si>
  <si>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</si>
  <si>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</si>
  <si>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</si>
  <si>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</si>
  <si>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</si>
  <si>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</si>
  <si>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</si>
  <si>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</si>
  <si>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</si>
  <si>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</si>
  <si>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</si>
  <si>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</si>
  <si>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</si>
  <si>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</si>
  <si>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</si>
  <si>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</si>
  <si>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</si>
  <si>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</si>
  <si>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</si>
  <si>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</si>
  <si>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</si>
  <si>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</si>
  <si>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</si>
  <si>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</si>
  <si>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</si>
  <si>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</si>
  <si>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</si>
  <si>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</si>
  <si>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</si>
  <si>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</si>
  <si>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</si>
  <si>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</si>
  <si>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</si>
  <si>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</si>
  <si>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</si>
  <si>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</si>
  <si>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</si>
  <si>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</si>
  <si>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</si>
  <si>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</si>
  <si>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</si>
  <si>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</si>
  <si>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</si>
  <si>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</si>
  <si>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</si>
  <si>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</si>
  <si>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</si>
  <si>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</si>
  <si>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</si>
  <si>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</si>
  <si>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</si>
  <si>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</si>
  <si>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</si>
  <si>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</si>
  <si>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</si>
  <si>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</si>
  <si>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</si>
  <si>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</si>
  <si>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</si>
  <si>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</si>
  <si>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</si>
  <si>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</si>
  <si>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TOTAL DOS ENCARGOS SOCIAIS (II + III + IV + V)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</si>
  <si>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</si>
  <si>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</si>
  <si>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</si>
  <si>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</si>
  <si>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</si>
  <si>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</si>
  <si>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t>24/4501-0000254-7</t>
  </si>
  <si>
    <t>Auxiliar de Supervisor</t>
  </si>
  <si>
    <t>Motorista</t>
  </si>
  <si>
    <t>Auxiliar de Serviços Administrativos</t>
  </si>
  <si>
    <t>Recepcionista</t>
  </si>
  <si>
    <t>Auxiliar de Limpeza</t>
  </si>
  <si>
    <t>Supervisor</t>
  </si>
  <si>
    <t>Porto Alegre</t>
  </si>
  <si>
    <t>Canoas</t>
  </si>
  <si>
    <t>44h</t>
  </si>
  <si>
    <t>40h</t>
  </si>
  <si>
    <t>seg-sex</t>
  </si>
  <si>
    <t xml:space="preserve">CCT RS004627/2024 </t>
  </si>
  <si>
    <t>CLÁUSULA DÉCIMA QUARTA - CESTA BÁSICA</t>
  </si>
  <si>
    <t>Outros Benefícios</t>
  </si>
  <si>
    <t>Auxiliar de Serviços Administrativos Canoas</t>
  </si>
  <si>
    <t>Supervisor POA</t>
  </si>
  <si>
    <t>CCT RS000041/2026</t>
  </si>
  <si>
    <r>
      <t>ATENÇÃO: SOMENTE PREENCHER QUANDO HOUVER FORNECIMENTO DE MATERIAIS E/OU EQUIPAMENTOS (</t>
    </r>
    <r>
      <rPr>
        <b/>
        <u/>
        <sz val="11"/>
        <color rgb="FFFF0000"/>
        <rFont val="Calibri"/>
        <family val="2"/>
      </rPr>
      <t>NÃO INCLUÍDO EPIs E UNIFORMES</t>
    </r>
    <r>
      <rPr>
        <b/>
        <sz val="11"/>
        <color rgb="FFFF0000"/>
        <rFont val="Calibri"/>
        <family val="2"/>
        <charset val="1"/>
      </rPr>
      <t>)</t>
    </r>
  </si>
  <si>
    <t>PLANILHA DE MATERIAIS E EQUIPAMENTOS A SER PREENCHIDA PELO LICITANTE COM BASE NO TERMO DE REFERÊNCIA (CGL 7.2 DO EDITAL)</t>
  </si>
  <si>
    <r>
      <t>Material/Equipamento (</t>
    </r>
    <r>
      <rPr>
        <b/>
        <u/>
        <sz val="11"/>
        <rFont val="Calibri"/>
        <family val="2"/>
      </rPr>
      <t>não incluir EPIs e uniformes</t>
    </r>
    <r>
      <rPr>
        <b/>
        <sz val="11"/>
        <rFont val="Calibri"/>
        <family val="2"/>
        <charset val="1"/>
      </rPr>
      <t>)</t>
    </r>
  </si>
  <si>
    <t>Quantidade</t>
  </si>
  <si>
    <t>Valor unitário</t>
  </si>
  <si>
    <t>Valor total</t>
  </si>
  <si>
    <t>VALOR TOTAL MENSAL DE MATERIAIS/EQUIPAMENTOS: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</si>
  <si>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</si>
  <si>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</si>
  <si>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</si>
  <si>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</si>
  <si>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Valor total mensal do posto</t>
  </si>
  <si>
    <t>TOTAL DE POSTOS:</t>
  </si>
  <si>
    <t>VALOR MENSAL PARA RETENÇÃO EM CONTA VINCULADA:</t>
  </si>
  <si>
    <t>PORCENTAGEM CORRESPONDENTE EM RELAÇÃO AO VALOR TOTAL PARA RETENÇÃO EM CONTA VINCULADA:</t>
  </si>
  <si>
    <t>VALOR GLOBAL MENSAL:</t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</si>
  <si>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</si>
  <si>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</si>
  <si>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</si>
  <si>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</si>
  <si>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t>Prêmio Assiduidade (Cláusual 19ª)</t>
  </si>
  <si>
    <t>PLANO DE BENEFÍCIO SOCIAL FAMILIAR (Cláusla 31ª)</t>
  </si>
  <si>
    <t>Plano de Benefício Social Familiar</t>
  </si>
  <si>
    <t>Prêmio Assiduidade</t>
  </si>
  <si>
    <t>Auxiliar de Supervisor Canoas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</si>
</sst>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</numFmts>
  <fonts count="42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8.5"/>
      <color rgb="FF000000"/>
      <name val="Tahoma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9"/>
      <color indexed="81"/>
      <name val="Segoe U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sz val="11"/>
      <name val="Calibri"/>
      <family val="2"/>
      <charset val="1"/>
    </font>
    <font>
      <b/>
      <sz val="11"/>
      <color rgb="FFFF0000"/>
      <name val="Calibri"/>
      <family val="2"/>
      <charset val="1"/>
    </font>
    <font>
      <b/>
      <u/>
      <sz val="11"/>
      <color rgb="FFFF0000"/>
      <name val="Calibri"/>
      <family val="2"/>
    </font>
    <font>
      <b/>
      <u/>
      <sz val="11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rgb="FFD6DCE5"/>
      </patternFill>
    </fill>
    <fill>
      <patternFill patternType="solid">
        <fgColor theme="2" tint="-0.249977111117893"/>
        <bgColor rgb="FFD6DCE5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9" fillId="0" borderId="0" applyBorder="0" applyProtection="0"/>
    <xf numFmtId="0" fontId="29" fillId="0" borderId="0"/>
    <xf numFmtId="0" fontId="29" fillId="0" borderId="0"/>
    <xf numFmtId="0" fontId="29" fillId="0" borderId="0"/>
    <xf numFmtId="9" fontId="29" fillId="0" borderId="0" applyBorder="0" applyProtection="0"/>
    <xf numFmtId="44" fontId="29" fillId="0" borderId="0" applyFont="0" applyFill="0" applyBorder="0" applyAlignment="0" applyProtection="0"/>
    <xf numFmtId="9" fontId="29" fillId="0" borderId="0" applyFont="0" applyFill="0" applyBorder="0" applyAlignment="0" applyProtection="0"/>
  </cellStyleXfs>
  <cellXfs count="237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9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29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33" fillId="10" borderId="1" xfId="0" applyFont="1" applyFill="1" applyBorder="1" applyAlignment="1">
      <alignment horizontal="center" vertical="center" wrapText="1"/>
    </xf>
    <xf numFmtId="0" fontId="27" fillId="12" borderId="1" xfId="4" applyFont="1" applyFill="1" applyBorder="1" applyAlignment="1">
      <alignment horizontal="center" vertical="center" wrapText="1"/>
    </xf>
    <xf numFmtId="0" fontId="27" fillId="12" borderId="3" xfId="4" applyFont="1" applyFill="1" applyBorder="1" applyAlignment="1">
      <alignment horizontal="center" vertical="center" wrapText="1"/>
    </xf>
    <xf numFmtId="0" fontId="26" fillId="12" borderId="5" xfId="4" applyFont="1" applyFill="1" applyBorder="1" applyAlignment="1">
      <alignment horizontal="center" vertical="center" wrapText="1"/>
    </xf>
    <xf numFmtId="0" fontId="26" fillId="12" borderId="1" xfId="4" applyFont="1" applyFill="1" applyBorder="1" applyAlignment="1">
      <alignment horizontal="center" vertical="center" wrapText="1"/>
    </xf>
    <xf numFmtId="0" fontId="26" fillId="12" borderId="10" xfId="4" applyFont="1" applyFill="1" applyBorder="1" applyAlignment="1">
      <alignment horizontal="center" vertical="center" wrapText="1"/>
    </xf>
    <xf numFmtId="4" fontId="32" fillId="10" borderId="1" xfId="0" applyNumberFormat="1" applyFont="1" applyFill="1" applyBorder="1" applyAlignment="1">
      <alignment horizontal="center" vertical="center" wrapText="1"/>
    </xf>
    <xf numFmtId="4" fontId="34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7" fillId="0" borderId="8" xfId="0" applyFont="1" applyBorder="1" applyAlignment="1">
      <alignment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4" fontId="32" fillId="10" borderId="5" xfId="8" applyFont="1" applyFill="1" applyBorder="1" applyAlignment="1">
      <alignment vertical="center" wrapText="1"/>
    </xf>
    <xf numFmtId="44" fontId="32" fillId="10" borderId="7" xfId="8" applyFont="1" applyFill="1" applyBorder="1" applyAlignment="1">
      <alignment vertical="center" wrapText="1"/>
    </xf>
    <xf numFmtId="0" fontId="29" fillId="0" borderId="1" xfId="4" applyBorder="1"/>
    <xf numFmtId="0" fontId="38" fillId="0" borderId="1" xfId="4" applyFont="1" applyBorder="1" applyAlignment="1">
      <alignment horizontal="center"/>
    </xf>
    <xf numFmtId="0" fontId="0" fillId="0" borderId="0" xfId="4" applyFont="1"/>
    <xf numFmtId="0" fontId="0" fillId="0" borderId="0" xfId="4" applyFont="1" applyAlignment="1">
      <alignment horizontal="center" vertical="center"/>
    </xf>
    <xf numFmtId="0" fontId="29" fillId="0" borderId="0" xfId="4" applyAlignment="1">
      <alignment horizontal="center" vertical="center"/>
    </xf>
    <xf numFmtId="0" fontId="27" fillId="16" borderId="3" xfId="4" applyFont="1" applyFill="1" applyBorder="1" applyAlignment="1">
      <alignment horizontal="center" vertical="center" wrapText="1"/>
    </xf>
    <xf numFmtId="49" fontId="29" fillId="0" borderId="1" xfId="4" applyNumberFormat="1" applyBorder="1"/>
    <xf numFmtId="1" fontId="29" fillId="0" borderId="1" xfId="4" applyNumberFormat="1" applyBorder="1"/>
    <xf numFmtId="170" fontId="29" fillId="0" borderId="1" xfId="4" applyNumberFormat="1" applyBorder="1"/>
    <xf numFmtId="49" fontId="28" fillId="0" borderId="1" xfId="4" applyNumberFormat="1" applyFont="1" applyBorder="1"/>
    <xf numFmtId="1" fontId="28" fillId="0" borderId="1" xfId="4" applyNumberFormat="1" applyFont="1" applyBorder="1"/>
    <xf numFmtId="170" fontId="28" fillId="0" borderId="1" xfId="4" applyNumberFormat="1" applyFont="1" applyBorder="1"/>
    <xf numFmtId="170" fontId="29" fillId="0" borderId="5" xfId="4" applyNumberFormat="1" applyBorder="1"/>
    <xf numFmtId="170" fontId="11" fillId="11" borderId="1" xfId="4" applyNumberFormat="1" applyFont="1" applyFill="1" applyBorder="1" applyAlignment="1">
      <alignment vertical="center" wrapText="1"/>
    </xf>
    <xf numFmtId="170" fontId="0" fillId="17" borderId="2" xfId="4" applyNumberFormat="1" applyFont="1" applyFill="1" applyBorder="1" applyAlignment="1">
      <alignment horizontal="center"/>
    </xf>
    <xf numFmtId="44" fontId="29" fillId="17" borderId="2" xfId="8" applyFill="1" applyBorder="1" applyAlignment="1">
      <alignment horizontal="center"/>
    </xf>
    <xf numFmtId="44" fontId="29" fillId="11" borderId="2" xfId="8" applyNumberFormat="1" applyFill="1" applyBorder="1" applyAlignment="1">
      <alignment horizontal="center"/>
    </xf>
    <xf numFmtId="44" fontId="29" fillId="11" borderId="2" xfId="8" applyFill="1" applyBorder="1" applyAlignment="1">
      <alignment horizontal="center"/>
    </xf>
    <xf numFmtId="164" fontId="29" fillId="18" borderId="2" xfId="4" applyNumberFormat="1" applyFill="1" applyBorder="1"/>
    <xf numFmtId="164" fontId="29" fillId="18" borderId="1" xfId="4" applyNumberFormat="1" applyFill="1" applyBorder="1"/>
    <xf numFmtId="43" fontId="11" fillId="11" borderId="1" xfId="4" applyNumberFormat="1" applyFont="1" applyFill="1" applyBorder="1" applyAlignment="1">
      <alignment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167" fontId="2" fillId="4" borderId="11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5" fillId="0" borderId="8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vertical="top" wrapText="1"/>
    </xf>
    <xf numFmtId="0" fontId="3" fillId="8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32" fillId="10" borderId="6" xfId="0" applyFont="1" applyFill="1" applyBorder="1" applyAlignment="1">
      <alignment horizontal="center" vertical="center" wrapText="1"/>
    </xf>
    <xf numFmtId="0" fontId="32" fillId="10" borderId="8" xfId="0" applyFont="1" applyFill="1" applyBorder="1" applyAlignment="1">
      <alignment horizontal="center" vertical="center" wrapText="1"/>
    </xf>
    <xf numFmtId="0" fontId="32" fillId="10" borderId="12" xfId="0" applyFont="1" applyFill="1" applyBorder="1" applyAlignment="1">
      <alignment horizontal="center" vertical="center" wrapText="1"/>
    </xf>
    <xf numFmtId="0" fontId="32" fillId="10" borderId="4" xfId="0" applyFont="1" applyFill="1" applyBorder="1" applyAlignment="1">
      <alignment horizontal="center" vertical="center" wrapText="1"/>
    </xf>
    <xf numFmtId="0" fontId="32" fillId="10" borderId="9" xfId="0" applyFont="1" applyFill="1" applyBorder="1" applyAlignment="1">
      <alignment horizontal="center" vertical="center" wrapText="1"/>
    </xf>
    <xf numFmtId="0" fontId="32" fillId="10" borderId="14" xfId="0" applyFont="1" applyFill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4" fontId="33" fillId="10" borderId="5" xfId="0" applyNumberFormat="1" applyFont="1" applyFill="1" applyBorder="1" applyAlignment="1">
      <alignment horizontal="center" vertical="center" wrapText="1"/>
    </xf>
    <xf numFmtId="4" fontId="33" fillId="10" borderId="7" xfId="0" applyNumberFormat="1" applyFont="1" applyFill="1" applyBorder="1" applyAlignment="1">
      <alignment horizontal="center" vertical="center" wrapText="1"/>
    </xf>
    <xf numFmtId="4" fontId="33" fillId="10" borderId="10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167" fontId="2" fillId="4" borderId="2" xfId="0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39" fillId="14" borderId="5" xfId="4" applyFont="1" applyFill="1" applyBorder="1" applyAlignment="1">
      <alignment horizontal="center" vertical="center" wrapText="1"/>
    </xf>
    <xf numFmtId="0" fontId="39" fillId="14" borderId="7" xfId="4" applyFont="1" applyFill="1" applyBorder="1" applyAlignment="1">
      <alignment horizontal="center" vertical="center" wrapText="1"/>
    </xf>
    <xf numFmtId="0" fontId="39" fillId="14" borderId="10" xfId="4" applyFont="1" applyFill="1" applyBorder="1" applyAlignment="1">
      <alignment horizontal="center" vertical="center" wrapText="1"/>
    </xf>
    <xf numFmtId="0" fontId="27" fillId="15" borderId="5" xfId="4" applyFont="1" applyFill="1" applyBorder="1" applyAlignment="1">
      <alignment horizontal="center" vertical="center" wrapText="1"/>
    </xf>
    <xf numFmtId="0" fontId="27" fillId="15" borderId="7" xfId="4" applyFont="1" applyFill="1" applyBorder="1" applyAlignment="1">
      <alignment horizontal="center" vertical="center" wrapText="1"/>
    </xf>
    <xf numFmtId="0" fontId="27" fillId="15" borderId="10" xfId="4" applyFont="1" applyFill="1" applyBorder="1" applyAlignment="1">
      <alignment horizontal="center" vertical="center" wrapText="1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0" fillId="13" borderId="10" xfId="4" applyFont="1" applyFill="1" applyBorder="1" applyAlignment="1">
      <alignment horizontal="center"/>
    </xf>
    <xf numFmtId="0" fontId="11" fillId="11" borderId="10" xfId="4" applyFont="1" applyFill="1" applyBorder="1" applyAlignment="1">
      <alignment horizontal="right" vertical="center" wrapText="1"/>
    </xf>
    <xf numFmtId="0" fontId="36" fillId="13" borderId="5" xfId="4" applyFont="1" applyFill="1" applyBorder="1" applyAlignment="1">
      <alignment horizontal="center"/>
    </xf>
    <xf numFmtId="0" fontId="36" fillId="13" borderId="7" xfId="4" applyFont="1" applyFill="1" applyBorder="1" applyAlignment="1">
      <alignment horizontal="center"/>
    </xf>
    <xf numFmtId="0" fontId="36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</cellXfs>
  <cellStyles count="10">
    <cellStyle name="Hiperlink" xfId="1" builtinId="8"/>
    <cellStyle name="Hiperlink 2" xfId="2"/>
    <cellStyle name="Moeda" xfId="8" builtinId="4"/>
    <cellStyle name="Moeda 2" xfId="3"/>
    <cellStyle name="Normal" xfId="0" builtinId="0"/>
    <cellStyle name="Normal 2" xfId="4"/>
    <cellStyle name="Normal 2 2" xfId="5"/>
    <cellStyle name="Normal 3" xfId="6"/>
    <cellStyle name="Porcentagem" xfId="9" builtinId="5"/>
    <cellStyle name="Porcentagem 2" xfId="7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4"/>
  <sheetViews>
    <sheetView showGridLines="0" view="pageBreakPreview" topLeftCell="A172" zoomScale="145" zoomScaleNormal="130" zoomScaleSheetLayoutView="145" zoomScalePageLayoutView="130" workbookViewId="0">
      <selection activeCell="J139" sqref="J13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K1" s="3"/>
    </row>
    <row r="2" spans="1:11" ht="22.5" customHeight="1" x14ac:dyDescent="0.25">
      <c r="A2" s="141" t="s">
        <v>1</v>
      </c>
      <c r="B2" s="141"/>
      <c r="C2" s="142" t="s">
        <v>187</v>
      </c>
      <c r="D2" s="142"/>
      <c r="E2" s="143" t="s">
        <v>2</v>
      </c>
      <c r="F2" s="143"/>
      <c r="G2" s="143"/>
      <c r="H2" s="143"/>
      <c r="I2" s="143"/>
    </row>
    <row r="3" spans="1:11" ht="11.25" customHeight="1" x14ac:dyDescent="0.25">
      <c r="A3" s="141" t="s">
        <v>3</v>
      </c>
      <c r="B3" s="141"/>
      <c r="C3" s="4"/>
      <c r="D3" s="5"/>
      <c r="E3" s="6" t="s">
        <v>4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137" t="s">
        <v>5</v>
      </c>
      <c r="B5" s="137"/>
      <c r="C5" s="137"/>
      <c r="D5" s="144" t="s">
        <v>193</v>
      </c>
      <c r="E5" s="144"/>
      <c r="F5" s="144"/>
      <c r="G5" s="145" t="str">
        <f>IF(D6="12x36","Regime de trabalho:","Quantidade de HORAS/MÊS")</f>
        <v>Quantidade de HORAS/MÊS</v>
      </c>
      <c r="H5" s="145"/>
      <c r="I5" s="146">
        <f>IF(D6="12x36",D6,5*D6)</f>
        <v>220</v>
      </c>
    </row>
    <row r="6" spans="1:11" ht="18.75" customHeight="1" x14ac:dyDescent="0.25">
      <c r="A6" s="137" t="str">
        <f>IF(D6="12x36","Regime de trabalho:","Regime de trabalho (horas semanais):")</f>
        <v>Regime de trabalho (horas semanais):</v>
      </c>
      <c r="B6" s="137"/>
      <c r="C6" s="137"/>
      <c r="D6" s="137">
        <v>44</v>
      </c>
      <c r="E6" s="137"/>
      <c r="F6" s="137"/>
      <c r="G6" s="145"/>
      <c r="H6" s="145"/>
      <c r="I6" s="146"/>
    </row>
    <row r="7" spans="1:11" ht="22.5" customHeight="1" x14ac:dyDescent="0.25">
      <c r="A7" s="137" t="s">
        <v>6</v>
      </c>
      <c r="B7" s="137"/>
      <c r="C7" s="137"/>
      <c r="D7" s="138" t="s">
        <v>204</v>
      </c>
      <c r="E7" s="138"/>
      <c r="F7" s="138"/>
      <c r="G7" s="139" t="s">
        <v>7</v>
      </c>
      <c r="H7" s="139"/>
      <c r="I7" s="140" t="s">
        <v>185</v>
      </c>
    </row>
    <row r="8" spans="1:11" ht="22.5" customHeight="1" x14ac:dyDescent="0.25">
      <c r="A8" s="137" t="s">
        <v>8</v>
      </c>
      <c r="B8" s="137"/>
      <c r="C8" s="137"/>
      <c r="D8" s="138" t="s">
        <v>204</v>
      </c>
      <c r="E8" s="138"/>
      <c r="F8" s="138"/>
      <c r="G8" s="139"/>
      <c r="H8" s="139"/>
      <c r="I8" s="140"/>
    </row>
    <row r="9" spans="1:11" ht="24.75" customHeight="1" x14ac:dyDescent="0.25">
      <c r="A9" s="137" t="s">
        <v>9</v>
      </c>
      <c r="B9" s="137"/>
      <c r="C9" s="137"/>
      <c r="D9" s="137" t="s">
        <v>194</v>
      </c>
      <c r="E9" s="137"/>
      <c r="F9" s="137"/>
      <c r="G9" s="139" t="s">
        <v>10</v>
      </c>
      <c r="H9" s="139"/>
      <c r="I9" s="94" t="s">
        <v>185</v>
      </c>
    </row>
    <row r="10" spans="1:11" ht="32.25" customHeight="1" x14ac:dyDescent="0.25">
      <c r="A10" s="150" t="s">
        <v>179</v>
      </c>
      <c r="B10" s="150"/>
      <c r="C10" s="150"/>
      <c r="D10" s="150"/>
      <c r="E10" s="150"/>
      <c r="F10" s="150"/>
      <c r="G10" s="93" t="s">
        <v>11</v>
      </c>
      <c r="H10" s="96">
        <v>220</v>
      </c>
      <c r="I10" s="7">
        <v>2307.83</v>
      </c>
    </row>
    <row r="11" spans="1:11" ht="11.25" customHeight="1" x14ac:dyDescent="0.25">
      <c r="A11" s="151" t="s">
        <v>12</v>
      </c>
      <c r="B11" s="151"/>
      <c r="C11" s="151"/>
      <c r="D11" s="151"/>
      <c r="E11" s="151"/>
      <c r="F11" s="151"/>
      <c r="G11" s="96" t="str">
        <f>D9</f>
        <v>Porto Alegre</v>
      </c>
      <c r="H11" s="96" t="s">
        <v>13</v>
      </c>
      <c r="I11" s="8">
        <v>0.05</v>
      </c>
    </row>
    <row r="12" spans="1:11" ht="15" customHeight="1" x14ac:dyDescent="0.25">
      <c r="A12" s="151" t="s">
        <v>14</v>
      </c>
      <c r="B12" s="151"/>
      <c r="C12" s="151"/>
      <c r="D12" s="151"/>
      <c r="E12" s="151"/>
      <c r="F12" s="151"/>
      <c r="G12" s="152" t="s">
        <v>15</v>
      </c>
      <c r="H12" s="96" t="s">
        <v>16</v>
      </c>
      <c r="I12" s="7">
        <v>5.3</v>
      </c>
    </row>
    <row r="13" spans="1:11" x14ac:dyDescent="0.25">
      <c r="A13" s="151"/>
      <c r="B13" s="151"/>
      <c r="C13" s="151"/>
      <c r="D13" s="151"/>
      <c r="E13" s="151"/>
      <c r="F13" s="151"/>
      <c r="G13" s="152"/>
      <c r="H13" s="96" t="s">
        <v>17</v>
      </c>
      <c r="I13" s="9">
        <v>22</v>
      </c>
    </row>
    <row r="14" spans="1:11" x14ac:dyDescent="0.25">
      <c r="A14" s="151"/>
      <c r="B14" s="151"/>
      <c r="C14" s="151"/>
      <c r="D14" s="151"/>
      <c r="E14" s="151"/>
      <c r="F14" s="151"/>
      <c r="G14" s="152"/>
      <c r="H14" s="96" t="s">
        <v>18</v>
      </c>
      <c r="I14" s="94">
        <v>0.06</v>
      </c>
    </row>
    <row r="15" spans="1:11" ht="11.25" customHeight="1" x14ac:dyDescent="0.25">
      <c r="A15" s="151" t="s">
        <v>178</v>
      </c>
      <c r="B15" s="151"/>
      <c r="C15" s="151"/>
      <c r="D15" s="151"/>
      <c r="E15" s="151"/>
      <c r="F15" s="151"/>
      <c r="G15" s="152" t="s">
        <v>15</v>
      </c>
      <c r="H15" s="96" t="s">
        <v>16</v>
      </c>
      <c r="I15" s="7">
        <v>27.15</v>
      </c>
    </row>
    <row r="16" spans="1:11" ht="11.25" customHeight="1" x14ac:dyDescent="0.25">
      <c r="A16" s="151"/>
      <c r="B16" s="151"/>
      <c r="C16" s="151"/>
      <c r="D16" s="151"/>
      <c r="E16" s="151"/>
      <c r="F16" s="151"/>
      <c r="G16" s="152"/>
      <c r="H16" s="96" t="s">
        <v>17</v>
      </c>
      <c r="I16" s="9">
        <v>22</v>
      </c>
    </row>
    <row r="17" spans="1:9" x14ac:dyDescent="0.25">
      <c r="A17" s="151"/>
      <c r="B17" s="151"/>
      <c r="C17" s="151"/>
      <c r="D17" s="151"/>
      <c r="E17" s="151"/>
      <c r="F17" s="151"/>
      <c r="G17" s="152"/>
      <c r="H17" s="96" t="s">
        <v>18</v>
      </c>
      <c r="I17" s="94">
        <v>0.19</v>
      </c>
    </row>
    <row r="18" spans="1:9" ht="11.25" customHeight="1" x14ac:dyDescent="0.25">
      <c r="A18" s="151" t="s">
        <v>20</v>
      </c>
      <c r="B18" s="151"/>
      <c r="C18" s="151"/>
      <c r="D18" s="151"/>
      <c r="E18" s="151"/>
      <c r="F18" s="151"/>
      <c r="G18" s="152" t="s">
        <v>15</v>
      </c>
      <c r="H18" s="96" t="s">
        <v>16</v>
      </c>
      <c r="I18" s="7">
        <v>0</v>
      </c>
    </row>
    <row r="19" spans="1:9" x14ac:dyDescent="0.25">
      <c r="A19" s="151"/>
      <c r="B19" s="151"/>
      <c r="C19" s="151"/>
      <c r="D19" s="151"/>
      <c r="E19" s="151"/>
      <c r="F19" s="151"/>
      <c r="G19" s="152"/>
      <c r="H19" s="96" t="s">
        <v>17</v>
      </c>
      <c r="I19" s="9">
        <v>0</v>
      </c>
    </row>
    <row r="20" spans="1:9" x14ac:dyDescent="0.25">
      <c r="A20" s="155"/>
      <c r="B20" s="155"/>
      <c r="C20" s="155"/>
      <c r="D20" s="155"/>
      <c r="E20" s="155"/>
      <c r="F20" s="155"/>
      <c r="G20" s="152"/>
      <c r="H20" s="96" t="s">
        <v>18</v>
      </c>
      <c r="I20" s="94">
        <v>0</v>
      </c>
    </row>
    <row r="21" spans="1:9" ht="14.25" customHeight="1" x14ac:dyDescent="0.25">
      <c r="A21" s="154" t="s">
        <v>226</v>
      </c>
      <c r="B21" s="154"/>
      <c r="C21" s="154"/>
      <c r="D21" s="154"/>
      <c r="E21" s="154"/>
      <c r="F21" s="154"/>
      <c r="G21" s="145" t="s">
        <v>15</v>
      </c>
      <c r="H21" s="145" t="s">
        <v>21</v>
      </c>
      <c r="I21" s="148">
        <v>25.52</v>
      </c>
    </row>
    <row r="22" spans="1:9" ht="10.9" customHeight="1" x14ac:dyDescent="0.25">
      <c r="A22" s="154"/>
      <c r="B22" s="154"/>
      <c r="C22" s="154"/>
      <c r="D22" s="154"/>
      <c r="E22" s="154"/>
      <c r="F22" s="154"/>
      <c r="G22" s="147"/>
      <c r="H22" s="147"/>
      <c r="I22" s="149"/>
    </row>
    <row r="23" spans="1:9" ht="11.25" customHeight="1" x14ac:dyDescent="0.25">
      <c r="A23" s="154" t="s">
        <v>225</v>
      </c>
      <c r="B23" s="154"/>
      <c r="C23" s="154"/>
      <c r="D23" s="154"/>
      <c r="E23" s="154"/>
      <c r="F23" s="154"/>
      <c r="G23" s="145" t="s">
        <v>15</v>
      </c>
      <c r="H23" s="145" t="s">
        <v>21</v>
      </c>
      <c r="I23" s="148">
        <v>80</v>
      </c>
    </row>
    <row r="24" spans="1:9" ht="11.25" customHeight="1" x14ac:dyDescent="0.25">
      <c r="A24" s="154"/>
      <c r="B24" s="154"/>
      <c r="C24" s="154"/>
      <c r="D24" s="154"/>
      <c r="E24" s="154"/>
      <c r="F24" s="154"/>
      <c r="G24" s="147"/>
      <c r="H24" s="147"/>
      <c r="I24" s="149"/>
    </row>
    <row r="25" spans="1:9" ht="22.5" customHeight="1" x14ac:dyDescent="0.25">
      <c r="A25" s="153" t="s">
        <v>22</v>
      </c>
      <c r="B25" s="153"/>
      <c r="C25" s="153"/>
      <c r="D25" s="153"/>
      <c r="E25" s="153"/>
      <c r="F25" s="153"/>
      <c r="G25" s="98"/>
      <c r="H25" s="98" t="s">
        <v>23</v>
      </c>
      <c r="I25" s="10">
        <v>0.37</v>
      </c>
    </row>
    <row r="26" spans="1:9" ht="34.5" customHeight="1" x14ac:dyDescent="0.25">
      <c r="A26" s="154" t="s">
        <v>24</v>
      </c>
      <c r="B26" s="154"/>
      <c r="C26" s="154"/>
      <c r="D26" s="154"/>
      <c r="E26" s="154"/>
      <c r="F26" s="154"/>
      <c r="G26" s="96"/>
      <c r="H26" s="96" t="s">
        <v>25</v>
      </c>
      <c r="I26" s="7" t="s">
        <v>185</v>
      </c>
    </row>
    <row r="27" spans="1:9" ht="15" customHeight="1" x14ac:dyDescent="0.25">
      <c r="A27" s="154" t="s">
        <v>26</v>
      </c>
      <c r="B27" s="154"/>
      <c r="C27" s="154"/>
      <c r="D27" s="154"/>
      <c r="E27" s="154"/>
      <c r="F27" s="154"/>
      <c r="G27" s="98"/>
      <c r="H27" s="11" t="s">
        <v>27</v>
      </c>
      <c r="I27" s="12">
        <v>8</v>
      </c>
    </row>
    <row r="28" spans="1:9" ht="15" customHeight="1" x14ac:dyDescent="0.25">
      <c r="A28" s="154"/>
      <c r="B28" s="154"/>
      <c r="C28" s="154"/>
      <c r="D28" s="154"/>
      <c r="E28" s="154"/>
      <c r="F28" s="154"/>
      <c r="G28" s="98"/>
      <c r="H28" s="13" t="s">
        <v>28</v>
      </c>
      <c r="I28" s="94">
        <v>1</v>
      </c>
    </row>
    <row r="29" spans="1:9" ht="26.25" customHeight="1" x14ac:dyDescent="0.25">
      <c r="A29" s="154" t="s">
        <v>29</v>
      </c>
      <c r="B29" s="154"/>
      <c r="C29" s="154"/>
      <c r="D29" s="154"/>
      <c r="E29" s="154"/>
      <c r="F29" s="154"/>
      <c r="G29" s="98"/>
      <c r="H29" s="96" t="s">
        <v>27</v>
      </c>
      <c r="I29" s="12" t="s">
        <v>185</v>
      </c>
    </row>
    <row r="30" spans="1:9" ht="35.25" customHeight="1" x14ac:dyDescent="0.25">
      <c r="A30" s="154" t="s">
        <v>30</v>
      </c>
      <c r="B30" s="154"/>
      <c r="C30" s="154"/>
      <c r="D30" s="154"/>
      <c r="E30" s="154"/>
      <c r="F30" s="154"/>
      <c r="G30" s="96"/>
      <c r="H30" s="93" t="s">
        <v>23</v>
      </c>
      <c r="I30" s="94">
        <v>0.1</v>
      </c>
    </row>
    <row r="31" spans="1:9" ht="1.1499999999999999" customHeight="1" x14ac:dyDescent="0.25">
      <c r="A31" s="90"/>
      <c r="B31" s="90"/>
      <c r="C31" s="90"/>
      <c r="D31" s="90"/>
      <c r="E31" s="90"/>
      <c r="F31" s="90"/>
      <c r="G31" s="90"/>
      <c r="H31" s="90"/>
      <c r="I31" s="91" t="s">
        <v>185</v>
      </c>
    </row>
    <row r="32" spans="1:9" ht="1.1499999999999999" customHeight="1" x14ac:dyDescent="0.25">
      <c r="A32" s="156"/>
      <c r="B32" s="156"/>
      <c r="C32" s="156"/>
      <c r="D32" s="156"/>
      <c r="E32" s="156"/>
      <c r="F32" s="156"/>
      <c r="G32" s="156"/>
      <c r="H32" s="156"/>
      <c r="I32" s="156"/>
    </row>
    <row r="33" spans="1:10" ht="1.1499999999999999" customHeight="1" x14ac:dyDescent="0.25">
      <c r="A33" s="156"/>
      <c r="B33" s="156"/>
      <c r="C33" s="156"/>
      <c r="D33" s="156"/>
      <c r="E33" s="156"/>
      <c r="F33" s="156"/>
      <c r="G33" s="156"/>
      <c r="H33" s="156"/>
      <c r="I33" s="156"/>
    </row>
    <row r="34" spans="1:10" ht="1.1499999999999999" customHeight="1" x14ac:dyDescent="0.25">
      <c r="A34" s="156"/>
      <c r="B34" s="156"/>
      <c r="C34" s="156"/>
      <c r="D34" s="156"/>
      <c r="E34" s="156"/>
      <c r="F34" s="156"/>
      <c r="G34" s="156"/>
      <c r="H34" s="156"/>
      <c r="I34" s="156"/>
    </row>
    <row r="35" spans="1:10" ht="1.1499999999999999" customHeight="1" x14ac:dyDescent="0.25">
      <c r="A35" s="156"/>
      <c r="B35" s="156"/>
      <c r="C35" s="156"/>
      <c r="D35" s="156"/>
      <c r="E35" s="156"/>
      <c r="F35" s="156"/>
      <c r="G35" s="156"/>
      <c r="H35" s="156"/>
      <c r="I35" s="156"/>
    </row>
    <row r="36" spans="1:10" ht="1.1499999999999999" customHeight="1" x14ac:dyDescent="0.25">
      <c r="A36" s="157"/>
      <c r="B36" s="157"/>
      <c r="C36" s="157"/>
      <c r="D36" s="157"/>
      <c r="E36" s="157"/>
      <c r="F36" s="157"/>
      <c r="G36" s="157"/>
      <c r="H36" s="157"/>
      <c r="I36" s="157"/>
    </row>
    <row r="37" spans="1:10" ht="8.25" customHeight="1" x14ac:dyDescent="0.25">
      <c r="A37" s="158" t="s">
        <v>31</v>
      </c>
      <c r="B37" s="158"/>
      <c r="C37" s="158"/>
      <c r="D37" s="158"/>
      <c r="E37" s="158"/>
      <c r="F37" s="158"/>
      <c r="G37" s="158"/>
      <c r="H37" s="158"/>
      <c r="I37" s="158"/>
    </row>
    <row r="38" spans="1:10" ht="33.75" customHeight="1" x14ac:dyDescent="0.25">
      <c r="A38" s="14" t="s">
        <v>32</v>
      </c>
      <c r="B38" s="159" t="s">
        <v>33</v>
      </c>
      <c r="C38" s="159"/>
      <c r="D38" s="159"/>
      <c r="E38" s="159"/>
      <c r="F38" s="159"/>
      <c r="G38" s="159"/>
      <c r="H38" s="14" t="s">
        <v>34</v>
      </c>
      <c r="I38" s="14" t="s">
        <v>35</v>
      </c>
    </row>
    <row r="39" spans="1:10" ht="15" customHeight="1" x14ac:dyDescent="0.25">
      <c r="A39" s="99">
        <v>1</v>
      </c>
      <c r="B39" s="138" t="s">
        <v>36</v>
      </c>
      <c r="C39" s="138"/>
      <c r="D39" s="138"/>
      <c r="E39" s="138"/>
      <c r="F39" s="138"/>
      <c r="G39" s="138"/>
      <c r="H39" s="15">
        <f t="shared" ref="H39:H46" si="0">I39/$I$47</f>
        <v>0.67287266579916138</v>
      </c>
      <c r="I39" s="105">
        <f>IF(D6="12x36",I10,I10/H10*I5)</f>
        <v>2307.83</v>
      </c>
    </row>
    <row r="40" spans="1:10" ht="15" customHeight="1" x14ac:dyDescent="0.25">
      <c r="A40" s="99">
        <f t="shared" ref="A40:A46" si="1">A39+1</f>
        <v>2</v>
      </c>
      <c r="B40" s="138" t="s">
        <v>37</v>
      </c>
      <c r="C40" s="138"/>
      <c r="D40" s="138"/>
      <c r="E40" s="138"/>
      <c r="F40" s="138"/>
      <c r="G40" s="138"/>
      <c r="H40" s="15">
        <f t="shared" si="0"/>
        <v>0</v>
      </c>
      <c r="I40" s="105">
        <f>IF(I9=30%,I39*I9,0)</f>
        <v>0</v>
      </c>
    </row>
    <row r="41" spans="1:10" ht="15" customHeight="1" x14ac:dyDescent="0.25">
      <c r="A41" s="99">
        <f t="shared" si="1"/>
        <v>3</v>
      </c>
      <c r="B41" s="138" t="s">
        <v>38</v>
      </c>
      <c r="C41" s="138"/>
      <c r="D41" s="138"/>
      <c r="E41" s="138"/>
      <c r="F41" s="138"/>
      <c r="G41" s="138"/>
      <c r="H41" s="15">
        <f t="shared" si="0"/>
        <v>0</v>
      </c>
      <c r="I41" s="105">
        <f>IF(I7=10%,I26*I7,0)</f>
        <v>0</v>
      </c>
    </row>
    <row r="42" spans="1:10" ht="15" customHeight="1" x14ac:dyDescent="0.25">
      <c r="A42" s="99">
        <f t="shared" si="1"/>
        <v>4</v>
      </c>
      <c r="B42" s="138" t="s">
        <v>39</v>
      </c>
      <c r="C42" s="138"/>
      <c r="D42" s="138"/>
      <c r="E42" s="138"/>
      <c r="F42" s="138"/>
      <c r="G42" s="138"/>
      <c r="H42" s="15">
        <f t="shared" si="0"/>
        <v>0</v>
      </c>
      <c r="I42" s="105">
        <f>IF(I7=20%,I26*I7,0)</f>
        <v>0</v>
      </c>
    </row>
    <row r="43" spans="1:10" ht="15" customHeight="1" x14ac:dyDescent="0.25">
      <c r="A43" s="99">
        <f t="shared" si="1"/>
        <v>5</v>
      </c>
      <c r="B43" s="138" t="s">
        <v>40</v>
      </c>
      <c r="C43" s="138"/>
      <c r="D43" s="138"/>
      <c r="E43" s="138"/>
      <c r="F43" s="138"/>
      <c r="G43" s="138"/>
      <c r="H43" s="15">
        <f t="shared" si="0"/>
        <v>0</v>
      </c>
      <c r="I43" s="105">
        <f>IF(I7=40%,I26*I7,0)</f>
        <v>0</v>
      </c>
    </row>
    <row r="44" spans="1:10" ht="15" customHeight="1" x14ac:dyDescent="0.25">
      <c r="A44" s="99">
        <f t="shared" si="1"/>
        <v>6</v>
      </c>
      <c r="B44" s="138" t="s">
        <v>173</v>
      </c>
      <c r="C44" s="138"/>
      <c r="D44" s="138"/>
      <c r="E44" s="138"/>
      <c r="F44" s="138"/>
      <c r="G44" s="138"/>
      <c r="H44" s="15">
        <f t="shared" si="0"/>
        <v>0.24896288634568969</v>
      </c>
      <c r="I44" s="105">
        <f>IF(I25="Não aplicável",0,I39*I25)</f>
        <v>853.89709999999991</v>
      </c>
    </row>
    <row r="45" spans="1:10" ht="15" customHeight="1" x14ac:dyDescent="0.25">
      <c r="A45" s="99">
        <f t="shared" si="1"/>
        <v>7</v>
      </c>
      <c r="B45" s="138" t="s">
        <v>41</v>
      </c>
      <c r="C45" s="138"/>
      <c r="D45" s="138"/>
      <c r="E45" s="138"/>
      <c r="F45" s="138"/>
      <c r="G45" s="138"/>
      <c r="H45" s="15">
        <f t="shared" si="0"/>
        <v>6.7042585610534625E-2</v>
      </c>
      <c r="I45" s="105">
        <f>IF(I27="Não aplicável",0,(I39+I40+I41+I42+I43+I44)/I5*I27*(1+I28))</f>
        <v>229.94378909090909</v>
      </c>
    </row>
    <row r="46" spans="1:10" ht="23.25" customHeight="1" x14ac:dyDescent="0.25">
      <c r="A46" s="99">
        <f t="shared" si="1"/>
        <v>8</v>
      </c>
      <c r="B46" s="138" t="s">
        <v>42</v>
      </c>
      <c r="C46" s="138"/>
      <c r="D46" s="138"/>
      <c r="E46" s="138"/>
      <c r="F46" s="138"/>
      <c r="G46" s="138"/>
      <c r="H46" s="15">
        <f t="shared" si="0"/>
        <v>1.1121862244614238E-2</v>
      </c>
      <c r="I46" s="105">
        <f>IF(I27="Não aplicável",0,I27/I13*5*(I10/H10*(1+I28)))</f>
        <v>38.14595041322314</v>
      </c>
    </row>
    <row r="47" spans="1:10" s="19" customFormat="1" ht="15" customHeight="1" x14ac:dyDescent="0.25">
      <c r="A47" s="160" t="s">
        <v>43</v>
      </c>
      <c r="B47" s="160"/>
      <c r="C47" s="160"/>
      <c r="D47" s="160"/>
      <c r="E47" s="160"/>
      <c r="F47" s="160"/>
      <c r="G47" s="160"/>
      <c r="H47" s="16">
        <f>SUM(H39:H46)</f>
        <v>1</v>
      </c>
      <c r="I47" s="17">
        <f>SUM(I39:I46)</f>
        <v>3429.8168395041321</v>
      </c>
      <c r="J47" s="18"/>
    </row>
    <row r="48" spans="1:10" s="19" customFormat="1" ht="1.1499999999999999" customHeight="1" x14ac:dyDescent="0.25">
      <c r="A48" s="161"/>
      <c r="B48" s="161"/>
      <c r="C48" s="161"/>
      <c r="D48" s="161"/>
      <c r="E48" s="161"/>
      <c r="F48" s="161"/>
      <c r="G48" s="161"/>
      <c r="H48" s="161"/>
      <c r="I48" s="161"/>
      <c r="J48" s="18"/>
    </row>
    <row r="49" spans="1:10" s="19" customFormat="1" ht="1.1499999999999999" customHeight="1" x14ac:dyDescent="0.25">
      <c r="A49" s="162"/>
      <c r="B49" s="162"/>
      <c r="C49" s="162"/>
      <c r="D49" s="162"/>
      <c r="E49" s="162"/>
      <c r="F49" s="162"/>
      <c r="G49" s="162"/>
      <c r="H49" s="162"/>
      <c r="I49" s="162"/>
      <c r="J49" s="18"/>
    </row>
    <row r="50" spans="1:10" s="19" customFormat="1" ht="1.1499999999999999" customHeight="1" x14ac:dyDescent="0.25">
      <c r="A50" s="162"/>
      <c r="B50" s="162"/>
      <c r="C50" s="162"/>
      <c r="D50" s="162"/>
      <c r="E50" s="162"/>
      <c r="F50" s="162"/>
      <c r="G50" s="162"/>
      <c r="H50" s="162"/>
      <c r="I50" s="162"/>
      <c r="J50" s="18"/>
    </row>
    <row r="51" spans="1:10" s="19" customFormat="1" ht="1.1499999999999999" customHeight="1" x14ac:dyDescent="0.25">
      <c r="A51" s="162"/>
      <c r="B51" s="162"/>
      <c r="C51" s="162"/>
      <c r="D51" s="162"/>
      <c r="E51" s="162"/>
      <c r="F51" s="162"/>
      <c r="G51" s="162"/>
      <c r="H51" s="162"/>
      <c r="I51" s="162"/>
      <c r="J51" s="18"/>
    </row>
    <row r="52" spans="1:10" s="19" customFormat="1" ht="1.1499999999999999" customHeight="1" x14ac:dyDescent="0.25">
      <c r="A52" s="162"/>
      <c r="B52" s="162"/>
      <c r="C52" s="162"/>
      <c r="D52" s="162"/>
      <c r="E52" s="162"/>
      <c r="F52" s="162"/>
      <c r="G52" s="162"/>
      <c r="H52" s="162"/>
      <c r="I52" s="162"/>
      <c r="J52" s="18"/>
    </row>
    <row r="53" spans="1:10" s="19" customFormat="1" ht="1.1499999999999999" customHeight="1" x14ac:dyDescent="0.25">
      <c r="A53" s="162"/>
      <c r="B53" s="162"/>
      <c r="C53" s="162"/>
      <c r="D53" s="162"/>
      <c r="E53" s="162"/>
      <c r="F53" s="162"/>
      <c r="G53" s="162"/>
      <c r="H53" s="162"/>
      <c r="I53" s="162"/>
      <c r="J53" s="18"/>
    </row>
    <row r="54" spans="1:10" s="19" customFormat="1" ht="1.1499999999999999" customHeight="1" x14ac:dyDescent="0.25">
      <c r="A54" s="162"/>
      <c r="B54" s="162"/>
      <c r="C54" s="162"/>
      <c r="D54" s="162"/>
      <c r="E54" s="162"/>
      <c r="F54" s="162"/>
      <c r="G54" s="162"/>
      <c r="H54" s="162"/>
      <c r="I54" s="162"/>
      <c r="J54" s="18"/>
    </row>
    <row r="55" spans="1:10" s="19" customFormat="1" ht="1.1499999999999999" customHeight="1" x14ac:dyDescent="0.25">
      <c r="A55" s="162"/>
      <c r="B55" s="162"/>
      <c r="C55" s="162"/>
      <c r="D55" s="162"/>
      <c r="E55" s="162"/>
      <c r="F55" s="162"/>
      <c r="G55" s="162"/>
      <c r="H55" s="162"/>
      <c r="I55" s="162"/>
      <c r="J55" s="18"/>
    </row>
    <row r="56" spans="1:10" s="19" customFormat="1" ht="1.1499999999999999" customHeight="1" x14ac:dyDescent="0.25">
      <c r="A56" s="162"/>
      <c r="B56" s="162"/>
      <c r="C56" s="162"/>
      <c r="D56" s="162"/>
      <c r="E56" s="162"/>
      <c r="F56" s="162"/>
      <c r="G56" s="162"/>
      <c r="H56" s="162"/>
      <c r="I56" s="162"/>
      <c r="J56" s="18"/>
    </row>
    <row r="57" spans="1:10" ht="1.1499999999999999" customHeight="1" x14ac:dyDescent="0.25">
      <c r="A57" s="163"/>
      <c r="B57" s="163"/>
      <c r="C57" s="163"/>
      <c r="D57" s="163"/>
      <c r="E57" s="163"/>
      <c r="F57" s="163"/>
      <c r="G57" s="163"/>
      <c r="H57" s="163"/>
      <c r="I57" s="163"/>
    </row>
    <row r="58" spans="1:10" ht="33.75" customHeight="1" x14ac:dyDescent="0.25">
      <c r="A58" s="14" t="s">
        <v>44</v>
      </c>
      <c r="B58" s="159" t="s">
        <v>45</v>
      </c>
      <c r="C58" s="159"/>
      <c r="D58" s="159"/>
      <c r="E58" s="159"/>
      <c r="F58" s="159"/>
      <c r="G58" s="159"/>
      <c r="H58" s="14" t="s">
        <v>34</v>
      </c>
      <c r="I58" s="14" t="s">
        <v>35</v>
      </c>
    </row>
    <row r="59" spans="1:10" ht="15" customHeight="1" x14ac:dyDescent="0.25">
      <c r="A59" s="99">
        <v>1</v>
      </c>
      <c r="B59" s="138" t="s">
        <v>46</v>
      </c>
      <c r="C59" s="138"/>
      <c r="D59" s="138"/>
      <c r="E59" s="138"/>
      <c r="F59" s="138"/>
      <c r="G59" s="138"/>
      <c r="H59" s="15">
        <v>0.2</v>
      </c>
      <c r="I59" s="105">
        <f t="shared" ref="I59:I66" si="2">$I$47*H59</f>
        <v>685.96336790082648</v>
      </c>
    </row>
    <row r="60" spans="1:10" ht="15" customHeight="1" x14ac:dyDescent="0.25">
      <c r="A60" s="99">
        <v>2</v>
      </c>
      <c r="B60" s="138" t="s">
        <v>47</v>
      </c>
      <c r="C60" s="138"/>
      <c r="D60" s="138"/>
      <c r="E60" s="138"/>
      <c r="F60" s="138"/>
      <c r="G60" s="138"/>
      <c r="H60" s="15">
        <v>1.4999999999999999E-2</v>
      </c>
      <c r="I60" s="105">
        <f t="shared" si="2"/>
        <v>51.447252592561981</v>
      </c>
    </row>
    <row r="61" spans="1:10" ht="15" customHeight="1" x14ac:dyDescent="0.25">
      <c r="A61" s="99">
        <v>3</v>
      </c>
      <c r="B61" s="138" t="s">
        <v>48</v>
      </c>
      <c r="C61" s="138"/>
      <c r="D61" s="138"/>
      <c r="E61" s="138"/>
      <c r="F61" s="138"/>
      <c r="G61" s="138"/>
      <c r="H61" s="15">
        <v>0.01</v>
      </c>
      <c r="I61" s="105">
        <f t="shared" si="2"/>
        <v>34.298168395041323</v>
      </c>
    </row>
    <row r="62" spans="1:10" ht="15" customHeight="1" x14ac:dyDescent="0.25">
      <c r="A62" s="99">
        <v>4</v>
      </c>
      <c r="B62" s="138" t="s">
        <v>49</v>
      </c>
      <c r="C62" s="138"/>
      <c r="D62" s="138"/>
      <c r="E62" s="138"/>
      <c r="F62" s="138"/>
      <c r="G62" s="138"/>
      <c r="H62" s="15">
        <v>2E-3</v>
      </c>
      <c r="I62" s="105">
        <f t="shared" si="2"/>
        <v>6.8596336790082644</v>
      </c>
    </row>
    <row r="63" spans="1:10" ht="15" customHeight="1" x14ac:dyDescent="0.25">
      <c r="A63" s="99">
        <v>5</v>
      </c>
      <c r="B63" s="138" t="s">
        <v>50</v>
      </c>
      <c r="C63" s="138"/>
      <c r="D63" s="138"/>
      <c r="E63" s="138"/>
      <c r="F63" s="138"/>
      <c r="G63" s="138"/>
      <c r="H63" s="15">
        <v>2.5000000000000001E-2</v>
      </c>
      <c r="I63" s="105">
        <f t="shared" si="2"/>
        <v>85.74542098760331</v>
      </c>
    </row>
    <row r="64" spans="1:10" ht="15" customHeight="1" x14ac:dyDescent="0.25">
      <c r="A64" s="99">
        <v>6</v>
      </c>
      <c r="B64" s="138" t="s">
        <v>51</v>
      </c>
      <c r="C64" s="138"/>
      <c r="D64" s="138"/>
      <c r="E64" s="138"/>
      <c r="F64" s="138"/>
      <c r="G64" s="138"/>
      <c r="H64" s="15">
        <v>0.08</v>
      </c>
      <c r="I64" s="105">
        <f t="shared" si="2"/>
        <v>274.38534716033058</v>
      </c>
    </row>
    <row r="65" spans="1:10" ht="15" customHeight="1" x14ac:dyDescent="0.25">
      <c r="A65" s="99">
        <v>7</v>
      </c>
      <c r="B65" s="138" t="s">
        <v>52</v>
      </c>
      <c r="C65" s="138"/>
      <c r="D65" s="138"/>
      <c r="E65" s="138"/>
      <c r="F65" s="138"/>
      <c r="G65" s="138"/>
      <c r="H65" s="15">
        <v>0.03</v>
      </c>
      <c r="I65" s="105">
        <f t="shared" si="2"/>
        <v>102.89450518512396</v>
      </c>
    </row>
    <row r="66" spans="1:10" ht="15" customHeight="1" x14ac:dyDescent="0.25">
      <c r="A66" s="99">
        <v>8</v>
      </c>
      <c r="B66" s="138" t="s">
        <v>53</v>
      </c>
      <c r="C66" s="138"/>
      <c r="D66" s="138"/>
      <c r="E66" s="138"/>
      <c r="F66" s="138"/>
      <c r="G66" s="138"/>
      <c r="H66" s="15">
        <v>6.0000000000000001E-3</v>
      </c>
      <c r="I66" s="105">
        <f t="shared" si="2"/>
        <v>20.578901037024792</v>
      </c>
    </row>
    <row r="67" spans="1:10" s="19" customFormat="1" ht="15" customHeight="1" x14ac:dyDescent="0.25">
      <c r="A67" s="160" t="s">
        <v>54</v>
      </c>
      <c r="B67" s="160"/>
      <c r="C67" s="160"/>
      <c r="D67" s="160"/>
      <c r="E67" s="160"/>
      <c r="F67" s="160"/>
      <c r="G67" s="160"/>
      <c r="H67" s="16">
        <f>SUM(H59:H66)</f>
        <v>0.3680000000000001</v>
      </c>
      <c r="I67" s="17">
        <f>SUM(I59:I66)</f>
        <v>1262.1725969375207</v>
      </c>
      <c r="J67" s="18"/>
    </row>
    <row r="68" spans="1:10" ht="15" customHeight="1" x14ac:dyDescent="0.25">
      <c r="A68" s="164" t="s">
        <v>55</v>
      </c>
      <c r="B68" s="164"/>
      <c r="C68" s="164"/>
      <c r="D68" s="164"/>
      <c r="E68" s="164"/>
      <c r="F68" s="164"/>
      <c r="G68" s="164"/>
      <c r="H68" s="164"/>
      <c r="I68" s="164"/>
    </row>
    <row r="69" spans="1:10" ht="30.75" customHeight="1" x14ac:dyDescent="0.25">
      <c r="A69" s="165" t="s">
        <v>56</v>
      </c>
      <c r="B69" s="165"/>
      <c r="C69" s="165"/>
      <c r="D69" s="165"/>
      <c r="E69" s="165"/>
      <c r="F69" s="165"/>
      <c r="G69" s="165"/>
      <c r="H69" s="165"/>
      <c r="I69" s="165"/>
    </row>
    <row r="70" spans="1:10" ht="33.75" customHeight="1" x14ac:dyDescent="0.25">
      <c r="A70" s="14" t="s">
        <v>57</v>
      </c>
      <c r="B70" s="159" t="s">
        <v>58</v>
      </c>
      <c r="C70" s="159"/>
      <c r="D70" s="159"/>
      <c r="E70" s="159"/>
      <c r="F70" s="159"/>
      <c r="G70" s="159"/>
      <c r="H70" s="14" t="s">
        <v>34</v>
      </c>
      <c r="I70" s="14" t="s">
        <v>35</v>
      </c>
    </row>
    <row r="71" spans="1:10" ht="15" customHeight="1" x14ac:dyDescent="0.25">
      <c r="A71" s="99">
        <v>1</v>
      </c>
      <c r="B71" s="138" t="s">
        <v>59</v>
      </c>
      <c r="C71" s="138"/>
      <c r="D71" s="138"/>
      <c r="E71" s="138"/>
      <c r="F71" s="138"/>
      <c r="G71" s="138"/>
      <c r="H71" s="15">
        <v>0.119314</v>
      </c>
      <c r="I71" s="105">
        <f t="shared" ref="I71:I78" si="3">$I$47*H71</f>
        <v>409.22516638859605</v>
      </c>
    </row>
    <row r="72" spans="1:10" ht="15" customHeight="1" x14ac:dyDescent="0.25">
      <c r="A72" s="99">
        <v>2</v>
      </c>
      <c r="B72" s="138" t="s">
        <v>60</v>
      </c>
      <c r="C72" s="138"/>
      <c r="D72" s="138"/>
      <c r="E72" s="138"/>
      <c r="F72" s="138"/>
      <c r="G72" s="138"/>
      <c r="H72" s="15">
        <v>2.0479000000000001E-2</v>
      </c>
      <c r="I72" s="105">
        <f t="shared" si="3"/>
        <v>70.23921905620513</v>
      </c>
    </row>
    <row r="73" spans="1:10" ht="15" customHeight="1" x14ac:dyDescent="0.25">
      <c r="A73" s="99">
        <v>3</v>
      </c>
      <c r="B73" s="138" t="s">
        <v>61</v>
      </c>
      <c r="C73" s="138"/>
      <c r="D73" s="138"/>
      <c r="E73" s="138"/>
      <c r="F73" s="138"/>
      <c r="G73" s="138"/>
      <c r="H73" s="15">
        <v>1.2123E-2</v>
      </c>
      <c r="I73" s="105">
        <f t="shared" si="3"/>
        <v>41.57966954530859</v>
      </c>
    </row>
    <row r="74" spans="1:10" ht="15" customHeight="1" x14ac:dyDescent="0.25">
      <c r="A74" s="99">
        <v>4</v>
      </c>
      <c r="B74" s="138" t="s">
        <v>62</v>
      </c>
      <c r="C74" s="138"/>
      <c r="D74" s="138"/>
      <c r="E74" s="138"/>
      <c r="F74" s="138"/>
      <c r="G74" s="138"/>
      <c r="H74" s="15">
        <v>1.1436E-2</v>
      </c>
      <c r="I74" s="105">
        <f t="shared" si="3"/>
        <v>39.223385376569254</v>
      </c>
    </row>
    <row r="75" spans="1:10" ht="15" customHeight="1" x14ac:dyDescent="0.25">
      <c r="A75" s="99">
        <v>5</v>
      </c>
      <c r="B75" s="138" t="s">
        <v>63</v>
      </c>
      <c r="C75" s="138"/>
      <c r="D75" s="138"/>
      <c r="E75" s="138"/>
      <c r="F75" s="138"/>
      <c r="G75" s="138"/>
      <c r="H75" s="15">
        <v>1.74E-4</v>
      </c>
      <c r="I75" s="105">
        <f t="shared" si="3"/>
        <v>0.596788130073719</v>
      </c>
    </row>
    <row r="76" spans="1:10" ht="15" customHeight="1" x14ac:dyDescent="0.25">
      <c r="A76" s="99">
        <v>6</v>
      </c>
      <c r="B76" s="138" t="s">
        <v>64</v>
      </c>
      <c r="C76" s="138"/>
      <c r="D76" s="138"/>
      <c r="E76" s="138"/>
      <c r="F76" s="138"/>
      <c r="G76" s="138"/>
      <c r="H76" s="15">
        <v>4.4200000000000001E-4</v>
      </c>
      <c r="I76" s="105">
        <f t="shared" si="3"/>
        <v>1.5159790430608264</v>
      </c>
    </row>
    <row r="77" spans="1:10" ht="15" customHeight="1" x14ac:dyDescent="0.25">
      <c r="A77" s="99">
        <v>7</v>
      </c>
      <c r="B77" s="138" t="s">
        <v>65</v>
      </c>
      <c r="C77" s="138"/>
      <c r="D77" s="138"/>
      <c r="E77" s="138"/>
      <c r="F77" s="138"/>
      <c r="G77" s="138"/>
      <c r="H77" s="15">
        <v>1.85E-4</v>
      </c>
      <c r="I77" s="105">
        <f t="shared" si="3"/>
        <v>0.63451611530826446</v>
      </c>
    </row>
    <row r="78" spans="1:10" ht="15" customHeight="1" x14ac:dyDescent="0.25">
      <c r="A78" s="99">
        <v>8</v>
      </c>
      <c r="B78" s="138" t="s">
        <v>66</v>
      </c>
      <c r="C78" s="138"/>
      <c r="D78" s="138"/>
      <c r="E78" s="138"/>
      <c r="F78" s="138"/>
      <c r="G78" s="138"/>
      <c r="H78" s="15">
        <v>9.0789999999999996E-2</v>
      </c>
      <c r="I78" s="105">
        <f t="shared" si="3"/>
        <v>311.39307085858013</v>
      </c>
    </row>
    <row r="79" spans="1:10" s="19" customFormat="1" ht="15" customHeight="1" x14ac:dyDescent="0.25">
      <c r="A79" s="160" t="s">
        <v>67</v>
      </c>
      <c r="B79" s="160"/>
      <c r="C79" s="160"/>
      <c r="D79" s="160"/>
      <c r="E79" s="160"/>
      <c r="F79" s="160"/>
      <c r="G79" s="160"/>
      <c r="H79" s="16">
        <f>SUM(H71:H78)</f>
        <v>0.25494299999999998</v>
      </c>
      <c r="I79" s="17">
        <f>SUM(I71:I78)</f>
        <v>874.40779451370202</v>
      </c>
      <c r="J79" s="18"/>
    </row>
    <row r="80" spans="1:10" ht="11.25" customHeight="1" x14ac:dyDescent="0.25">
      <c r="A80" s="20" t="s">
        <v>68</v>
      </c>
      <c r="B80" s="167" t="s">
        <v>69</v>
      </c>
      <c r="C80" s="167"/>
      <c r="D80" s="167"/>
      <c r="E80" s="167"/>
      <c r="F80" s="167"/>
      <c r="G80" s="167"/>
      <c r="H80" s="167"/>
      <c r="I80" s="167"/>
    </row>
    <row r="81" spans="1:11" ht="15" customHeight="1" x14ac:dyDescent="0.25">
      <c r="A81" s="20" t="s">
        <v>70</v>
      </c>
      <c r="B81" s="168" t="s">
        <v>71</v>
      </c>
      <c r="C81" s="168"/>
      <c r="D81" s="168"/>
      <c r="E81" s="168"/>
      <c r="F81" s="168"/>
      <c r="G81" s="168"/>
      <c r="H81" s="168"/>
      <c r="I81" s="168"/>
    </row>
    <row r="82" spans="1:11" ht="33.75" customHeight="1" x14ac:dyDescent="0.25">
      <c r="A82" s="14" t="s">
        <v>72</v>
      </c>
      <c r="B82" s="159" t="s">
        <v>73</v>
      </c>
      <c r="C82" s="159"/>
      <c r="D82" s="159"/>
      <c r="E82" s="159"/>
      <c r="F82" s="159"/>
      <c r="G82" s="159"/>
      <c r="H82" s="14" t="s">
        <v>34</v>
      </c>
      <c r="I82" s="14" t="s">
        <v>35</v>
      </c>
    </row>
    <row r="83" spans="1:11" ht="15" customHeight="1" x14ac:dyDescent="0.25">
      <c r="A83" s="99">
        <v>1</v>
      </c>
      <c r="B83" s="138" t="s">
        <v>74</v>
      </c>
      <c r="C83" s="138"/>
      <c r="D83" s="138"/>
      <c r="E83" s="138"/>
      <c r="F83" s="138"/>
      <c r="G83" s="138"/>
      <c r="H83" s="15">
        <v>4.8321000000000003E-2</v>
      </c>
      <c r="I83" s="105">
        <f>$I$47*H83</f>
        <v>165.73217950167918</v>
      </c>
    </row>
    <row r="84" spans="1:11" ht="15" customHeight="1" x14ac:dyDescent="0.25">
      <c r="A84" s="99">
        <v>2</v>
      </c>
      <c r="B84" s="138" t="s">
        <v>75</v>
      </c>
      <c r="C84" s="138"/>
      <c r="D84" s="138"/>
      <c r="E84" s="138"/>
      <c r="F84" s="138"/>
      <c r="G84" s="138"/>
      <c r="H84" s="15">
        <v>3.5109999999999998E-3</v>
      </c>
      <c r="I84" s="105">
        <f>$I$47*H84</f>
        <v>12.042086923499006</v>
      </c>
    </row>
    <row r="85" spans="1:11" ht="15" customHeight="1" x14ac:dyDescent="0.25">
      <c r="A85" s="99">
        <v>3</v>
      </c>
      <c r="B85" s="138" t="s">
        <v>76</v>
      </c>
      <c r="C85" s="138"/>
      <c r="D85" s="138"/>
      <c r="E85" s="138"/>
      <c r="F85" s="138"/>
      <c r="G85" s="138"/>
      <c r="H85" s="15">
        <v>1.9328000000000001E-2</v>
      </c>
      <c r="I85" s="105">
        <f>$I$47*H85</f>
        <v>66.291499873935877</v>
      </c>
    </row>
    <row r="86" spans="1:11" s="19" customFormat="1" ht="15" customHeight="1" x14ac:dyDescent="0.25">
      <c r="A86" s="160" t="s">
        <v>77</v>
      </c>
      <c r="B86" s="160"/>
      <c r="C86" s="160"/>
      <c r="D86" s="160"/>
      <c r="E86" s="160"/>
      <c r="F86" s="160"/>
      <c r="G86" s="160"/>
      <c r="H86" s="16">
        <f>SUM(H83:H85)</f>
        <v>7.1160000000000001E-2</v>
      </c>
      <c r="I86" s="17">
        <f>SUM(I83:I85)</f>
        <v>244.06576629911405</v>
      </c>
      <c r="J86" s="18"/>
    </row>
    <row r="87" spans="1:11" ht="4.5" customHeight="1" x14ac:dyDescent="0.25"/>
    <row r="88" spans="1:11" ht="33.75" customHeight="1" x14ac:dyDescent="0.25">
      <c r="A88" s="14" t="s">
        <v>78</v>
      </c>
      <c r="B88" s="159" t="s">
        <v>79</v>
      </c>
      <c r="C88" s="159"/>
      <c r="D88" s="159"/>
      <c r="E88" s="159"/>
      <c r="F88" s="159"/>
      <c r="G88" s="159"/>
      <c r="H88" s="14" t="s">
        <v>34</v>
      </c>
      <c r="I88" s="14" t="s">
        <v>35</v>
      </c>
    </row>
    <row r="89" spans="1:11" ht="15" customHeight="1" x14ac:dyDescent="0.25">
      <c r="A89" s="99">
        <v>1</v>
      </c>
      <c r="B89" s="138" t="s">
        <v>80</v>
      </c>
      <c r="C89" s="138"/>
      <c r="D89" s="138"/>
      <c r="E89" s="138"/>
      <c r="F89" s="138"/>
      <c r="G89" s="138"/>
      <c r="H89" s="15">
        <f>(H67*H79)</f>
        <v>9.3819024000000015E-2</v>
      </c>
      <c r="I89" s="105">
        <f>$I$47*H89</f>
        <v>321.78206838104239</v>
      </c>
    </row>
    <row r="90" spans="1:11" s="19" customFormat="1" ht="15" customHeight="1" x14ac:dyDescent="0.25">
      <c r="A90" s="160" t="s">
        <v>81</v>
      </c>
      <c r="B90" s="160"/>
      <c r="C90" s="160"/>
      <c r="D90" s="160"/>
      <c r="E90" s="160"/>
      <c r="F90" s="160"/>
      <c r="G90" s="160"/>
      <c r="H90" s="16">
        <f>SUM(H89:H89)</f>
        <v>9.3819024000000015E-2</v>
      </c>
      <c r="I90" s="17">
        <f>I89</f>
        <v>321.78206838104239</v>
      </c>
      <c r="J90" s="18"/>
      <c r="K90" s="21"/>
    </row>
    <row r="91" spans="1:11" ht="4.5" customHeight="1" x14ac:dyDescent="0.25">
      <c r="J91" s="22"/>
    </row>
    <row r="92" spans="1:11" s="19" customFormat="1" ht="12" customHeight="1" x14ac:dyDescent="0.25">
      <c r="A92" s="166" t="s">
        <v>180</v>
      </c>
      <c r="B92" s="166"/>
      <c r="C92" s="166"/>
      <c r="D92" s="166"/>
      <c r="E92" s="166"/>
      <c r="F92" s="166"/>
      <c r="G92" s="166"/>
      <c r="H92" s="23">
        <f>H67+H79+H86+H90</f>
        <v>0.787922024</v>
      </c>
      <c r="I92" s="24">
        <f>I67+I79+I86+I90</f>
        <v>2702.4282261313788</v>
      </c>
      <c r="J92" s="18"/>
    </row>
    <row r="93" spans="1:11" ht="4.5" customHeight="1" x14ac:dyDescent="0.25"/>
    <row r="94" spans="1:11" ht="33.75" customHeight="1" x14ac:dyDescent="0.25">
      <c r="A94" s="14" t="s">
        <v>82</v>
      </c>
      <c r="B94" s="159" t="s">
        <v>83</v>
      </c>
      <c r="C94" s="159"/>
      <c r="D94" s="159"/>
      <c r="E94" s="159"/>
      <c r="F94" s="159"/>
      <c r="G94" s="159"/>
      <c r="H94" s="14" t="s">
        <v>34</v>
      </c>
      <c r="I94" s="14" t="s">
        <v>35</v>
      </c>
    </row>
    <row r="95" spans="1:11" ht="15" customHeight="1" x14ac:dyDescent="0.25">
      <c r="A95" s="99">
        <v>1</v>
      </c>
      <c r="B95" s="138" t="s">
        <v>19</v>
      </c>
      <c r="C95" s="138"/>
      <c r="D95" s="138"/>
      <c r="E95" s="138"/>
      <c r="F95" s="138"/>
      <c r="G95" s="138"/>
      <c r="H95" s="15">
        <f t="shared" ref="H95:H101" si="4">I95/$I$47</f>
        <v>0.14106088535909911</v>
      </c>
      <c r="I95" s="105">
        <f>I114</f>
        <v>483.81299999999999</v>
      </c>
    </row>
    <row r="96" spans="1:11" ht="15" customHeight="1" x14ac:dyDescent="0.25">
      <c r="A96" s="99">
        <f>A95+1</f>
        <v>2</v>
      </c>
      <c r="B96" s="138" t="s">
        <v>20</v>
      </c>
      <c r="C96" s="138"/>
      <c r="D96" s="138"/>
      <c r="E96" s="138"/>
      <c r="F96" s="138"/>
      <c r="G96" s="138"/>
      <c r="H96" s="15">
        <f t="shared" si="4"/>
        <v>0</v>
      </c>
      <c r="I96" s="105">
        <f>I110</f>
        <v>0</v>
      </c>
    </row>
    <row r="97" spans="1:10" ht="15" customHeight="1" x14ac:dyDescent="0.25">
      <c r="A97" s="99">
        <f t="shared" ref="A97:A99" si="5">A96+1</f>
        <v>3</v>
      </c>
      <c r="B97" s="171" t="s">
        <v>175</v>
      </c>
      <c r="C97" s="172"/>
      <c r="D97" s="172"/>
      <c r="E97" s="172"/>
      <c r="F97" s="172"/>
      <c r="G97" s="173"/>
      <c r="H97" s="15">
        <f t="shared" si="4"/>
        <v>0</v>
      </c>
      <c r="I97" s="105">
        <v>0</v>
      </c>
    </row>
    <row r="98" spans="1:10" ht="15" customHeight="1" x14ac:dyDescent="0.25">
      <c r="A98" s="99">
        <f t="shared" si="5"/>
        <v>4</v>
      </c>
      <c r="B98" s="138" t="s">
        <v>84</v>
      </c>
      <c r="C98" s="138"/>
      <c r="D98" s="138"/>
      <c r="E98" s="138"/>
      <c r="F98" s="138"/>
      <c r="G98" s="138"/>
      <c r="H98" s="15">
        <f t="shared" si="4"/>
        <v>2.7619608985795192E-2</v>
      </c>
      <c r="I98" s="105">
        <f>I106</f>
        <v>94.730199999999996</v>
      </c>
    </row>
    <row r="99" spans="1:10" ht="15" customHeight="1" x14ac:dyDescent="0.25">
      <c r="A99" s="99">
        <f t="shared" si="5"/>
        <v>5</v>
      </c>
      <c r="B99" s="138" t="s">
        <v>85</v>
      </c>
      <c r="C99" s="138"/>
      <c r="D99" s="138"/>
      <c r="E99" s="138"/>
      <c r="F99" s="138"/>
      <c r="G99" s="138"/>
      <c r="H99" s="15">
        <f t="shared" si="4"/>
        <v>0</v>
      </c>
      <c r="I99" s="105">
        <f>IF(I29="Não aplicável",0,((I10/H10)*1.5*I29))</f>
        <v>0</v>
      </c>
    </row>
    <row r="100" spans="1:10" ht="15" customHeight="1" x14ac:dyDescent="0.25">
      <c r="A100" s="134">
        <v>6</v>
      </c>
      <c r="B100" s="171" t="s">
        <v>227</v>
      </c>
      <c r="C100" s="172"/>
      <c r="D100" s="172"/>
      <c r="E100" s="172"/>
      <c r="F100" s="172"/>
      <c r="G100" s="173"/>
      <c r="H100" s="15">
        <f t="shared" si="4"/>
        <v>7.4406305625607603E-3</v>
      </c>
      <c r="I100" s="135">
        <f>I21</f>
        <v>25.52</v>
      </c>
    </row>
    <row r="101" spans="1:10" ht="15" customHeight="1" x14ac:dyDescent="0.25">
      <c r="A101" s="99">
        <v>7</v>
      </c>
      <c r="B101" s="138" t="s">
        <v>228</v>
      </c>
      <c r="C101" s="138"/>
      <c r="D101" s="138"/>
      <c r="E101" s="138"/>
      <c r="F101" s="138"/>
      <c r="G101" s="138"/>
      <c r="H101" s="15">
        <f t="shared" si="4"/>
        <v>2.3324860697682633E-2</v>
      </c>
      <c r="I101" s="105">
        <f>I23</f>
        <v>80</v>
      </c>
    </row>
    <row r="102" spans="1:10" ht="15" customHeight="1" x14ac:dyDescent="0.25">
      <c r="A102" s="160" t="s">
        <v>87</v>
      </c>
      <c r="B102" s="160"/>
      <c r="C102" s="160"/>
      <c r="D102" s="160"/>
      <c r="E102" s="160"/>
      <c r="F102" s="160"/>
      <c r="G102" s="160"/>
      <c r="H102" s="16">
        <f>SUM(H95:H101)</f>
        <v>0.19944598560513768</v>
      </c>
      <c r="I102" s="17">
        <f>SUM(I95:I101)</f>
        <v>684.06319999999994</v>
      </c>
      <c r="J102" s="25"/>
    </row>
    <row r="103" spans="1:10" ht="18" customHeight="1" x14ac:dyDescent="0.25">
      <c r="A103" s="20" t="s">
        <v>88</v>
      </c>
      <c r="B103" s="164" t="s">
        <v>89</v>
      </c>
      <c r="C103" s="164"/>
      <c r="D103" s="164"/>
      <c r="E103" s="164"/>
      <c r="F103" s="164"/>
      <c r="G103" s="164"/>
      <c r="H103" s="26"/>
      <c r="I103" s="27"/>
    </row>
    <row r="104" spans="1:10" ht="15" customHeight="1" x14ac:dyDescent="0.25">
      <c r="A104" s="169" t="s">
        <v>90</v>
      </c>
      <c r="B104" s="169"/>
      <c r="C104" s="169"/>
      <c r="D104" s="169"/>
      <c r="E104" s="169"/>
      <c r="F104" s="169"/>
      <c r="G104" s="169"/>
      <c r="H104" s="169"/>
      <c r="I104" s="169"/>
    </row>
    <row r="105" spans="1:10" ht="24" customHeight="1" x14ac:dyDescent="0.25">
      <c r="A105" s="154" t="s">
        <v>91</v>
      </c>
      <c r="B105" s="154"/>
      <c r="C105" s="99" t="s">
        <v>92</v>
      </c>
      <c r="D105" s="99" t="s">
        <v>93</v>
      </c>
      <c r="E105" s="99" t="s">
        <v>94</v>
      </c>
      <c r="F105" s="99" t="s">
        <v>95</v>
      </c>
      <c r="G105" s="99" t="s">
        <v>96</v>
      </c>
      <c r="H105" s="15" t="s">
        <v>97</v>
      </c>
      <c r="I105" s="105" t="s">
        <v>98</v>
      </c>
    </row>
    <row r="106" spans="1:10" ht="15" customHeight="1" x14ac:dyDescent="0.25">
      <c r="A106" s="170">
        <f>IF(I12="Não aplicável",0,I12)</f>
        <v>5.3</v>
      </c>
      <c r="B106" s="170"/>
      <c r="C106" s="99">
        <f>IF(I13="Não aplicável",0,I13)</f>
        <v>22</v>
      </c>
      <c r="D106" s="99">
        <v>2</v>
      </c>
      <c r="E106" s="101">
        <f>A106*C106*D106</f>
        <v>233.2</v>
      </c>
      <c r="F106" s="101">
        <f>I39</f>
        <v>2307.83</v>
      </c>
      <c r="G106" s="28">
        <f>IF(I14="Não aplicável",0,I14)</f>
        <v>0.06</v>
      </c>
      <c r="H106" s="101">
        <f>F106*G106</f>
        <v>138.46979999999999</v>
      </c>
      <c r="I106" s="105">
        <f>IF((E106-H106)&gt;0,E106-H106,0)</f>
        <v>94.730199999999996</v>
      </c>
    </row>
    <row r="107" spans="1:10" ht="3.75" customHeight="1" x14ac:dyDescent="0.25">
      <c r="A107" s="29"/>
      <c r="E107" s="25"/>
      <c r="F107" s="25"/>
      <c r="G107" s="30"/>
      <c r="H107" s="25"/>
      <c r="I107" s="31"/>
    </row>
    <row r="108" spans="1:10" ht="15" customHeight="1" x14ac:dyDescent="0.25">
      <c r="A108" s="169" t="s">
        <v>99</v>
      </c>
      <c r="B108" s="169"/>
      <c r="C108" s="169"/>
      <c r="D108" s="169"/>
      <c r="E108" s="169"/>
      <c r="F108" s="169"/>
      <c r="G108" s="169"/>
      <c r="H108" s="169"/>
      <c r="I108" s="169"/>
    </row>
    <row r="109" spans="1:10" ht="23.25" customHeight="1" x14ac:dyDescent="0.25">
      <c r="A109" s="154" t="s">
        <v>91</v>
      </c>
      <c r="B109" s="154"/>
      <c r="C109" s="99" t="s">
        <v>100</v>
      </c>
      <c r="D109" s="99" t="s">
        <v>93</v>
      </c>
      <c r="E109" s="99" t="s">
        <v>94</v>
      </c>
      <c r="F109" s="99" t="s">
        <v>95</v>
      </c>
      <c r="G109" s="99" t="s">
        <v>96</v>
      </c>
      <c r="H109" s="15" t="s">
        <v>97</v>
      </c>
      <c r="I109" s="105" t="s">
        <v>98</v>
      </c>
    </row>
    <row r="110" spans="1:10" ht="15" customHeight="1" x14ac:dyDescent="0.25">
      <c r="A110" s="175">
        <f>IF(I18="Não aplicável",0,I18)</f>
        <v>0</v>
      </c>
      <c r="B110" s="175"/>
      <c r="C110" s="32">
        <f>IF(I19="Não aplicável",0,I19)</f>
        <v>0</v>
      </c>
      <c r="D110" s="99">
        <v>1</v>
      </c>
      <c r="E110" s="101">
        <f>A110*C110*D110</f>
        <v>0</v>
      </c>
      <c r="F110" s="101">
        <f>E110</f>
        <v>0</v>
      </c>
      <c r="G110" s="104">
        <f>IF(I20="Não aplicável",0,I20)</f>
        <v>0</v>
      </c>
      <c r="H110" s="101">
        <f>F110*G110</f>
        <v>0</v>
      </c>
      <c r="I110" s="105">
        <f>E110-H110</f>
        <v>0</v>
      </c>
    </row>
    <row r="111" spans="1:10" ht="4.5" customHeight="1" x14ac:dyDescent="0.25">
      <c r="A111" s="33"/>
      <c r="B111" s="33"/>
      <c r="C111" s="33"/>
      <c r="D111" s="33"/>
      <c r="E111" s="18"/>
      <c r="F111" s="18"/>
      <c r="G111" s="34"/>
      <c r="H111" s="18"/>
      <c r="I111" s="35"/>
    </row>
    <row r="112" spans="1:10" ht="15" customHeight="1" x14ac:dyDescent="0.25">
      <c r="A112" s="176" t="s">
        <v>174</v>
      </c>
      <c r="B112" s="177"/>
      <c r="C112" s="177"/>
      <c r="D112" s="177"/>
      <c r="E112" s="177"/>
      <c r="F112" s="178" t="str">
        <f>A15</f>
        <v xml:space="preserve">Auxílio Alimentação </v>
      </c>
      <c r="G112" s="178"/>
      <c r="H112" s="178"/>
      <c r="I112" s="179"/>
    </row>
    <row r="113" spans="1:12" ht="23.25" customHeight="1" x14ac:dyDescent="0.25">
      <c r="A113" s="153" t="s">
        <v>91</v>
      </c>
      <c r="B113" s="153"/>
      <c r="C113" s="100" t="s">
        <v>100</v>
      </c>
      <c r="D113" s="100" t="s">
        <v>93</v>
      </c>
      <c r="E113" s="100" t="s">
        <v>94</v>
      </c>
      <c r="F113" s="100" t="s">
        <v>95</v>
      </c>
      <c r="G113" s="100" t="s">
        <v>96</v>
      </c>
      <c r="H113" s="65" t="str">
        <f>H105</f>
        <v>Valor desconto</v>
      </c>
      <c r="I113" s="66" t="s">
        <v>98</v>
      </c>
    </row>
    <row r="114" spans="1:12" ht="15" customHeight="1" x14ac:dyDescent="0.25">
      <c r="A114" s="175">
        <f>IF(I15="Não aplicável",0,I15)</f>
        <v>27.15</v>
      </c>
      <c r="B114" s="175"/>
      <c r="C114" s="32">
        <f>IF(I16="Não aplicável",0,I16)</f>
        <v>22</v>
      </c>
      <c r="D114" s="99">
        <v>1</v>
      </c>
      <c r="E114" s="101">
        <f>A114*C114*D114</f>
        <v>597.29999999999995</v>
      </c>
      <c r="F114" s="101">
        <f>E114</f>
        <v>597.29999999999995</v>
      </c>
      <c r="G114" s="104">
        <f>IF(I17="Não aplicável",0,I17)</f>
        <v>0.19</v>
      </c>
      <c r="H114" s="101">
        <f>F114*G114</f>
        <v>113.48699999999999</v>
      </c>
      <c r="I114" s="105">
        <f>E114-H114</f>
        <v>483.81299999999999</v>
      </c>
    </row>
    <row r="115" spans="1:12" ht="4.5" customHeight="1" x14ac:dyDescent="0.25"/>
    <row r="116" spans="1:12" ht="12" customHeight="1" x14ac:dyDescent="0.25">
      <c r="A116" s="174" t="s">
        <v>101</v>
      </c>
      <c r="B116" s="174"/>
      <c r="C116" s="174"/>
      <c r="D116" s="174"/>
      <c r="E116" s="174"/>
      <c r="F116" s="174"/>
      <c r="G116" s="174"/>
      <c r="H116" s="36">
        <f>H47+H92+H102</f>
        <v>1.9873680096051376</v>
      </c>
      <c r="I116" s="37">
        <f>I47+I92+I102</f>
        <v>6816.30826563551</v>
      </c>
      <c r="J116" s="25"/>
      <c r="L116" s="25"/>
    </row>
    <row r="117" spans="1:12" s="42" customFormat="1" ht="4.5" customHeight="1" x14ac:dyDescent="0.25">
      <c r="A117" s="38"/>
      <c r="B117" s="38"/>
      <c r="C117" s="38"/>
      <c r="D117" s="38"/>
      <c r="E117" s="38"/>
      <c r="F117" s="38"/>
      <c r="G117" s="38"/>
      <c r="H117" s="39"/>
      <c r="I117" s="40"/>
      <c r="J117" s="41"/>
      <c r="L117" s="41"/>
    </row>
    <row r="118" spans="1:12" ht="11.25" customHeight="1" x14ac:dyDescent="0.25">
      <c r="A118" s="158" t="s">
        <v>102</v>
      </c>
      <c r="B118" s="158"/>
      <c r="C118" s="158"/>
      <c r="D118" s="158"/>
      <c r="E118" s="158"/>
      <c r="F118" s="158"/>
      <c r="G118" s="158"/>
      <c r="H118" s="158"/>
      <c r="I118" s="158"/>
    </row>
    <row r="119" spans="1:12" ht="33.75" customHeight="1" x14ac:dyDescent="0.25">
      <c r="A119" s="14" t="s">
        <v>32</v>
      </c>
      <c r="B119" s="159" t="s">
        <v>103</v>
      </c>
      <c r="C119" s="159"/>
      <c r="D119" s="159"/>
      <c r="E119" s="159"/>
      <c r="F119" s="159"/>
      <c r="G119" s="159"/>
      <c r="H119" s="14" t="s">
        <v>34</v>
      </c>
      <c r="I119" s="14" t="s">
        <v>35</v>
      </c>
    </row>
    <row r="120" spans="1:12" ht="15" customHeight="1" x14ac:dyDescent="0.25">
      <c r="A120" s="99">
        <v>1</v>
      </c>
      <c r="B120" s="138" t="s">
        <v>104</v>
      </c>
      <c r="C120" s="138"/>
      <c r="D120" s="138"/>
      <c r="E120" s="138"/>
      <c r="F120" s="138"/>
      <c r="G120" s="138"/>
      <c r="H120" s="15">
        <f t="shared" ref="H120:H126" si="6">I120/$I$132</f>
        <v>0</v>
      </c>
      <c r="I120" s="105">
        <v>0</v>
      </c>
    </row>
    <row r="121" spans="1:12" ht="15" customHeight="1" x14ac:dyDescent="0.25">
      <c r="A121" s="99">
        <v>2</v>
      </c>
      <c r="B121" s="137" t="s">
        <v>105</v>
      </c>
      <c r="C121" s="137"/>
      <c r="D121" s="137"/>
      <c r="E121" s="137"/>
      <c r="F121" s="137"/>
      <c r="G121" s="137"/>
      <c r="H121" s="15">
        <f t="shared" si="6"/>
        <v>0</v>
      </c>
      <c r="I121" s="105">
        <v>0</v>
      </c>
    </row>
    <row r="122" spans="1:12" ht="15" customHeight="1" x14ac:dyDescent="0.25">
      <c r="A122" s="99">
        <v>3</v>
      </c>
      <c r="B122" s="138" t="s">
        <v>106</v>
      </c>
      <c r="C122" s="138"/>
      <c r="D122" s="138"/>
      <c r="E122" s="138"/>
      <c r="F122" s="138"/>
      <c r="G122" s="138"/>
      <c r="H122" s="15">
        <f t="shared" si="6"/>
        <v>0</v>
      </c>
      <c r="I122" s="105">
        <v>0</v>
      </c>
    </row>
    <row r="123" spans="1:12" ht="15" customHeight="1" x14ac:dyDescent="0.25">
      <c r="A123" s="99">
        <v>4</v>
      </c>
      <c r="B123" s="183" t="s">
        <v>222</v>
      </c>
      <c r="C123" s="183"/>
      <c r="D123" s="183"/>
      <c r="E123" s="183"/>
      <c r="F123" s="183"/>
      <c r="G123" s="183"/>
      <c r="H123" s="15">
        <f t="shared" si="6"/>
        <v>0</v>
      </c>
      <c r="I123" s="105">
        <f>IF(F130=20%,G130,0)</f>
        <v>0</v>
      </c>
    </row>
    <row r="124" spans="1:12" ht="15" customHeight="1" x14ac:dyDescent="0.25">
      <c r="A124" s="132">
        <v>5</v>
      </c>
      <c r="B124" s="183" t="s">
        <v>221</v>
      </c>
      <c r="C124" s="183"/>
      <c r="D124" s="183"/>
      <c r="E124" s="183"/>
      <c r="F124" s="183"/>
      <c r="G124" s="183"/>
      <c r="H124" s="15">
        <f t="shared" si="6"/>
        <v>0</v>
      </c>
      <c r="I124" s="133">
        <v>0</v>
      </c>
    </row>
    <row r="125" spans="1:12" ht="15" customHeight="1" x14ac:dyDescent="0.25">
      <c r="A125" s="99">
        <v>6</v>
      </c>
      <c r="B125" s="183" t="s">
        <v>223</v>
      </c>
      <c r="C125" s="183"/>
      <c r="D125" s="183"/>
      <c r="E125" s="183"/>
      <c r="F125" s="183"/>
      <c r="G125" s="183"/>
      <c r="H125" s="15">
        <f t="shared" si="6"/>
        <v>0</v>
      </c>
      <c r="I125" s="105">
        <v>0</v>
      </c>
    </row>
    <row r="126" spans="1:12" ht="15" customHeight="1" x14ac:dyDescent="0.25">
      <c r="A126" s="99">
        <v>7</v>
      </c>
      <c r="B126" s="138" t="s">
        <v>107</v>
      </c>
      <c r="C126" s="138"/>
      <c r="D126" s="138"/>
      <c r="E126" s="138"/>
      <c r="F126" s="138"/>
      <c r="G126" s="138"/>
      <c r="H126" s="15">
        <f t="shared" si="6"/>
        <v>0</v>
      </c>
      <c r="I126" s="105">
        <v>0</v>
      </c>
    </row>
    <row r="127" spans="1:12" ht="15" customHeight="1" x14ac:dyDescent="0.25">
      <c r="A127" s="160" t="s">
        <v>108</v>
      </c>
      <c r="B127" s="160"/>
      <c r="C127" s="160"/>
      <c r="D127" s="160"/>
      <c r="E127" s="160"/>
      <c r="F127" s="160"/>
      <c r="G127" s="160"/>
      <c r="H127" s="16">
        <f>H120+H121+H122+H123+H125+H126</f>
        <v>0</v>
      </c>
      <c r="I127" s="43">
        <f>SUM(I120:I126)</f>
        <v>0</v>
      </c>
      <c r="J127" s="25"/>
    </row>
    <row r="128" spans="1:12" ht="51" customHeight="1" x14ac:dyDescent="0.25">
      <c r="B128" s="184" t="s">
        <v>224</v>
      </c>
      <c r="C128" s="184"/>
      <c r="D128" s="184"/>
      <c r="E128" s="184"/>
      <c r="F128" s="184"/>
      <c r="G128" s="184"/>
      <c r="H128" s="184"/>
      <c r="I128" s="184"/>
    </row>
    <row r="129" spans="1:12" ht="5.25" customHeight="1" x14ac:dyDescent="0.25"/>
    <row r="130" spans="1:12" ht="48.75" customHeight="1" x14ac:dyDescent="0.25">
      <c r="A130" s="185" t="s">
        <v>109</v>
      </c>
      <c r="B130" s="185"/>
      <c r="C130" s="185"/>
      <c r="D130" s="185"/>
      <c r="E130" s="185"/>
      <c r="F130" s="44">
        <f>I30</f>
        <v>0.1</v>
      </c>
      <c r="G130" s="45">
        <f>I132*F130</f>
        <v>672.15780656355116</v>
      </c>
      <c r="H130" s="102" t="s">
        <v>110</v>
      </c>
      <c r="I130" s="46">
        <f>I98</f>
        <v>94.730199999999996</v>
      </c>
    </row>
    <row r="131" spans="1:12" s="49" customFormat="1" ht="16.5" customHeight="1" x14ac:dyDescent="0.25">
      <c r="A131" s="180" t="s">
        <v>111</v>
      </c>
      <c r="B131" s="180"/>
      <c r="C131" s="102" t="s">
        <v>112</v>
      </c>
      <c r="D131" s="102" t="s">
        <v>113</v>
      </c>
      <c r="E131" s="102" t="s">
        <v>114</v>
      </c>
      <c r="F131" s="102" t="s">
        <v>115</v>
      </c>
      <c r="G131" s="102" t="s">
        <v>116</v>
      </c>
      <c r="H131" s="102" t="s">
        <v>117</v>
      </c>
      <c r="I131" s="47" t="s">
        <v>118</v>
      </c>
      <c r="J131" s="48"/>
    </row>
    <row r="132" spans="1:12" ht="16.5" customHeight="1" x14ac:dyDescent="0.25">
      <c r="A132" s="181">
        <f>I47</f>
        <v>3429.8168395041321</v>
      </c>
      <c r="B132" s="181"/>
      <c r="C132" s="103">
        <f>I67</f>
        <v>1262.1725969375207</v>
      </c>
      <c r="D132" s="103">
        <f>I79</f>
        <v>874.40779451370202</v>
      </c>
      <c r="E132" s="103">
        <f>I86</f>
        <v>244.06576629911405</v>
      </c>
      <c r="F132" s="103">
        <f>I90</f>
        <v>321.78206838104239</v>
      </c>
      <c r="G132" s="103">
        <f>I102</f>
        <v>684.06319999999994</v>
      </c>
      <c r="H132" s="103">
        <f>A132+C132+D132+E132+F132+G132</f>
        <v>6816.3082656355109</v>
      </c>
      <c r="I132" s="103">
        <f>H132-I130</f>
        <v>6721.5780656355109</v>
      </c>
      <c r="J132" s="25"/>
    </row>
    <row r="133" spans="1:12" ht="4.5" customHeight="1" x14ac:dyDescent="0.25">
      <c r="A133" s="20"/>
      <c r="B133" s="182"/>
      <c r="C133" s="182"/>
      <c r="D133" s="182"/>
      <c r="E133" s="182"/>
      <c r="F133" s="182"/>
      <c r="G133" s="182"/>
      <c r="H133" s="182"/>
      <c r="I133" s="182"/>
    </row>
    <row r="134" spans="1:12" ht="33.75" customHeight="1" x14ac:dyDescent="0.25">
      <c r="A134" s="14" t="s">
        <v>44</v>
      </c>
      <c r="B134" s="159" t="s">
        <v>119</v>
      </c>
      <c r="C134" s="159"/>
      <c r="D134" s="159"/>
      <c r="E134" s="159"/>
      <c r="F134" s="159"/>
      <c r="G134" s="159"/>
      <c r="H134" s="14" t="s">
        <v>34</v>
      </c>
      <c r="I134" s="14" t="s">
        <v>35</v>
      </c>
    </row>
    <row r="135" spans="1:12" ht="15" customHeight="1" x14ac:dyDescent="0.25">
      <c r="A135" s="99">
        <v>1</v>
      </c>
      <c r="B135" s="138" t="s">
        <v>120</v>
      </c>
      <c r="C135" s="138"/>
      <c r="D135" s="138"/>
      <c r="E135" s="138"/>
      <c r="F135" s="138"/>
      <c r="G135" s="138"/>
      <c r="H135" s="15">
        <f>I135/$I$145</f>
        <v>0</v>
      </c>
      <c r="I135" s="105">
        <v>0</v>
      </c>
    </row>
    <row r="136" spans="1:12" ht="15" customHeight="1" x14ac:dyDescent="0.25">
      <c r="A136" s="99">
        <v>2</v>
      </c>
      <c r="B136" s="138" t="s">
        <v>121</v>
      </c>
      <c r="C136" s="138"/>
      <c r="D136" s="138"/>
      <c r="E136" s="138"/>
      <c r="F136" s="138"/>
      <c r="G136" s="138"/>
      <c r="H136" s="15">
        <f>I136/$I$145</f>
        <v>0</v>
      </c>
      <c r="I136" s="105">
        <v>0</v>
      </c>
    </row>
    <row r="137" spans="1:12" ht="35.65" customHeight="1" x14ac:dyDescent="0.25">
      <c r="A137" s="160" t="s">
        <v>177</v>
      </c>
      <c r="B137" s="160"/>
      <c r="C137" s="160"/>
      <c r="D137" s="160"/>
      <c r="E137" s="160"/>
      <c r="F137" s="160"/>
      <c r="G137" s="160"/>
      <c r="H137" s="16">
        <f>H135+H136</f>
        <v>0</v>
      </c>
      <c r="I137" s="17">
        <f>SUM(I135:I136)</f>
        <v>0</v>
      </c>
    </row>
    <row r="138" spans="1:12" ht="4.5" customHeight="1" x14ac:dyDescent="0.25"/>
    <row r="139" spans="1:12" ht="33.75" customHeight="1" x14ac:dyDescent="0.25">
      <c r="A139" s="14" t="s">
        <v>57</v>
      </c>
      <c r="B139" s="159" t="s">
        <v>122</v>
      </c>
      <c r="C139" s="159"/>
      <c r="D139" s="159"/>
      <c r="E139" s="159"/>
      <c r="F139" s="159"/>
      <c r="G139" s="159"/>
      <c r="H139" s="14" t="s">
        <v>34</v>
      </c>
      <c r="I139" s="14" t="s">
        <v>35</v>
      </c>
    </row>
    <row r="140" spans="1:12" ht="15" customHeight="1" x14ac:dyDescent="0.25">
      <c r="A140" s="99">
        <v>1</v>
      </c>
      <c r="B140" s="138" t="s">
        <v>122</v>
      </c>
      <c r="C140" s="138"/>
      <c r="D140" s="138"/>
      <c r="E140" s="138"/>
      <c r="F140" s="138"/>
      <c r="G140" s="138"/>
      <c r="H140" s="15">
        <f>I140/I145</f>
        <v>0</v>
      </c>
      <c r="I140" s="105">
        <v>0</v>
      </c>
    </row>
    <row r="141" spans="1:12" ht="36.6" customHeight="1" x14ac:dyDescent="0.25">
      <c r="A141" s="160" t="s">
        <v>176</v>
      </c>
      <c r="B141" s="160"/>
      <c r="C141" s="160"/>
      <c r="D141" s="160"/>
      <c r="E141" s="160"/>
      <c r="F141" s="160"/>
      <c r="G141" s="160"/>
      <c r="H141" s="16">
        <f>H140</f>
        <v>0</v>
      </c>
      <c r="I141" s="17">
        <f>I140</f>
        <v>0</v>
      </c>
      <c r="J141" s="25"/>
      <c r="K141" s="25"/>
      <c r="L141" s="2"/>
    </row>
    <row r="142" spans="1:12" ht="4.5" customHeight="1" x14ac:dyDescent="0.25">
      <c r="A142" s="19"/>
      <c r="B142" s="19"/>
      <c r="C142" s="19"/>
      <c r="D142" s="19"/>
      <c r="E142" s="19"/>
      <c r="F142" s="19"/>
      <c r="G142" s="19"/>
      <c r="H142" s="26"/>
      <c r="I142" s="27"/>
    </row>
    <row r="143" spans="1:12" ht="39" customHeight="1" x14ac:dyDescent="0.25">
      <c r="A143" s="186" t="s">
        <v>123</v>
      </c>
      <c r="B143" s="186"/>
      <c r="C143" s="186"/>
      <c r="D143" s="186"/>
      <c r="E143" s="186"/>
      <c r="F143" s="44">
        <v>0.18</v>
      </c>
      <c r="G143" s="45">
        <f>I145*F143</f>
        <v>1209.884051814392</v>
      </c>
      <c r="H143" s="102" t="s">
        <v>110</v>
      </c>
      <c r="I143" s="46">
        <f>I98</f>
        <v>94.730199999999996</v>
      </c>
      <c r="L143" s="2"/>
    </row>
    <row r="144" spans="1:12" s="49" customFormat="1" ht="16.5" customHeight="1" x14ac:dyDescent="0.25">
      <c r="A144" s="180" t="s">
        <v>111</v>
      </c>
      <c r="B144" s="180"/>
      <c r="C144" s="102" t="s">
        <v>112</v>
      </c>
      <c r="D144" s="102" t="s">
        <v>113</v>
      </c>
      <c r="E144" s="102" t="s">
        <v>114</v>
      </c>
      <c r="F144" s="102" t="s">
        <v>115</v>
      </c>
      <c r="G144" s="102" t="s">
        <v>116</v>
      </c>
      <c r="H144" s="102" t="s">
        <v>117</v>
      </c>
      <c r="I144" s="47" t="s">
        <v>118</v>
      </c>
      <c r="J144" s="48"/>
      <c r="L144" s="48"/>
    </row>
    <row r="145" spans="1:12" ht="16.5" customHeight="1" x14ac:dyDescent="0.25">
      <c r="A145" s="181">
        <f>I47</f>
        <v>3429.8168395041321</v>
      </c>
      <c r="B145" s="181"/>
      <c r="C145" s="103">
        <f>I67</f>
        <v>1262.1725969375207</v>
      </c>
      <c r="D145" s="103">
        <f>I79</f>
        <v>874.40779451370202</v>
      </c>
      <c r="E145" s="103">
        <f>I86</f>
        <v>244.06576629911405</v>
      </c>
      <c r="F145" s="103">
        <f>I90</f>
        <v>321.78206838104239</v>
      </c>
      <c r="G145" s="103">
        <f>I102</f>
        <v>684.06319999999994</v>
      </c>
      <c r="H145" s="103">
        <f>A145+C145+D145+E145+F145+G145</f>
        <v>6816.3082656355109</v>
      </c>
      <c r="I145" s="103">
        <f>H145-I143</f>
        <v>6721.5780656355109</v>
      </c>
      <c r="J145" s="25"/>
      <c r="L145" s="2"/>
    </row>
    <row r="146" spans="1:12" ht="4.5" customHeight="1" x14ac:dyDescent="0.25"/>
    <row r="147" spans="1:12" ht="12" customHeight="1" x14ac:dyDescent="0.25">
      <c r="A147" s="174" t="s">
        <v>124</v>
      </c>
      <c r="B147" s="174"/>
      <c r="C147" s="174"/>
      <c r="D147" s="174"/>
      <c r="E147" s="174"/>
      <c r="F147" s="174"/>
      <c r="G147" s="174"/>
      <c r="H147" s="36">
        <f>H127+H137+H141</f>
        <v>0</v>
      </c>
      <c r="I147" s="37">
        <f>I127+I137+I141</f>
        <v>0</v>
      </c>
    </row>
    <row r="148" spans="1:12" ht="4.5" customHeight="1" x14ac:dyDescent="0.25"/>
    <row r="149" spans="1:12" ht="11.25" customHeight="1" x14ac:dyDescent="0.25">
      <c r="A149" s="158" t="s">
        <v>125</v>
      </c>
      <c r="B149" s="158"/>
      <c r="C149" s="158"/>
      <c r="D149" s="158"/>
      <c r="E149" s="158"/>
      <c r="F149" s="158"/>
      <c r="G149" s="158"/>
      <c r="H149" s="158"/>
      <c r="I149" s="158"/>
    </row>
    <row r="150" spans="1:12" ht="33.75" customHeight="1" x14ac:dyDescent="0.25">
      <c r="A150" s="14" t="s">
        <v>32</v>
      </c>
      <c r="B150" s="159" t="s">
        <v>126</v>
      </c>
      <c r="C150" s="159"/>
      <c r="D150" s="159"/>
      <c r="E150" s="159"/>
      <c r="F150" s="159"/>
      <c r="G150" s="159"/>
      <c r="H150" s="14" t="s">
        <v>34</v>
      </c>
      <c r="I150" s="14" t="s">
        <v>35</v>
      </c>
    </row>
    <row r="151" spans="1:12" ht="15" customHeight="1" x14ac:dyDescent="0.25">
      <c r="A151" s="99">
        <v>1</v>
      </c>
      <c r="B151" s="138" t="s">
        <v>127</v>
      </c>
      <c r="C151" s="138"/>
      <c r="D151" s="138"/>
      <c r="E151" s="138"/>
      <c r="F151" s="138"/>
      <c r="G151" s="138"/>
      <c r="H151" s="15">
        <f>I151/$I$116</f>
        <v>1.9241982507288636E-2</v>
      </c>
      <c r="I151" s="105">
        <f>($D$161/$E$162)*G161</f>
        <v>131.15928441164542</v>
      </c>
    </row>
    <row r="152" spans="1:12" ht="15" customHeight="1" x14ac:dyDescent="0.25">
      <c r="A152" s="99">
        <v>2</v>
      </c>
      <c r="B152" s="138" t="s">
        <v>128</v>
      </c>
      <c r="C152" s="138"/>
      <c r="D152" s="138"/>
      <c r="E152" s="138"/>
      <c r="F152" s="138"/>
      <c r="G152" s="138"/>
      <c r="H152" s="15">
        <f>I152/$I$116</f>
        <v>8.8629737609329448E-2</v>
      </c>
      <c r="I152" s="105">
        <f>($D$161/$E$162)*G162</f>
        <v>604.12761304757873</v>
      </c>
    </row>
    <row r="153" spans="1:12" ht="15" customHeight="1" x14ac:dyDescent="0.25">
      <c r="A153" s="99">
        <v>3</v>
      </c>
      <c r="B153" s="138" t="s">
        <v>12</v>
      </c>
      <c r="C153" s="138"/>
      <c r="D153" s="138"/>
      <c r="E153" s="138"/>
      <c r="F153" s="138"/>
      <c r="G153" s="138"/>
      <c r="H153" s="15">
        <f>I153/$I$116</f>
        <v>5.8309037900874647E-2</v>
      </c>
      <c r="I153" s="105">
        <f>($D$161/$E$162)*G163</f>
        <v>397.45237700498609</v>
      </c>
    </row>
    <row r="154" spans="1:12" ht="15" customHeight="1" x14ac:dyDescent="0.25">
      <c r="A154" s="99">
        <v>4</v>
      </c>
      <c r="B154" s="138" t="s">
        <v>129</v>
      </c>
      <c r="C154" s="138"/>
      <c r="D154" s="138"/>
      <c r="E154" s="138"/>
      <c r="F154" s="138"/>
      <c r="G154" s="138"/>
      <c r="H154" s="15">
        <f>I154/$I$116</f>
        <v>0</v>
      </c>
      <c r="I154" s="105">
        <f>($D$161/$E$162)*G164</f>
        <v>0</v>
      </c>
    </row>
    <row r="155" spans="1:12" ht="15" customHeight="1" x14ac:dyDescent="0.25">
      <c r="A155" s="99">
        <v>5</v>
      </c>
      <c r="B155" s="138" t="s">
        <v>130</v>
      </c>
      <c r="C155" s="138"/>
      <c r="D155" s="138"/>
      <c r="E155" s="138"/>
      <c r="F155" s="138"/>
      <c r="G155" s="138"/>
      <c r="H155" s="15">
        <f>I155/$I$116</f>
        <v>0</v>
      </c>
      <c r="I155" s="105">
        <f>($D$161/$E$162)*G165</f>
        <v>0</v>
      </c>
    </row>
    <row r="156" spans="1:12" ht="15" customHeight="1" x14ac:dyDescent="0.25">
      <c r="A156" s="160" t="s">
        <v>131</v>
      </c>
      <c r="B156" s="160"/>
      <c r="C156" s="160"/>
      <c r="D156" s="160"/>
      <c r="E156" s="160"/>
      <c r="F156" s="160"/>
      <c r="G156" s="160"/>
      <c r="H156" s="16">
        <f>H151+H152+H153+H154+H155</f>
        <v>0.16618075801749271</v>
      </c>
      <c r="I156" s="17">
        <f>SUM(I151:I155)</f>
        <v>1132.7392744642102</v>
      </c>
    </row>
    <row r="157" spans="1:12" ht="11.25" customHeight="1" x14ac:dyDescent="0.25">
      <c r="A157" s="20" t="s">
        <v>132</v>
      </c>
      <c r="B157" s="167" t="s">
        <v>133</v>
      </c>
      <c r="C157" s="167"/>
      <c r="D157" s="167"/>
      <c r="E157" s="167"/>
      <c r="F157" s="167"/>
      <c r="G157" s="167"/>
      <c r="H157" s="167"/>
      <c r="I157" s="167"/>
    </row>
    <row r="158" spans="1:12" ht="18.75" customHeight="1" x14ac:dyDescent="0.25">
      <c r="A158" s="20" t="s">
        <v>134</v>
      </c>
      <c r="B158" s="190" t="s">
        <v>135</v>
      </c>
      <c r="C158" s="190"/>
      <c r="D158" s="190"/>
      <c r="E158" s="190"/>
      <c r="F158" s="190"/>
      <c r="G158" s="190"/>
      <c r="H158" s="190"/>
      <c r="I158" s="190"/>
    </row>
    <row r="159" spans="1:12" ht="13.5" customHeight="1" x14ac:dyDescent="0.25">
      <c r="A159" s="169" t="s">
        <v>136</v>
      </c>
      <c r="B159" s="169"/>
      <c r="C159" s="169"/>
      <c r="D159" s="169"/>
      <c r="E159" s="169"/>
      <c r="F159" s="169"/>
      <c r="G159" s="169"/>
      <c r="H159" s="169"/>
      <c r="I159" s="169"/>
    </row>
    <row r="160" spans="1:12" ht="13.5" customHeight="1" x14ac:dyDescent="0.25">
      <c r="A160" s="154" t="s">
        <v>137</v>
      </c>
      <c r="B160" s="154"/>
      <c r="C160" s="99" t="s">
        <v>138</v>
      </c>
      <c r="D160" s="151" t="s">
        <v>139</v>
      </c>
      <c r="E160" s="151"/>
      <c r="F160" s="99" t="s">
        <v>140</v>
      </c>
      <c r="G160" s="50" t="s">
        <v>141</v>
      </c>
      <c r="H160" s="154" t="s">
        <v>142</v>
      </c>
      <c r="I160" s="154"/>
    </row>
    <row r="161" spans="1:10" ht="13.5" customHeight="1" x14ac:dyDescent="0.25">
      <c r="A161" s="187">
        <f>I116</f>
        <v>6816.30826563551</v>
      </c>
      <c r="B161" s="187"/>
      <c r="C161" s="105">
        <f>I147</f>
        <v>0</v>
      </c>
      <c r="D161" s="188">
        <f>A161+C161</f>
        <v>6816.30826563551</v>
      </c>
      <c r="E161" s="188"/>
      <c r="F161" s="99" t="str">
        <f>B151</f>
        <v>PIS</v>
      </c>
      <c r="G161" s="51">
        <v>1.6500000000000001E-2</v>
      </c>
      <c r="H161" s="189">
        <v>6.4999999999999997E-3</v>
      </c>
      <c r="I161" s="189"/>
      <c r="J161" s="25"/>
    </row>
    <row r="162" spans="1:10" ht="13.5" customHeight="1" x14ac:dyDescent="0.25">
      <c r="A162" s="194" t="s">
        <v>143</v>
      </c>
      <c r="B162" s="194"/>
      <c r="C162" s="50">
        <v>1</v>
      </c>
      <c r="D162" s="52">
        <f>G166/1</f>
        <v>0.14250000000000002</v>
      </c>
      <c r="E162" s="53">
        <f>C162-D162</f>
        <v>0.85749999999999993</v>
      </c>
      <c r="F162" s="99" t="str">
        <f>B152</f>
        <v>COFINS</v>
      </c>
      <c r="G162" s="51">
        <v>7.5999999999999998E-2</v>
      </c>
      <c r="H162" s="189">
        <v>0.03</v>
      </c>
      <c r="I162" s="189"/>
    </row>
    <row r="163" spans="1:10" ht="13.5" customHeight="1" x14ac:dyDescent="0.25">
      <c r="A163" s="195" t="s">
        <v>144</v>
      </c>
      <c r="B163" s="195"/>
      <c r="C163" s="99">
        <v>1</v>
      </c>
      <c r="D163" s="54">
        <f>H166</f>
        <v>8.6499999999999994E-2</v>
      </c>
      <c r="E163" s="55">
        <f>C163-D163</f>
        <v>0.91349999999999998</v>
      </c>
      <c r="F163" s="99" t="str">
        <f>B153</f>
        <v>ISS</v>
      </c>
      <c r="G163" s="51">
        <f>I11</f>
        <v>0.05</v>
      </c>
      <c r="H163" s="189">
        <f>I11</f>
        <v>0.05</v>
      </c>
      <c r="I163" s="189"/>
    </row>
    <row r="164" spans="1:10" ht="13.5" customHeight="1" x14ac:dyDescent="0.25">
      <c r="A164" s="196" t="s">
        <v>145</v>
      </c>
      <c r="B164" s="196"/>
      <c r="C164" s="99">
        <v>1</v>
      </c>
      <c r="D164" s="56">
        <v>0.09</v>
      </c>
      <c r="E164" s="57">
        <f>C164-D164</f>
        <v>0.91</v>
      </c>
      <c r="F164" s="99" t="s">
        <v>146</v>
      </c>
      <c r="G164" s="51">
        <v>0</v>
      </c>
      <c r="H164" s="189">
        <v>0</v>
      </c>
      <c r="I164" s="189"/>
    </row>
    <row r="165" spans="1:10" ht="13.5" customHeight="1" x14ac:dyDescent="0.25">
      <c r="A165" s="191" t="s">
        <v>147</v>
      </c>
      <c r="B165" s="191" t="s">
        <v>148</v>
      </c>
      <c r="C165" s="191"/>
      <c r="D165" s="191"/>
      <c r="E165" s="191"/>
      <c r="F165" s="95" t="s">
        <v>149</v>
      </c>
      <c r="G165" s="51">
        <v>0</v>
      </c>
      <c r="H165" s="189">
        <v>0</v>
      </c>
      <c r="I165" s="189"/>
    </row>
    <row r="166" spans="1:10" ht="18" customHeight="1" x14ac:dyDescent="0.25">
      <c r="A166" s="191"/>
      <c r="B166" s="191"/>
      <c r="C166" s="191"/>
      <c r="D166" s="191"/>
      <c r="E166" s="191"/>
      <c r="F166" s="97" t="s">
        <v>150</v>
      </c>
      <c r="G166" s="58">
        <f>SUM(G161:G165)</f>
        <v>0.14250000000000002</v>
      </c>
      <c r="H166" s="192">
        <f>SUM(H161:I165)</f>
        <v>8.6499999999999994E-2</v>
      </c>
      <c r="I166" s="192"/>
    </row>
    <row r="167" spans="1:10" ht="18" customHeight="1" x14ac:dyDescent="0.25">
      <c r="A167" s="20" t="s">
        <v>151</v>
      </c>
      <c r="B167" s="190" t="s">
        <v>152</v>
      </c>
      <c r="C167" s="190"/>
      <c r="D167" s="190"/>
      <c r="E167" s="190"/>
      <c r="F167" s="190"/>
      <c r="G167" s="190"/>
      <c r="H167" s="190"/>
      <c r="I167" s="190"/>
    </row>
    <row r="168" spans="1:10" ht="4.5" customHeight="1" x14ac:dyDescent="0.25">
      <c r="A168" s="59"/>
      <c r="B168" s="193"/>
      <c r="C168" s="193"/>
      <c r="D168" s="193"/>
      <c r="E168" s="193"/>
      <c r="F168" s="193"/>
      <c r="G168" s="193"/>
      <c r="H168" s="193"/>
      <c r="I168" s="193"/>
    </row>
    <row r="169" spans="1:10" ht="12" customHeight="1" x14ac:dyDescent="0.25">
      <c r="A169" s="174" t="s">
        <v>153</v>
      </c>
      <c r="B169" s="174"/>
      <c r="C169" s="174"/>
      <c r="D169" s="174"/>
      <c r="E169" s="174"/>
      <c r="F169" s="174"/>
      <c r="G169" s="174"/>
      <c r="H169" s="36">
        <f>H156</f>
        <v>0.16618075801749271</v>
      </c>
      <c r="I169" s="37">
        <f>I156</f>
        <v>1132.7392744642102</v>
      </c>
    </row>
    <row r="170" spans="1:10" ht="4.5" customHeight="1" x14ac:dyDescent="0.25"/>
    <row r="171" spans="1:10" ht="11.25" customHeight="1" x14ac:dyDescent="0.25">
      <c r="A171" s="197" t="s">
        <v>154</v>
      </c>
      <c r="B171" s="197"/>
      <c r="C171" s="197"/>
      <c r="D171" s="197"/>
      <c r="E171" s="197"/>
      <c r="F171" s="197"/>
      <c r="G171" s="197"/>
      <c r="H171" s="197"/>
      <c r="I171" s="197"/>
    </row>
    <row r="172" spans="1:10" ht="11.25" customHeight="1" x14ac:dyDescent="0.25">
      <c r="A172" s="158" t="s">
        <v>31</v>
      </c>
      <c r="B172" s="158"/>
      <c r="C172" s="158"/>
      <c r="D172" s="158"/>
      <c r="E172" s="158"/>
      <c r="F172" s="158"/>
      <c r="G172" s="158"/>
      <c r="H172" s="158"/>
      <c r="I172" s="158"/>
    </row>
    <row r="173" spans="1:10" ht="15" customHeight="1" x14ac:dyDescent="0.25">
      <c r="A173" s="99">
        <v>1</v>
      </c>
      <c r="B173" s="138" t="s">
        <v>155</v>
      </c>
      <c r="C173" s="138"/>
      <c r="D173" s="138"/>
      <c r="E173" s="138"/>
      <c r="F173" s="138"/>
      <c r="G173" s="138"/>
      <c r="H173" s="15">
        <f>I173/$G$194</f>
        <v>0.43147519526107969</v>
      </c>
      <c r="I173" s="60">
        <f>I47</f>
        <v>3429.8168395041321</v>
      </c>
    </row>
    <row r="174" spans="1:10" ht="15" customHeight="1" x14ac:dyDescent="0.25">
      <c r="A174" s="99">
        <v>2</v>
      </c>
      <c r="B174" s="138" t="s">
        <v>156</v>
      </c>
      <c r="C174" s="138"/>
      <c r="D174" s="138"/>
      <c r="E174" s="138"/>
      <c r="F174" s="138"/>
      <c r="G174" s="138"/>
      <c r="H174" s="15">
        <f>I174/$G$194</f>
        <v>0.33996880915590511</v>
      </c>
      <c r="I174" s="60">
        <f>I67+I79+I86+I90</f>
        <v>2702.4282261313788</v>
      </c>
    </row>
    <row r="175" spans="1:10" ht="15" customHeight="1" x14ac:dyDescent="0.25">
      <c r="A175" s="99">
        <v>3</v>
      </c>
      <c r="B175" s="138" t="s">
        <v>157</v>
      </c>
      <c r="C175" s="138"/>
      <c r="D175" s="138"/>
      <c r="E175" s="138"/>
      <c r="F175" s="138"/>
      <c r="G175" s="138"/>
      <c r="H175" s="15">
        <f>I175/$G$194</f>
        <v>8.6055995583015271E-2</v>
      </c>
      <c r="I175" s="60">
        <f>I102</f>
        <v>684.06319999999994</v>
      </c>
    </row>
    <row r="176" spans="1:10" s="19" customFormat="1" ht="15" customHeight="1" x14ac:dyDescent="0.25">
      <c r="A176" s="174" t="s">
        <v>158</v>
      </c>
      <c r="B176" s="174"/>
      <c r="C176" s="174"/>
      <c r="D176" s="174"/>
      <c r="E176" s="174"/>
      <c r="F176" s="174"/>
      <c r="G176" s="174"/>
      <c r="H176" s="36">
        <f>H173+H174+H175</f>
        <v>0.85750000000000004</v>
      </c>
      <c r="I176" s="37">
        <f>SUM(I173:I175)</f>
        <v>6816.30826563551</v>
      </c>
      <c r="J176" s="26"/>
    </row>
    <row r="177" spans="1:11" ht="4.5" customHeight="1" x14ac:dyDescent="0.25"/>
    <row r="178" spans="1:11" ht="11.25" customHeight="1" x14ac:dyDescent="0.25">
      <c r="A178" s="158" t="s">
        <v>102</v>
      </c>
      <c r="B178" s="158"/>
      <c r="C178" s="158"/>
      <c r="D178" s="158"/>
      <c r="E178" s="158"/>
      <c r="F178" s="158"/>
      <c r="G178" s="158"/>
      <c r="H178" s="158"/>
      <c r="I178" s="158"/>
    </row>
    <row r="179" spans="1:11" ht="15" customHeight="1" x14ac:dyDescent="0.25">
      <c r="A179" s="99">
        <v>1</v>
      </c>
      <c r="B179" s="138" t="s">
        <v>159</v>
      </c>
      <c r="C179" s="138"/>
      <c r="D179" s="138"/>
      <c r="E179" s="138"/>
      <c r="F179" s="138"/>
      <c r="G179" s="138"/>
      <c r="H179" s="15">
        <f>I179/$G$194</f>
        <v>0</v>
      </c>
      <c r="I179" s="105">
        <f>I127</f>
        <v>0</v>
      </c>
    </row>
    <row r="180" spans="1:11" ht="15" customHeight="1" x14ac:dyDescent="0.25">
      <c r="A180" s="99">
        <v>2</v>
      </c>
      <c r="B180" s="138" t="s">
        <v>160</v>
      </c>
      <c r="C180" s="138"/>
      <c r="D180" s="138"/>
      <c r="E180" s="138"/>
      <c r="F180" s="138"/>
      <c r="G180" s="138"/>
      <c r="H180" s="15">
        <f>I180/$G$194</f>
        <v>0</v>
      </c>
      <c r="I180" s="105">
        <f>I137</f>
        <v>0</v>
      </c>
    </row>
    <row r="181" spans="1:11" ht="15" customHeight="1" x14ac:dyDescent="0.25">
      <c r="A181" s="99">
        <v>3</v>
      </c>
      <c r="B181" s="138" t="s">
        <v>161</v>
      </c>
      <c r="C181" s="138"/>
      <c r="D181" s="138"/>
      <c r="E181" s="138"/>
      <c r="F181" s="138"/>
      <c r="G181" s="138"/>
      <c r="H181" s="15">
        <f>I181/$G$194</f>
        <v>0</v>
      </c>
      <c r="I181" s="105">
        <f>I141</f>
        <v>0</v>
      </c>
    </row>
    <row r="182" spans="1:11" ht="15" customHeight="1" x14ac:dyDescent="0.25">
      <c r="A182" s="174" t="s">
        <v>162</v>
      </c>
      <c r="B182" s="174"/>
      <c r="C182" s="174"/>
      <c r="D182" s="174"/>
      <c r="E182" s="174"/>
      <c r="F182" s="174"/>
      <c r="G182" s="174"/>
      <c r="H182" s="36">
        <f>H179+H180+H181</f>
        <v>0</v>
      </c>
      <c r="I182" s="37">
        <f>I179+I180+I181</f>
        <v>0</v>
      </c>
    </row>
    <row r="183" spans="1:11" ht="4.5" customHeight="1" x14ac:dyDescent="0.25"/>
    <row r="184" spans="1:11" ht="11.25" customHeight="1" x14ac:dyDescent="0.25">
      <c r="A184" s="158" t="s">
        <v>125</v>
      </c>
      <c r="B184" s="158"/>
      <c r="C184" s="158"/>
      <c r="D184" s="158"/>
      <c r="E184" s="158"/>
      <c r="F184" s="158"/>
      <c r="G184" s="158"/>
      <c r="H184" s="158"/>
      <c r="I184" s="158"/>
    </row>
    <row r="185" spans="1:11" ht="15" customHeight="1" x14ac:dyDescent="0.25">
      <c r="A185" s="99">
        <v>1</v>
      </c>
      <c r="B185" s="138" t="s">
        <v>163</v>
      </c>
      <c r="C185" s="138"/>
      <c r="D185" s="138"/>
      <c r="E185" s="138"/>
      <c r="F185" s="138"/>
      <c r="G185" s="138"/>
      <c r="H185" s="15">
        <f>I185/$G$194</f>
        <v>0.14250000000000002</v>
      </c>
      <c r="I185" s="105">
        <f>I156</f>
        <v>1132.7392744642102</v>
      </c>
    </row>
    <row r="186" spans="1:11" ht="15" customHeight="1" x14ac:dyDescent="0.25">
      <c r="A186" s="174" t="s">
        <v>164</v>
      </c>
      <c r="B186" s="174"/>
      <c r="C186" s="174"/>
      <c r="D186" s="174"/>
      <c r="E186" s="174"/>
      <c r="F186" s="174"/>
      <c r="G186" s="174"/>
      <c r="H186" s="36">
        <f>H185</f>
        <v>0.14250000000000002</v>
      </c>
      <c r="I186" s="37">
        <f>I156</f>
        <v>1132.7392744642102</v>
      </c>
      <c r="K186" s="31"/>
    </row>
    <row r="187" spans="1:11" ht="4.5" customHeight="1" x14ac:dyDescent="0.25"/>
    <row r="188" spans="1:11" ht="11.25" customHeight="1" x14ac:dyDescent="0.25">
      <c r="A188" s="205" t="s">
        <v>184</v>
      </c>
      <c r="B188" s="205"/>
      <c r="C188" s="205"/>
      <c r="D188" s="205"/>
      <c r="E188" s="205"/>
      <c r="F188" s="205"/>
      <c r="G188" s="205"/>
      <c r="H188" s="205"/>
      <c r="I188" s="205"/>
    </row>
    <row r="189" spans="1:11" ht="4.9000000000000004" customHeight="1" x14ac:dyDescent="0.25">
      <c r="A189" s="198"/>
      <c r="B189" s="198"/>
      <c r="C189" s="198"/>
      <c r="D189" s="198"/>
      <c r="E189" s="198"/>
      <c r="F189" s="198"/>
      <c r="G189" s="198"/>
      <c r="H189" s="198"/>
      <c r="I189" s="198"/>
    </row>
    <row r="190" spans="1:11" ht="40.5" customHeight="1" x14ac:dyDescent="0.25">
      <c r="A190" s="205" t="s">
        <v>182</v>
      </c>
      <c r="B190" s="205"/>
      <c r="C190" s="205"/>
      <c r="D190" s="205"/>
      <c r="E190" s="205"/>
      <c r="F190" s="205"/>
      <c r="G190" s="206" t="s">
        <v>186</v>
      </c>
      <c r="H190" s="207"/>
      <c r="I190" s="208"/>
    </row>
    <row r="191" spans="1:11" ht="11.25" customHeight="1" x14ac:dyDescent="0.25">
      <c r="A191" s="205"/>
      <c r="B191" s="205"/>
      <c r="C191" s="205"/>
      <c r="D191" s="205"/>
      <c r="E191" s="205"/>
      <c r="F191" s="205"/>
      <c r="G191" s="106"/>
      <c r="H191" s="107"/>
      <c r="I191" s="107">
        <f>((H71+H77+H78+H83+H84+H85)+((H71+H77+H78+H83+H84+H85)*H67))*I47*H194</f>
        <v>1320.5557348970667</v>
      </c>
    </row>
    <row r="192" spans="1:11" ht="4.9000000000000004" customHeight="1" x14ac:dyDescent="0.25">
      <c r="A192" s="198"/>
      <c r="B192" s="198"/>
      <c r="C192" s="198"/>
      <c r="D192" s="198"/>
      <c r="E192" s="198"/>
      <c r="F192" s="198"/>
      <c r="G192" s="198"/>
      <c r="H192" s="198"/>
      <c r="I192" s="198"/>
    </row>
    <row r="193" spans="1:9" ht="35.450000000000003" customHeight="1" x14ac:dyDescent="0.25">
      <c r="A193" s="199" t="s">
        <v>183</v>
      </c>
      <c r="B193" s="200"/>
      <c r="C193" s="200"/>
      <c r="D193" s="200"/>
      <c r="E193" s="200"/>
      <c r="F193" s="201"/>
      <c r="G193" s="81" t="s">
        <v>165</v>
      </c>
      <c r="H193" s="81" t="s">
        <v>166</v>
      </c>
      <c r="I193" s="81" t="s">
        <v>167</v>
      </c>
    </row>
    <row r="194" spans="1:9" ht="14.45" customHeight="1" x14ac:dyDescent="0.25">
      <c r="A194" s="202"/>
      <c r="B194" s="203"/>
      <c r="C194" s="203"/>
      <c r="D194" s="203"/>
      <c r="E194" s="203"/>
      <c r="F194" s="204"/>
      <c r="G194" s="87">
        <f>I176+I182+I186</f>
        <v>7949.0475400997202</v>
      </c>
      <c r="H194" s="92">
        <f>IF(D6="12x36",2,1)</f>
        <v>1</v>
      </c>
      <c r="I194" s="88">
        <f>G194*H194</f>
        <v>7949.0475400997202</v>
      </c>
    </row>
  </sheetData>
  <mergeCells count="184">
    <mergeCell ref="A192:I192"/>
    <mergeCell ref="A193:F194"/>
    <mergeCell ref="A184:I184"/>
    <mergeCell ref="B185:G185"/>
    <mergeCell ref="A186:G186"/>
    <mergeCell ref="A188:I188"/>
    <mergeCell ref="A189:I189"/>
    <mergeCell ref="A190:F191"/>
    <mergeCell ref="G190:I190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A159:I159"/>
    <mergeCell ref="A160:B160"/>
    <mergeCell ref="D160:E160"/>
    <mergeCell ref="H160:I160"/>
    <mergeCell ref="A161:B161"/>
    <mergeCell ref="D161:E161"/>
    <mergeCell ref="H161:I161"/>
    <mergeCell ref="B153:G153"/>
    <mergeCell ref="B154:G154"/>
    <mergeCell ref="B155:G155"/>
    <mergeCell ref="A156:G156"/>
    <mergeCell ref="B157:I157"/>
    <mergeCell ref="B158:I158"/>
    <mergeCell ref="A145:B145"/>
    <mergeCell ref="A147:G147"/>
    <mergeCell ref="A149:I149"/>
    <mergeCell ref="B150:G150"/>
    <mergeCell ref="B151:G151"/>
    <mergeCell ref="B152:G152"/>
    <mergeCell ref="A137:G137"/>
    <mergeCell ref="B139:G139"/>
    <mergeCell ref="B140:G140"/>
    <mergeCell ref="A141:G141"/>
    <mergeCell ref="A143:E143"/>
    <mergeCell ref="A144:B144"/>
    <mergeCell ref="A131:B131"/>
    <mergeCell ref="A132:B132"/>
    <mergeCell ref="B133:I133"/>
    <mergeCell ref="B134:G134"/>
    <mergeCell ref="B135:G135"/>
    <mergeCell ref="B136:G136"/>
    <mergeCell ref="B123:G123"/>
    <mergeCell ref="B125:G125"/>
    <mergeCell ref="B126:G126"/>
    <mergeCell ref="A127:G127"/>
    <mergeCell ref="B128:I128"/>
    <mergeCell ref="A130:E130"/>
    <mergeCell ref="B124:G124"/>
    <mergeCell ref="A116:G116"/>
    <mergeCell ref="A118:I118"/>
    <mergeCell ref="B119:G119"/>
    <mergeCell ref="B120:G120"/>
    <mergeCell ref="B121:G121"/>
    <mergeCell ref="B122:G122"/>
    <mergeCell ref="A109:B109"/>
    <mergeCell ref="A110:B110"/>
    <mergeCell ref="A112:E112"/>
    <mergeCell ref="F112:I112"/>
    <mergeCell ref="A113:B113"/>
    <mergeCell ref="A114:B114"/>
    <mergeCell ref="A102:G102"/>
    <mergeCell ref="B103:G103"/>
    <mergeCell ref="A104:I104"/>
    <mergeCell ref="A105:B105"/>
    <mergeCell ref="A106:B106"/>
    <mergeCell ref="A108:I108"/>
    <mergeCell ref="B95:G95"/>
    <mergeCell ref="B96:G96"/>
    <mergeCell ref="B97:G97"/>
    <mergeCell ref="B98:G98"/>
    <mergeCell ref="B99:G99"/>
    <mergeCell ref="B101:G101"/>
    <mergeCell ref="B100:G100"/>
    <mergeCell ref="A86:G86"/>
    <mergeCell ref="B88:G88"/>
    <mergeCell ref="B89:G89"/>
    <mergeCell ref="A90:G90"/>
    <mergeCell ref="A92:G92"/>
    <mergeCell ref="B94:G94"/>
    <mergeCell ref="B80:I80"/>
    <mergeCell ref="B81:I81"/>
    <mergeCell ref="B82:G82"/>
    <mergeCell ref="B83:G83"/>
    <mergeCell ref="B84:G84"/>
    <mergeCell ref="B85:G85"/>
    <mergeCell ref="B74:G74"/>
    <mergeCell ref="B75:G75"/>
    <mergeCell ref="B76:G76"/>
    <mergeCell ref="B77:G77"/>
    <mergeCell ref="B78:G78"/>
    <mergeCell ref="A79:G79"/>
    <mergeCell ref="A68:I68"/>
    <mergeCell ref="A69:I69"/>
    <mergeCell ref="B70:G70"/>
    <mergeCell ref="B71:G71"/>
    <mergeCell ref="B72:G72"/>
    <mergeCell ref="B73:G73"/>
    <mergeCell ref="B62:G62"/>
    <mergeCell ref="B63:G63"/>
    <mergeCell ref="B64:G64"/>
    <mergeCell ref="B65:G65"/>
    <mergeCell ref="B66:G66"/>
    <mergeCell ref="A67:G67"/>
    <mergeCell ref="A47:G47"/>
    <mergeCell ref="A48:I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B46:G46"/>
    <mergeCell ref="A30:F30"/>
    <mergeCell ref="A32:I36"/>
    <mergeCell ref="A37:I37"/>
    <mergeCell ref="B38:G38"/>
    <mergeCell ref="B39:G39"/>
    <mergeCell ref="B40:G40"/>
    <mergeCell ref="A25:F25"/>
    <mergeCell ref="A26:F26"/>
    <mergeCell ref="A27:F28"/>
    <mergeCell ref="A29:F29"/>
    <mergeCell ref="A15:F17"/>
    <mergeCell ref="G15:G17"/>
    <mergeCell ref="A18:F20"/>
    <mergeCell ref="G18:G20"/>
    <mergeCell ref="A21:F22"/>
    <mergeCell ref="A23:F24"/>
    <mergeCell ref="G21:G22"/>
    <mergeCell ref="G23:G24"/>
    <mergeCell ref="H21:H22"/>
    <mergeCell ref="H23:H24"/>
    <mergeCell ref="I21:I22"/>
    <mergeCell ref="I23:I24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4"/>
  <sheetViews>
    <sheetView showGridLines="0" view="pageBreakPreview" topLeftCell="A172" zoomScale="145" zoomScaleNormal="130" zoomScaleSheetLayoutView="145" zoomScalePageLayoutView="130" workbookViewId="0">
      <selection activeCell="K139" sqref="K13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K1" s="3"/>
    </row>
    <row r="2" spans="1:11" ht="22.5" customHeight="1" x14ac:dyDescent="0.25">
      <c r="A2" s="141" t="s">
        <v>1</v>
      </c>
      <c r="B2" s="141"/>
      <c r="C2" s="142" t="s">
        <v>187</v>
      </c>
      <c r="D2" s="142"/>
      <c r="E2" s="143" t="s">
        <v>2</v>
      </c>
      <c r="F2" s="143"/>
      <c r="G2" s="143"/>
      <c r="H2" s="143"/>
      <c r="I2" s="143"/>
    </row>
    <row r="3" spans="1:11" ht="11.25" customHeight="1" x14ac:dyDescent="0.25">
      <c r="A3" s="141" t="s">
        <v>3</v>
      </c>
      <c r="B3" s="141"/>
      <c r="C3" s="4"/>
      <c r="D3" s="5"/>
      <c r="E3" s="6" t="s">
        <v>4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137" t="s">
        <v>5</v>
      </c>
      <c r="B5" s="137"/>
      <c r="C5" s="137"/>
      <c r="D5" s="144" t="s">
        <v>188</v>
      </c>
      <c r="E5" s="144"/>
      <c r="F5" s="144"/>
      <c r="G5" s="145" t="str">
        <f>IF(D6="12x36","Regime de trabalho:","Quantidade de HORAS/MÊS")</f>
        <v>Quantidade de HORAS/MÊS</v>
      </c>
      <c r="H5" s="145"/>
      <c r="I5" s="146">
        <f>IF(D6="12x36",D6,5*D6)</f>
        <v>220</v>
      </c>
    </row>
    <row r="6" spans="1:11" ht="18.75" customHeight="1" x14ac:dyDescent="0.25">
      <c r="A6" s="137" t="str">
        <f>IF(D6="12x36","Regime de trabalho:","Regime de trabalho (horas semanais):")</f>
        <v>Regime de trabalho (horas semanais):</v>
      </c>
      <c r="B6" s="137"/>
      <c r="C6" s="137"/>
      <c r="D6" s="137">
        <v>44</v>
      </c>
      <c r="E6" s="137"/>
      <c r="F6" s="137"/>
      <c r="G6" s="145"/>
      <c r="H6" s="145"/>
      <c r="I6" s="146"/>
    </row>
    <row r="7" spans="1:11" ht="22.5" customHeight="1" x14ac:dyDescent="0.25">
      <c r="A7" s="137" t="s">
        <v>6</v>
      </c>
      <c r="B7" s="137"/>
      <c r="C7" s="137"/>
      <c r="D7" s="138" t="s">
        <v>204</v>
      </c>
      <c r="E7" s="138"/>
      <c r="F7" s="138"/>
      <c r="G7" s="139" t="s">
        <v>7</v>
      </c>
      <c r="H7" s="139"/>
      <c r="I7" s="140" t="s">
        <v>185</v>
      </c>
    </row>
    <row r="8" spans="1:11" ht="22.5" customHeight="1" x14ac:dyDescent="0.25">
      <c r="A8" s="137" t="s">
        <v>8</v>
      </c>
      <c r="B8" s="137"/>
      <c r="C8" s="137"/>
      <c r="D8" s="138" t="s">
        <v>204</v>
      </c>
      <c r="E8" s="138"/>
      <c r="F8" s="138"/>
      <c r="G8" s="139"/>
      <c r="H8" s="139"/>
      <c r="I8" s="140"/>
    </row>
    <row r="9" spans="1:11" ht="24.75" customHeight="1" x14ac:dyDescent="0.25">
      <c r="A9" s="137" t="s">
        <v>9</v>
      </c>
      <c r="B9" s="137"/>
      <c r="C9" s="137"/>
      <c r="D9" s="137" t="s">
        <v>194</v>
      </c>
      <c r="E9" s="137"/>
      <c r="F9" s="137"/>
      <c r="G9" s="139" t="s">
        <v>10</v>
      </c>
      <c r="H9" s="139"/>
      <c r="I9" s="67" t="s">
        <v>185</v>
      </c>
    </row>
    <row r="10" spans="1:11" ht="32.25" customHeight="1" x14ac:dyDescent="0.25">
      <c r="A10" s="150" t="s">
        <v>179</v>
      </c>
      <c r="B10" s="150"/>
      <c r="C10" s="150"/>
      <c r="D10" s="150"/>
      <c r="E10" s="150"/>
      <c r="F10" s="150"/>
      <c r="G10" s="70" t="s">
        <v>11</v>
      </c>
      <c r="H10" s="72">
        <v>220</v>
      </c>
      <c r="I10" s="7">
        <v>2307.83</v>
      </c>
    </row>
    <row r="11" spans="1:11" ht="11.25" customHeight="1" x14ac:dyDescent="0.25">
      <c r="A11" s="151" t="s">
        <v>12</v>
      </c>
      <c r="B11" s="151"/>
      <c r="C11" s="151"/>
      <c r="D11" s="151"/>
      <c r="E11" s="151"/>
      <c r="F11" s="151"/>
      <c r="G11" s="72" t="str">
        <f>D9</f>
        <v>Porto Alegre</v>
      </c>
      <c r="H11" s="72" t="s">
        <v>13</v>
      </c>
      <c r="I11" s="8">
        <v>0.05</v>
      </c>
    </row>
    <row r="12" spans="1:11" ht="15" customHeight="1" x14ac:dyDescent="0.25">
      <c r="A12" s="151" t="s">
        <v>14</v>
      </c>
      <c r="B12" s="151"/>
      <c r="C12" s="151"/>
      <c r="D12" s="151"/>
      <c r="E12" s="151"/>
      <c r="F12" s="151"/>
      <c r="G12" s="152" t="s">
        <v>15</v>
      </c>
      <c r="H12" s="72" t="s">
        <v>16</v>
      </c>
      <c r="I12" s="7">
        <v>5.3</v>
      </c>
    </row>
    <row r="13" spans="1:11" x14ac:dyDescent="0.25">
      <c r="A13" s="151"/>
      <c r="B13" s="151"/>
      <c r="C13" s="151"/>
      <c r="D13" s="151"/>
      <c r="E13" s="151"/>
      <c r="F13" s="151"/>
      <c r="G13" s="152"/>
      <c r="H13" s="72" t="s">
        <v>17</v>
      </c>
      <c r="I13" s="9">
        <v>22</v>
      </c>
    </row>
    <row r="14" spans="1:11" x14ac:dyDescent="0.25">
      <c r="A14" s="151"/>
      <c r="B14" s="151"/>
      <c r="C14" s="151"/>
      <c r="D14" s="151"/>
      <c r="E14" s="151"/>
      <c r="F14" s="151"/>
      <c r="G14" s="152"/>
      <c r="H14" s="72" t="s">
        <v>18</v>
      </c>
      <c r="I14" s="94">
        <v>0.06</v>
      </c>
    </row>
    <row r="15" spans="1:11" ht="11.25" customHeight="1" x14ac:dyDescent="0.25">
      <c r="A15" s="151" t="s">
        <v>178</v>
      </c>
      <c r="B15" s="151"/>
      <c r="C15" s="151"/>
      <c r="D15" s="151"/>
      <c r="E15" s="151"/>
      <c r="F15" s="151"/>
      <c r="G15" s="152" t="s">
        <v>15</v>
      </c>
      <c r="H15" s="72" t="s">
        <v>16</v>
      </c>
      <c r="I15" s="7">
        <v>27.15</v>
      </c>
    </row>
    <row r="16" spans="1:11" ht="11.25" customHeight="1" x14ac:dyDescent="0.25">
      <c r="A16" s="151"/>
      <c r="B16" s="151"/>
      <c r="C16" s="151"/>
      <c r="D16" s="151"/>
      <c r="E16" s="151"/>
      <c r="F16" s="151"/>
      <c r="G16" s="152"/>
      <c r="H16" s="72" t="s">
        <v>17</v>
      </c>
      <c r="I16" s="9">
        <v>22</v>
      </c>
    </row>
    <row r="17" spans="1:9" x14ac:dyDescent="0.25">
      <c r="A17" s="151"/>
      <c r="B17" s="151"/>
      <c r="C17" s="151"/>
      <c r="D17" s="151"/>
      <c r="E17" s="151"/>
      <c r="F17" s="151"/>
      <c r="G17" s="152"/>
      <c r="H17" s="72" t="s">
        <v>18</v>
      </c>
      <c r="I17" s="94">
        <v>0.19</v>
      </c>
    </row>
    <row r="18" spans="1:9" ht="11.25" customHeight="1" x14ac:dyDescent="0.25">
      <c r="A18" s="151" t="s">
        <v>20</v>
      </c>
      <c r="B18" s="151"/>
      <c r="C18" s="151"/>
      <c r="D18" s="151"/>
      <c r="E18" s="151"/>
      <c r="F18" s="151"/>
      <c r="G18" s="152" t="s">
        <v>15</v>
      </c>
      <c r="H18" s="72" t="s">
        <v>16</v>
      </c>
      <c r="I18" s="7">
        <v>0</v>
      </c>
    </row>
    <row r="19" spans="1:9" x14ac:dyDescent="0.25">
      <c r="A19" s="151"/>
      <c r="B19" s="151"/>
      <c r="C19" s="151"/>
      <c r="D19" s="151"/>
      <c r="E19" s="151"/>
      <c r="F19" s="151"/>
      <c r="G19" s="152"/>
      <c r="H19" s="72" t="s">
        <v>17</v>
      </c>
      <c r="I19" s="9">
        <v>0</v>
      </c>
    </row>
    <row r="20" spans="1:9" x14ac:dyDescent="0.25">
      <c r="A20" s="155"/>
      <c r="B20" s="155"/>
      <c r="C20" s="155"/>
      <c r="D20" s="155"/>
      <c r="E20" s="155"/>
      <c r="F20" s="155"/>
      <c r="G20" s="152"/>
      <c r="H20" s="72" t="s">
        <v>18</v>
      </c>
      <c r="I20" s="94">
        <v>0</v>
      </c>
    </row>
    <row r="21" spans="1:9" ht="14.25" customHeight="1" x14ac:dyDescent="0.25">
      <c r="A21" s="154" t="s">
        <v>226</v>
      </c>
      <c r="B21" s="154"/>
      <c r="C21" s="154"/>
      <c r="D21" s="154"/>
      <c r="E21" s="154"/>
      <c r="F21" s="154"/>
      <c r="G21" s="145" t="s">
        <v>15</v>
      </c>
      <c r="H21" s="145" t="s">
        <v>21</v>
      </c>
      <c r="I21" s="148">
        <v>25.52</v>
      </c>
    </row>
    <row r="22" spans="1:9" ht="10.9" customHeight="1" x14ac:dyDescent="0.25">
      <c r="A22" s="154"/>
      <c r="B22" s="154"/>
      <c r="C22" s="154"/>
      <c r="D22" s="154"/>
      <c r="E22" s="154"/>
      <c r="F22" s="154"/>
      <c r="G22" s="147"/>
      <c r="H22" s="147"/>
      <c r="I22" s="149"/>
    </row>
    <row r="23" spans="1:9" ht="11.25" customHeight="1" x14ac:dyDescent="0.25">
      <c r="A23" s="154" t="s">
        <v>225</v>
      </c>
      <c r="B23" s="154"/>
      <c r="C23" s="154"/>
      <c r="D23" s="154"/>
      <c r="E23" s="154"/>
      <c r="F23" s="154"/>
      <c r="G23" s="145" t="s">
        <v>15</v>
      </c>
      <c r="H23" s="145" t="s">
        <v>21</v>
      </c>
      <c r="I23" s="148">
        <v>80</v>
      </c>
    </row>
    <row r="24" spans="1:9" ht="11.25" customHeight="1" x14ac:dyDescent="0.25">
      <c r="A24" s="154"/>
      <c r="B24" s="154"/>
      <c r="C24" s="154"/>
      <c r="D24" s="154"/>
      <c r="E24" s="154"/>
      <c r="F24" s="154"/>
      <c r="G24" s="147"/>
      <c r="H24" s="147"/>
      <c r="I24" s="149"/>
    </row>
    <row r="25" spans="1:9" ht="22.5" customHeight="1" x14ac:dyDescent="0.25">
      <c r="A25" s="153" t="s">
        <v>22</v>
      </c>
      <c r="B25" s="153"/>
      <c r="C25" s="153"/>
      <c r="D25" s="153"/>
      <c r="E25" s="153"/>
      <c r="F25" s="153"/>
      <c r="G25" s="69"/>
      <c r="H25" s="69" t="s">
        <v>23</v>
      </c>
      <c r="I25" s="10" t="s">
        <v>185</v>
      </c>
    </row>
    <row r="26" spans="1:9" ht="34.5" customHeight="1" x14ac:dyDescent="0.25">
      <c r="A26" s="154" t="s">
        <v>24</v>
      </c>
      <c r="B26" s="154"/>
      <c r="C26" s="154"/>
      <c r="D26" s="154"/>
      <c r="E26" s="154"/>
      <c r="F26" s="154"/>
      <c r="G26" s="72"/>
      <c r="H26" s="72" t="s">
        <v>25</v>
      </c>
      <c r="I26" s="7" t="s">
        <v>185</v>
      </c>
    </row>
    <row r="27" spans="1:9" ht="15" customHeight="1" x14ac:dyDescent="0.25">
      <c r="A27" s="154" t="s">
        <v>26</v>
      </c>
      <c r="B27" s="154"/>
      <c r="C27" s="154"/>
      <c r="D27" s="154"/>
      <c r="E27" s="154"/>
      <c r="F27" s="154"/>
      <c r="G27" s="69"/>
      <c r="H27" s="11" t="s">
        <v>27</v>
      </c>
      <c r="I27" s="12">
        <v>8</v>
      </c>
    </row>
    <row r="28" spans="1:9" ht="15" customHeight="1" x14ac:dyDescent="0.25">
      <c r="A28" s="154"/>
      <c r="B28" s="154"/>
      <c r="C28" s="154"/>
      <c r="D28" s="154"/>
      <c r="E28" s="154"/>
      <c r="F28" s="154"/>
      <c r="G28" s="69"/>
      <c r="H28" s="13" t="s">
        <v>28</v>
      </c>
      <c r="I28" s="67">
        <v>1</v>
      </c>
    </row>
    <row r="29" spans="1:9" ht="26.25" customHeight="1" x14ac:dyDescent="0.25">
      <c r="A29" s="154" t="s">
        <v>29</v>
      </c>
      <c r="B29" s="154"/>
      <c r="C29" s="154"/>
      <c r="D29" s="154"/>
      <c r="E29" s="154"/>
      <c r="F29" s="154"/>
      <c r="G29" s="69"/>
      <c r="H29" s="72" t="s">
        <v>27</v>
      </c>
      <c r="I29" s="12" t="s">
        <v>185</v>
      </c>
    </row>
    <row r="30" spans="1:9" ht="35.25" customHeight="1" x14ac:dyDescent="0.25">
      <c r="A30" s="154" t="s">
        <v>30</v>
      </c>
      <c r="B30" s="154"/>
      <c r="C30" s="154"/>
      <c r="D30" s="154"/>
      <c r="E30" s="154"/>
      <c r="F30" s="154"/>
      <c r="G30" s="72"/>
      <c r="H30" s="70" t="s">
        <v>23</v>
      </c>
      <c r="I30" s="67">
        <v>0.1</v>
      </c>
    </row>
    <row r="31" spans="1:9" ht="1.1499999999999999" customHeight="1" x14ac:dyDescent="0.25">
      <c r="A31" s="90"/>
      <c r="B31" s="90"/>
      <c r="C31" s="90"/>
      <c r="D31" s="90"/>
      <c r="E31" s="90"/>
      <c r="F31" s="90"/>
      <c r="G31" s="90"/>
      <c r="H31" s="90"/>
      <c r="I31" s="91" t="s">
        <v>185</v>
      </c>
    </row>
    <row r="32" spans="1:9" ht="1.1499999999999999" customHeight="1" x14ac:dyDescent="0.25">
      <c r="A32" s="156"/>
      <c r="B32" s="156"/>
      <c r="C32" s="156"/>
      <c r="D32" s="156"/>
      <c r="E32" s="156"/>
      <c r="F32" s="156"/>
      <c r="G32" s="156"/>
      <c r="H32" s="156"/>
      <c r="I32" s="156"/>
    </row>
    <row r="33" spans="1:10" ht="1.1499999999999999" customHeight="1" x14ac:dyDescent="0.25">
      <c r="A33" s="156"/>
      <c r="B33" s="156"/>
      <c r="C33" s="156"/>
      <c r="D33" s="156"/>
      <c r="E33" s="156"/>
      <c r="F33" s="156"/>
      <c r="G33" s="156"/>
      <c r="H33" s="156"/>
      <c r="I33" s="156"/>
    </row>
    <row r="34" spans="1:10" ht="1.1499999999999999" customHeight="1" x14ac:dyDescent="0.25">
      <c r="A34" s="156"/>
      <c r="B34" s="156"/>
      <c r="C34" s="156"/>
      <c r="D34" s="156"/>
      <c r="E34" s="156"/>
      <c r="F34" s="156"/>
      <c r="G34" s="156"/>
      <c r="H34" s="156"/>
      <c r="I34" s="156"/>
    </row>
    <row r="35" spans="1:10" ht="1.1499999999999999" customHeight="1" x14ac:dyDescent="0.25">
      <c r="A35" s="156"/>
      <c r="B35" s="156"/>
      <c r="C35" s="156"/>
      <c r="D35" s="156"/>
      <c r="E35" s="156"/>
      <c r="F35" s="156"/>
      <c r="G35" s="156"/>
      <c r="H35" s="156"/>
      <c r="I35" s="156"/>
    </row>
    <row r="36" spans="1:10" ht="1.1499999999999999" customHeight="1" x14ac:dyDescent="0.25">
      <c r="A36" s="157"/>
      <c r="B36" s="157"/>
      <c r="C36" s="157"/>
      <c r="D36" s="157"/>
      <c r="E36" s="157"/>
      <c r="F36" s="157"/>
      <c r="G36" s="157"/>
      <c r="H36" s="157"/>
      <c r="I36" s="157"/>
    </row>
    <row r="37" spans="1:10" ht="8.25" customHeight="1" x14ac:dyDescent="0.25">
      <c r="A37" s="158" t="s">
        <v>31</v>
      </c>
      <c r="B37" s="158"/>
      <c r="C37" s="158"/>
      <c r="D37" s="158"/>
      <c r="E37" s="158"/>
      <c r="F37" s="158"/>
      <c r="G37" s="158"/>
      <c r="H37" s="158"/>
      <c r="I37" s="158"/>
    </row>
    <row r="38" spans="1:10" ht="33.75" customHeight="1" x14ac:dyDescent="0.25">
      <c r="A38" s="14" t="s">
        <v>32</v>
      </c>
      <c r="B38" s="159" t="s">
        <v>33</v>
      </c>
      <c r="C38" s="159"/>
      <c r="D38" s="159"/>
      <c r="E38" s="159"/>
      <c r="F38" s="159"/>
      <c r="G38" s="159"/>
      <c r="H38" s="14" t="s">
        <v>34</v>
      </c>
      <c r="I38" s="14" t="s">
        <v>35</v>
      </c>
    </row>
    <row r="39" spans="1:10" ht="15" customHeight="1" x14ac:dyDescent="0.25">
      <c r="A39" s="74">
        <v>1</v>
      </c>
      <c r="B39" s="138" t="s">
        <v>36</v>
      </c>
      <c r="C39" s="138"/>
      <c r="D39" s="138"/>
      <c r="E39" s="138"/>
      <c r="F39" s="138"/>
      <c r="G39" s="138"/>
      <c r="H39" s="15">
        <f t="shared" ref="H39:H46" si="0">I39/$I$47</f>
        <v>0.91805766312594839</v>
      </c>
      <c r="I39" s="79">
        <f>IF(D6="12x36",I10,I10/H10*I5)</f>
        <v>2307.83</v>
      </c>
    </row>
    <row r="40" spans="1:10" ht="15" customHeight="1" x14ac:dyDescent="0.25">
      <c r="A40" s="74">
        <f t="shared" ref="A40:A46" si="1">A39+1</f>
        <v>2</v>
      </c>
      <c r="B40" s="138" t="s">
        <v>37</v>
      </c>
      <c r="C40" s="138"/>
      <c r="D40" s="138"/>
      <c r="E40" s="138"/>
      <c r="F40" s="138"/>
      <c r="G40" s="138"/>
      <c r="H40" s="15">
        <f t="shared" si="0"/>
        <v>0</v>
      </c>
      <c r="I40" s="79">
        <f>IF(I9=30%,I39*I9,0)</f>
        <v>0</v>
      </c>
    </row>
    <row r="41" spans="1:10" ht="15" customHeight="1" x14ac:dyDescent="0.25">
      <c r="A41" s="74">
        <f t="shared" si="1"/>
        <v>3</v>
      </c>
      <c r="B41" s="138" t="s">
        <v>38</v>
      </c>
      <c r="C41" s="138"/>
      <c r="D41" s="138"/>
      <c r="E41" s="138"/>
      <c r="F41" s="138"/>
      <c r="G41" s="138"/>
      <c r="H41" s="15">
        <f t="shared" si="0"/>
        <v>0</v>
      </c>
      <c r="I41" s="79">
        <f>IF(I7=10%,I26*I7,0)</f>
        <v>0</v>
      </c>
    </row>
    <row r="42" spans="1:10" ht="15" customHeight="1" x14ac:dyDescent="0.25">
      <c r="A42" s="74">
        <f t="shared" si="1"/>
        <v>4</v>
      </c>
      <c r="B42" s="138" t="s">
        <v>39</v>
      </c>
      <c r="C42" s="138"/>
      <c r="D42" s="138"/>
      <c r="E42" s="138"/>
      <c r="F42" s="138"/>
      <c r="G42" s="138"/>
      <c r="H42" s="15">
        <f t="shared" si="0"/>
        <v>0</v>
      </c>
      <c r="I42" s="79">
        <f>IF(I7=20%,I26*I7,0)</f>
        <v>0</v>
      </c>
    </row>
    <row r="43" spans="1:10" ht="15" customHeight="1" x14ac:dyDescent="0.25">
      <c r="A43" s="74">
        <f t="shared" si="1"/>
        <v>5</v>
      </c>
      <c r="B43" s="138" t="s">
        <v>40</v>
      </c>
      <c r="C43" s="138"/>
      <c r="D43" s="138"/>
      <c r="E43" s="138"/>
      <c r="F43" s="138"/>
      <c r="G43" s="138"/>
      <c r="H43" s="15">
        <f t="shared" si="0"/>
        <v>0</v>
      </c>
      <c r="I43" s="79">
        <f>IF(I7=40%,I26*I7,0)</f>
        <v>0</v>
      </c>
    </row>
    <row r="44" spans="1:10" ht="15" customHeight="1" x14ac:dyDescent="0.25">
      <c r="A44" s="74">
        <f t="shared" si="1"/>
        <v>6</v>
      </c>
      <c r="B44" s="138" t="s">
        <v>173</v>
      </c>
      <c r="C44" s="138"/>
      <c r="D44" s="138"/>
      <c r="E44" s="138"/>
      <c r="F44" s="138"/>
      <c r="G44" s="138"/>
      <c r="H44" s="15">
        <f t="shared" si="0"/>
        <v>0</v>
      </c>
      <c r="I44" s="79">
        <f>IF(I25="Não aplicável",0,I39*I25)</f>
        <v>0</v>
      </c>
    </row>
    <row r="45" spans="1:10" ht="15" customHeight="1" x14ac:dyDescent="0.25">
      <c r="A45" s="74">
        <f t="shared" si="1"/>
        <v>7</v>
      </c>
      <c r="B45" s="138" t="s">
        <v>41</v>
      </c>
      <c r="C45" s="138"/>
      <c r="D45" s="138"/>
      <c r="E45" s="138"/>
      <c r="F45" s="138"/>
      <c r="G45" s="138"/>
      <c r="H45" s="15">
        <f t="shared" si="0"/>
        <v>6.6767830045523516E-2</v>
      </c>
      <c r="I45" s="79">
        <f>IF(I27="Não aplicável",0,(I39+I40+I41+I42+I43+I44)/I5*I27*(1+I28))</f>
        <v>167.84218181818181</v>
      </c>
    </row>
    <row r="46" spans="1:10" ht="23.25" customHeight="1" x14ac:dyDescent="0.25">
      <c r="A46" s="74">
        <f t="shared" si="1"/>
        <v>8</v>
      </c>
      <c r="B46" s="138" t="s">
        <v>42</v>
      </c>
      <c r="C46" s="138"/>
      <c r="D46" s="138"/>
      <c r="E46" s="138"/>
      <c r="F46" s="138"/>
      <c r="G46" s="138"/>
      <c r="H46" s="15">
        <f t="shared" si="0"/>
        <v>1.5174506828528073E-2</v>
      </c>
      <c r="I46" s="79">
        <f>IF(I27="Não aplicável",0,I27/I13*5*(I10/H10*(1+I28)))</f>
        <v>38.14595041322314</v>
      </c>
    </row>
    <row r="47" spans="1:10" s="19" customFormat="1" ht="15" customHeight="1" x14ac:dyDescent="0.25">
      <c r="A47" s="160" t="s">
        <v>43</v>
      </c>
      <c r="B47" s="160"/>
      <c r="C47" s="160"/>
      <c r="D47" s="160"/>
      <c r="E47" s="160"/>
      <c r="F47" s="160"/>
      <c r="G47" s="160"/>
      <c r="H47" s="16">
        <f>SUM(H39:H46)</f>
        <v>1</v>
      </c>
      <c r="I47" s="17">
        <f>SUM(I39:I46)</f>
        <v>2513.8181322314049</v>
      </c>
      <c r="J47" s="18"/>
    </row>
    <row r="48" spans="1:10" s="19" customFormat="1" ht="1.1499999999999999" customHeight="1" x14ac:dyDescent="0.25">
      <c r="A48" s="161"/>
      <c r="B48" s="161"/>
      <c r="C48" s="161"/>
      <c r="D48" s="161"/>
      <c r="E48" s="161"/>
      <c r="F48" s="161"/>
      <c r="G48" s="161"/>
      <c r="H48" s="161"/>
      <c r="I48" s="161"/>
      <c r="J48" s="18"/>
    </row>
    <row r="49" spans="1:10" s="19" customFormat="1" ht="1.1499999999999999" customHeight="1" x14ac:dyDescent="0.25">
      <c r="A49" s="162"/>
      <c r="B49" s="162"/>
      <c r="C49" s="162"/>
      <c r="D49" s="162"/>
      <c r="E49" s="162"/>
      <c r="F49" s="162"/>
      <c r="G49" s="162"/>
      <c r="H49" s="162"/>
      <c r="I49" s="162"/>
      <c r="J49" s="18"/>
    </row>
    <row r="50" spans="1:10" s="19" customFormat="1" ht="1.1499999999999999" customHeight="1" x14ac:dyDescent="0.25">
      <c r="A50" s="162"/>
      <c r="B50" s="162"/>
      <c r="C50" s="162"/>
      <c r="D50" s="162"/>
      <c r="E50" s="162"/>
      <c r="F50" s="162"/>
      <c r="G50" s="162"/>
      <c r="H50" s="162"/>
      <c r="I50" s="162"/>
      <c r="J50" s="18"/>
    </row>
    <row r="51" spans="1:10" s="19" customFormat="1" ht="1.1499999999999999" customHeight="1" x14ac:dyDescent="0.25">
      <c r="A51" s="162"/>
      <c r="B51" s="162"/>
      <c r="C51" s="162"/>
      <c r="D51" s="162"/>
      <c r="E51" s="162"/>
      <c r="F51" s="162"/>
      <c r="G51" s="162"/>
      <c r="H51" s="162"/>
      <c r="I51" s="162"/>
      <c r="J51" s="18"/>
    </row>
    <row r="52" spans="1:10" s="19" customFormat="1" ht="1.1499999999999999" customHeight="1" x14ac:dyDescent="0.25">
      <c r="A52" s="162"/>
      <c r="B52" s="162"/>
      <c r="C52" s="162"/>
      <c r="D52" s="162"/>
      <c r="E52" s="162"/>
      <c r="F52" s="162"/>
      <c r="G52" s="162"/>
      <c r="H52" s="162"/>
      <c r="I52" s="162"/>
      <c r="J52" s="18"/>
    </row>
    <row r="53" spans="1:10" s="19" customFormat="1" ht="1.1499999999999999" customHeight="1" x14ac:dyDescent="0.25">
      <c r="A53" s="162"/>
      <c r="B53" s="162"/>
      <c r="C53" s="162"/>
      <c r="D53" s="162"/>
      <c r="E53" s="162"/>
      <c r="F53" s="162"/>
      <c r="G53" s="162"/>
      <c r="H53" s="162"/>
      <c r="I53" s="162"/>
      <c r="J53" s="18"/>
    </row>
    <row r="54" spans="1:10" s="19" customFormat="1" ht="1.1499999999999999" customHeight="1" x14ac:dyDescent="0.25">
      <c r="A54" s="162"/>
      <c r="B54" s="162"/>
      <c r="C54" s="162"/>
      <c r="D54" s="162"/>
      <c r="E54" s="162"/>
      <c r="F54" s="162"/>
      <c r="G54" s="162"/>
      <c r="H54" s="162"/>
      <c r="I54" s="162"/>
      <c r="J54" s="18"/>
    </row>
    <row r="55" spans="1:10" s="19" customFormat="1" ht="1.1499999999999999" customHeight="1" x14ac:dyDescent="0.25">
      <c r="A55" s="162"/>
      <c r="B55" s="162"/>
      <c r="C55" s="162"/>
      <c r="D55" s="162"/>
      <c r="E55" s="162"/>
      <c r="F55" s="162"/>
      <c r="G55" s="162"/>
      <c r="H55" s="162"/>
      <c r="I55" s="162"/>
      <c r="J55" s="18"/>
    </row>
    <row r="56" spans="1:10" s="19" customFormat="1" ht="1.1499999999999999" customHeight="1" x14ac:dyDescent="0.25">
      <c r="A56" s="162"/>
      <c r="B56" s="162"/>
      <c r="C56" s="162"/>
      <c r="D56" s="162"/>
      <c r="E56" s="162"/>
      <c r="F56" s="162"/>
      <c r="G56" s="162"/>
      <c r="H56" s="162"/>
      <c r="I56" s="162"/>
      <c r="J56" s="18"/>
    </row>
    <row r="57" spans="1:10" ht="1.1499999999999999" customHeight="1" x14ac:dyDescent="0.25">
      <c r="A57" s="163"/>
      <c r="B57" s="163"/>
      <c r="C57" s="163"/>
      <c r="D57" s="163"/>
      <c r="E57" s="163"/>
      <c r="F57" s="163"/>
      <c r="G57" s="163"/>
      <c r="H57" s="163"/>
      <c r="I57" s="163"/>
    </row>
    <row r="58" spans="1:10" ht="33.75" customHeight="1" x14ac:dyDescent="0.25">
      <c r="A58" s="14" t="s">
        <v>44</v>
      </c>
      <c r="B58" s="159" t="s">
        <v>45</v>
      </c>
      <c r="C58" s="159"/>
      <c r="D58" s="159"/>
      <c r="E58" s="159"/>
      <c r="F58" s="159"/>
      <c r="G58" s="159"/>
      <c r="H58" s="14" t="s">
        <v>34</v>
      </c>
      <c r="I58" s="14" t="s">
        <v>35</v>
      </c>
    </row>
    <row r="59" spans="1:10" ht="15" customHeight="1" x14ac:dyDescent="0.25">
      <c r="A59" s="74">
        <v>1</v>
      </c>
      <c r="B59" s="138" t="s">
        <v>46</v>
      </c>
      <c r="C59" s="138"/>
      <c r="D59" s="138"/>
      <c r="E59" s="138"/>
      <c r="F59" s="138"/>
      <c r="G59" s="138"/>
      <c r="H59" s="15">
        <v>0.2</v>
      </c>
      <c r="I59" s="79">
        <f t="shared" ref="I59:I66" si="2">$I$47*H59</f>
        <v>502.76362644628102</v>
      </c>
    </row>
    <row r="60" spans="1:10" ht="15" customHeight="1" x14ac:dyDescent="0.25">
      <c r="A60" s="74">
        <v>2</v>
      </c>
      <c r="B60" s="138" t="s">
        <v>47</v>
      </c>
      <c r="C60" s="138"/>
      <c r="D60" s="138"/>
      <c r="E60" s="138"/>
      <c r="F60" s="138"/>
      <c r="G60" s="138"/>
      <c r="H60" s="15">
        <v>1.4999999999999999E-2</v>
      </c>
      <c r="I60" s="79">
        <f t="shared" si="2"/>
        <v>37.707271983471074</v>
      </c>
    </row>
    <row r="61" spans="1:10" ht="15" customHeight="1" x14ac:dyDescent="0.25">
      <c r="A61" s="74">
        <v>3</v>
      </c>
      <c r="B61" s="138" t="s">
        <v>48</v>
      </c>
      <c r="C61" s="138"/>
      <c r="D61" s="138"/>
      <c r="E61" s="138"/>
      <c r="F61" s="138"/>
      <c r="G61" s="138"/>
      <c r="H61" s="15">
        <v>0.01</v>
      </c>
      <c r="I61" s="79">
        <f t="shared" si="2"/>
        <v>25.13818132231405</v>
      </c>
    </row>
    <row r="62" spans="1:10" ht="15" customHeight="1" x14ac:dyDescent="0.25">
      <c r="A62" s="74">
        <v>4</v>
      </c>
      <c r="B62" s="138" t="s">
        <v>49</v>
      </c>
      <c r="C62" s="138"/>
      <c r="D62" s="138"/>
      <c r="E62" s="138"/>
      <c r="F62" s="138"/>
      <c r="G62" s="138"/>
      <c r="H62" s="15">
        <v>2E-3</v>
      </c>
      <c r="I62" s="79">
        <f t="shared" si="2"/>
        <v>5.0276362644628101</v>
      </c>
    </row>
    <row r="63" spans="1:10" ht="15" customHeight="1" x14ac:dyDescent="0.25">
      <c r="A63" s="74">
        <v>5</v>
      </c>
      <c r="B63" s="138" t="s">
        <v>50</v>
      </c>
      <c r="C63" s="138"/>
      <c r="D63" s="138"/>
      <c r="E63" s="138"/>
      <c r="F63" s="138"/>
      <c r="G63" s="138"/>
      <c r="H63" s="15">
        <v>2.5000000000000001E-2</v>
      </c>
      <c r="I63" s="79">
        <f t="shared" si="2"/>
        <v>62.845453305785128</v>
      </c>
    </row>
    <row r="64" spans="1:10" ht="15" customHeight="1" x14ac:dyDescent="0.25">
      <c r="A64" s="74">
        <v>6</v>
      </c>
      <c r="B64" s="138" t="s">
        <v>51</v>
      </c>
      <c r="C64" s="138"/>
      <c r="D64" s="138"/>
      <c r="E64" s="138"/>
      <c r="F64" s="138"/>
      <c r="G64" s="138"/>
      <c r="H64" s="15">
        <v>0.08</v>
      </c>
      <c r="I64" s="79">
        <f t="shared" si="2"/>
        <v>201.1054505785124</v>
      </c>
    </row>
    <row r="65" spans="1:10" ht="15" customHeight="1" x14ac:dyDescent="0.25">
      <c r="A65" s="74">
        <v>7</v>
      </c>
      <c r="B65" s="138" t="s">
        <v>52</v>
      </c>
      <c r="C65" s="138"/>
      <c r="D65" s="138"/>
      <c r="E65" s="138"/>
      <c r="F65" s="138"/>
      <c r="G65" s="138"/>
      <c r="H65" s="15">
        <v>0.03</v>
      </c>
      <c r="I65" s="79">
        <f t="shared" si="2"/>
        <v>75.414543966942148</v>
      </c>
    </row>
    <row r="66" spans="1:10" ht="15" customHeight="1" x14ac:dyDescent="0.25">
      <c r="A66" s="74">
        <v>8</v>
      </c>
      <c r="B66" s="138" t="s">
        <v>53</v>
      </c>
      <c r="C66" s="138"/>
      <c r="D66" s="138"/>
      <c r="E66" s="138"/>
      <c r="F66" s="138"/>
      <c r="G66" s="138"/>
      <c r="H66" s="15">
        <v>6.0000000000000001E-3</v>
      </c>
      <c r="I66" s="79">
        <f t="shared" si="2"/>
        <v>15.08290879338843</v>
      </c>
    </row>
    <row r="67" spans="1:10" s="19" customFormat="1" ht="15" customHeight="1" x14ac:dyDescent="0.25">
      <c r="A67" s="160" t="s">
        <v>54</v>
      </c>
      <c r="B67" s="160"/>
      <c r="C67" s="160"/>
      <c r="D67" s="160"/>
      <c r="E67" s="160"/>
      <c r="F67" s="160"/>
      <c r="G67" s="160"/>
      <c r="H67" s="16">
        <f>SUM(H59:H66)</f>
        <v>0.3680000000000001</v>
      </c>
      <c r="I67" s="17">
        <f>SUM(I59:I66)</f>
        <v>925.08507266115703</v>
      </c>
      <c r="J67" s="18"/>
    </row>
    <row r="68" spans="1:10" ht="15" customHeight="1" x14ac:dyDescent="0.25">
      <c r="A68" s="164" t="s">
        <v>55</v>
      </c>
      <c r="B68" s="164"/>
      <c r="C68" s="164"/>
      <c r="D68" s="164"/>
      <c r="E68" s="164"/>
      <c r="F68" s="164"/>
      <c r="G68" s="164"/>
      <c r="H68" s="164"/>
      <c r="I68" s="164"/>
    </row>
    <row r="69" spans="1:10" ht="30.75" customHeight="1" x14ac:dyDescent="0.25">
      <c r="A69" s="165" t="s">
        <v>56</v>
      </c>
      <c r="B69" s="165"/>
      <c r="C69" s="165"/>
      <c r="D69" s="165"/>
      <c r="E69" s="165"/>
      <c r="F69" s="165"/>
      <c r="G69" s="165"/>
      <c r="H69" s="165"/>
      <c r="I69" s="165"/>
    </row>
    <row r="70" spans="1:10" ht="33.75" customHeight="1" x14ac:dyDescent="0.25">
      <c r="A70" s="14" t="s">
        <v>57</v>
      </c>
      <c r="B70" s="159" t="s">
        <v>58</v>
      </c>
      <c r="C70" s="159"/>
      <c r="D70" s="159"/>
      <c r="E70" s="159"/>
      <c r="F70" s="159"/>
      <c r="G70" s="159"/>
      <c r="H70" s="14" t="s">
        <v>34</v>
      </c>
      <c r="I70" s="14" t="s">
        <v>35</v>
      </c>
    </row>
    <row r="71" spans="1:10" ht="15" customHeight="1" x14ac:dyDescent="0.25">
      <c r="A71" s="74">
        <v>1</v>
      </c>
      <c r="B71" s="138" t="s">
        <v>59</v>
      </c>
      <c r="C71" s="138"/>
      <c r="D71" s="138"/>
      <c r="E71" s="138"/>
      <c r="F71" s="138"/>
      <c r="G71" s="138"/>
      <c r="H71" s="15">
        <v>0.119314</v>
      </c>
      <c r="I71" s="79">
        <f t="shared" ref="I71:I78" si="3">$I$47*H71</f>
        <v>299.93369662905786</v>
      </c>
    </row>
    <row r="72" spans="1:10" ht="15" customHeight="1" x14ac:dyDescent="0.25">
      <c r="A72" s="74">
        <v>2</v>
      </c>
      <c r="B72" s="138" t="s">
        <v>60</v>
      </c>
      <c r="C72" s="138"/>
      <c r="D72" s="138"/>
      <c r="E72" s="138"/>
      <c r="F72" s="138"/>
      <c r="G72" s="138"/>
      <c r="H72" s="15">
        <v>2.0479000000000001E-2</v>
      </c>
      <c r="I72" s="79">
        <f t="shared" si="3"/>
        <v>51.480481529966944</v>
      </c>
    </row>
    <row r="73" spans="1:10" ht="15" customHeight="1" x14ac:dyDescent="0.25">
      <c r="A73" s="74">
        <v>3</v>
      </c>
      <c r="B73" s="138" t="s">
        <v>61</v>
      </c>
      <c r="C73" s="138"/>
      <c r="D73" s="138"/>
      <c r="E73" s="138"/>
      <c r="F73" s="138"/>
      <c r="G73" s="138"/>
      <c r="H73" s="15">
        <v>1.2123E-2</v>
      </c>
      <c r="I73" s="79">
        <f t="shared" si="3"/>
        <v>30.475017217041323</v>
      </c>
    </row>
    <row r="74" spans="1:10" ht="15" customHeight="1" x14ac:dyDescent="0.25">
      <c r="A74" s="74">
        <v>4</v>
      </c>
      <c r="B74" s="138" t="s">
        <v>62</v>
      </c>
      <c r="C74" s="138"/>
      <c r="D74" s="138"/>
      <c r="E74" s="138"/>
      <c r="F74" s="138"/>
      <c r="G74" s="138"/>
      <c r="H74" s="15">
        <v>1.1436E-2</v>
      </c>
      <c r="I74" s="79">
        <f t="shared" si="3"/>
        <v>28.748024160198348</v>
      </c>
    </row>
    <row r="75" spans="1:10" ht="15" customHeight="1" x14ac:dyDescent="0.25">
      <c r="A75" s="74">
        <v>5</v>
      </c>
      <c r="B75" s="138" t="s">
        <v>63</v>
      </c>
      <c r="C75" s="138"/>
      <c r="D75" s="138"/>
      <c r="E75" s="138"/>
      <c r="F75" s="138"/>
      <c r="G75" s="138"/>
      <c r="H75" s="15">
        <v>1.74E-4</v>
      </c>
      <c r="I75" s="79">
        <f t="shared" si="3"/>
        <v>0.43740435500826447</v>
      </c>
    </row>
    <row r="76" spans="1:10" ht="15" customHeight="1" x14ac:dyDescent="0.25">
      <c r="A76" s="74">
        <v>6</v>
      </c>
      <c r="B76" s="138" t="s">
        <v>64</v>
      </c>
      <c r="C76" s="138"/>
      <c r="D76" s="138"/>
      <c r="E76" s="138"/>
      <c r="F76" s="138"/>
      <c r="G76" s="138"/>
      <c r="H76" s="15">
        <v>4.4200000000000001E-4</v>
      </c>
      <c r="I76" s="79">
        <f t="shared" si="3"/>
        <v>1.111107614446281</v>
      </c>
    </row>
    <row r="77" spans="1:10" ht="15" customHeight="1" x14ac:dyDescent="0.25">
      <c r="A77" s="74">
        <v>7</v>
      </c>
      <c r="B77" s="138" t="s">
        <v>65</v>
      </c>
      <c r="C77" s="138"/>
      <c r="D77" s="138"/>
      <c r="E77" s="138"/>
      <c r="F77" s="138"/>
      <c r="G77" s="138"/>
      <c r="H77" s="15">
        <v>1.85E-4</v>
      </c>
      <c r="I77" s="79">
        <f t="shared" si="3"/>
        <v>0.46505635446280991</v>
      </c>
    </row>
    <row r="78" spans="1:10" ht="15" customHeight="1" x14ac:dyDescent="0.25">
      <c r="A78" s="74">
        <v>8</v>
      </c>
      <c r="B78" s="138" t="s">
        <v>66</v>
      </c>
      <c r="C78" s="138"/>
      <c r="D78" s="138"/>
      <c r="E78" s="138"/>
      <c r="F78" s="138"/>
      <c r="G78" s="138"/>
      <c r="H78" s="15">
        <v>9.0789999999999996E-2</v>
      </c>
      <c r="I78" s="79">
        <f t="shared" si="3"/>
        <v>228.22954822528925</v>
      </c>
    </row>
    <row r="79" spans="1:10" s="19" customFormat="1" ht="15" customHeight="1" x14ac:dyDescent="0.25">
      <c r="A79" s="160" t="s">
        <v>67</v>
      </c>
      <c r="B79" s="160"/>
      <c r="C79" s="160"/>
      <c r="D79" s="160"/>
      <c r="E79" s="160"/>
      <c r="F79" s="160"/>
      <c r="G79" s="160"/>
      <c r="H79" s="16">
        <f>SUM(H71:H78)</f>
        <v>0.25494299999999998</v>
      </c>
      <c r="I79" s="17">
        <f>SUM(I71:I78)</f>
        <v>640.88033608547107</v>
      </c>
      <c r="J79" s="18"/>
    </row>
    <row r="80" spans="1:10" ht="11.25" customHeight="1" x14ac:dyDescent="0.25">
      <c r="A80" s="20" t="s">
        <v>68</v>
      </c>
      <c r="B80" s="167" t="s">
        <v>69</v>
      </c>
      <c r="C80" s="167"/>
      <c r="D80" s="167"/>
      <c r="E80" s="167"/>
      <c r="F80" s="167"/>
      <c r="G80" s="167"/>
      <c r="H80" s="167"/>
      <c r="I80" s="167"/>
    </row>
    <row r="81" spans="1:11" ht="15" customHeight="1" x14ac:dyDescent="0.25">
      <c r="A81" s="20" t="s">
        <v>70</v>
      </c>
      <c r="B81" s="168" t="s">
        <v>71</v>
      </c>
      <c r="C81" s="168"/>
      <c r="D81" s="168"/>
      <c r="E81" s="168"/>
      <c r="F81" s="168"/>
      <c r="G81" s="168"/>
      <c r="H81" s="168"/>
      <c r="I81" s="168"/>
    </row>
    <row r="82" spans="1:11" ht="33.75" customHeight="1" x14ac:dyDescent="0.25">
      <c r="A82" s="14" t="s">
        <v>72</v>
      </c>
      <c r="B82" s="159" t="s">
        <v>73</v>
      </c>
      <c r="C82" s="159"/>
      <c r="D82" s="159"/>
      <c r="E82" s="159"/>
      <c r="F82" s="159"/>
      <c r="G82" s="159"/>
      <c r="H82" s="14" t="s">
        <v>34</v>
      </c>
      <c r="I82" s="14" t="s">
        <v>35</v>
      </c>
    </row>
    <row r="83" spans="1:11" ht="15" customHeight="1" x14ac:dyDescent="0.25">
      <c r="A83" s="74">
        <v>1</v>
      </c>
      <c r="B83" s="138" t="s">
        <v>74</v>
      </c>
      <c r="C83" s="138"/>
      <c r="D83" s="138"/>
      <c r="E83" s="138"/>
      <c r="F83" s="138"/>
      <c r="G83" s="138"/>
      <c r="H83" s="15">
        <v>4.8321000000000003E-2</v>
      </c>
      <c r="I83" s="79">
        <f>$I$47*H83</f>
        <v>121.47020596755372</v>
      </c>
    </row>
    <row r="84" spans="1:11" ht="15" customHeight="1" x14ac:dyDescent="0.25">
      <c r="A84" s="74">
        <v>2</v>
      </c>
      <c r="B84" s="138" t="s">
        <v>75</v>
      </c>
      <c r="C84" s="138"/>
      <c r="D84" s="138"/>
      <c r="E84" s="138"/>
      <c r="F84" s="138"/>
      <c r="G84" s="138"/>
      <c r="H84" s="15">
        <v>3.5109999999999998E-3</v>
      </c>
      <c r="I84" s="79">
        <f>$I$47*H84</f>
        <v>8.8260154622644613</v>
      </c>
    </row>
    <row r="85" spans="1:11" ht="15" customHeight="1" x14ac:dyDescent="0.25">
      <c r="A85" s="74">
        <v>3</v>
      </c>
      <c r="B85" s="138" t="s">
        <v>76</v>
      </c>
      <c r="C85" s="138"/>
      <c r="D85" s="138"/>
      <c r="E85" s="138"/>
      <c r="F85" s="138"/>
      <c r="G85" s="138"/>
      <c r="H85" s="15">
        <v>1.9328000000000001E-2</v>
      </c>
      <c r="I85" s="79">
        <f>$I$47*H85</f>
        <v>48.587076859768594</v>
      </c>
    </row>
    <row r="86" spans="1:11" s="19" customFormat="1" ht="15" customHeight="1" x14ac:dyDescent="0.25">
      <c r="A86" s="160" t="s">
        <v>77</v>
      </c>
      <c r="B86" s="160"/>
      <c r="C86" s="160"/>
      <c r="D86" s="160"/>
      <c r="E86" s="160"/>
      <c r="F86" s="160"/>
      <c r="G86" s="160"/>
      <c r="H86" s="16">
        <f>SUM(H83:H85)</f>
        <v>7.1160000000000001E-2</v>
      </c>
      <c r="I86" s="17">
        <f>SUM(I83:I85)</f>
        <v>178.88329828958678</v>
      </c>
      <c r="J86" s="18"/>
    </row>
    <row r="87" spans="1:11" ht="4.5" customHeight="1" x14ac:dyDescent="0.25"/>
    <row r="88" spans="1:11" ht="33.75" customHeight="1" x14ac:dyDescent="0.25">
      <c r="A88" s="14" t="s">
        <v>78</v>
      </c>
      <c r="B88" s="159" t="s">
        <v>79</v>
      </c>
      <c r="C88" s="159"/>
      <c r="D88" s="159"/>
      <c r="E88" s="159"/>
      <c r="F88" s="159"/>
      <c r="G88" s="159"/>
      <c r="H88" s="14" t="s">
        <v>34</v>
      </c>
      <c r="I88" s="14" t="s">
        <v>35</v>
      </c>
    </row>
    <row r="89" spans="1:11" ht="15" customHeight="1" x14ac:dyDescent="0.25">
      <c r="A89" s="74">
        <v>1</v>
      </c>
      <c r="B89" s="138" t="s">
        <v>80</v>
      </c>
      <c r="C89" s="138"/>
      <c r="D89" s="138"/>
      <c r="E89" s="138"/>
      <c r="F89" s="138"/>
      <c r="G89" s="138"/>
      <c r="H89" s="15">
        <f>(H67*H79)</f>
        <v>9.3819024000000015E-2</v>
      </c>
      <c r="I89" s="79">
        <f>$I$47*H89</f>
        <v>235.8439636794534</v>
      </c>
    </row>
    <row r="90" spans="1:11" s="19" customFormat="1" ht="15" customHeight="1" x14ac:dyDescent="0.25">
      <c r="A90" s="160" t="s">
        <v>81</v>
      </c>
      <c r="B90" s="160"/>
      <c r="C90" s="160"/>
      <c r="D90" s="160"/>
      <c r="E90" s="160"/>
      <c r="F90" s="160"/>
      <c r="G90" s="160"/>
      <c r="H90" s="16">
        <f>SUM(H89:H89)</f>
        <v>9.3819024000000015E-2</v>
      </c>
      <c r="I90" s="17">
        <f>I89</f>
        <v>235.8439636794534</v>
      </c>
      <c r="J90" s="18"/>
      <c r="K90" s="21"/>
    </row>
    <row r="91" spans="1:11" ht="4.5" customHeight="1" x14ac:dyDescent="0.25">
      <c r="J91" s="22"/>
    </row>
    <row r="92" spans="1:11" s="19" customFormat="1" ht="12" customHeight="1" x14ac:dyDescent="0.25">
      <c r="A92" s="166" t="s">
        <v>180</v>
      </c>
      <c r="B92" s="166"/>
      <c r="C92" s="166"/>
      <c r="D92" s="166"/>
      <c r="E92" s="166"/>
      <c r="F92" s="166"/>
      <c r="G92" s="166"/>
      <c r="H92" s="23">
        <f>H67+H79+H86+H90</f>
        <v>0.787922024</v>
      </c>
      <c r="I92" s="24">
        <f>I67+I79+I86+I90</f>
        <v>1980.6926707156681</v>
      </c>
      <c r="J92" s="18"/>
    </row>
    <row r="93" spans="1:11" ht="4.5" customHeight="1" x14ac:dyDescent="0.25"/>
    <row r="94" spans="1:11" ht="33.75" customHeight="1" x14ac:dyDescent="0.25">
      <c r="A94" s="14" t="s">
        <v>82</v>
      </c>
      <c r="B94" s="159" t="s">
        <v>83</v>
      </c>
      <c r="C94" s="159"/>
      <c r="D94" s="159"/>
      <c r="E94" s="159"/>
      <c r="F94" s="159"/>
      <c r="G94" s="159"/>
      <c r="H94" s="14" t="s">
        <v>34</v>
      </c>
      <c r="I94" s="14" t="s">
        <v>35</v>
      </c>
    </row>
    <row r="95" spans="1:11" ht="15" customHeight="1" x14ac:dyDescent="0.25">
      <c r="A95" s="74">
        <v>1</v>
      </c>
      <c r="B95" s="138" t="s">
        <v>19</v>
      </c>
      <c r="C95" s="138"/>
      <c r="D95" s="138"/>
      <c r="E95" s="138"/>
      <c r="F95" s="138"/>
      <c r="G95" s="138"/>
      <c r="H95" s="15">
        <f t="shared" ref="H95:H101" si="4">I95/$I$47</f>
        <v>0.19246141707576142</v>
      </c>
      <c r="I95" s="79">
        <f>I114</f>
        <v>483.81299999999999</v>
      </c>
    </row>
    <row r="96" spans="1:11" ht="15" customHeight="1" x14ac:dyDescent="0.25">
      <c r="A96" s="74">
        <f>A95+1</f>
        <v>2</v>
      </c>
      <c r="B96" s="138" t="s">
        <v>20</v>
      </c>
      <c r="C96" s="138"/>
      <c r="D96" s="138"/>
      <c r="E96" s="138"/>
      <c r="F96" s="138"/>
      <c r="G96" s="138"/>
      <c r="H96" s="15">
        <f t="shared" si="4"/>
        <v>0</v>
      </c>
      <c r="I96" s="79">
        <f>I110</f>
        <v>0</v>
      </c>
    </row>
    <row r="97" spans="1:10" ht="15" customHeight="1" x14ac:dyDescent="0.25">
      <c r="A97" s="74">
        <f t="shared" ref="A97:A99" si="5">A96+1</f>
        <v>3</v>
      </c>
      <c r="B97" s="171" t="s">
        <v>175</v>
      </c>
      <c r="C97" s="172"/>
      <c r="D97" s="172"/>
      <c r="E97" s="172"/>
      <c r="F97" s="172"/>
      <c r="G97" s="173"/>
      <c r="H97" s="15">
        <f t="shared" si="4"/>
        <v>0</v>
      </c>
      <c r="I97" s="79">
        <v>0</v>
      </c>
    </row>
    <row r="98" spans="1:10" ht="15" customHeight="1" x14ac:dyDescent="0.25">
      <c r="A98" s="74">
        <f t="shared" si="5"/>
        <v>4</v>
      </c>
      <c r="B98" s="138" t="s">
        <v>84</v>
      </c>
      <c r="C98" s="138"/>
      <c r="D98" s="138"/>
      <c r="E98" s="138"/>
      <c r="F98" s="138"/>
      <c r="G98" s="138"/>
      <c r="H98" s="15">
        <f t="shared" si="4"/>
        <v>3.7683792150831612E-2</v>
      </c>
      <c r="I98" s="79">
        <f>I106</f>
        <v>94.730199999999996</v>
      </c>
    </row>
    <row r="99" spans="1:10" ht="15" customHeight="1" x14ac:dyDescent="0.25">
      <c r="A99" s="74">
        <f t="shared" si="5"/>
        <v>5</v>
      </c>
      <c r="B99" s="138" t="s">
        <v>85</v>
      </c>
      <c r="C99" s="138"/>
      <c r="D99" s="138"/>
      <c r="E99" s="138"/>
      <c r="F99" s="138"/>
      <c r="G99" s="138"/>
      <c r="H99" s="15">
        <f t="shared" si="4"/>
        <v>0</v>
      </c>
      <c r="I99" s="79">
        <f>IF(I29="Não aplicável",0,((I10/H10)*1.5*I29))</f>
        <v>0</v>
      </c>
    </row>
    <row r="100" spans="1:10" ht="15" customHeight="1" x14ac:dyDescent="0.25">
      <c r="A100" s="134">
        <v>6</v>
      </c>
      <c r="B100" s="171" t="s">
        <v>227</v>
      </c>
      <c r="C100" s="172"/>
      <c r="D100" s="172"/>
      <c r="E100" s="172"/>
      <c r="F100" s="172"/>
      <c r="G100" s="173"/>
      <c r="H100" s="15">
        <f t="shared" si="4"/>
        <v>1.0151887947974593E-2</v>
      </c>
      <c r="I100" s="135">
        <f>I21</f>
        <v>25.52</v>
      </c>
    </row>
    <row r="101" spans="1:10" ht="15" customHeight="1" x14ac:dyDescent="0.25">
      <c r="A101" s="74">
        <v>7</v>
      </c>
      <c r="B101" s="138" t="s">
        <v>228</v>
      </c>
      <c r="C101" s="138"/>
      <c r="D101" s="138"/>
      <c r="E101" s="138"/>
      <c r="F101" s="138"/>
      <c r="G101" s="138"/>
      <c r="H101" s="15">
        <f t="shared" si="4"/>
        <v>3.1824100150390569E-2</v>
      </c>
      <c r="I101" s="79">
        <f>I23</f>
        <v>80</v>
      </c>
    </row>
    <row r="102" spans="1:10" ht="15" customHeight="1" x14ac:dyDescent="0.25">
      <c r="A102" s="160" t="s">
        <v>87</v>
      </c>
      <c r="B102" s="160"/>
      <c r="C102" s="160"/>
      <c r="D102" s="160"/>
      <c r="E102" s="160"/>
      <c r="F102" s="160"/>
      <c r="G102" s="160"/>
      <c r="H102" s="16">
        <f>SUM(H95:H101)</f>
        <v>0.27212119732495821</v>
      </c>
      <c r="I102" s="17">
        <f>SUM(I95:I101)</f>
        <v>684.06319999999994</v>
      </c>
      <c r="J102" s="25"/>
    </row>
    <row r="103" spans="1:10" ht="18" customHeight="1" x14ac:dyDescent="0.25">
      <c r="A103" s="20" t="s">
        <v>88</v>
      </c>
      <c r="B103" s="164" t="s">
        <v>89</v>
      </c>
      <c r="C103" s="164"/>
      <c r="D103" s="164"/>
      <c r="E103" s="164"/>
      <c r="F103" s="164"/>
      <c r="G103" s="164"/>
      <c r="H103" s="26"/>
      <c r="I103" s="27"/>
    </row>
    <row r="104" spans="1:10" ht="15" customHeight="1" x14ac:dyDescent="0.25">
      <c r="A104" s="169" t="s">
        <v>90</v>
      </c>
      <c r="B104" s="169"/>
      <c r="C104" s="169"/>
      <c r="D104" s="169"/>
      <c r="E104" s="169"/>
      <c r="F104" s="169"/>
      <c r="G104" s="169"/>
      <c r="H104" s="169"/>
      <c r="I104" s="169"/>
    </row>
    <row r="105" spans="1:10" ht="24" customHeight="1" x14ac:dyDescent="0.25">
      <c r="A105" s="154" t="s">
        <v>91</v>
      </c>
      <c r="B105" s="154"/>
      <c r="C105" s="74" t="s">
        <v>92</v>
      </c>
      <c r="D105" s="74" t="s">
        <v>93</v>
      </c>
      <c r="E105" s="74" t="s">
        <v>94</v>
      </c>
      <c r="F105" s="74" t="s">
        <v>95</v>
      </c>
      <c r="G105" s="74" t="s">
        <v>96</v>
      </c>
      <c r="H105" s="15" t="s">
        <v>97</v>
      </c>
      <c r="I105" s="79" t="s">
        <v>98</v>
      </c>
    </row>
    <row r="106" spans="1:10" ht="15" customHeight="1" x14ac:dyDescent="0.25">
      <c r="A106" s="170">
        <f>IF(I12="Não aplicável",0,I12)</f>
        <v>5.3</v>
      </c>
      <c r="B106" s="170"/>
      <c r="C106" s="74">
        <f>IF(I13="Não aplicável",0,I13)</f>
        <v>22</v>
      </c>
      <c r="D106" s="74">
        <v>2</v>
      </c>
      <c r="E106" s="75">
        <f>A106*C106*D106</f>
        <v>233.2</v>
      </c>
      <c r="F106" s="75">
        <f>I39</f>
        <v>2307.83</v>
      </c>
      <c r="G106" s="28">
        <f>IF(I14="Não aplicável",0,I14)</f>
        <v>0.06</v>
      </c>
      <c r="H106" s="75">
        <f>F106*G106</f>
        <v>138.46979999999999</v>
      </c>
      <c r="I106" s="79">
        <f>IF((E106-H106)&gt;0,E106-H106,0)</f>
        <v>94.730199999999996</v>
      </c>
    </row>
    <row r="107" spans="1:10" ht="3.75" customHeight="1" x14ac:dyDescent="0.25">
      <c r="A107" s="29"/>
      <c r="E107" s="25"/>
      <c r="F107" s="25"/>
      <c r="G107" s="30"/>
      <c r="H107" s="25"/>
      <c r="I107" s="31"/>
    </row>
    <row r="108" spans="1:10" ht="15" customHeight="1" x14ac:dyDescent="0.25">
      <c r="A108" s="169" t="s">
        <v>99</v>
      </c>
      <c r="B108" s="169"/>
      <c r="C108" s="169"/>
      <c r="D108" s="169"/>
      <c r="E108" s="169"/>
      <c r="F108" s="169"/>
      <c r="G108" s="169"/>
      <c r="H108" s="169"/>
      <c r="I108" s="169"/>
    </row>
    <row r="109" spans="1:10" ht="23.25" customHeight="1" x14ac:dyDescent="0.25">
      <c r="A109" s="154" t="s">
        <v>91</v>
      </c>
      <c r="B109" s="154"/>
      <c r="C109" s="74" t="s">
        <v>100</v>
      </c>
      <c r="D109" s="74" t="s">
        <v>93</v>
      </c>
      <c r="E109" s="74" t="s">
        <v>94</v>
      </c>
      <c r="F109" s="74" t="s">
        <v>95</v>
      </c>
      <c r="G109" s="74" t="s">
        <v>96</v>
      </c>
      <c r="H109" s="15" t="s">
        <v>97</v>
      </c>
      <c r="I109" s="79" t="s">
        <v>98</v>
      </c>
    </row>
    <row r="110" spans="1:10" ht="15" customHeight="1" x14ac:dyDescent="0.25">
      <c r="A110" s="175">
        <f>IF(I18="Não aplicável",0,I18)</f>
        <v>0</v>
      </c>
      <c r="B110" s="175"/>
      <c r="C110" s="32">
        <f>IF(I19="Não aplicável",0,I19)</f>
        <v>0</v>
      </c>
      <c r="D110" s="74">
        <v>1</v>
      </c>
      <c r="E110" s="75">
        <f>A110*C110*D110</f>
        <v>0</v>
      </c>
      <c r="F110" s="75">
        <f>E110</f>
        <v>0</v>
      </c>
      <c r="G110" s="78">
        <f>IF(I20="Não aplicável",0,I20)</f>
        <v>0</v>
      </c>
      <c r="H110" s="75">
        <f>F110*G110</f>
        <v>0</v>
      </c>
      <c r="I110" s="79">
        <f>E110-H110</f>
        <v>0</v>
      </c>
    </row>
    <row r="111" spans="1:10" ht="4.5" customHeight="1" x14ac:dyDescent="0.25">
      <c r="A111" s="33"/>
      <c r="B111" s="33"/>
      <c r="C111" s="33"/>
      <c r="D111" s="33"/>
      <c r="E111" s="18"/>
      <c r="F111" s="18"/>
      <c r="G111" s="34"/>
      <c r="H111" s="18"/>
      <c r="I111" s="35"/>
    </row>
    <row r="112" spans="1:10" ht="15" customHeight="1" x14ac:dyDescent="0.25">
      <c r="A112" s="176" t="s">
        <v>174</v>
      </c>
      <c r="B112" s="177"/>
      <c r="C112" s="177"/>
      <c r="D112" s="177"/>
      <c r="E112" s="177"/>
      <c r="F112" s="178" t="str">
        <f>A15</f>
        <v xml:space="preserve">Auxílio Alimentação </v>
      </c>
      <c r="G112" s="178"/>
      <c r="H112" s="178"/>
      <c r="I112" s="179"/>
    </row>
    <row r="113" spans="1:12" ht="23.25" customHeight="1" x14ac:dyDescent="0.25">
      <c r="A113" s="153" t="s">
        <v>91</v>
      </c>
      <c r="B113" s="153"/>
      <c r="C113" s="73" t="s">
        <v>100</v>
      </c>
      <c r="D113" s="73" t="s">
        <v>93</v>
      </c>
      <c r="E113" s="73" t="s">
        <v>94</v>
      </c>
      <c r="F113" s="73" t="s">
        <v>95</v>
      </c>
      <c r="G113" s="73" t="s">
        <v>96</v>
      </c>
      <c r="H113" s="65" t="str">
        <f>H105</f>
        <v>Valor desconto</v>
      </c>
      <c r="I113" s="66" t="s">
        <v>98</v>
      </c>
    </row>
    <row r="114" spans="1:12" ht="15" customHeight="1" x14ac:dyDescent="0.25">
      <c r="A114" s="175">
        <f>IF(I15="Não aplicável",0,I15)</f>
        <v>27.15</v>
      </c>
      <c r="B114" s="175"/>
      <c r="C114" s="32">
        <f>IF(I16="Não aplicável",0,I16)</f>
        <v>22</v>
      </c>
      <c r="D114" s="74">
        <v>1</v>
      </c>
      <c r="E114" s="75">
        <f>A114*C114*D114</f>
        <v>597.29999999999995</v>
      </c>
      <c r="F114" s="75">
        <f>E114</f>
        <v>597.29999999999995</v>
      </c>
      <c r="G114" s="78">
        <f>IF(I17="Não aplicável",0,I17)</f>
        <v>0.19</v>
      </c>
      <c r="H114" s="75">
        <f>F114*G114</f>
        <v>113.48699999999999</v>
      </c>
      <c r="I114" s="79">
        <f>E114-H114</f>
        <v>483.81299999999999</v>
      </c>
    </row>
    <row r="115" spans="1:12" ht="4.5" customHeight="1" x14ac:dyDescent="0.25"/>
    <row r="116" spans="1:12" ht="12" customHeight="1" x14ac:dyDescent="0.25">
      <c r="A116" s="174" t="s">
        <v>101</v>
      </c>
      <c r="B116" s="174"/>
      <c r="C116" s="174"/>
      <c r="D116" s="174"/>
      <c r="E116" s="174"/>
      <c r="F116" s="174"/>
      <c r="G116" s="174"/>
      <c r="H116" s="36">
        <f>H47+H92+H102</f>
        <v>2.0600432213249582</v>
      </c>
      <c r="I116" s="37">
        <f>I47+I92+I102</f>
        <v>5178.5740029470726</v>
      </c>
      <c r="J116" s="25"/>
      <c r="L116" s="25"/>
    </row>
    <row r="117" spans="1:12" s="42" customFormat="1" ht="4.5" customHeight="1" x14ac:dyDescent="0.25">
      <c r="A117" s="38"/>
      <c r="B117" s="38"/>
      <c r="C117" s="38"/>
      <c r="D117" s="38"/>
      <c r="E117" s="38"/>
      <c r="F117" s="38"/>
      <c r="G117" s="38"/>
      <c r="H117" s="39"/>
      <c r="I117" s="40"/>
      <c r="J117" s="41"/>
      <c r="L117" s="41"/>
    </row>
    <row r="118" spans="1:12" ht="11.25" customHeight="1" x14ac:dyDescent="0.25">
      <c r="A118" s="158" t="s">
        <v>102</v>
      </c>
      <c r="B118" s="158"/>
      <c r="C118" s="158"/>
      <c r="D118" s="158"/>
      <c r="E118" s="158"/>
      <c r="F118" s="158"/>
      <c r="G118" s="158"/>
      <c r="H118" s="158"/>
      <c r="I118" s="158"/>
    </row>
    <row r="119" spans="1:12" ht="33.75" customHeight="1" x14ac:dyDescent="0.25">
      <c r="A119" s="14" t="s">
        <v>32</v>
      </c>
      <c r="B119" s="159" t="s">
        <v>103</v>
      </c>
      <c r="C119" s="159"/>
      <c r="D119" s="159"/>
      <c r="E119" s="159"/>
      <c r="F119" s="159"/>
      <c r="G119" s="159"/>
      <c r="H119" s="14" t="s">
        <v>34</v>
      </c>
      <c r="I119" s="14" t="s">
        <v>35</v>
      </c>
    </row>
    <row r="120" spans="1:12" ht="15" customHeight="1" x14ac:dyDescent="0.25">
      <c r="A120" s="74">
        <v>1</v>
      </c>
      <c r="B120" s="138" t="s">
        <v>104</v>
      </c>
      <c r="C120" s="138"/>
      <c r="D120" s="138"/>
      <c r="E120" s="138"/>
      <c r="F120" s="138"/>
      <c r="G120" s="138"/>
      <c r="H120" s="15">
        <f t="shared" ref="H120:H126" si="6">I120/$I$132</f>
        <v>0</v>
      </c>
      <c r="I120" s="79">
        <v>0</v>
      </c>
    </row>
    <row r="121" spans="1:12" ht="15" customHeight="1" x14ac:dyDescent="0.25">
      <c r="A121" s="74">
        <v>2</v>
      </c>
      <c r="B121" s="137" t="s">
        <v>105</v>
      </c>
      <c r="C121" s="137"/>
      <c r="D121" s="137"/>
      <c r="E121" s="137"/>
      <c r="F121" s="137"/>
      <c r="G121" s="137"/>
      <c r="H121" s="15">
        <f t="shared" si="6"/>
        <v>0</v>
      </c>
      <c r="I121" s="79">
        <v>0</v>
      </c>
    </row>
    <row r="122" spans="1:12" ht="15" customHeight="1" x14ac:dyDescent="0.25">
      <c r="A122" s="74">
        <v>3</v>
      </c>
      <c r="B122" s="138" t="s">
        <v>106</v>
      </c>
      <c r="C122" s="138"/>
      <c r="D122" s="138"/>
      <c r="E122" s="138"/>
      <c r="F122" s="138"/>
      <c r="G122" s="138"/>
      <c r="H122" s="15">
        <f t="shared" si="6"/>
        <v>0</v>
      </c>
      <c r="I122" s="79">
        <v>0</v>
      </c>
    </row>
    <row r="123" spans="1:12" ht="15" customHeight="1" x14ac:dyDescent="0.25">
      <c r="A123" s="74">
        <v>4</v>
      </c>
      <c r="B123" s="183" t="s">
        <v>222</v>
      </c>
      <c r="C123" s="183"/>
      <c r="D123" s="183"/>
      <c r="E123" s="183"/>
      <c r="F123" s="183"/>
      <c r="G123" s="183"/>
      <c r="H123" s="15">
        <f t="shared" si="6"/>
        <v>0</v>
      </c>
      <c r="I123" s="79">
        <f>IF(F130=20%,G130,0)</f>
        <v>0</v>
      </c>
    </row>
    <row r="124" spans="1:12" ht="15" customHeight="1" x14ac:dyDescent="0.25">
      <c r="A124" s="132">
        <v>5</v>
      </c>
      <c r="B124" s="183" t="s">
        <v>221</v>
      </c>
      <c r="C124" s="183"/>
      <c r="D124" s="183"/>
      <c r="E124" s="183"/>
      <c r="F124" s="183"/>
      <c r="G124" s="183"/>
      <c r="H124" s="15">
        <f t="shared" si="6"/>
        <v>0</v>
      </c>
      <c r="I124" s="133">
        <v>0</v>
      </c>
    </row>
    <row r="125" spans="1:12" ht="15" customHeight="1" x14ac:dyDescent="0.25">
      <c r="A125" s="74">
        <v>6</v>
      </c>
      <c r="B125" s="183" t="s">
        <v>223</v>
      </c>
      <c r="C125" s="183"/>
      <c r="D125" s="183"/>
      <c r="E125" s="183"/>
      <c r="F125" s="183"/>
      <c r="G125" s="183"/>
      <c r="H125" s="15">
        <f t="shared" si="6"/>
        <v>0</v>
      </c>
      <c r="I125" s="79">
        <v>0</v>
      </c>
    </row>
    <row r="126" spans="1:12" ht="15" customHeight="1" x14ac:dyDescent="0.25">
      <c r="A126" s="74">
        <v>7</v>
      </c>
      <c r="B126" s="138" t="s">
        <v>107</v>
      </c>
      <c r="C126" s="138"/>
      <c r="D126" s="138"/>
      <c r="E126" s="138"/>
      <c r="F126" s="138"/>
      <c r="G126" s="138"/>
      <c r="H126" s="15">
        <f t="shared" si="6"/>
        <v>0</v>
      </c>
      <c r="I126" s="79">
        <v>0</v>
      </c>
    </row>
    <row r="127" spans="1:12" ht="15" customHeight="1" x14ac:dyDescent="0.25">
      <c r="A127" s="160" t="s">
        <v>108</v>
      </c>
      <c r="B127" s="160"/>
      <c r="C127" s="160"/>
      <c r="D127" s="160"/>
      <c r="E127" s="160"/>
      <c r="F127" s="160"/>
      <c r="G127" s="160"/>
      <c r="H127" s="16">
        <f>H120+H121+H122+H123+H125+H126</f>
        <v>0</v>
      </c>
      <c r="I127" s="43">
        <f>SUM(I120:I126)</f>
        <v>0</v>
      </c>
      <c r="J127" s="25"/>
    </row>
    <row r="128" spans="1:12" ht="51" customHeight="1" x14ac:dyDescent="0.25">
      <c r="B128" s="184" t="s">
        <v>224</v>
      </c>
      <c r="C128" s="184"/>
      <c r="D128" s="184"/>
      <c r="E128" s="184"/>
      <c r="F128" s="184"/>
      <c r="G128" s="184"/>
      <c r="H128" s="184"/>
      <c r="I128" s="184"/>
    </row>
    <row r="129" spans="1:12" ht="5.25" customHeight="1" x14ac:dyDescent="0.25"/>
    <row r="130" spans="1:12" ht="48.75" customHeight="1" x14ac:dyDescent="0.25">
      <c r="A130" s="185" t="s">
        <v>109</v>
      </c>
      <c r="B130" s="185"/>
      <c r="C130" s="185"/>
      <c r="D130" s="185"/>
      <c r="E130" s="185"/>
      <c r="F130" s="44">
        <f>I30</f>
        <v>0.1</v>
      </c>
      <c r="G130" s="45">
        <f>I132*F130</f>
        <v>508.38438029470728</v>
      </c>
      <c r="H130" s="76" t="s">
        <v>110</v>
      </c>
      <c r="I130" s="46">
        <f>I98</f>
        <v>94.730199999999996</v>
      </c>
    </row>
    <row r="131" spans="1:12" s="49" customFormat="1" ht="16.5" customHeight="1" x14ac:dyDescent="0.25">
      <c r="A131" s="180" t="s">
        <v>111</v>
      </c>
      <c r="B131" s="180"/>
      <c r="C131" s="76" t="s">
        <v>112</v>
      </c>
      <c r="D131" s="76" t="s">
        <v>113</v>
      </c>
      <c r="E131" s="76" t="s">
        <v>114</v>
      </c>
      <c r="F131" s="76" t="s">
        <v>115</v>
      </c>
      <c r="G131" s="76" t="s">
        <v>116</v>
      </c>
      <c r="H131" s="76" t="s">
        <v>117</v>
      </c>
      <c r="I131" s="47" t="s">
        <v>118</v>
      </c>
      <c r="J131" s="48"/>
    </row>
    <row r="132" spans="1:12" ht="16.5" customHeight="1" x14ac:dyDescent="0.25">
      <c r="A132" s="181">
        <f>I47</f>
        <v>2513.8181322314049</v>
      </c>
      <c r="B132" s="181"/>
      <c r="C132" s="77">
        <f>I67</f>
        <v>925.08507266115703</v>
      </c>
      <c r="D132" s="77">
        <f>I79</f>
        <v>640.88033608547107</v>
      </c>
      <c r="E132" s="77">
        <f>I86</f>
        <v>178.88329828958678</v>
      </c>
      <c r="F132" s="77">
        <f>I90</f>
        <v>235.8439636794534</v>
      </c>
      <c r="G132" s="77">
        <f>I102</f>
        <v>684.06319999999994</v>
      </c>
      <c r="H132" s="77">
        <f>A132+C132+D132+E132+F132+G132</f>
        <v>5178.5740029470726</v>
      </c>
      <c r="I132" s="77">
        <f>H132-I130</f>
        <v>5083.8438029470726</v>
      </c>
      <c r="J132" s="25"/>
    </row>
    <row r="133" spans="1:12" ht="4.5" customHeight="1" x14ac:dyDescent="0.25">
      <c r="A133" s="20"/>
      <c r="B133" s="182"/>
      <c r="C133" s="182"/>
      <c r="D133" s="182"/>
      <c r="E133" s="182"/>
      <c r="F133" s="182"/>
      <c r="G133" s="182"/>
      <c r="H133" s="182"/>
      <c r="I133" s="182"/>
    </row>
    <row r="134" spans="1:12" ht="33.75" customHeight="1" x14ac:dyDescent="0.25">
      <c r="A134" s="14" t="s">
        <v>44</v>
      </c>
      <c r="B134" s="159" t="s">
        <v>119</v>
      </c>
      <c r="C134" s="159"/>
      <c r="D134" s="159"/>
      <c r="E134" s="159"/>
      <c r="F134" s="159"/>
      <c r="G134" s="159"/>
      <c r="H134" s="14" t="s">
        <v>34</v>
      </c>
      <c r="I134" s="14" t="s">
        <v>35</v>
      </c>
    </row>
    <row r="135" spans="1:12" ht="15" customHeight="1" x14ac:dyDescent="0.25">
      <c r="A135" s="74">
        <v>1</v>
      </c>
      <c r="B135" s="138" t="s">
        <v>120</v>
      </c>
      <c r="C135" s="138"/>
      <c r="D135" s="138"/>
      <c r="E135" s="138"/>
      <c r="F135" s="138"/>
      <c r="G135" s="138"/>
      <c r="H135" s="15">
        <f>I135/$I$145</f>
        <v>0</v>
      </c>
      <c r="I135" s="79">
        <v>0</v>
      </c>
    </row>
    <row r="136" spans="1:12" ht="15" customHeight="1" x14ac:dyDescent="0.25">
      <c r="A136" s="74">
        <v>2</v>
      </c>
      <c r="B136" s="138" t="s">
        <v>121</v>
      </c>
      <c r="C136" s="138"/>
      <c r="D136" s="138"/>
      <c r="E136" s="138"/>
      <c r="F136" s="138"/>
      <c r="G136" s="138"/>
      <c r="H136" s="15">
        <f>I136/$I$145</f>
        <v>0</v>
      </c>
      <c r="I136" s="79">
        <v>0</v>
      </c>
    </row>
    <row r="137" spans="1:12" ht="35.65" customHeight="1" x14ac:dyDescent="0.25">
      <c r="A137" s="160" t="s">
        <v>177</v>
      </c>
      <c r="B137" s="160"/>
      <c r="C137" s="160"/>
      <c r="D137" s="160"/>
      <c r="E137" s="160"/>
      <c r="F137" s="160"/>
      <c r="G137" s="160"/>
      <c r="H137" s="16">
        <f>H135+H136</f>
        <v>0</v>
      </c>
      <c r="I137" s="17">
        <f>SUM(I135:I136)</f>
        <v>0</v>
      </c>
    </row>
    <row r="138" spans="1:12" ht="4.5" customHeight="1" x14ac:dyDescent="0.25"/>
    <row r="139" spans="1:12" ht="33.75" customHeight="1" x14ac:dyDescent="0.25">
      <c r="A139" s="14" t="s">
        <v>57</v>
      </c>
      <c r="B139" s="159" t="s">
        <v>122</v>
      </c>
      <c r="C139" s="159"/>
      <c r="D139" s="159"/>
      <c r="E139" s="159"/>
      <c r="F139" s="159"/>
      <c r="G139" s="159"/>
      <c r="H139" s="14" t="s">
        <v>34</v>
      </c>
      <c r="I139" s="14" t="s">
        <v>35</v>
      </c>
    </row>
    <row r="140" spans="1:12" ht="15" customHeight="1" x14ac:dyDescent="0.25">
      <c r="A140" s="74">
        <v>1</v>
      </c>
      <c r="B140" s="138" t="s">
        <v>122</v>
      </c>
      <c r="C140" s="138"/>
      <c r="D140" s="138"/>
      <c r="E140" s="138"/>
      <c r="F140" s="138"/>
      <c r="G140" s="138"/>
      <c r="H140" s="15">
        <f>I140/I145</f>
        <v>0</v>
      </c>
      <c r="I140" s="79">
        <v>0</v>
      </c>
    </row>
    <row r="141" spans="1:12" ht="36.6" customHeight="1" x14ac:dyDescent="0.25">
      <c r="A141" s="160" t="s">
        <v>176</v>
      </c>
      <c r="B141" s="160"/>
      <c r="C141" s="160"/>
      <c r="D141" s="160"/>
      <c r="E141" s="160"/>
      <c r="F141" s="160"/>
      <c r="G141" s="160"/>
      <c r="H141" s="16">
        <f>H140</f>
        <v>0</v>
      </c>
      <c r="I141" s="17">
        <f>I140</f>
        <v>0</v>
      </c>
      <c r="J141" s="25"/>
      <c r="K141" s="25"/>
      <c r="L141" s="2"/>
    </row>
    <row r="142" spans="1:12" ht="4.5" customHeight="1" x14ac:dyDescent="0.25">
      <c r="A142" s="19"/>
      <c r="B142" s="19"/>
      <c r="C142" s="19"/>
      <c r="D142" s="19"/>
      <c r="E142" s="19"/>
      <c r="F142" s="19"/>
      <c r="G142" s="19"/>
      <c r="H142" s="26"/>
      <c r="I142" s="27"/>
    </row>
    <row r="143" spans="1:12" ht="39" customHeight="1" x14ac:dyDescent="0.25">
      <c r="A143" s="186" t="s">
        <v>123</v>
      </c>
      <c r="B143" s="186"/>
      <c r="C143" s="186"/>
      <c r="D143" s="186"/>
      <c r="E143" s="186"/>
      <c r="F143" s="44">
        <v>0.18</v>
      </c>
      <c r="G143" s="45">
        <f>I145*F143</f>
        <v>915.09188453047307</v>
      </c>
      <c r="H143" s="76" t="s">
        <v>110</v>
      </c>
      <c r="I143" s="46">
        <f>I98</f>
        <v>94.730199999999996</v>
      </c>
      <c r="L143" s="2"/>
    </row>
    <row r="144" spans="1:12" s="49" customFormat="1" ht="16.5" customHeight="1" x14ac:dyDescent="0.25">
      <c r="A144" s="180" t="s">
        <v>111</v>
      </c>
      <c r="B144" s="180"/>
      <c r="C144" s="76" t="s">
        <v>112</v>
      </c>
      <c r="D144" s="76" t="s">
        <v>113</v>
      </c>
      <c r="E144" s="76" t="s">
        <v>114</v>
      </c>
      <c r="F144" s="76" t="s">
        <v>115</v>
      </c>
      <c r="G144" s="76" t="s">
        <v>116</v>
      </c>
      <c r="H144" s="76" t="s">
        <v>117</v>
      </c>
      <c r="I144" s="47" t="s">
        <v>118</v>
      </c>
      <c r="J144" s="48"/>
      <c r="L144" s="48"/>
    </row>
    <row r="145" spans="1:12" ht="16.5" customHeight="1" x14ac:dyDescent="0.25">
      <c r="A145" s="181">
        <f>I47</f>
        <v>2513.8181322314049</v>
      </c>
      <c r="B145" s="181"/>
      <c r="C145" s="77">
        <f>I67</f>
        <v>925.08507266115703</v>
      </c>
      <c r="D145" s="77">
        <f>I79</f>
        <v>640.88033608547107</v>
      </c>
      <c r="E145" s="77">
        <f>I86</f>
        <v>178.88329828958678</v>
      </c>
      <c r="F145" s="77">
        <f>I90</f>
        <v>235.8439636794534</v>
      </c>
      <c r="G145" s="77">
        <f>I102</f>
        <v>684.06319999999994</v>
      </c>
      <c r="H145" s="77">
        <f>A145+C145+D145+E145+F145+G145</f>
        <v>5178.5740029470726</v>
      </c>
      <c r="I145" s="77">
        <f>H145-I143</f>
        <v>5083.8438029470726</v>
      </c>
      <c r="J145" s="25"/>
      <c r="L145" s="2"/>
    </row>
    <row r="146" spans="1:12" ht="4.5" customHeight="1" x14ac:dyDescent="0.25"/>
    <row r="147" spans="1:12" ht="12" customHeight="1" x14ac:dyDescent="0.25">
      <c r="A147" s="174" t="s">
        <v>124</v>
      </c>
      <c r="B147" s="174"/>
      <c r="C147" s="174"/>
      <c r="D147" s="174"/>
      <c r="E147" s="174"/>
      <c r="F147" s="174"/>
      <c r="G147" s="174"/>
      <c r="H147" s="36">
        <f>H127+H137+H141</f>
        <v>0</v>
      </c>
      <c r="I147" s="37">
        <f>I127+I137+I141</f>
        <v>0</v>
      </c>
    </row>
    <row r="148" spans="1:12" ht="4.5" customHeight="1" x14ac:dyDescent="0.25"/>
    <row r="149" spans="1:12" ht="11.25" customHeight="1" x14ac:dyDescent="0.25">
      <c r="A149" s="158" t="s">
        <v>125</v>
      </c>
      <c r="B149" s="158"/>
      <c r="C149" s="158"/>
      <c r="D149" s="158"/>
      <c r="E149" s="158"/>
      <c r="F149" s="158"/>
      <c r="G149" s="158"/>
      <c r="H149" s="158"/>
      <c r="I149" s="158"/>
    </row>
    <row r="150" spans="1:12" ht="33.75" customHeight="1" x14ac:dyDescent="0.25">
      <c r="A150" s="14" t="s">
        <v>32</v>
      </c>
      <c r="B150" s="159" t="s">
        <v>126</v>
      </c>
      <c r="C150" s="159"/>
      <c r="D150" s="159"/>
      <c r="E150" s="159"/>
      <c r="F150" s="159"/>
      <c r="G150" s="159"/>
      <c r="H150" s="14" t="s">
        <v>34</v>
      </c>
      <c r="I150" s="14" t="s">
        <v>35</v>
      </c>
    </row>
    <row r="151" spans="1:12" ht="15" customHeight="1" x14ac:dyDescent="0.25">
      <c r="A151" s="74">
        <v>1</v>
      </c>
      <c r="B151" s="138" t="s">
        <v>127</v>
      </c>
      <c r="C151" s="138"/>
      <c r="D151" s="138"/>
      <c r="E151" s="138"/>
      <c r="F151" s="138"/>
      <c r="G151" s="138"/>
      <c r="H151" s="15">
        <f>I151/$I$116</f>
        <v>1.9241982507288629E-2</v>
      </c>
      <c r="I151" s="79">
        <f>($D$161/$E$162)*G161</f>
        <v>99.646030377407229</v>
      </c>
    </row>
    <row r="152" spans="1:12" ht="15" customHeight="1" x14ac:dyDescent="0.25">
      <c r="A152" s="74">
        <v>2</v>
      </c>
      <c r="B152" s="138" t="s">
        <v>128</v>
      </c>
      <c r="C152" s="138"/>
      <c r="D152" s="138"/>
      <c r="E152" s="138"/>
      <c r="F152" s="138"/>
      <c r="G152" s="138"/>
      <c r="H152" s="15">
        <f>I152/$I$116</f>
        <v>8.8629737609329448E-2</v>
      </c>
      <c r="I152" s="79">
        <f>($D$161/$E$162)*G162</f>
        <v>458.97565507169389</v>
      </c>
    </row>
    <row r="153" spans="1:12" ht="15" customHeight="1" x14ac:dyDescent="0.25">
      <c r="A153" s="74">
        <v>3</v>
      </c>
      <c r="B153" s="138" t="s">
        <v>12</v>
      </c>
      <c r="C153" s="138"/>
      <c r="D153" s="138"/>
      <c r="E153" s="138"/>
      <c r="F153" s="138"/>
      <c r="G153" s="138"/>
      <c r="H153" s="15">
        <f>I153/$I$116</f>
        <v>5.830903790087464E-2</v>
      </c>
      <c r="I153" s="79">
        <f>($D$161/$E$162)*G163</f>
        <v>301.95766781032495</v>
      </c>
    </row>
    <row r="154" spans="1:12" ht="15" customHeight="1" x14ac:dyDescent="0.25">
      <c r="A154" s="74">
        <v>4</v>
      </c>
      <c r="B154" s="138" t="s">
        <v>129</v>
      </c>
      <c r="C154" s="138"/>
      <c r="D154" s="138"/>
      <c r="E154" s="138"/>
      <c r="F154" s="138"/>
      <c r="G154" s="138"/>
      <c r="H154" s="15">
        <f>I154/$I$116</f>
        <v>0</v>
      </c>
      <c r="I154" s="79">
        <f>($D$161/$E$162)*G164</f>
        <v>0</v>
      </c>
    </row>
    <row r="155" spans="1:12" ht="15" customHeight="1" x14ac:dyDescent="0.25">
      <c r="A155" s="74">
        <v>5</v>
      </c>
      <c r="B155" s="138" t="s">
        <v>130</v>
      </c>
      <c r="C155" s="138"/>
      <c r="D155" s="138"/>
      <c r="E155" s="138"/>
      <c r="F155" s="138"/>
      <c r="G155" s="138"/>
      <c r="H155" s="15">
        <f>I155/$I$116</f>
        <v>0</v>
      </c>
      <c r="I155" s="79">
        <f>($D$161/$E$162)*G165</f>
        <v>0</v>
      </c>
    </row>
    <row r="156" spans="1:12" ht="15" customHeight="1" x14ac:dyDescent="0.25">
      <c r="A156" s="160" t="s">
        <v>131</v>
      </c>
      <c r="B156" s="160"/>
      <c r="C156" s="160"/>
      <c r="D156" s="160"/>
      <c r="E156" s="160"/>
      <c r="F156" s="160"/>
      <c r="G156" s="160"/>
      <c r="H156" s="16">
        <f>H151+H152+H153+H154+H155</f>
        <v>0.16618075801749271</v>
      </c>
      <c r="I156" s="17">
        <f>SUM(I151:I155)</f>
        <v>860.57935325942617</v>
      </c>
    </row>
    <row r="157" spans="1:12" ht="11.25" customHeight="1" x14ac:dyDescent="0.25">
      <c r="A157" s="20" t="s">
        <v>132</v>
      </c>
      <c r="B157" s="167" t="s">
        <v>133</v>
      </c>
      <c r="C157" s="167"/>
      <c r="D157" s="167"/>
      <c r="E157" s="167"/>
      <c r="F157" s="167"/>
      <c r="G157" s="167"/>
      <c r="H157" s="167"/>
      <c r="I157" s="167"/>
    </row>
    <row r="158" spans="1:12" ht="18.75" customHeight="1" x14ac:dyDescent="0.25">
      <c r="A158" s="20" t="s">
        <v>134</v>
      </c>
      <c r="B158" s="190" t="s">
        <v>135</v>
      </c>
      <c r="C158" s="190"/>
      <c r="D158" s="190"/>
      <c r="E158" s="190"/>
      <c r="F158" s="190"/>
      <c r="G158" s="190"/>
      <c r="H158" s="190"/>
      <c r="I158" s="190"/>
    </row>
    <row r="159" spans="1:12" ht="13.5" customHeight="1" x14ac:dyDescent="0.25">
      <c r="A159" s="169" t="s">
        <v>136</v>
      </c>
      <c r="B159" s="169"/>
      <c r="C159" s="169"/>
      <c r="D159" s="169"/>
      <c r="E159" s="169"/>
      <c r="F159" s="169"/>
      <c r="G159" s="169"/>
      <c r="H159" s="169"/>
      <c r="I159" s="169"/>
    </row>
    <row r="160" spans="1:12" ht="13.5" customHeight="1" x14ac:dyDescent="0.25">
      <c r="A160" s="154" t="s">
        <v>137</v>
      </c>
      <c r="B160" s="154"/>
      <c r="C160" s="74" t="s">
        <v>138</v>
      </c>
      <c r="D160" s="151" t="s">
        <v>139</v>
      </c>
      <c r="E160" s="151"/>
      <c r="F160" s="74" t="s">
        <v>140</v>
      </c>
      <c r="G160" s="50" t="s">
        <v>141</v>
      </c>
      <c r="H160" s="154" t="s">
        <v>142</v>
      </c>
      <c r="I160" s="154"/>
    </row>
    <row r="161" spans="1:10" ht="13.5" customHeight="1" x14ac:dyDescent="0.25">
      <c r="A161" s="187">
        <f>I116</f>
        <v>5178.5740029470726</v>
      </c>
      <c r="B161" s="187"/>
      <c r="C161" s="79">
        <f>I147</f>
        <v>0</v>
      </c>
      <c r="D161" s="188">
        <f>A161+C161</f>
        <v>5178.5740029470726</v>
      </c>
      <c r="E161" s="188"/>
      <c r="F161" s="74" t="str">
        <f>B151</f>
        <v>PIS</v>
      </c>
      <c r="G161" s="51">
        <v>1.6500000000000001E-2</v>
      </c>
      <c r="H161" s="189">
        <v>6.4999999999999997E-3</v>
      </c>
      <c r="I161" s="189"/>
      <c r="J161" s="25"/>
    </row>
    <row r="162" spans="1:10" ht="13.5" customHeight="1" x14ac:dyDescent="0.25">
      <c r="A162" s="194" t="s">
        <v>143</v>
      </c>
      <c r="B162" s="194"/>
      <c r="C162" s="50">
        <v>1</v>
      </c>
      <c r="D162" s="52">
        <f>G166/1</f>
        <v>0.14250000000000002</v>
      </c>
      <c r="E162" s="53">
        <f>C162-D162</f>
        <v>0.85749999999999993</v>
      </c>
      <c r="F162" s="74" t="str">
        <f>B152</f>
        <v>COFINS</v>
      </c>
      <c r="G162" s="51">
        <v>7.5999999999999998E-2</v>
      </c>
      <c r="H162" s="189">
        <v>0.03</v>
      </c>
      <c r="I162" s="189"/>
    </row>
    <row r="163" spans="1:10" ht="13.5" customHeight="1" x14ac:dyDescent="0.25">
      <c r="A163" s="195" t="s">
        <v>144</v>
      </c>
      <c r="B163" s="195"/>
      <c r="C163" s="74">
        <v>1</v>
      </c>
      <c r="D163" s="54">
        <f>H166</f>
        <v>8.6499999999999994E-2</v>
      </c>
      <c r="E163" s="55">
        <f>C163-D163</f>
        <v>0.91349999999999998</v>
      </c>
      <c r="F163" s="74" t="str">
        <f>B153</f>
        <v>ISS</v>
      </c>
      <c r="G163" s="51">
        <f>I11</f>
        <v>0.05</v>
      </c>
      <c r="H163" s="189">
        <f>I11</f>
        <v>0.05</v>
      </c>
      <c r="I163" s="189"/>
    </row>
    <row r="164" spans="1:10" ht="13.5" customHeight="1" x14ac:dyDescent="0.25">
      <c r="A164" s="196" t="s">
        <v>145</v>
      </c>
      <c r="B164" s="196"/>
      <c r="C164" s="74">
        <v>1</v>
      </c>
      <c r="D164" s="56">
        <v>0.09</v>
      </c>
      <c r="E164" s="57">
        <f>C164-D164</f>
        <v>0.91</v>
      </c>
      <c r="F164" s="74" t="s">
        <v>146</v>
      </c>
      <c r="G164" s="51">
        <v>0</v>
      </c>
      <c r="H164" s="189">
        <v>0</v>
      </c>
      <c r="I164" s="189"/>
    </row>
    <row r="165" spans="1:10" ht="13.5" customHeight="1" x14ac:dyDescent="0.25">
      <c r="A165" s="191" t="s">
        <v>147</v>
      </c>
      <c r="B165" s="191" t="s">
        <v>148</v>
      </c>
      <c r="C165" s="191"/>
      <c r="D165" s="191"/>
      <c r="E165" s="191"/>
      <c r="F165" s="71" t="s">
        <v>149</v>
      </c>
      <c r="G165" s="51">
        <v>0</v>
      </c>
      <c r="H165" s="189">
        <v>0</v>
      </c>
      <c r="I165" s="189"/>
    </row>
    <row r="166" spans="1:10" ht="18" customHeight="1" x14ac:dyDescent="0.25">
      <c r="A166" s="191"/>
      <c r="B166" s="191"/>
      <c r="C166" s="191"/>
      <c r="D166" s="191"/>
      <c r="E166" s="191"/>
      <c r="F166" s="68" t="s">
        <v>150</v>
      </c>
      <c r="G166" s="58">
        <f>SUM(G161:G165)</f>
        <v>0.14250000000000002</v>
      </c>
      <c r="H166" s="192">
        <f>SUM(H161:I165)</f>
        <v>8.6499999999999994E-2</v>
      </c>
      <c r="I166" s="192"/>
    </row>
    <row r="167" spans="1:10" ht="18" customHeight="1" x14ac:dyDescent="0.25">
      <c r="A167" s="20" t="s">
        <v>151</v>
      </c>
      <c r="B167" s="190" t="s">
        <v>152</v>
      </c>
      <c r="C167" s="190"/>
      <c r="D167" s="190"/>
      <c r="E167" s="190"/>
      <c r="F167" s="190"/>
      <c r="G167" s="190"/>
      <c r="H167" s="190"/>
      <c r="I167" s="190"/>
    </row>
    <row r="168" spans="1:10" ht="4.5" customHeight="1" x14ac:dyDescent="0.25">
      <c r="A168" s="59"/>
      <c r="B168" s="193"/>
      <c r="C168" s="193"/>
      <c r="D168" s="193"/>
      <c r="E168" s="193"/>
      <c r="F168" s="193"/>
      <c r="G168" s="193"/>
      <c r="H168" s="193"/>
      <c r="I168" s="193"/>
    </row>
    <row r="169" spans="1:10" ht="12" customHeight="1" x14ac:dyDescent="0.25">
      <c r="A169" s="174" t="s">
        <v>153</v>
      </c>
      <c r="B169" s="174"/>
      <c r="C169" s="174"/>
      <c r="D169" s="174"/>
      <c r="E169" s="174"/>
      <c r="F169" s="174"/>
      <c r="G169" s="174"/>
      <c r="H169" s="36">
        <f>H156</f>
        <v>0.16618075801749271</v>
      </c>
      <c r="I169" s="37">
        <f>I156</f>
        <v>860.57935325942617</v>
      </c>
    </row>
    <row r="170" spans="1:10" ht="4.5" customHeight="1" x14ac:dyDescent="0.25"/>
    <row r="171" spans="1:10" ht="11.25" customHeight="1" x14ac:dyDescent="0.25">
      <c r="A171" s="197" t="s">
        <v>154</v>
      </c>
      <c r="B171" s="197"/>
      <c r="C171" s="197"/>
      <c r="D171" s="197"/>
      <c r="E171" s="197"/>
      <c r="F171" s="197"/>
      <c r="G171" s="197"/>
      <c r="H171" s="197"/>
      <c r="I171" s="197"/>
    </row>
    <row r="172" spans="1:10" ht="11.25" customHeight="1" x14ac:dyDescent="0.25">
      <c r="A172" s="158" t="s">
        <v>31</v>
      </c>
      <c r="B172" s="158"/>
      <c r="C172" s="158"/>
      <c r="D172" s="158"/>
      <c r="E172" s="158"/>
      <c r="F172" s="158"/>
      <c r="G172" s="158"/>
      <c r="H172" s="158"/>
      <c r="I172" s="158"/>
    </row>
    <row r="173" spans="1:10" ht="15" customHeight="1" x14ac:dyDescent="0.25">
      <c r="A173" s="74">
        <v>1</v>
      </c>
      <c r="B173" s="138" t="s">
        <v>155</v>
      </c>
      <c r="C173" s="138"/>
      <c r="D173" s="138"/>
      <c r="E173" s="138"/>
      <c r="F173" s="138"/>
      <c r="G173" s="138"/>
      <c r="H173" s="15">
        <f>I173/$G$194</f>
        <v>0.41625340241574238</v>
      </c>
      <c r="I173" s="60">
        <f>I47</f>
        <v>2513.8181322314049</v>
      </c>
    </row>
    <row r="174" spans="1:10" ht="15" customHeight="1" x14ac:dyDescent="0.25">
      <c r="A174" s="74">
        <v>2</v>
      </c>
      <c r="B174" s="138" t="s">
        <v>156</v>
      </c>
      <c r="C174" s="138"/>
      <c r="D174" s="138"/>
      <c r="E174" s="138"/>
      <c r="F174" s="138"/>
      <c r="G174" s="138"/>
      <c r="H174" s="15">
        <f>I174/$G$194</f>
        <v>0.3279752233282982</v>
      </c>
      <c r="I174" s="60">
        <f>I67+I79+I86+I90</f>
        <v>1980.6926707156681</v>
      </c>
    </row>
    <row r="175" spans="1:10" ht="15" customHeight="1" x14ac:dyDescent="0.25">
      <c r="A175" s="74">
        <v>3</v>
      </c>
      <c r="B175" s="138" t="s">
        <v>157</v>
      </c>
      <c r="C175" s="138"/>
      <c r="D175" s="138"/>
      <c r="E175" s="138"/>
      <c r="F175" s="138"/>
      <c r="G175" s="138"/>
      <c r="H175" s="15">
        <f>I175/$G$194</f>
        <v>0.11327137425595946</v>
      </c>
      <c r="I175" s="60">
        <f>I102</f>
        <v>684.06319999999994</v>
      </c>
    </row>
    <row r="176" spans="1:10" s="19" customFormat="1" ht="15" customHeight="1" x14ac:dyDescent="0.25">
      <c r="A176" s="174" t="s">
        <v>158</v>
      </c>
      <c r="B176" s="174"/>
      <c r="C176" s="174"/>
      <c r="D176" s="174"/>
      <c r="E176" s="174"/>
      <c r="F176" s="174"/>
      <c r="G176" s="174"/>
      <c r="H176" s="36">
        <f>H173+H174+H175</f>
        <v>0.85750000000000004</v>
      </c>
      <c r="I176" s="37">
        <f>SUM(I173:I175)</f>
        <v>5178.5740029470726</v>
      </c>
      <c r="J176" s="26"/>
    </row>
    <row r="177" spans="1:11" ht="4.5" customHeight="1" x14ac:dyDescent="0.25"/>
    <row r="178" spans="1:11" ht="11.25" customHeight="1" x14ac:dyDescent="0.25">
      <c r="A178" s="158" t="s">
        <v>102</v>
      </c>
      <c r="B178" s="158"/>
      <c r="C178" s="158"/>
      <c r="D178" s="158"/>
      <c r="E178" s="158"/>
      <c r="F178" s="158"/>
      <c r="G178" s="158"/>
      <c r="H178" s="158"/>
      <c r="I178" s="158"/>
    </row>
    <row r="179" spans="1:11" ht="15" customHeight="1" x14ac:dyDescent="0.25">
      <c r="A179" s="74">
        <v>1</v>
      </c>
      <c r="B179" s="138" t="s">
        <v>159</v>
      </c>
      <c r="C179" s="138"/>
      <c r="D179" s="138"/>
      <c r="E179" s="138"/>
      <c r="F179" s="138"/>
      <c r="G179" s="138"/>
      <c r="H179" s="15">
        <f>I179/$G$194</f>
        <v>0</v>
      </c>
      <c r="I179" s="79">
        <f>I127</f>
        <v>0</v>
      </c>
    </row>
    <row r="180" spans="1:11" ht="15" customHeight="1" x14ac:dyDescent="0.25">
      <c r="A180" s="74">
        <v>2</v>
      </c>
      <c r="B180" s="138" t="s">
        <v>160</v>
      </c>
      <c r="C180" s="138"/>
      <c r="D180" s="138"/>
      <c r="E180" s="138"/>
      <c r="F180" s="138"/>
      <c r="G180" s="138"/>
      <c r="H180" s="15">
        <f>I180/$G$194</f>
        <v>0</v>
      </c>
      <c r="I180" s="79">
        <f>I137</f>
        <v>0</v>
      </c>
    </row>
    <row r="181" spans="1:11" ht="15" customHeight="1" x14ac:dyDescent="0.25">
      <c r="A181" s="74">
        <v>3</v>
      </c>
      <c r="B181" s="138" t="s">
        <v>161</v>
      </c>
      <c r="C181" s="138"/>
      <c r="D181" s="138"/>
      <c r="E181" s="138"/>
      <c r="F181" s="138"/>
      <c r="G181" s="138"/>
      <c r="H181" s="15">
        <f>I181/$G$194</f>
        <v>0</v>
      </c>
      <c r="I181" s="79">
        <f>I141</f>
        <v>0</v>
      </c>
    </row>
    <row r="182" spans="1:11" ht="15" customHeight="1" x14ac:dyDescent="0.25">
      <c r="A182" s="174" t="s">
        <v>162</v>
      </c>
      <c r="B182" s="174"/>
      <c r="C182" s="174"/>
      <c r="D182" s="174"/>
      <c r="E182" s="174"/>
      <c r="F182" s="174"/>
      <c r="G182" s="174"/>
      <c r="H182" s="36">
        <f>H179+H180+H181</f>
        <v>0</v>
      </c>
      <c r="I182" s="37">
        <f>I179+I180+I181</f>
        <v>0</v>
      </c>
    </row>
    <row r="183" spans="1:11" ht="4.5" customHeight="1" x14ac:dyDescent="0.25"/>
    <row r="184" spans="1:11" ht="11.25" customHeight="1" x14ac:dyDescent="0.25">
      <c r="A184" s="158" t="s">
        <v>125</v>
      </c>
      <c r="B184" s="158"/>
      <c r="C184" s="158"/>
      <c r="D184" s="158"/>
      <c r="E184" s="158"/>
      <c r="F184" s="158"/>
      <c r="G184" s="158"/>
      <c r="H184" s="158"/>
      <c r="I184" s="158"/>
    </row>
    <row r="185" spans="1:11" ht="15" customHeight="1" x14ac:dyDescent="0.25">
      <c r="A185" s="74">
        <v>1</v>
      </c>
      <c r="B185" s="138" t="s">
        <v>163</v>
      </c>
      <c r="C185" s="138"/>
      <c r="D185" s="138"/>
      <c r="E185" s="138"/>
      <c r="F185" s="138"/>
      <c r="G185" s="138"/>
      <c r="H185" s="15">
        <f>I185/$G$194</f>
        <v>0.14250000000000002</v>
      </c>
      <c r="I185" s="79">
        <f>I156</f>
        <v>860.57935325942617</v>
      </c>
    </row>
    <row r="186" spans="1:11" ht="15" customHeight="1" x14ac:dyDescent="0.25">
      <c r="A186" s="174" t="s">
        <v>164</v>
      </c>
      <c r="B186" s="174"/>
      <c r="C186" s="174"/>
      <c r="D186" s="174"/>
      <c r="E186" s="174"/>
      <c r="F186" s="174"/>
      <c r="G186" s="174"/>
      <c r="H186" s="36">
        <f>H185</f>
        <v>0.14250000000000002</v>
      </c>
      <c r="I186" s="37">
        <f>I156</f>
        <v>860.57935325942617</v>
      </c>
      <c r="K186" s="31"/>
    </row>
    <row r="187" spans="1:11" ht="4.5" customHeight="1" x14ac:dyDescent="0.25"/>
    <row r="188" spans="1:11" ht="11.25" customHeight="1" x14ac:dyDescent="0.25">
      <c r="A188" s="205" t="s">
        <v>184</v>
      </c>
      <c r="B188" s="205"/>
      <c r="C188" s="205"/>
      <c r="D188" s="205"/>
      <c r="E188" s="205"/>
      <c r="F188" s="205"/>
      <c r="G188" s="205"/>
      <c r="H188" s="205"/>
      <c r="I188" s="205"/>
    </row>
    <row r="189" spans="1:11" ht="4.9000000000000004" customHeight="1" x14ac:dyDescent="0.25">
      <c r="A189" s="198"/>
      <c r="B189" s="198"/>
      <c r="C189" s="198"/>
      <c r="D189" s="198"/>
      <c r="E189" s="198"/>
      <c r="F189" s="198"/>
      <c r="G189" s="198"/>
      <c r="H189" s="198"/>
      <c r="I189" s="198"/>
    </row>
    <row r="190" spans="1:11" ht="40.5" customHeight="1" x14ac:dyDescent="0.25">
      <c r="A190" s="205" t="s">
        <v>182</v>
      </c>
      <c r="B190" s="205"/>
      <c r="C190" s="205"/>
      <c r="D190" s="205"/>
      <c r="E190" s="205"/>
      <c r="F190" s="205"/>
      <c r="G190" s="206" t="s">
        <v>186</v>
      </c>
      <c r="H190" s="207"/>
      <c r="I190" s="208"/>
    </row>
    <row r="191" spans="1:11" ht="11.25" customHeight="1" x14ac:dyDescent="0.25">
      <c r="A191" s="205"/>
      <c r="B191" s="205"/>
      <c r="C191" s="205"/>
      <c r="D191" s="205"/>
      <c r="E191" s="205"/>
      <c r="F191" s="205"/>
      <c r="G191" s="106"/>
      <c r="H191" s="107"/>
      <c r="I191" s="107">
        <f>((H71+H77+H78+H83+H84+H85)+((H71+H77+H78+H83+H84+H85)*H67))*I47*H194</f>
        <v>967.87586811380675</v>
      </c>
    </row>
    <row r="192" spans="1:11" ht="4.9000000000000004" customHeight="1" x14ac:dyDescent="0.25">
      <c r="A192" s="198"/>
      <c r="B192" s="198"/>
      <c r="C192" s="198"/>
      <c r="D192" s="198"/>
      <c r="E192" s="198"/>
      <c r="F192" s="198"/>
      <c r="G192" s="198"/>
      <c r="H192" s="198"/>
      <c r="I192" s="198"/>
    </row>
    <row r="193" spans="1:9" ht="35.450000000000003" customHeight="1" x14ac:dyDescent="0.25">
      <c r="A193" s="199" t="s">
        <v>183</v>
      </c>
      <c r="B193" s="200"/>
      <c r="C193" s="200"/>
      <c r="D193" s="200"/>
      <c r="E193" s="200"/>
      <c r="F193" s="201"/>
      <c r="G193" s="81" t="s">
        <v>165</v>
      </c>
      <c r="H193" s="81" t="s">
        <v>166</v>
      </c>
      <c r="I193" s="81" t="s">
        <v>167</v>
      </c>
    </row>
    <row r="194" spans="1:9" ht="14.45" customHeight="1" x14ac:dyDescent="0.25">
      <c r="A194" s="202"/>
      <c r="B194" s="203"/>
      <c r="C194" s="203"/>
      <c r="D194" s="203"/>
      <c r="E194" s="203"/>
      <c r="F194" s="204"/>
      <c r="G194" s="87">
        <f>I176+I182+I186</f>
        <v>6039.1533562064988</v>
      </c>
      <c r="H194" s="80">
        <f>IF(D6="12x36",2,1)</f>
        <v>1</v>
      </c>
      <c r="I194" s="88">
        <f>G194*H194</f>
        <v>6039.1533562064988</v>
      </c>
    </row>
  </sheetData>
  <mergeCells count="184">
    <mergeCell ref="B100:G100"/>
    <mergeCell ref="G190:I190"/>
    <mergeCell ref="A189:I189"/>
    <mergeCell ref="A192:I192"/>
    <mergeCell ref="A190:F191"/>
    <mergeCell ref="A193:F194"/>
    <mergeCell ref="D6:F6"/>
    <mergeCell ref="A7:C7"/>
    <mergeCell ref="D7:F7"/>
    <mergeCell ref="G7:H8"/>
    <mergeCell ref="I7:I8"/>
    <mergeCell ref="A8:C8"/>
    <mergeCell ref="D8:F8"/>
    <mergeCell ref="A15:F17"/>
    <mergeCell ref="G15:G17"/>
    <mergeCell ref="A18:F20"/>
    <mergeCell ref="G18:G20"/>
    <mergeCell ref="A9:C9"/>
    <mergeCell ref="D9:F9"/>
    <mergeCell ref="G9:H9"/>
    <mergeCell ref="A10:F10"/>
    <mergeCell ref="A11:F11"/>
    <mergeCell ref="A12:F14"/>
    <mergeCell ref="G12:G14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26:F26"/>
    <mergeCell ref="A27:F28"/>
    <mergeCell ref="A29:F29"/>
    <mergeCell ref="A30:F30"/>
    <mergeCell ref="A37:I37"/>
    <mergeCell ref="B38:G38"/>
    <mergeCell ref="A25:F25"/>
    <mergeCell ref="A32:I36"/>
    <mergeCell ref="A21:F22"/>
    <mergeCell ref="A23:F24"/>
    <mergeCell ref="G21:G22"/>
    <mergeCell ref="G23:G24"/>
    <mergeCell ref="H21:H22"/>
    <mergeCell ref="H23:H24"/>
    <mergeCell ref="I21:I22"/>
    <mergeCell ref="I23:I24"/>
    <mergeCell ref="B45:G45"/>
    <mergeCell ref="B46:G46"/>
    <mergeCell ref="A47:G47"/>
    <mergeCell ref="B58:G58"/>
    <mergeCell ref="B59:G59"/>
    <mergeCell ref="B60:G60"/>
    <mergeCell ref="B39:G39"/>
    <mergeCell ref="B40:G40"/>
    <mergeCell ref="B41:G41"/>
    <mergeCell ref="B42:G42"/>
    <mergeCell ref="B43:G43"/>
    <mergeCell ref="B44:G44"/>
    <mergeCell ref="A48:I57"/>
    <mergeCell ref="A67:G67"/>
    <mergeCell ref="A68:I68"/>
    <mergeCell ref="A69:I69"/>
    <mergeCell ref="B70:G70"/>
    <mergeCell ref="B71:G71"/>
    <mergeCell ref="B72:G72"/>
    <mergeCell ref="B61:G61"/>
    <mergeCell ref="B62:G62"/>
    <mergeCell ref="B63:G63"/>
    <mergeCell ref="B64:G64"/>
    <mergeCell ref="B65:G65"/>
    <mergeCell ref="B66:G66"/>
    <mergeCell ref="A79:G79"/>
    <mergeCell ref="B80:I80"/>
    <mergeCell ref="B81:I81"/>
    <mergeCell ref="B82:G82"/>
    <mergeCell ref="B83:G83"/>
    <mergeCell ref="B84:G84"/>
    <mergeCell ref="B73:G73"/>
    <mergeCell ref="B74:G74"/>
    <mergeCell ref="B75:G75"/>
    <mergeCell ref="B76:G76"/>
    <mergeCell ref="B77:G77"/>
    <mergeCell ref="B78:G78"/>
    <mergeCell ref="B94:G94"/>
    <mergeCell ref="B95:G95"/>
    <mergeCell ref="B96:G96"/>
    <mergeCell ref="B97:G97"/>
    <mergeCell ref="B98:G98"/>
    <mergeCell ref="B99:G99"/>
    <mergeCell ref="B85:G85"/>
    <mergeCell ref="A86:G86"/>
    <mergeCell ref="B88:G88"/>
    <mergeCell ref="B89:G89"/>
    <mergeCell ref="A90:G90"/>
    <mergeCell ref="A92:G92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122:G122"/>
    <mergeCell ref="B123:G123"/>
    <mergeCell ref="B125:G125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4:G124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4"/>
  <sheetViews>
    <sheetView showGridLines="0" view="pageBreakPreview" topLeftCell="A172" zoomScale="145" zoomScaleNormal="130" zoomScaleSheetLayoutView="145" zoomScalePageLayoutView="130" workbookViewId="0">
      <selection activeCell="L138" sqref="L138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K1" s="3"/>
    </row>
    <row r="2" spans="1:11" ht="22.5" customHeight="1" x14ac:dyDescent="0.25">
      <c r="A2" s="141" t="s">
        <v>1</v>
      </c>
      <c r="B2" s="141"/>
      <c r="C2" s="142" t="s">
        <v>187</v>
      </c>
      <c r="D2" s="142"/>
      <c r="E2" s="143" t="s">
        <v>2</v>
      </c>
      <c r="F2" s="143"/>
      <c r="G2" s="143"/>
      <c r="H2" s="143"/>
      <c r="I2" s="143"/>
    </row>
    <row r="3" spans="1:11" ht="11.25" customHeight="1" x14ac:dyDescent="0.25">
      <c r="A3" s="141" t="s">
        <v>3</v>
      </c>
      <c r="B3" s="141"/>
      <c r="C3" s="4"/>
      <c r="D3" s="5"/>
      <c r="E3" s="6" t="s">
        <v>4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137" t="s">
        <v>5</v>
      </c>
      <c r="B5" s="137"/>
      <c r="C5" s="137"/>
      <c r="D5" s="144" t="s">
        <v>190</v>
      </c>
      <c r="E5" s="144"/>
      <c r="F5" s="144"/>
      <c r="G5" s="145" t="str">
        <f>IF(D6="12x36","Regime de trabalho:","Quantidade de HORAS/MÊS")</f>
        <v>Quantidade de HORAS/MÊS</v>
      </c>
      <c r="H5" s="145"/>
      <c r="I5" s="146">
        <f>IF(D6="12x36",D6,5*D6)</f>
        <v>200</v>
      </c>
    </row>
    <row r="6" spans="1:11" ht="18.75" customHeight="1" x14ac:dyDescent="0.25">
      <c r="A6" s="137" t="str">
        <f>IF(D6="12x36","Regime de trabalho:","Regime de trabalho (horas semanais):")</f>
        <v>Regime de trabalho (horas semanais):</v>
      </c>
      <c r="B6" s="137"/>
      <c r="C6" s="137"/>
      <c r="D6" s="137">
        <v>40</v>
      </c>
      <c r="E6" s="137"/>
      <c r="F6" s="137"/>
      <c r="G6" s="145"/>
      <c r="H6" s="145"/>
      <c r="I6" s="146"/>
    </row>
    <row r="7" spans="1:11" ht="22.5" customHeight="1" x14ac:dyDescent="0.25">
      <c r="A7" s="137" t="s">
        <v>6</v>
      </c>
      <c r="B7" s="137"/>
      <c r="C7" s="137"/>
      <c r="D7" s="138" t="s">
        <v>204</v>
      </c>
      <c r="E7" s="138"/>
      <c r="F7" s="138"/>
      <c r="G7" s="139" t="s">
        <v>7</v>
      </c>
      <c r="H7" s="139"/>
      <c r="I7" s="140" t="s">
        <v>185</v>
      </c>
    </row>
    <row r="8" spans="1:11" ht="22.5" customHeight="1" x14ac:dyDescent="0.25">
      <c r="A8" s="137" t="s">
        <v>8</v>
      </c>
      <c r="B8" s="137"/>
      <c r="C8" s="137"/>
      <c r="D8" s="138" t="s">
        <v>204</v>
      </c>
      <c r="E8" s="138"/>
      <c r="F8" s="138"/>
      <c r="G8" s="139"/>
      <c r="H8" s="139"/>
      <c r="I8" s="140"/>
    </row>
    <row r="9" spans="1:11" ht="24.75" customHeight="1" x14ac:dyDescent="0.25">
      <c r="A9" s="137" t="s">
        <v>9</v>
      </c>
      <c r="B9" s="137"/>
      <c r="C9" s="137"/>
      <c r="D9" s="137" t="s">
        <v>194</v>
      </c>
      <c r="E9" s="137"/>
      <c r="F9" s="137"/>
      <c r="G9" s="139" t="s">
        <v>10</v>
      </c>
      <c r="H9" s="139"/>
      <c r="I9" s="94" t="s">
        <v>185</v>
      </c>
    </row>
    <row r="10" spans="1:11" ht="32.25" customHeight="1" x14ac:dyDescent="0.25">
      <c r="A10" s="150" t="s">
        <v>179</v>
      </c>
      <c r="B10" s="150"/>
      <c r="C10" s="150"/>
      <c r="D10" s="150"/>
      <c r="E10" s="150"/>
      <c r="F10" s="150"/>
      <c r="G10" s="93" t="s">
        <v>11</v>
      </c>
      <c r="H10" s="96">
        <v>220</v>
      </c>
      <c r="I10" s="7">
        <v>2307.83</v>
      </c>
    </row>
    <row r="11" spans="1:11" ht="11.25" customHeight="1" x14ac:dyDescent="0.25">
      <c r="A11" s="151" t="s">
        <v>12</v>
      </c>
      <c r="B11" s="151"/>
      <c r="C11" s="151"/>
      <c r="D11" s="151"/>
      <c r="E11" s="151"/>
      <c r="F11" s="151"/>
      <c r="G11" s="96" t="str">
        <f>D9</f>
        <v>Porto Alegre</v>
      </c>
      <c r="H11" s="96" t="s">
        <v>13</v>
      </c>
      <c r="I11" s="8">
        <v>0.05</v>
      </c>
    </row>
    <row r="12" spans="1:11" ht="15" customHeight="1" x14ac:dyDescent="0.25">
      <c r="A12" s="151" t="s">
        <v>14</v>
      </c>
      <c r="B12" s="151"/>
      <c r="C12" s="151"/>
      <c r="D12" s="151"/>
      <c r="E12" s="151"/>
      <c r="F12" s="151"/>
      <c r="G12" s="152" t="s">
        <v>15</v>
      </c>
      <c r="H12" s="96" t="s">
        <v>16</v>
      </c>
      <c r="I12" s="7">
        <v>5.3</v>
      </c>
    </row>
    <row r="13" spans="1:11" x14ac:dyDescent="0.25">
      <c r="A13" s="151"/>
      <c r="B13" s="151"/>
      <c r="C13" s="151"/>
      <c r="D13" s="151"/>
      <c r="E13" s="151"/>
      <c r="F13" s="151"/>
      <c r="G13" s="152"/>
      <c r="H13" s="96" t="s">
        <v>17</v>
      </c>
      <c r="I13" s="9">
        <v>22</v>
      </c>
    </row>
    <row r="14" spans="1:11" x14ac:dyDescent="0.25">
      <c r="A14" s="151"/>
      <c r="B14" s="151"/>
      <c r="C14" s="151"/>
      <c r="D14" s="151"/>
      <c r="E14" s="151"/>
      <c r="F14" s="151"/>
      <c r="G14" s="152"/>
      <c r="H14" s="96" t="s">
        <v>18</v>
      </c>
      <c r="I14" s="94">
        <v>0.06</v>
      </c>
    </row>
    <row r="15" spans="1:11" ht="11.25" customHeight="1" x14ac:dyDescent="0.25">
      <c r="A15" s="151" t="s">
        <v>178</v>
      </c>
      <c r="B15" s="151"/>
      <c r="C15" s="151"/>
      <c r="D15" s="151"/>
      <c r="E15" s="151"/>
      <c r="F15" s="151"/>
      <c r="G15" s="152" t="s">
        <v>15</v>
      </c>
      <c r="H15" s="96" t="s">
        <v>16</v>
      </c>
      <c r="I15" s="7">
        <v>27.15</v>
      </c>
    </row>
    <row r="16" spans="1:11" ht="11.25" customHeight="1" x14ac:dyDescent="0.25">
      <c r="A16" s="151"/>
      <c r="B16" s="151"/>
      <c r="C16" s="151"/>
      <c r="D16" s="151"/>
      <c r="E16" s="151"/>
      <c r="F16" s="151"/>
      <c r="G16" s="152"/>
      <c r="H16" s="96" t="s">
        <v>17</v>
      </c>
      <c r="I16" s="9">
        <v>22</v>
      </c>
    </row>
    <row r="17" spans="1:9" x14ac:dyDescent="0.25">
      <c r="A17" s="151"/>
      <c r="B17" s="151"/>
      <c r="C17" s="151"/>
      <c r="D17" s="151"/>
      <c r="E17" s="151"/>
      <c r="F17" s="151"/>
      <c r="G17" s="152"/>
      <c r="H17" s="96" t="s">
        <v>18</v>
      </c>
      <c r="I17" s="94">
        <v>0.19</v>
      </c>
    </row>
    <row r="18" spans="1:9" ht="11.25" customHeight="1" x14ac:dyDescent="0.25">
      <c r="A18" s="151" t="s">
        <v>20</v>
      </c>
      <c r="B18" s="151"/>
      <c r="C18" s="151"/>
      <c r="D18" s="151"/>
      <c r="E18" s="151"/>
      <c r="F18" s="151"/>
      <c r="G18" s="152" t="s">
        <v>15</v>
      </c>
      <c r="H18" s="96" t="s">
        <v>16</v>
      </c>
      <c r="I18" s="7">
        <v>0</v>
      </c>
    </row>
    <row r="19" spans="1:9" x14ac:dyDescent="0.25">
      <c r="A19" s="151"/>
      <c r="B19" s="151"/>
      <c r="C19" s="151"/>
      <c r="D19" s="151"/>
      <c r="E19" s="151"/>
      <c r="F19" s="151"/>
      <c r="G19" s="152"/>
      <c r="H19" s="96" t="s">
        <v>17</v>
      </c>
      <c r="I19" s="9">
        <v>0</v>
      </c>
    </row>
    <row r="20" spans="1:9" x14ac:dyDescent="0.25">
      <c r="A20" s="155"/>
      <c r="B20" s="155"/>
      <c r="C20" s="155"/>
      <c r="D20" s="155"/>
      <c r="E20" s="155"/>
      <c r="F20" s="155"/>
      <c r="G20" s="152"/>
      <c r="H20" s="96" t="s">
        <v>18</v>
      </c>
      <c r="I20" s="94">
        <v>0</v>
      </c>
    </row>
    <row r="21" spans="1:9" ht="14.25" customHeight="1" x14ac:dyDescent="0.25">
      <c r="A21" s="154" t="s">
        <v>226</v>
      </c>
      <c r="B21" s="154"/>
      <c r="C21" s="154"/>
      <c r="D21" s="154"/>
      <c r="E21" s="154"/>
      <c r="F21" s="154"/>
      <c r="G21" s="145" t="s">
        <v>15</v>
      </c>
      <c r="H21" s="145" t="s">
        <v>21</v>
      </c>
      <c r="I21" s="148">
        <v>25.52</v>
      </c>
    </row>
    <row r="22" spans="1:9" ht="10.9" customHeight="1" x14ac:dyDescent="0.25">
      <c r="A22" s="154"/>
      <c r="B22" s="154"/>
      <c r="C22" s="154"/>
      <c r="D22" s="154"/>
      <c r="E22" s="154"/>
      <c r="F22" s="154"/>
      <c r="G22" s="147"/>
      <c r="H22" s="147"/>
      <c r="I22" s="149"/>
    </row>
    <row r="23" spans="1:9" ht="11.25" customHeight="1" x14ac:dyDescent="0.25">
      <c r="A23" s="154" t="s">
        <v>225</v>
      </c>
      <c r="B23" s="154"/>
      <c r="C23" s="154"/>
      <c r="D23" s="154"/>
      <c r="E23" s="154"/>
      <c r="F23" s="154"/>
      <c r="G23" s="145" t="s">
        <v>15</v>
      </c>
      <c r="H23" s="145" t="s">
        <v>21</v>
      </c>
      <c r="I23" s="148">
        <v>80</v>
      </c>
    </row>
    <row r="24" spans="1:9" ht="11.25" customHeight="1" x14ac:dyDescent="0.25">
      <c r="A24" s="154"/>
      <c r="B24" s="154"/>
      <c r="C24" s="154"/>
      <c r="D24" s="154"/>
      <c r="E24" s="154"/>
      <c r="F24" s="154"/>
      <c r="G24" s="147"/>
      <c r="H24" s="147"/>
      <c r="I24" s="149"/>
    </row>
    <row r="25" spans="1:9" ht="22.5" customHeight="1" x14ac:dyDescent="0.25">
      <c r="A25" s="153" t="s">
        <v>22</v>
      </c>
      <c r="B25" s="153"/>
      <c r="C25" s="153"/>
      <c r="D25" s="153"/>
      <c r="E25" s="153"/>
      <c r="F25" s="153"/>
      <c r="G25" s="98"/>
      <c r="H25" s="98" t="s">
        <v>23</v>
      </c>
      <c r="I25" s="10" t="s">
        <v>185</v>
      </c>
    </row>
    <row r="26" spans="1:9" ht="34.5" customHeight="1" x14ac:dyDescent="0.25">
      <c r="A26" s="154" t="s">
        <v>24</v>
      </c>
      <c r="B26" s="154"/>
      <c r="C26" s="154"/>
      <c r="D26" s="154"/>
      <c r="E26" s="154"/>
      <c r="F26" s="154"/>
      <c r="G26" s="96"/>
      <c r="H26" s="96" t="s">
        <v>25</v>
      </c>
      <c r="I26" s="7" t="s">
        <v>185</v>
      </c>
    </row>
    <row r="27" spans="1:9" ht="15" customHeight="1" x14ac:dyDescent="0.25">
      <c r="A27" s="154" t="s">
        <v>26</v>
      </c>
      <c r="B27" s="154"/>
      <c r="C27" s="154"/>
      <c r="D27" s="154"/>
      <c r="E27" s="154"/>
      <c r="F27" s="154"/>
      <c r="G27" s="98"/>
      <c r="H27" s="11" t="s">
        <v>27</v>
      </c>
      <c r="I27" s="12">
        <v>8</v>
      </c>
    </row>
    <row r="28" spans="1:9" ht="15" customHeight="1" x14ac:dyDescent="0.25">
      <c r="A28" s="154"/>
      <c r="B28" s="154"/>
      <c r="C28" s="154"/>
      <c r="D28" s="154"/>
      <c r="E28" s="154"/>
      <c r="F28" s="154"/>
      <c r="G28" s="98"/>
      <c r="H28" s="13" t="s">
        <v>28</v>
      </c>
      <c r="I28" s="94">
        <v>1</v>
      </c>
    </row>
    <row r="29" spans="1:9" ht="26.25" customHeight="1" x14ac:dyDescent="0.25">
      <c r="A29" s="154" t="s">
        <v>29</v>
      </c>
      <c r="B29" s="154"/>
      <c r="C29" s="154"/>
      <c r="D29" s="154"/>
      <c r="E29" s="154"/>
      <c r="F29" s="154"/>
      <c r="G29" s="98"/>
      <c r="H29" s="96" t="s">
        <v>27</v>
      </c>
      <c r="I29" s="12" t="s">
        <v>185</v>
      </c>
    </row>
    <row r="30" spans="1:9" ht="35.25" customHeight="1" x14ac:dyDescent="0.25">
      <c r="A30" s="154" t="s">
        <v>30</v>
      </c>
      <c r="B30" s="154"/>
      <c r="C30" s="154"/>
      <c r="D30" s="154"/>
      <c r="E30" s="154"/>
      <c r="F30" s="154"/>
      <c r="G30" s="96"/>
      <c r="H30" s="93" t="s">
        <v>23</v>
      </c>
      <c r="I30" s="94">
        <v>0.1</v>
      </c>
    </row>
    <row r="31" spans="1:9" ht="1.1499999999999999" customHeight="1" x14ac:dyDescent="0.25">
      <c r="A31" s="90"/>
      <c r="B31" s="90"/>
      <c r="C31" s="90"/>
      <c r="D31" s="90"/>
      <c r="E31" s="90"/>
      <c r="F31" s="90"/>
      <c r="G31" s="90"/>
      <c r="H31" s="90"/>
      <c r="I31" s="91" t="s">
        <v>185</v>
      </c>
    </row>
    <row r="32" spans="1:9" ht="1.1499999999999999" customHeight="1" x14ac:dyDescent="0.25">
      <c r="A32" s="156"/>
      <c r="B32" s="156"/>
      <c r="C32" s="156"/>
      <c r="D32" s="156"/>
      <c r="E32" s="156"/>
      <c r="F32" s="156"/>
      <c r="G32" s="156"/>
      <c r="H32" s="156"/>
      <c r="I32" s="156"/>
    </row>
    <row r="33" spans="1:10" ht="1.1499999999999999" customHeight="1" x14ac:dyDescent="0.25">
      <c r="A33" s="156"/>
      <c r="B33" s="156"/>
      <c r="C33" s="156"/>
      <c r="D33" s="156"/>
      <c r="E33" s="156"/>
      <c r="F33" s="156"/>
      <c r="G33" s="156"/>
      <c r="H33" s="156"/>
      <c r="I33" s="156"/>
    </row>
    <row r="34" spans="1:10" ht="1.1499999999999999" customHeight="1" x14ac:dyDescent="0.25">
      <c r="A34" s="156"/>
      <c r="B34" s="156"/>
      <c r="C34" s="156"/>
      <c r="D34" s="156"/>
      <c r="E34" s="156"/>
      <c r="F34" s="156"/>
      <c r="G34" s="156"/>
      <c r="H34" s="156"/>
      <c r="I34" s="156"/>
    </row>
    <row r="35" spans="1:10" ht="1.1499999999999999" customHeight="1" x14ac:dyDescent="0.25">
      <c r="A35" s="156"/>
      <c r="B35" s="156"/>
      <c r="C35" s="156"/>
      <c r="D35" s="156"/>
      <c r="E35" s="156"/>
      <c r="F35" s="156"/>
      <c r="G35" s="156"/>
      <c r="H35" s="156"/>
      <c r="I35" s="156"/>
    </row>
    <row r="36" spans="1:10" ht="1.1499999999999999" customHeight="1" x14ac:dyDescent="0.25">
      <c r="A36" s="157"/>
      <c r="B36" s="157"/>
      <c r="C36" s="157"/>
      <c r="D36" s="157"/>
      <c r="E36" s="157"/>
      <c r="F36" s="157"/>
      <c r="G36" s="157"/>
      <c r="H36" s="157"/>
      <c r="I36" s="157"/>
    </row>
    <row r="37" spans="1:10" ht="8.25" customHeight="1" x14ac:dyDescent="0.25">
      <c r="A37" s="158" t="s">
        <v>31</v>
      </c>
      <c r="B37" s="158"/>
      <c r="C37" s="158"/>
      <c r="D37" s="158"/>
      <c r="E37" s="158"/>
      <c r="F37" s="158"/>
      <c r="G37" s="158"/>
      <c r="H37" s="158"/>
      <c r="I37" s="158"/>
    </row>
    <row r="38" spans="1:10" ht="33.75" customHeight="1" x14ac:dyDescent="0.25">
      <c r="A38" s="14" t="s">
        <v>32</v>
      </c>
      <c r="B38" s="159" t="s">
        <v>33</v>
      </c>
      <c r="C38" s="159"/>
      <c r="D38" s="159"/>
      <c r="E38" s="159"/>
      <c r="F38" s="159"/>
      <c r="G38" s="159"/>
      <c r="H38" s="14" t="s">
        <v>34</v>
      </c>
      <c r="I38" s="14" t="s">
        <v>35</v>
      </c>
    </row>
    <row r="39" spans="1:10" ht="15" customHeight="1" x14ac:dyDescent="0.25">
      <c r="A39" s="99">
        <v>1</v>
      </c>
      <c r="B39" s="138" t="s">
        <v>36</v>
      </c>
      <c r="C39" s="138"/>
      <c r="D39" s="138"/>
      <c r="E39" s="138"/>
      <c r="F39" s="138"/>
      <c r="G39" s="138"/>
      <c r="H39" s="15">
        <f t="shared" ref="H39:H46" si="0">I39/$I$47</f>
        <v>0.91059602649006621</v>
      </c>
      <c r="I39" s="105">
        <f>IF(D6="12x36",I10,I10/H10*I5)</f>
        <v>2098.0272727272727</v>
      </c>
    </row>
    <row r="40" spans="1:10" ht="15" customHeight="1" x14ac:dyDescent="0.25">
      <c r="A40" s="99">
        <f t="shared" ref="A40:A46" si="1">A39+1</f>
        <v>2</v>
      </c>
      <c r="B40" s="138" t="s">
        <v>37</v>
      </c>
      <c r="C40" s="138"/>
      <c r="D40" s="138"/>
      <c r="E40" s="138"/>
      <c r="F40" s="138"/>
      <c r="G40" s="138"/>
      <c r="H40" s="15">
        <f t="shared" si="0"/>
        <v>0</v>
      </c>
      <c r="I40" s="105">
        <f>IF(I9=30%,I39*I9,0)</f>
        <v>0</v>
      </c>
    </row>
    <row r="41" spans="1:10" ht="15" customHeight="1" x14ac:dyDescent="0.25">
      <c r="A41" s="99">
        <f t="shared" si="1"/>
        <v>3</v>
      </c>
      <c r="B41" s="138" t="s">
        <v>38</v>
      </c>
      <c r="C41" s="138"/>
      <c r="D41" s="138"/>
      <c r="E41" s="138"/>
      <c r="F41" s="138"/>
      <c r="G41" s="138"/>
      <c r="H41" s="15">
        <f t="shared" si="0"/>
        <v>0</v>
      </c>
      <c r="I41" s="105">
        <f>IF(I7=10%,I26*I7,0)</f>
        <v>0</v>
      </c>
    </row>
    <row r="42" spans="1:10" ht="15" customHeight="1" x14ac:dyDescent="0.25">
      <c r="A42" s="99">
        <f t="shared" si="1"/>
        <v>4</v>
      </c>
      <c r="B42" s="138" t="s">
        <v>39</v>
      </c>
      <c r="C42" s="138"/>
      <c r="D42" s="138"/>
      <c r="E42" s="138"/>
      <c r="F42" s="138"/>
      <c r="G42" s="138"/>
      <c r="H42" s="15">
        <f t="shared" si="0"/>
        <v>0</v>
      </c>
      <c r="I42" s="105">
        <f>IF(I7=20%,I26*I7,0)</f>
        <v>0</v>
      </c>
    </row>
    <row r="43" spans="1:10" ht="15" customHeight="1" x14ac:dyDescent="0.25">
      <c r="A43" s="99">
        <f t="shared" si="1"/>
        <v>5</v>
      </c>
      <c r="B43" s="138" t="s">
        <v>40</v>
      </c>
      <c r="C43" s="138"/>
      <c r="D43" s="138"/>
      <c r="E43" s="138"/>
      <c r="F43" s="138"/>
      <c r="G43" s="138"/>
      <c r="H43" s="15">
        <f t="shared" si="0"/>
        <v>0</v>
      </c>
      <c r="I43" s="105">
        <f>IF(I7=40%,I26*I7,0)</f>
        <v>0</v>
      </c>
    </row>
    <row r="44" spans="1:10" ht="15" customHeight="1" x14ac:dyDescent="0.25">
      <c r="A44" s="99">
        <f t="shared" si="1"/>
        <v>6</v>
      </c>
      <c r="B44" s="138" t="s">
        <v>173</v>
      </c>
      <c r="C44" s="138"/>
      <c r="D44" s="138"/>
      <c r="E44" s="138"/>
      <c r="F44" s="138"/>
      <c r="G44" s="138"/>
      <c r="H44" s="15">
        <f t="shared" si="0"/>
        <v>0</v>
      </c>
      <c r="I44" s="105">
        <f>IF(I25="Não aplicável",0,I39*I25)</f>
        <v>0</v>
      </c>
    </row>
    <row r="45" spans="1:10" ht="15" customHeight="1" x14ac:dyDescent="0.25">
      <c r="A45" s="99">
        <f t="shared" si="1"/>
        <v>7</v>
      </c>
      <c r="B45" s="138" t="s">
        <v>41</v>
      </c>
      <c r="C45" s="138"/>
      <c r="D45" s="138"/>
      <c r="E45" s="138"/>
      <c r="F45" s="138"/>
      <c r="G45" s="138"/>
      <c r="H45" s="15">
        <f t="shared" si="0"/>
        <v>7.2847682119205295E-2</v>
      </c>
      <c r="I45" s="105">
        <f>IF(I27="Não aplicável",0,(I39+I40+I41+I42+I43+I44)/I5*I27*(1+I28))</f>
        <v>167.84218181818181</v>
      </c>
    </row>
    <row r="46" spans="1:10" ht="23.25" customHeight="1" x14ac:dyDescent="0.25">
      <c r="A46" s="99">
        <f t="shared" si="1"/>
        <v>8</v>
      </c>
      <c r="B46" s="138" t="s">
        <v>42</v>
      </c>
      <c r="C46" s="138"/>
      <c r="D46" s="138"/>
      <c r="E46" s="138"/>
      <c r="F46" s="138"/>
      <c r="G46" s="138"/>
      <c r="H46" s="15">
        <f t="shared" si="0"/>
        <v>1.6556291390728478E-2</v>
      </c>
      <c r="I46" s="105">
        <f>IF(I27="Não aplicável",0,I27/I13*5*(I10/H10*(1+I28)))</f>
        <v>38.14595041322314</v>
      </c>
    </row>
    <row r="47" spans="1:10" s="19" customFormat="1" ht="15" customHeight="1" x14ac:dyDescent="0.25">
      <c r="A47" s="160" t="s">
        <v>43</v>
      </c>
      <c r="B47" s="160"/>
      <c r="C47" s="160"/>
      <c r="D47" s="160"/>
      <c r="E47" s="160"/>
      <c r="F47" s="160"/>
      <c r="G47" s="160"/>
      <c r="H47" s="16">
        <f>SUM(H39:H46)</f>
        <v>1</v>
      </c>
      <c r="I47" s="17">
        <f>SUM(I39:I46)</f>
        <v>2304.0154049586777</v>
      </c>
      <c r="J47" s="18"/>
    </row>
    <row r="48" spans="1:10" s="19" customFormat="1" ht="1.1499999999999999" customHeight="1" x14ac:dyDescent="0.25">
      <c r="A48" s="161"/>
      <c r="B48" s="161"/>
      <c r="C48" s="161"/>
      <c r="D48" s="161"/>
      <c r="E48" s="161"/>
      <c r="F48" s="161"/>
      <c r="G48" s="161"/>
      <c r="H48" s="161"/>
      <c r="I48" s="161"/>
      <c r="J48" s="18"/>
    </row>
    <row r="49" spans="1:10" s="19" customFormat="1" ht="1.1499999999999999" customHeight="1" x14ac:dyDescent="0.25">
      <c r="A49" s="162"/>
      <c r="B49" s="162"/>
      <c r="C49" s="162"/>
      <c r="D49" s="162"/>
      <c r="E49" s="162"/>
      <c r="F49" s="162"/>
      <c r="G49" s="162"/>
      <c r="H49" s="162"/>
      <c r="I49" s="162"/>
      <c r="J49" s="18"/>
    </row>
    <row r="50" spans="1:10" s="19" customFormat="1" ht="1.1499999999999999" customHeight="1" x14ac:dyDescent="0.25">
      <c r="A50" s="162"/>
      <c r="B50" s="162"/>
      <c r="C50" s="162"/>
      <c r="D50" s="162"/>
      <c r="E50" s="162"/>
      <c r="F50" s="162"/>
      <c r="G50" s="162"/>
      <c r="H50" s="162"/>
      <c r="I50" s="162"/>
      <c r="J50" s="18"/>
    </row>
    <row r="51" spans="1:10" s="19" customFormat="1" ht="1.1499999999999999" customHeight="1" x14ac:dyDescent="0.25">
      <c r="A51" s="162"/>
      <c r="B51" s="162"/>
      <c r="C51" s="162"/>
      <c r="D51" s="162"/>
      <c r="E51" s="162"/>
      <c r="F51" s="162"/>
      <c r="G51" s="162"/>
      <c r="H51" s="162"/>
      <c r="I51" s="162"/>
      <c r="J51" s="18"/>
    </row>
    <row r="52" spans="1:10" s="19" customFormat="1" ht="1.1499999999999999" customHeight="1" x14ac:dyDescent="0.25">
      <c r="A52" s="162"/>
      <c r="B52" s="162"/>
      <c r="C52" s="162"/>
      <c r="D52" s="162"/>
      <c r="E52" s="162"/>
      <c r="F52" s="162"/>
      <c r="G52" s="162"/>
      <c r="H52" s="162"/>
      <c r="I52" s="162"/>
      <c r="J52" s="18"/>
    </row>
    <row r="53" spans="1:10" s="19" customFormat="1" ht="1.1499999999999999" customHeight="1" x14ac:dyDescent="0.25">
      <c r="A53" s="162"/>
      <c r="B53" s="162"/>
      <c r="C53" s="162"/>
      <c r="D53" s="162"/>
      <c r="E53" s="162"/>
      <c r="F53" s="162"/>
      <c r="G53" s="162"/>
      <c r="H53" s="162"/>
      <c r="I53" s="162"/>
      <c r="J53" s="18"/>
    </row>
    <row r="54" spans="1:10" s="19" customFormat="1" ht="1.1499999999999999" customHeight="1" x14ac:dyDescent="0.25">
      <c r="A54" s="162"/>
      <c r="B54" s="162"/>
      <c r="C54" s="162"/>
      <c r="D54" s="162"/>
      <c r="E54" s="162"/>
      <c r="F54" s="162"/>
      <c r="G54" s="162"/>
      <c r="H54" s="162"/>
      <c r="I54" s="162"/>
      <c r="J54" s="18"/>
    </row>
    <row r="55" spans="1:10" s="19" customFormat="1" ht="1.1499999999999999" customHeight="1" x14ac:dyDescent="0.25">
      <c r="A55" s="162"/>
      <c r="B55" s="162"/>
      <c r="C55" s="162"/>
      <c r="D55" s="162"/>
      <c r="E55" s="162"/>
      <c r="F55" s="162"/>
      <c r="G55" s="162"/>
      <c r="H55" s="162"/>
      <c r="I55" s="162"/>
      <c r="J55" s="18"/>
    </row>
    <row r="56" spans="1:10" s="19" customFormat="1" ht="1.1499999999999999" customHeight="1" x14ac:dyDescent="0.25">
      <c r="A56" s="162"/>
      <c r="B56" s="162"/>
      <c r="C56" s="162"/>
      <c r="D56" s="162"/>
      <c r="E56" s="162"/>
      <c r="F56" s="162"/>
      <c r="G56" s="162"/>
      <c r="H56" s="162"/>
      <c r="I56" s="162"/>
      <c r="J56" s="18"/>
    </row>
    <row r="57" spans="1:10" ht="1.1499999999999999" customHeight="1" x14ac:dyDescent="0.25">
      <c r="A57" s="163"/>
      <c r="B57" s="163"/>
      <c r="C57" s="163"/>
      <c r="D57" s="163"/>
      <c r="E57" s="163"/>
      <c r="F57" s="163"/>
      <c r="G57" s="163"/>
      <c r="H57" s="163"/>
      <c r="I57" s="163"/>
    </row>
    <row r="58" spans="1:10" ht="33.75" customHeight="1" x14ac:dyDescent="0.25">
      <c r="A58" s="14" t="s">
        <v>44</v>
      </c>
      <c r="B58" s="159" t="s">
        <v>45</v>
      </c>
      <c r="C58" s="159"/>
      <c r="D58" s="159"/>
      <c r="E58" s="159"/>
      <c r="F58" s="159"/>
      <c r="G58" s="159"/>
      <c r="H58" s="14" t="s">
        <v>34</v>
      </c>
      <c r="I58" s="14" t="s">
        <v>35</v>
      </c>
    </row>
    <row r="59" spans="1:10" ht="15" customHeight="1" x14ac:dyDescent="0.25">
      <c r="A59" s="99">
        <v>1</v>
      </c>
      <c r="B59" s="138" t="s">
        <v>46</v>
      </c>
      <c r="C59" s="138"/>
      <c r="D59" s="138"/>
      <c r="E59" s="138"/>
      <c r="F59" s="138"/>
      <c r="G59" s="138"/>
      <c r="H59" s="15">
        <v>0.2</v>
      </c>
      <c r="I59" s="105">
        <f t="shared" ref="I59:I66" si="2">$I$47*H59</f>
        <v>460.80308099173556</v>
      </c>
    </row>
    <row r="60" spans="1:10" ht="15" customHeight="1" x14ac:dyDescent="0.25">
      <c r="A60" s="99">
        <v>2</v>
      </c>
      <c r="B60" s="138" t="s">
        <v>47</v>
      </c>
      <c r="C60" s="138"/>
      <c r="D60" s="138"/>
      <c r="E60" s="138"/>
      <c r="F60" s="138"/>
      <c r="G60" s="138"/>
      <c r="H60" s="15">
        <v>1.4999999999999999E-2</v>
      </c>
      <c r="I60" s="105">
        <f t="shared" si="2"/>
        <v>34.560231074380162</v>
      </c>
    </row>
    <row r="61" spans="1:10" ht="15" customHeight="1" x14ac:dyDescent="0.25">
      <c r="A61" s="99">
        <v>3</v>
      </c>
      <c r="B61" s="138" t="s">
        <v>48</v>
      </c>
      <c r="C61" s="138"/>
      <c r="D61" s="138"/>
      <c r="E61" s="138"/>
      <c r="F61" s="138"/>
      <c r="G61" s="138"/>
      <c r="H61" s="15">
        <v>0.01</v>
      </c>
      <c r="I61" s="105">
        <f t="shared" si="2"/>
        <v>23.040154049586778</v>
      </c>
    </row>
    <row r="62" spans="1:10" ht="15" customHeight="1" x14ac:dyDescent="0.25">
      <c r="A62" s="99">
        <v>4</v>
      </c>
      <c r="B62" s="138" t="s">
        <v>49</v>
      </c>
      <c r="C62" s="138"/>
      <c r="D62" s="138"/>
      <c r="E62" s="138"/>
      <c r="F62" s="138"/>
      <c r="G62" s="138"/>
      <c r="H62" s="15">
        <v>2E-3</v>
      </c>
      <c r="I62" s="105">
        <f t="shared" si="2"/>
        <v>4.6080308099173557</v>
      </c>
    </row>
    <row r="63" spans="1:10" ht="15" customHeight="1" x14ac:dyDescent="0.25">
      <c r="A63" s="99">
        <v>5</v>
      </c>
      <c r="B63" s="138" t="s">
        <v>50</v>
      </c>
      <c r="C63" s="138"/>
      <c r="D63" s="138"/>
      <c r="E63" s="138"/>
      <c r="F63" s="138"/>
      <c r="G63" s="138"/>
      <c r="H63" s="15">
        <v>2.5000000000000001E-2</v>
      </c>
      <c r="I63" s="105">
        <f t="shared" si="2"/>
        <v>57.600385123966944</v>
      </c>
    </row>
    <row r="64" spans="1:10" ht="15" customHeight="1" x14ac:dyDescent="0.25">
      <c r="A64" s="99">
        <v>6</v>
      </c>
      <c r="B64" s="138" t="s">
        <v>51</v>
      </c>
      <c r="C64" s="138"/>
      <c r="D64" s="138"/>
      <c r="E64" s="138"/>
      <c r="F64" s="138"/>
      <c r="G64" s="138"/>
      <c r="H64" s="15">
        <v>0.08</v>
      </c>
      <c r="I64" s="105">
        <f t="shared" si="2"/>
        <v>184.32123239669423</v>
      </c>
    </row>
    <row r="65" spans="1:10" ht="15" customHeight="1" x14ac:dyDescent="0.25">
      <c r="A65" s="99">
        <v>7</v>
      </c>
      <c r="B65" s="138" t="s">
        <v>52</v>
      </c>
      <c r="C65" s="138"/>
      <c r="D65" s="138"/>
      <c r="E65" s="138"/>
      <c r="F65" s="138"/>
      <c r="G65" s="138"/>
      <c r="H65" s="15">
        <v>0.03</v>
      </c>
      <c r="I65" s="105">
        <f t="shared" si="2"/>
        <v>69.120462148760325</v>
      </c>
    </row>
    <row r="66" spans="1:10" ht="15" customHeight="1" x14ac:dyDescent="0.25">
      <c r="A66" s="99">
        <v>8</v>
      </c>
      <c r="B66" s="138" t="s">
        <v>53</v>
      </c>
      <c r="C66" s="138"/>
      <c r="D66" s="138"/>
      <c r="E66" s="138"/>
      <c r="F66" s="138"/>
      <c r="G66" s="138"/>
      <c r="H66" s="15">
        <v>6.0000000000000001E-3</v>
      </c>
      <c r="I66" s="105">
        <f t="shared" si="2"/>
        <v>13.824092429752067</v>
      </c>
    </row>
    <row r="67" spans="1:10" s="19" customFormat="1" ht="15" customHeight="1" x14ac:dyDescent="0.25">
      <c r="A67" s="160" t="s">
        <v>54</v>
      </c>
      <c r="B67" s="160"/>
      <c r="C67" s="160"/>
      <c r="D67" s="160"/>
      <c r="E67" s="160"/>
      <c r="F67" s="160"/>
      <c r="G67" s="160"/>
      <c r="H67" s="16">
        <f>SUM(H59:H66)</f>
        <v>0.3680000000000001</v>
      </c>
      <c r="I67" s="17">
        <f>SUM(I59:I66)</f>
        <v>847.87766902479348</v>
      </c>
      <c r="J67" s="18"/>
    </row>
    <row r="68" spans="1:10" ht="15" customHeight="1" x14ac:dyDescent="0.25">
      <c r="A68" s="164" t="s">
        <v>55</v>
      </c>
      <c r="B68" s="164"/>
      <c r="C68" s="164"/>
      <c r="D68" s="164"/>
      <c r="E68" s="164"/>
      <c r="F68" s="164"/>
      <c r="G68" s="164"/>
      <c r="H68" s="164"/>
      <c r="I68" s="164"/>
    </row>
    <row r="69" spans="1:10" ht="30.75" customHeight="1" x14ac:dyDescent="0.25">
      <c r="A69" s="165" t="s">
        <v>56</v>
      </c>
      <c r="B69" s="165"/>
      <c r="C69" s="165"/>
      <c r="D69" s="165"/>
      <c r="E69" s="165"/>
      <c r="F69" s="165"/>
      <c r="G69" s="165"/>
      <c r="H69" s="165"/>
      <c r="I69" s="165"/>
    </row>
    <row r="70" spans="1:10" ht="33.75" customHeight="1" x14ac:dyDescent="0.25">
      <c r="A70" s="14" t="s">
        <v>57</v>
      </c>
      <c r="B70" s="159" t="s">
        <v>58</v>
      </c>
      <c r="C70" s="159"/>
      <c r="D70" s="159"/>
      <c r="E70" s="159"/>
      <c r="F70" s="159"/>
      <c r="G70" s="159"/>
      <c r="H70" s="14" t="s">
        <v>34</v>
      </c>
      <c r="I70" s="14" t="s">
        <v>35</v>
      </c>
    </row>
    <row r="71" spans="1:10" ht="15" customHeight="1" x14ac:dyDescent="0.25">
      <c r="A71" s="99">
        <v>1</v>
      </c>
      <c r="B71" s="138" t="s">
        <v>59</v>
      </c>
      <c r="C71" s="138"/>
      <c r="D71" s="138"/>
      <c r="E71" s="138"/>
      <c r="F71" s="138"/>
      <c r="G71" s="138"/>
      <c r="H71" s="15">
        <v>0.119314</v>
      </c>
      <c r="I71" s="105">
        <f t="shared" ref="I71:I78" si="3">$I$47*H71</f>
        <v>274.90129402723966</v>
      </c>
    </row>
    <row r="72" spans="1:10" ht="15" customHeight="1" x14ac:dyDescent="0.25">
      <c r="A72" s="99">
        <v>2</v>
      </c>
      <c r="B72" s="138" t="s">
        <v>60</v>
      </c>
      <c r="C72" s="138"/>
      <c r="D72" s="138"/>
      <c r="E72" s="138"/>
      <c r="F72" s="138"/>
      <c r="G72" s="138"/>
      <c r="H72" s="15">
        <v>2.0479000000000001E-2</v>
      </c>
      <c r="I72" s="105">
        <f t="shared" si="3"/>
        <v>47.183931478148764</v>
      </c>
    </row>
    <row r="73" spans="1:10" ht="15" customHeight="1" x14ac:dyDescent="0.25">
      <c r="A73" s="99">
        <v>3</v>
      </c>
      <c r="B73" s="138" t="s">
        <v>61</v>
      </c>
      <c r="C73" s="138"/>
      <c r="D73" s="138"/>
      <c r="E73" s="138"/>
      <c r="F73" s="138"/>
      <c r="G73" s="138"/>
      <c r="H73" s="15">
        <v>1.2123E-2</v>
      </c>
      <c r="I73" s="105">
        <f t="shared" si="3"/>
        <v>27.931578754314049</v>
      </c>
    </row>
    <row r="74" spans="1:10" ht="15" customHeight="1" x14ac:dyDescent="0.25">
      <c r="A74" s="99">
        <v>4</v>
      </c>
      <c r="B74" s="138" t="s">
        <v>62</v>
      </c>
      <c r="C74" s="138"/>
      <c r="D74" s="138"/>
      <c r="E74" s="138"/>
      <c r="F74" s="138"/>
      <c r="G74" s="138"/>
      <c r="H74" s="15">
        <v>1.1436E-2</v>
      </c>
      <c r="I74" s="105">
        <f t="shared" si="3"/>
        <v>26.348720171107438</v>
      </c>
    </row>
    <row r="75" spans="1:10" ht="15" customHeight="1" x14ac:dyDescent="0.25">
      <c r="A75" s="99">
        <v>5</v>
      </c>
      <c r="B75" s="138" t="s">
        <v>63</v>
      </c>
      <c r="C75" s="138"/>
      <c r="D75" s="138"/>
      <c r="E75" s="138"/>
      <c r="F75" s="138"/>
      <c r="G75" s="138"/>
      <c r="H75" s="15">
        <v>1.74E-4</v>
      </c>
      <c r="I75" s="105">
        <f t="shared" si="3"/>
        <v>0.40089868046280991</v>
      </c>
    </row>
    <row r="76" spans="1:10" ht="15" customHeight="1" x14ac:dyDescent="0.25">
      <c r="A76" s="99">
        <v>6</v>
      </c>
      <c r="B76" s="138" t="s">
        <v>64</v>
      </c>
      <c r="C76" s="138"/>
      <c r="D76" s="138"/>
      <c r="E76" s="138"/>
      <c r="F76" s="138"/>
      <c r="G76" s="138"/>
      <c r="H76" s="15">
        <v>4.4200000000000001E-4</v>
      </c>
      <c r="I76" s="105">
        <f t="shared" si="3"/>
        <v>1.0183748089917355</v>
      </c>
    </row>
    <row r="77" spans="1:10" ht="15" customHeight="1" x14ac:dyDescent="0.25">
      <c r="A77" s="99">
        <v>7</v>
      </c>
      <c r="B77" s="138" t="s">
        <v>65</v>
      </c>
      <c r="C77" s="138"/>
      <c r="D77" s="138"/>
      <c r="E77" s="138"/>
      <c r="F77" s="138"/>
      <c r="G77" s="138"/>
      <c r="H77" s="15">
        <v>1.85E-4</v>
      </c>
      <c r="I77" s="105">
        <f t="shared" si="3"/>
        <v>0.42624284991735534</v>
      </c>
    </row>
    <row r="78" spans="1:10" ht="15" customHeight="1" x14ac:dyDescent="0.25">
      <c r="A78" s="99">
        <v>8</v>
      </c>
      <c r="B78" s="138" t="s">
        <v>66</v>
      </c>
      <c r="C78" s="138"/>
      <c r="D78" s="138"/>
      <c r="E78" s="138"/>
      <c r="F78" s="138"/>
      <c r="G78" s="138"/>
      <c r="H78" s="15">
        <v>9.0789999999999996E-2</v>
      </c>
      <c r="I78" s="105">
        <f t="shared" si="3"/>
        <v>209.18155861619834</v>
      </c>
    </row>
    <row r="79" spans="1:10" s="19" customFormat="1" ht="15" customHeight="1" x14ac:dyDescent="0.25">
      <c r="A79" s="160" t="s">
        <v>67</v>
      </c>
      <c r="B79" s="160"/>
      <c r="C79" s="160"/>
      <c r="D79" s="160"/>
      <c r="E79" s="160"/>
      <c r="F79" s="160"/>
      <c r="G79" s="160"/>
      <c r="H79" s="16">
        <f>SUM(H71:H78)</f>
        <v>0.25494299999999998</v>
      </c>
      <c r="I79" s="17">
        <f>SUM(I71:I78)</f>
        <v>587.3925993863802</v>
      </c>
      <c r="J79" s="18"/>
    </row>
    <row r="80" spans="1:10" ht="11.25" customHeight="1" x14ac:dyDescent="0.25">
      <c r="A80" s="20" t="s">
        <v>68</v>
      </c>
      <c r="B80" s="167" t="s">
        <v>69</v>
      </c>
      <c r="C80" s="167"/>
      <c r="D80" s="167"/>
      <c r="E80" s="167"/>
      <c r="F80" s="167"/>
      <c r="G80" s="167"/>
      <c r="H80" s="167"/>
      <c r="I80" s="167"/>
    </row>
    <row r="81" spans="1:11" ht="15" customHeight="1" x14ac:dyDescent="0.25">
      <c r="A81" s="20" t="s">
        <v>70</v>
      </c>
      <c r="B81" s="168" t="s">
        <v>71</v>
      </c>
      <c r="C81" s="168"/>
      <c r="D81" s="168"/>
      <c r="E81" s="168"/>
      <c r="F81" s="168"/>
      <c r="G81" s="168"/>
      <c r="H81" s="168"/>
      <c r="I81" s="168"/>
    </row>
    <row r="82" spans="1:11" ht="33.75" customHeight="1" x14ac:dyDescent="0.25">
      <c r="A82" s="14" t="s">
        <v>72</v>
      </c>
      <c r="B82" s="159" t="s">
        <v>73</v>
      </c>
      <c r="C82" s="159"/>
      <c r="D82" s="159"/>
      <c r="E82" s="159"/>
      <c r="F82" s="159"/>
      <c r="G82" s="159"/>
      <c r="H82" s="14" t="s">
        <v>34</v>
      </c>
      <c r="I82" s="14" t="s">
        <v>35</v>
      </c>
    </row>
    <row r="83" spans="1:11" ht="15" customHeight="1" x14ac:dyDescent="0.25">
      <c r="A83" s="99">
        <v>1</v>
      </c>
      <c r="B83" s="138" t="s">
        <v>74</v>
      </c>
      <c r="C83" s="138"/>
      <c r="D83" s="138"/>
      <c r="E83" s="138"/>
      <c r="F83" s="138"/>
      <c r="G83" s="138"/>
      <c r="H83" s="15">
        <v>4.8321000000000003E-2</v>
      </c>
      <c r="I83" s="105">
        <f>$I$47*H83</f>
        <v>111.33232838300827</v>
      </c>
    </row>
    <row r="84" spans="1:11" ht="15" customHeight="1" x14ac:dyDescent="0.25">
      <c r="A84" s="99">
        <v>2</v>
      </c>
      <c r="B84" s="138" t="s">
        <v>75</v>
      </c>
      <c r="C84" s="138"/>
      <c r="D84" s="138"/>
      <c r="E84" s="138"/>
      <c r="F84" s="138"/>
      <c r="G84" s="138"/>
      <c r="H84" s="15">
        <v>3.5109999999999998E-3</v>
      </c>
      <c r="I84" s="105">
        <f>$I$47*H84</f>
        <v>8.0893980868099167</v>
      </c>
    </row>
    <row r="85" spans="1:11" ht="15" customHeight="1" x14ac:dyDescent="0.25">
      <c r="A85" s="99">
        <v>3</v>
      </c>
      <c r="B85" s="138" t="s">
        <v>76</v>
      </c>
      <c r="C85" s="138"/>
      <c r="D85" s="138"/>
      <c r="E85" s="138"/>
      <c r="F85" s="138"/>
      <c r="G85" s="138"/>
      <c r="H85" s="15">
        <v>1.9328000000000001E-2</v>
      </c>
      <c r="I85" s="105">
        <f>$I$47*H85</f>
        <v>44.532009747041322</v>
      </c>
    </row>
    <row r="86" spans="1:11" s="19" customFormat="1" ht="15" customHeight="1" x14ac:dyDescent="0.25">
      <c r="A86" s="160" t="s">
        <v>77</v>
      </c>
      <c r="B86" s="160"/>
      <c r="C86" s="160"/>
      <c r="D86" s="160"/>
      <c r="E86" s="160"/>
      <c r="F86" s="160"/>
      <c r="G86" s="160"/>
      <c r="H86" s="16">
        <f>SUM(H83:H85)</f>
        <v>7.1160000000000001E-2</v>
      </c>
      <c r="I86" s="17">
        <f>SUM(I83:I85)</f>
        <v>163.95373621685951</v>
      </c>
      <c r="J86" s="18"/>
    </row>
    <row r="87" spans="1:11" ht="4.5" customHeight="1" x14ac:dyDescent="0.25"/>
    <row r="88" spans="1:11" ht="33.75" customHeight="1" x14ac:dyDescent="0.25">
      <c r="A88" s="14" t="s">
        <v>78</v>
      </c>
      <c r="B88" s="159" t="s">
        <v>79</v>
      </c>
      <c r="C88" s="159"/>
      <c r="D88" s="159"/>
      <c r="E88" s="159"/>
      <c r="F88" s="159"/>
      <c r="G88" s="159"/>
      <c r="H88" s="14" t="s">
        <v>34</v>
      </c>
      <c r="I88" s="14" t="s">
        <v>35</v>
      </c>
    </row>
    <row r="89" spans="1:11" ht="15" customHeight="1" x14ac:dyDescent="0.25">
      <c r="A89" s="99">
        <v>1</v>
      </c>
      <c r="B89" s="138" t="s">
        <v>80</v>
      </c>
      <c r="C89" s="138"/>
      <c r="D89" s="138"/>
      <c r="E89" s="138"/>
      <c r="F89" s="138"/>
      <c r="G89" s="138"/>
      <c r="H89" s="15">
        <f>(H67*H79)</f>
        <v>9.3819024000000015E-2</v>
      </c>
      <c r="I89" s="105">
        <f>$I$47*H89</f>
        <v>216.16047657418792</v>
      </c>
    </row>
    <row r="90" spans="1:11" s="19" customFormat="1" ht="15" customHeight="1" x14ac:dyDescent="0.25">
      <c r="A90" s="160" t="s">
        <v>81</v>
      </c>
      <c r="B90" s="160"/>
      <c r="C90" s="160"/>
      <c r="D90" s="160"/>
      <c r="E90" s="160"/>
      <c r="F90" s="160"/>
      <c r="G90" s="160"/>
      <c r="H90" s="16">
        <f>SUM(H89:H89)</f>
        <v>9.3819024000000015E-2</v>
      </c>
      <c r="I90" s="17">
        <f>I89</f>
        <v>216.16047657418792</v>
      </c>
      <c r="J90" s="18"/>
      <c r="K90" s="21"/>
    </row>
    <row r="91" spans="1:11" ht="4.5" customHeight="1" x14ac:dyDescent="0.25">
      <c r="J91" s="22"/>
    </row>
    <row r="92" spans="1:11" s="19" customFormat="1" ht="12" customHeight="1" x14ac:dyDescent="0.25">
      <c r="A92" s="166" t="s">
        <v>180</v>
      </c>
      <c r="B92" s="166"/>
      <c r="C92" s="166"/>
      <c r="D92" s="166"/>
      <c r="E92" s="166"/>
      <c r="F92" s="166"/>
      <c r="G92" s="166"/>
      <c r="H92" s="23">
        <f>H67+H79+H86+H90</f>
        <v>0.787922024</v>
      </c>
      <c r="I92" s="24">
        <f>I67+I79+I86+I90</f>
        <v>1815.384481202221</v>
      </c>
      <c r="J92" s="18"/>
    </row>
    <row r="93" spans="1:11" ht="4.5" customHeight="1" x14ac:dyDescent="0.25"/>
    <row r="94" spans="1:11" ht="33.75" customHeight="1" x14ac:dyDescent="0.25">
      <c r="A94" s="14" t="s">
        <v>82</v>
      </c>
      <c r="B94" s="159" t="s">
        <v>83</v>
      </c>
      <c r="C94" s="159"/>
      <c r="D94" s="159"/>
      <c r="E94" s="159"/>
      <c r="F94" s="159"/>
      <c r="G94" s="159"/>
      <c r="H94" s="14" t="s">
        <v>34</v>
      </c>
      <c r="I94" s="14" t="s">
        <v>35</v>
      </c>
    </row>
    <row r="95" spans="1:11" ht="15" customHeight="1" x14ac:dyDescent="0.25">
      <c r="A95" s="99">
        <v>1</v>
      </c>
      <c r="B95" s="138" t="s">
        <v>19</v>
      </c>
      <c r="C95" s="138"/>
      <c r="D95" s="138"/>
      <c r="E95" s="138"/>
      <c r="F95" s="138"/>
      <c r="G95" s="138"/>
      <c r="H95" s="15">
        <f t="shared" ref="H95:H101" si="4">I95/$I$47</f>
        <v>0.209986877239945</v>
      </c>
      <c r="I95" s="105">
        <f>I114</f>
        <v>483.81299999999999</v>
      </c>
    </row>
    <row r="96" spans="1:11" ht="15" customHeight="1" x14ac:dyDescent="0.25">
      <c r="A96" s="99">
        <f>A95+1</f>
        <v>2</v>
      </c>
      <c r="B96" s="138" t="s">
        <v>20</v>
      </c>
      <c r="C96" s="138"/>
      <c r="D96" s="138"/>
      <c r="E96" s="138"/>
      <c r="F96" s="138"/>
      <c r="G96" s="138"/>
      <c r="H96" s="15">
        <f t="shared" si="4"/>
        <v>0</v>
      </c>
      <c r="I96" s="105">
        <f>I110</f>
        <v>0</v>
      </c>
    </row>
    <row r="97" spans="1:10" ht="15" customHeight="1" x14ac:dyDescent="0.25">
      <c r="A97" s="99">
        <f t="shared" ref="A97:A99" si="5">A96+1</f>
        <v>3</v>
      </c>
      <c r="B97" s="171" t="s">
        <v>175</v>
      </c>
      <c r="C97" s="172"/>
      <c r="D97" s="172"/>
      <c r="E97" s="172"/>
      <c r="F97" s="172"/>
      <c r="G97" s="173"/>
      <c r="H97" s="15">
        <f t="shared" si="4"/>
        <v>0</v>
      </c>
      <c r="I97" s="105">
        <v>0</v>
      </c>
    </row>
    <row r="98" spans="1:10" ht="15" customHeight="1" x14ac:dyDescent="0.25">
      <c r="A98" s="99">
        <f t="shared" si="5"/>
        <v>4</v>
      </c>
      <c r="B98" s="138" t="s">
        <v>84</v>
      </c>
      <c r="C98" s="138"/>
      <c r="D98" s="138"/>
      <c r="E98" s="138"/>
      <c r="F98" s="138"/>
      <c r="G98" s="138"/>
      <c r="H98" s="15">
        <f t="shared" si="4"/>
        <v>4.657883944933449E-2</v>
      </c>
      <c r="I98" s="105">
        <f>I106</f>
        <v>107.31836363636363</v>
      </c>
    </row>
    <row r="99" spans="1:10" ht="15" customHeight="1" x14ac:dyDescent="0.25">
      <c r="A99" s="99">
        <f t="shared" si="5"/>
        <v>5</v>
      </c>
      <c r="B99" s="138" t="s">
        <v>85</v>
      </c>
      <c r="C99" s="138"/>
      <c r="D99" s="138"/>
      <c r="E99" s="138"/>
      <c r="F99" s="138"/>
      <c r="G99" s="138"/>
      <c r="H99" s="15">
        <f t="shared" si="4"/>
        <v>0</v>
      </c>
      <c r="I99" s="105">
        <f>IF(I29="Não aplicável",0,((I10/H10)*1.5*I29))</f>
        <v>0</v>
      </c>
    </row>
    <row r="100" spans="1:10" ht="15" customHeight="1" x14ac:dyDescent="0.25">
      <c r="A100" s="134">
        <v>6</v>
      </c>
      <c r="B100" s="171" t="s">
        <v>227</v>
      </c>
      <c r="C100" s="172"/>
      <c r="D100" s="172"/>
      <c r="E100" s="172"/>
      <c r="F100" s="172"/>
      <c r="G100" s="173"/>
      <c r="H100" s="15">
        <f t="shared" si="4"/>
        <v>1.1076314830654398E-2</v>
      </c>
      <c r="I100" s="135">
        <f>I21</f>
        <v>25.52</v>
      </c>
    </row>
    <row r="101" spans="1:10" ht="15" customHeight="1" x14ac:dyDescent="0.25">
      <c r="A101" s="99">
        <v>7</v>
      </c>
      <c r="B101" s="138" t="s">
        <v>228</v>
      </c>
      <c r="C101" s="138"/>
      <c r="D101" s="138"/>
      <c r="E101" s="138"/>
      <c r="F101" s="138"/>
      <c r="G101" s="138"/>
      <c r="H101" s="15">
        <f t="shared" si="4"/>
        <v>3.4721990064747327E-2</v>
      </c>
      <c r="I101" s="105">
        <f>I23</f>
        <v>80</v>
      </c>
    </row>
    <row r="102" spans="1:10" ht="15" customHeight="1" x14ac:dyDescent="0.25">
      <c r="A102" s="160" t="s">
        <v>87</v>
      </c>
      <c r="B102" s="160"/>
      <c r="C102" s="160"/>
      <c r="D102" s="160"/>
      <c r="E102" s="160"/>
      <c r="F102" s="160"/>
      <c r="G102" s="160"/>
      <c r="H102" s="16">
        <f>SUM(H95:H101)</f>
        <v>0.30236402158468123</v>
      </c>
      <c r="I102" s="17">
        <f>SUM(I95:I101)</f>
        <v>696.65136363636361</v>
      </c>
      <c r="J102" s="25"/>
    </row>
    <row r="103" spans="1:10" ht="18" customHeight="1" x14ac:dyDescent="0.25">
      <c r="A103" s="20" t="s">
        <v>88</v>
      </c>
      <c r="B103" s="164" t="s">
        <v>89</v>
      </c>
      <c r="C103" s="164"/>
      <c r="D103" s="164"/>
      <c r="E103" s="164"/>
      <c r="F103" s="164"/>
      <c r="G103" s="164"/>
      <c r="H103" s="26"/>
      <c r="I103" s="27"/>
    </row>
    <row r="104" spans="1:10" ht="15" customHeight="1" x14ac:dyDescent="0.25">
      <c r="A104" s="169" t="s">
        <v>90</v>
      </c>
      <c r="B104" s="169"/>
      <c r="C104" s="169"/>
      <c r="D104" s="169"/>
      <c r="E104" s="169"/>
      <c r="F104" s="169"/>
      <c r="G104" s="169"/>
      <c r="H104" s="169"/>
      <c r="I104" s="169"/>
    </row>
    <row r="105" spans="1:10" ht="24" customHeight="1" x14ac:dyDescent="0.25">
      <c r="A105" s="154" t="s">
        <v>91</v>
      </c>
      <c r="B105" s="154"/>
      <c r="C105" s="99" t="s">
        <v>92</v>
      </c>
      <c r="D105" s="99" t="s">
        <v>93</v>
      </c>
      <c r="E105" s="99" t="s">
        <v>94</v>
      </c>
      <c r="F105" s="99" t="s">
        <v>95</v>
      </c>
      <c r="G105" s="99" t="s">
        <v>96</v>
      </c>
      <c r="H105" s="15" t="s">
        <v>97</v>
      </c>
      <c r="I105" s="105" t="s">
        <v>98</v>
      </c>
    </row>
    <row r="106" spans="1:10" ht="15" customHeight="1" x14ac:dyDescent="0.25">
      <c r="A106" s="170">
        <f>IF(I12="Não aplicável",0,I12)</f>
        <v>5.3</v>
      </c>
      <c r="B106" s="170"/>
      <c r="C106" s="99">
        <f>IF(I13="Não aplicável",0,I13)</f>
        <v>22</v>
      </c>
      <c r="D106" s="99">
        <v>2</v>
      </c>
      <c r="E106" s="101">
        <f>A106*C106*D106</f>
        <v>233.2</v>
      </c>
      <c r="F106" s="101">
        <f>I39</f>
        <v>2098.0272727272727</v>
      </c>
      <c r="G106" s="28">
        <f>IF(I14="Não aplicável",0,I14)</f>
        <v>0.06</v>
      </c>
      <c r="H106" s="101">
        <f>F106*G106</f>
        <v>125.88163636363636</v>
      </c>
      <c r="I106" s="105">
        <f>IF((E106-H106)&gt;0,E106-H106,0)</f>
        <v>107.31836363636363</v>
      </c>
    </row>
    <row r="107" spans="1:10" ht="3.75" customHeight="1" x14ac:dyDescent="0.25">
      <c r="A107" s="29"/>
      <c r="E107" s="25"/>
      <c r="F107" s="25"/>
      <c r="G107" s="30"/>
      <c r="H107" s="25"/>
      <c r="I107" s="31"/>
    </row>
    <row r="108" spans="1:10" ht="15" customHeight="1" x14ac:dyDescent="0.25">
      <c r="A108" s="169" t="s">
        <v>99</v>
      </c>
      <c r="B108" s="169"/>
      <c r="C108" s="169"/>
      <c r="D108" s="169"/>
      <c r="E108" s="169"/>
      <c r="F108" s="169"/>
      <c r="G108" s="169"/>
      <c r="H108" s="169"/>
      <c r="I108" s="169"/>
    </row>
    <row r="109" spans="1:10" ht="23.25" customHeight="1" x14ac:dyDescent="0.25">
      <c r="A109" s="154" t="s">
        <v>91</v>
      </c>
      <c r="B109" s="154"/>
      <c r="C109" s="99" t="s">
        <v>100</v>
      </c>
      <c r="D109" s="99" t="s">
        <v>93</v>
      </c>
      <c r="E109" s="99" t="s">
        <v>94</v>
      </c>
      <c r="F109" s="99" t="s">
        <v>95</v>
      </c>
      <c r="G109" s="99" t="s">
        <v>96</v>
      </c>
      <c r="H109" s="15" t="s">
        <v>97</v>
      </c>
      <c r="I109" s="105" t="s">
        <v>98</v>
      </c>
    </row>
    <row r="110" spans="1:10" ht="15" customHeight="1" x14ac:dyDescent="0.25">
      <c r="A110" s="175">
        <f>IF(I18="Não aplicável",0,I18)</f>
        <v>0</v>
      </c>
      <c r="B110" s="175"/>
      <c r="C110" s="32">
        <f>IF(I19="Não aplicável",0,I19)</f>
        <v>0</v>
      </c>
      <c r="D110" s="99">
        <v>1</v>
      </c>
      <c r="E110" s="101">
        <f>A110*C110*D110</f>
        <v>0</v>
      </c>
      <c r="F110" s="101">
        <f>E110</f>
        <v>0</v>
      </c>
      <c r="G110" s="104">
        <f>IF(I20="Não aplicável",0,I20)</f>
        <v>0</v>
      </c>
      <c r="H110" s="101">
        <f>F110*G110</f>
        <v>0</v>
      </c>
      <c r="I110" s="105">
        <f>E110-H110</f>
        <v>0</v>
      </c>
    </row>
    <row r="111" spans="1:10" ht="4.5" customHeight="1" x14ac:dyDescent="0.25">
      <c r="A111" s="33"/>
      <c r="B111" s="33"/>
      <c r="C111" s="33"/>
      <c r="D111" s="33"/>
      <c r="E111" s="18"/>
      <c r="F111" s="18"/>
      <c r="G111" s="34"/>
      <c r="H111" s="18"/>
      <c r="I111" s="35"/>
    </row>
    <row r="112" spans="1:10" ht="15" customHeight="1" x14ac:dyDescent="0.25">
      <c r="A112" s="176" t="s">
        <v>174</v>
      </c>
      <c r="B112" s="177"/>
      <c r="C112" s="177"/>
      <c r="D112" s="177"/>
      <c r="E112" s="177"/>
      <c r="F112" s="178" t="str">
        <f>A15</f>
        <v xml:space="preserve">Auxílio Alimentação </v>
      </c>
      <c r="G112" s="178"/>
      <c r="H112" s="178"/>
      <c r="I112" s="179"/>
    </row>
    <row r="113" spans="1:12" ht="23.25" customHeight="1" x14ac:dyDescent="0.25">
      <c r="A113" s="153" t="s">
        <v>91</v>
      </c>
      <c r="B113" s="153"/>
      <c r="C113" s="100" t="s">
        <v>100</v>
      </c>
      <c r="D113" s="100" t="s">
        <v>93</v>
      </c>
      <c r="E113" s="100" t="s">
        <v>94</v>
      </c>
      <c r="F113" s="100" t="s">
        <v>95</v>
      </c>
      <c r="G113" s="100" t="s">
        <v>96</v>
      </c>
      <c r="H113" s="65" t="str">
        <f>H105</f>
        <v>Valor desconto</v>
      </c>
      <c r="I113" s="66" t="s">
        <v>98</v>
      </c>
    </row>
    <row r="114" spans="1:12" ht="15" customHeight="1" x14ac:dyDescent="0.25">
      <c r="A114" s="175">
        <f>IF(I15="Não aplicável",0,I15)</f>
        <v>27.15</v>
      </c>
      <c r="B114" s="175"/>
      <c r="C114" s="32">
        <f>IF(I16="Não aplicável",0,I16)</f>
        <v>22</v>
      </c>
      <c r="D114" s="99">
        <v>1</v>
      </c>
      <c r="E114" s="101">
        <f>A114*C114*D114</f>
        <v>597.29999999999995</v>
      </c>
      <c r="F114" s="101">
        <f>E114</f>
        <v>597.29999999999995</v>
      </c>
      <c r="G114" s="104">
        <f>IF(I17="Não aplicável",0,I17)</f>
        <v>0.19</v>
      </c>
      <c r="H114" s="101">
        <f>F114*G114</f>
        <v>113.48699999999999</v>
      </c>
      <c r="I114" s="105">
        <f>E114-H114</f>
        <v>483.81299999999999</v>
      </c>
    </row>
    <row r="115" spans="1:12" ht="4.5" customHeight="1" x14ac:dyDescent="0.25"/>
    <row r="116" spans="1:12" ht="12" customHeight="1" x14ac:dyDescent="0.25">
      <c r="A116" s="174" t="s">
        <v>101</v>
      </c>
      <c r="B116" s="174"/>
      <c r="C116" s="174"/>
      <c r="D116" s="174"/>
      <c r="E116" s="174"/>
      <c r="F116" s="174"/>
      <c r="G116" s="174"/>
      <c r="H116" s="36">
        <f>H47+H92+H102</f>
        <v>2.0902860455846812</v>
      </c>
      <c r="I116" s="37">
        <f>I47+I92+I102</f>
        <v>4816.0512497972622</v>
      </c>
      <c r="J116" s="25"/>
      <c r="L116" s="25"/>
    </row>
    <row r="117" spans="1:12" s="42" customFormat="1" ht="4.5" customHeight="1" x14ac:dyDescent="0.25">
      <c r="A117" s="38"/>
      <c r="B117" s="38"/>
      <c r="C117" s="38"/>
      <c r="D117" s="38"/>
      <c r="E117" s="38"/>
      <c r="F117" s="38"/>
      <c r="G117" s="38"/>
      <c r="H117" s="39"/>
      <c r="I117" s="40"/>
      <c r="J117" s="41"/>
      <c r="L117" s="41"/>
    </row>
    <row r="118" spans="1:12" ht="11.25" customHeight="1" x14ac:dyDescent="0.25">
      <c r="A118" s="158" t="s">
        <v>102</v>
      </c>
      <c r="B118" s="158"/>
      <c r="C118" s="158"/>
      <c r="D118" s="158"/>
      <c r="E118" s="158"/>
      <c r="F118" s="158"/>
      <c r="G118" s="158"/>
      <c r="H118" s="158"/>
      <c r="I118" s="158"/>
    </row>
    <row r="119" spans="1:12" ht="33.75" customHeight="1" x14ac:dyDescent="0.25">
      <c r="A119" s="14" t="s">
        <v>32</v>
      </c>
      <c r="B119" s="159" t="s">
        <v>103</v>
      </c>
      <c r="C119" s="159"/>
      <c r="D119" s="159"/>
      <c r="E119" s="159"/>
      <c r="F119" s="159"/>
      <c r="G119" s="159"/>
      <c r="H119" s="14" t="s">
        <v>34</v>
      </c>
      <c r="I119" s="14" t="s">
        <v>35</v>
      </c>
    </row>
    <row r="120" spans="1:12" ht="15" customHeight="1" x14ac:dyDescent="0.25">
      <c r="A120" s="99">
        <v>1</v>
      </c>
      <c r="B120" s="138" t="s">
        <v>104</v>
      </c>
      <c r="C120" s="138"/>
      <c r="D120" s="138"/>
      <c r="E120" s="138"/>
      <c r="F120" s="138"/>
      <c r="G120" s="138"/>
      <c r="H120" s="15">
        <f t="shared" ref="H120:H126" si="6">I120/$I$132</f>
        <v>0</v>
      </c>
      <c r="I120" s="105">
        <v>0</v>
      </c>
    </row>
    <row r="121" spans="1:12" ht="15" customHeight="1" x14ac:dyDescent="0.25">
      <c r="A121" s="99">
        <v>2</v>
      </c>
      <c r="B121" s="137" t="s">
        <v>105</v>
      </c>
      <c r="C121" s="137"/>
      <c r="D121" s="137"/>
      <c r="E121" s="137"/>
      <c r="F121" s="137"/>
      <c r="G121" s="137"/>
      <c r="H121" s="15">
        <f t="shared" si="6"/>
        <v>0</v>
      </c>
      <c r="I121" s="105">
        <v>0</v>
      </c>
    </row>
    <row r="122" spans="1:12" ht="15" customHeight="1" x14ac:dyDescent="0.25">
      <c r="A122" s="99">
        <v>3</v>
      </c>
      <c r="B122" s="138" t="s">
        <v>106</v>
      </c>
      <c r="C122" s="138"/>
      <c r="D122" s="138"/>
      <c r="E122" s="138"/>
      <c r="F122" s="138"/>
      <c r="G122" s="138"/>
      <c r="H122" s="15">
        <f t="shared" si="6"/>
        <v>0</v>
      </c>
      <c r="I122" s="105">
        <v>0</v>
      </c>
    </row>
    <row r="123" spans="1:12" ht="15" customHeight="1" x14ac:dyDescent="0.25">
      <c r="A123" s="99">
        <v>4</v>
      </c>
      <c r="B123" s="183" t="s">
        <v>222</v>
      </c>
      <c r="C123" s="183"/>
      <c r="D123" s="183"/>
      <c r="E123" s="183"/>
      <c r="F123" s="183"/>
      <c r="G123" s="183"/>
      <c r="H123" s="15">
        <f t="shared" si="6"/>
        <v>0</v>
      </c>
      <c r="I123" s="105">
        <f>IF(F130=20%,G130,0)</f>
        <v>0</v>
      </c>
    </row>
    <row r="124" spans="1:12" ht="15" customHeight="1" x14ac:dyDescent="0.25">
      <c r="A124" s="132">
        <v>5</v>
      </c>
      <c r="B124" s="183" t="s">
        <v>221</v>
      </c>
      <c r="C124" s="183"/>
      <c r="D124" s="183"/>
      <c r="E124" s="183"/>
      <c r="F124" s="183"/>
      <c r="G124" s="183"/>
      <c r="H124" s="15">
        <f t="shared" si="6"/>
        <v>0</v>
      </c>
      <c r="I124" s="133">
        <v>0</v>
      </c>
    </row>
    <row r="125" spans="1:12" ht="15" customHeight="1" x14ac:dyDescent="0.25">
      <c r="A125" s="99">
        <v>6</v>
      </c>
      <c r="B125" s="183" t="s">
        <v>223</v>
      </c>
      <c r="C125" s="183"/>
      <c r="D125" s="183"/>
      <c r="E125" s="183"/>
      <c r="F125" s="183"/>
      <c r="G125" s="183"/>
      <c r="H125" s="15">
        <f t="shared" si="6"/>
        <v>0</v>
      </c>
      <c r="I125" s="105">
        <v>0</v>
      </c>
    </row>
    <row r="126" spans="1:12" ht="15" customHeight="1" x14ac:dyDescent="0.25">
      <c r="A126" s="99">
        <v>7</v>
      </c>
      <c r="B126" s="138" t="s">
        <v>107</v>
      </c>
      <c r="C126" s="138"/>
      <c r="D126" s="138"/>
      <c r="E126" s="138"/>
      <c r="F126" s="138"/>
      <c r="G126" s="138"/>
      <c r="H126" s="15">
        <f t="shared" si="6"/>
        <v>0</v>
      </c>
      <c r="I126" s="105">
        <v>0</v>
      </c>
    </row>
    <row r="127" spans="1:12" ht="15" customHeight="1" x14ac:dyDescent="0.25">
      <c r="A127" s="160" t="s">
        <v>108</v>
      </c>
      <c r="B127" s="160"/>
      <c r="C127" s="160"/>
      <c r="D127" s="160"/>
      <c r="E127" s="160"/>
      <c r="F127" s="160"/>
      <c r="G127" s="160"/>
      <c r="H127" s="16">
        <f>H120+H121+H122+H123+H125+H126</f>
        <v>0</v>
      </c>
      <c r="I127" s="43">
        <f>SUM(I120:I126)</f>
        <v>0</v>
      </c>
      <c r="J127" s="25"/>
    </row>
    <row r="128" spans="1:12" ht="51" customHeight="1" x14ac:dyDescent="0.25">
      <c r="B128" s="184" t="s">
        <v>224</v>
      </c>
      <c r="C128" s="184"/>
      <c r="D128" s="184"/>
      <c r="E128" s="184"/>
      <c r="F128" s="184"/>
      <c r="G128" s="184"/>
      <c r="H128" s="184"/>
      <c r="I128" s="184"/>
    </row>
    <row r="129" spans="1:12" ht="5.25" customHeight="1" x14ac:dyDescent="0.25"/>
    <row r="130" spans="1:12" ht="48.75" customHeight="1" x14ac:dyDescent="0.25">
      <c r="A130" s="185" t="s">
        <v>109</v>
      </c>
      <c r="B130" s="185"/>
      <c r="C130" s="185"/>
      <c r="D130" s="185"/>
      <c r="E130" s="185"/>
      <c r="F130" s="44">
        <f>I30</f>
        <v>0.1</v>
      </c>
      <c r="G130" s="45">
        <f>I132*F130</f>
        <v>470.87328861608989</v>
      </c>
      <c r="H130" s="102" t="s">
        <v>110</v>
      </c>
      <c r="I130" s="46">
        <f>I98</f>
        <v>107.31836363636363</v>
      </c>
    </row>
    <row r="131" spans="1:12" s="49" customFormat="1" ht="16.5" customHeight="1" x14ac:dyDescent="0.25">
      <c r="A131" s="180" t="s">
        <v>111</v>
      </c>
      <c r="B131" s="180"/>
      <c r="C131" s="102" t="s">
        <v>112</v>
      </c>
      <c r="D131" s="102" t="s">
        <v>113</v>
      </c>
      <c r="E131" s="102" t="s">
        <v>114</v>
      </c>
      <c r="F131" s="102" t="s">
        <v>115</v>
      </c>
      <c r="G131" s="102" t="s">
        <v>116</v>
      </c>
      <c r="H131" s="102" t="s">
        <v>117</v>
      </c>
      <c r="I131" s="47" t="s">
        <v>118</v>
      </c>
      <c r="J131" s="48"/>
    </row>
    <row r="132" spans="1:12" ht="16.5" customHeight="1" x14ac:dyDescent="0.25">
      <c r="A132" s="181">
        <f>I47</f>
        <v>2304.0154049586777</v>
      </c>
      <c r="B132" s="181"/>
      <c r="C132" s="103">
        <f>I67</f>
        <v>847.87766902479348</v>
      </c>
      <c r="D132" s="103">
        <f>I79</f>
        <v>587.3925993863802</v>
      </c>
      <c r="E132" s="103">
        <f>I86</f>
        <v>163.95373621685951</v>
      </c>
      <c r="F132" s="103">
        <f>I90</f>
        <v>216.16047657418792</v>
      </c>
      <c r="G132" s="103">
        <f>I102</f>
        <v>696.65136363636361</v>
      </c>
      <c r="H132" s="103">
        <f>A132+C132+D132+E132+F132+G132</f>
        <v>4816.0512497972622</v>
      </c>
      <c r="I132" s="103">
        <f>H132-I130</f>
        <v>4708.7328861608985</v>
      </c>
      <c r="J132" s="25"/>
    </row>
    <row r="133" spans="1:12" ht="4.5" customHeight="1" x14ac:dyDescent="0.25">
      <c r="A133" s="20"/>
      <c r="B133" s="182"/>
      <c r="C133" s="182"/>
      <c r="D133" s="182"/>
      <c r="E133" s="182"/>
      <c r="F133" s="182"/>
      <c r="G133" s="182"/>
      <c r="H133" s="182"/>
      <c r="I133" s="182"/>
    </row>
    <row r="134" spans="1:12" ht="33.75" customHeight="1" x14ac:dyDescent="0.25">
      <c r="A134" s="14" t="s">
        <v>44</v>
      </c>
      <c r="B134" s="159" t="s">
        <v>119</v>
      </c>
      <c r="C134" s="159"/>
      <c r="D134" s="159"/>
      <c r="E134" s="159"/>
      <c r="F134" s="159"/>
      <c r="G134" s="159"/>
      <c r="H134" s="14" t="s">
        <v>34</v>
      </c>
      <c r="I134" s="14" t="s">
        <v>35</v>
      </c>
    </row>
    <row r="135" spans="1:12" ht="15" customHeight="1" x14ac:dyDescent="0.25">
      <c r="A135" s="99">
        <v>1</v>
      </c>
      <c r="B135" s="138" t="s">
        <v>120</v>
      </c>
      <c r="C135" s="138"/>
      <c r="D135" s="138"/>
      <c r="E135" s="138"/>
      <c r="F135" s="138"/>
      <c r="G135" s="138"/>
      <c r="H135" s="15">
        <f>I135/$I$145</f>
        <v>0</v>
      </c>
      <c r="I135" s="105">
        <v>0</v>
      </c>
    </row>
    <row r="136" spans="1:12" ht="15" customHeight="1" x14ac:dyDescent="0.25">
      <c r="A136" s="99">
        <v>2</v>
      </c>
      <c r="B136" s="138" t="s">
        <v>121</v>
      </c>
      <c r="C136" s="138"/>
      <c r="D136" s="138"/>
      <c r="E136" s="138"/>
      <c r="F136" s="138"/>
      <c r="G136" s="138"/>
      <c r="H136" s="15">
        <f>I136/$I$145</f>
        <v>0</v>
      </c>
      <c r="I136" s="105">
        <v>0</v>
      </c>
    </row>
    <row r="137" spans="1:12" ht="35.65" customHeight="1" x14ac:dyDescent="0.25">
      <c r="A137" s="160" t="s">
        <v>177</v>
      </c>
      <c r="B137" s="160"/>
      <c r="C137" s="160"/>
      <c r="D137" s="160"/>
      <c r="E137" s="160"/>
      <c r="F137" s="160"/>
      <c r="G137" s="160"/>
      <c r="H137" s="16">
        <f>H135+H136</f>
        <v>0</v>
      </c>
      <c r="I137" s="17">
        <f>SUM(I135:I136)</f>
        <v>0</v>
      </c>
    </row>
    <row r="138" spans="1:12" ht="4.5" customHeight="1" x14ac:dyDescent="0.25"/>
    <row r="139" spans="1:12" ht="33.75" customHeight="1" x14ac:dyDescent="0.25">
      <c r="A139" s="14" t="s">
        <v>57</v>
      </c>
      <c r="B139" s="159" t="s">
        <v>122</v>
      </c>
      <c r="C139" s="159"/>
      <c r="D139" s="159"/>
      <c r="E139" s="159"/>
      <c r="F139" s="159"/>
      <c r="G139" s="159"/>
      <c r="H139" s="14" t="s">
        <v>34</v>
      </c>
      <c r="I139" s="14" t="s">
        <v>35</v>
      </c>
    </row>
    <row r="140" spans="1:12" ht="15" customHeight="1" x14ac:dyDescent="0.25">
      <c r="A140" s="99">
        <v>1</v>
      </c>
      <c r="B140" s="138" t="s">
        <v>122</v>
      </c>
      <c r="C140" s="138"/>
      <c r="D140" s="138"/>
      <c r="E140" s="138"/>
      <c r="F140" s="138"/>
      <c r="G140" s="138"/>
      <c r="H140" s="15">
        <f>I140/I145</f>
        <v>0</v>
      </c>
      <c r="I140" s="105">
        <v>0</v>
      </c>
    </row>
    <row r="141" spans="1:12" ht="36.6" customHeight="1" x14ac:dyDescent="0.25">
      <c r="A141" s="160" t="s">
        <v>176</v>
      </c>
      <c r="B141" s="160"/>
      <c r="C141" s="160"/>
      <c r="D141" s="160"/>
      <c r="E141" s="160"/>
      <c r="F141" s="160"/>
      <c r="G141" s="160"/>
      <c r="H141" s="16">
        <f>H140</f>
        <v>0</v>
      </c>
      <c r="I141" s="17">
        <f>I140</f>
        <v>0</v>
      </c>
      <c r="J141" s="25"/>
      <c r="K141" s="25"/>
      <c r="L141" s="2"/>
    </row>
    <row r="142" spans="1:12" ht="4.5" customHeight="1" x14ac:dyDescent="0.25">
      <c r="A142" s="19"/>
      <c r="B142" s="19"/>
      <c r="C142" s="19"/>
      <c r="D142" s="19"/>
      <c r="E142" s="19"/>
      <c r="F142" s="19"/>
      <c r="G142" s="19"/>
      <c r="H142" s="26"/>
      <c r="I142" s="27"/>
    </row>
    <row r="143" spans="1:12" ht="39" customHeight="1" x14ac:dyDescent="0.25">
      <c r="A143" s="186" t="s">
        <v>123</v>
      </c>
      <c r="B143" s="186"/>
      <c r="C143" s="186"/>
      <c r="D143" s="186"/>
      <c r="E143" s="186"/>
      <c r="F143" s="44">
        <v>0.18</v>
      </c>
      <c r="G143" s="45">
        <f>I145*F143</f>
        <v>847.57191950896174</v>
      </c>
      <c r="H143" s="102" t="s">
        <v>110</v>
      </c>
      <c r="I143" s="46">
        <f>I98</f>
        <v>107.31836363636363</v>
      </c>
      <c r="L143" s="2"/>
    </row>
    <row r="144" spans="1:12" s="49" customFormat="1" ht="16.5" customHeight="1" x14ac:dyDescent="0.25">
      <c r="A144" s="180" t="s">
        <v>111</v>
      </c>
      <c r="B144" s="180"/>
      <c r="C144" s="102" t="s">
        <v>112</v>
      </c>
      <c r="D144" s="102" t="s">
        <v>113</v>
      </c>
      <c r="E144" s="102" t="s">
        <v>114</v>
      </c>
      <c r="F144" s="102" t="s">
        <v>115</v>
      </c>
      <c r="G144" s="102" t="s">
        <v>116</v>
      </c>
      <c r="H144" s="102" t="s">
        <v>117</v>
      </c>
      <c r="I144" s="47" t="s">
        <v>118</v>
      </c>
      <c r="J144" s="48"/>
      <c r="L144" s="48"/>
    </row>
    <row r="145" spans="1:12" ht="16.5" customHeight="1" x14ac:dyDescent="0.25">
      <c r="A145" s="181">
        <f>I47</f>
        <v>2304.0154049586777</v>
      </c>
      <c r="B145" s="181"/>
      <c r="C145" s="103">
        <f>I67</f>
        <v>847.87766902479348</v>
      </c>
      <c r="D145" s="103">
        <f>I79</f>
        <v>587.3925993863802</v>
      </c>
      <c r="E145" s="103">
        <f>I86</f>
        <v>163.95373621685951</v>
      </c>
      <c r="F145" s="103">
        <f>I90</f>
        <v>216.16047657418792</v>
      </c>
      <c r="G145" s="103">
        <f>I102</f>
        <v>696.65136363636361</v>
      </c>
      <c r="H145" s="103">
        <f>A145+C145+D145+E145+F145+G145</f>
        <v>4816.0512497972622</v>
      </c>
      <c r="I145" s="103">
        <f>H145-I143</f>
        <v>4708.7328861608985</v>
      </c>
      <c r="J145" s="25"/>
      <c r="L145" s="2"/>
    </row>
    <row r="146" spans="1:12" ht="4.5" customHeight="1" x14ac:dyDescent="0.25"/>
    <row r="147" spans="1:12" ht="12" customHeight="1" x14ac:dyDescent="0.25">
      <c r="A147" s="174" t="s">
        <v>124</v>
      </c>
      <c r="B147" s="174"/>
      <c r="C147" s="174"/>
      <c r="D147" s="174"/>
      <c r="E147" s="174"/>
      <c r="F147" s="174"/>
      <c r="G147" s="174"/>
      <c r="H147" s="36">
        <f>H127+H137+H141</f>
        <v>0</v>
      </c>
      <c r="I147" s="37">
        <f>I127+I137+I141</f>
        <v>0</v>
      </c>
    </row>
    <row r="148" spans="1:12" ht="4.5" customHeight="1" x14ac:dyDescent="0.25"/>
    <row r="149" spans="1:12" ht="11.25" customHeight="1" x14ac:dyDescent="0.25">
      <c r="A149" s="158" t="s">
        <v>125</v>
      </c>
      <c r="B149" s="158"/>
      <c r="C149" s="158"/>
      <c r="D149" s="158"/>
      <c r="E149" s="158"/>
      <c r="F149" s="158"/>
      <c r="G149" s="158"/>
      <c r="H149" s="158"/>
      <c r="I149" s="158"/>
    </row>
    <row r="150" spans="1:12" ht="33.75" customHeight="1" x14ac:dyDescent="0.25">
      <c r="A150" s="14" t="s">
        <v>32</v>
      </c>
      <c r="B150" s="159" t="s">
        <v>126</v>
      </c>
      <c r="C150" s="159"/>
      <c r="D150" s="159"/>
      <c r="E150" s="159"/>
      <c r="F150" s="159"/>
      <c r="G150" s="159"/>
      <c r="H150" s="14" t="s">
        <v>34</v>
      </c>
      <c r="I150" s="14" t="s">
        <v>35</v>
      </c>
    </row>
    <row r="151" spans="1:12" ht="15" customHeight="1" x14ac:dyDescent="0.25">
      <c r="A151" s="99">
        <v>1</v>
      </c>
      <c r="B151" s="138" t="s">
        <v>127</v>
      </c>
      <c r="C151" s="138"/>
      <c r="D151" s="138"/>
      <c r="E151" s="138"/>
      <c r="F151" s="138"/>
      <c r="G151" s="138"/>
      <c r="H151" s="15">
        <f>I151/$I$116</f>
        <v>1.9241982507288632E-2</v>
      </c>
      <c r="I151" s="105">
        <f>($D$161/$E$162)*G161</f>
        <v>92.670373902804471</v>
      </c>
    </row>
    <row r="152" spans="1:12" ht="15" customHeight="1" x14ac:dyDescent="0.25">
      <c r="A152" s="99">
        <v>2</v>
      </c>
      <c r="B152" s="138" t="s">
        <v>128</v>
      </c>
      <c r="C152" s="138"/>
      <c r="D152" s="138"/>
      <c r="E152" s="138"/>
      <c r="F152" s="138"/>
      <c r="G152" s="138"/>
      <c r="H152" s="15">
        <f>I152/$I$116</f>
        <v>8.8629737609329448E-2</v>
      </c>
      <c r="I152" s="105">
        <f>($D$161/$E$162)*G162</f>
        <v>426.84535858261449</v>
      </c>
    </row>
    <row r="153" spans="1:12" ht="15" customHeight="1" x14ac:dyDescent="0.25">
      <c r="A153" s="99">
        <v>3</v>
      </c>
      <c r="B153" s="138" t="s">
        <v>12</v>
      </c>
      <c r="C153" s="138"/>
      <c r="D153" s="138"/>
      <c r="E153" s="138"/>
      <c r="F153" s="138"/>
      <c r="G153" s="138"/>
      <c r="H153" s="15">
        <f>I153/$I$116</f>
        <v>5.830903790087464E-2</v>
      </c>
      <c r="I153" s="105">
        <f>($D$161/$E$162)*G163</f>
        <v>280.81931485698323</v>
      </c>
    </row>
    <row r="154" spans="1:12" ht="15" customHeight="1" x14ac:dyDescent="0.25">
      <c r="A154" s="99">
        <v>4</v>
      </c>
      <c r="B154" s="138" t="s">
        <v>129</v>
      </c>
      <c r="C154" s="138"/>
      <c r="D154" s="138"/>
      <c r="E154" s="138"/>
      <c r="F154" s="138"/>
      <c r="G154" s="138"/>
      <c r="H154" s="15">
        <f>I154/$I$116</f>
        <v>0</v>
      </c>
      <c r="I154" s="105">
        <f>($D$161/$E$162)*G164</f>
        <v>0</v>
      </c>
    </row>
    <row r="155" spans="1:12" ht="15" customHeight="1" x14ac:dyDescent="0.25">
      <c r="A155" s="99">
        <v>5</v>
      </c>
      <c r="B155" s="138" t="s">
        <v>130</v>
      </c>
      <c r="C155" s="138"/>
      <c r="D155" s="138"/>
      <c r="E155" s="138"/>
      <c r="F155" s="138"/>
      <c r="G155" s="138"/>
      <c r="H155" s="15">
        <f>I155/$I$116</f>
        <v>0</v>
      </c>
      <c r="I155" s="105">
        <f>($D$161/$E$162)*G165</f>
        <v>0</v>
      </c>
    </row>
    <row r="156" spans="1:12" ht="15" customHeight="1" x14ac:dyDescent="0.25">
      <c r="A156" s="160" t="s">
        <v>131</v>
      </c>
      <c r="B156" s="160"/>
      <c r="C156" s="160"/>
      <c r="D156" s="160"/>
      <c r="E156" s="160"/>
      <c r="F156" s="160"/>
      <c r="G156" s="160"/>
      <c r="H156" s="16">
        <f>H151+H152+H153+H154+H155</f>
        <v>0.16618075801749271</v>
      </c>
      <c r="I156" s="17">
        <f>SUM(I151:I155)</f>
        <v>800.33504734240228</v>
      </c>
    </row>
    <row r="157" spans="1:12" ht="11.25" customHeight="1" x14ac:dyDescent="0.25">
      <c r="A157" s="20" t="s">
        <v>132</v>
      </c>
      <c r="B157" s="167" t="s">
        <v>133</v>
      </c>
      <c r="C157" s="167"/>
      <c r="D157" s="167"/>
      <c r="E157" s="167"/>
      <c r="F157" s="167"/>
      <c r="G157" s="167"/>
      <c r="H157" s="167"/>
      <c r="I157" s="167"/>
    </row>
    <row r="158" spans="1:12" ht="18.75" customHeight="1" x14ac:dyDescent="0.25">
      <c r="A158" s="20" t="s">
        <v>134</v>
      </c>
      <c r="B158" s="190" t="s">
        <v>135</v>
      </c>
      <c r="C158" s="190"/>
      <c r="D158" s="190"/>
      <c r="E158" s="190"/>
      <c r="F158" s="190"/>
      <c r="G158" s="190"/>
      <c r="H158" s="190"/>
      <c r="I158" s="190"/>
    </row>
    <row r="159" spans="1:12" ht="13.5" customHeight="1" x14ac:dyDescent="0.25">
      <c r="A159" s="169" t="s">
        <v>136</v>
      </c>
      <c r="B159" s="169"/>
      <c r="C159" s="169"/>
      <c r="D159" s="169"/>
      <c r="E159" s="169"/>
      <c r="F159" s="169"/>
      <c r="G159" s="169"/>
      <c r="H159" s="169"/>
      <c r="I159" s="169"/>
    </row>
    <row r="160" spans="1:12" ht="13.5" customHeight="1" x14ac:dyDescent="0.25">
      <c r="A160" s="154" t="s">
        <v>137</v>
      </c>
      <c r="B160" s="154"/>
      <c r="C160" s="99" t="s">
        <v>138</v>
      </c>
      <c r="D160" s="151" t="s">
        <v>139</v>
      </c>
      <c r="E160" s="151"/>
      <c r="F160" s="99" t="s">
        <v>140</v>
      </c>
      <c r="G160" s="50" t="s">
        <v>141</v>
      </c>
      <c r="H160" s="154" t="s">
        <v>142</v>
      </c>
      <c r="I160" s="154"/>
    </row>
    <row r="161" spans="1:10" ht="13.5" customHeight="1" x14ac:dyDescent="0.25">
      <c r="A161" s="187">
        <f>I116</f>
        <v>4816.0512497972622</v>
      </c>
      <c r="B161" s="187"/>
      <c r="C161" s="105">
        <f>I147</f>
        <v>0</v>
      </c>
      <c r="D161" s="188">
        <f>A161+C161</f>
        <v>4816.0512497972622</v>
      </c>
      <c r="E161" s="188"/>
      <c r="F161" s="99" t="str">
        <f>B151</f>
        <v>PIS</v>
      </c>
      <c r="G161" s="51">
        <v>1.6500000000000001E-2</v>
      </c>
      <c r="H161" s="189">
        <v>6.4999999999999997E-3</v>
      </c>
      <c r="I161" s="189"/>
      <c r="J161" s="25"/>
    </row>
    <row r="162" spans="1:10" ht="13.5" customHeight="1" x14ac:dyDescent="0.25">
      <c r="A162" s="194" t="s">
        <v>143</v>
      </c>
      <c r="B162" s="194"/>
      <c r="C162" s="50">
        <v>1</v>
      </c>
      <c r="D162" s="52">
        <f>G166/1</f>
        <v>0.14250000000000002</v>
      </c>
      <c r="E162" s="53">
        <f>C162-D162</f>
        <v>0.85749999999999993</v>
      </c>
      <c r="F162" s="99" t="str">
        <f>B152</f>
        <v>COFINS</v>
      </c>
      <c r="G162" s="51">
        <v>7.5999999999999998E-2</v>
      </c>
      <c r="H162" s="189">
        <v>0.03</v>
      </c>
      <c r="I162" s="189"/>
    </row>
    <row r="163" spans="1:10" ht="13.5" customHeight="1" x14ac:dyDescent="0.25">
      <c r="A163" s="195" t="s">
        <v>144</v>
      </c>
      <c r="B163" s="195"/>
      <c r="C163" s="99">
        <v>1</v>
      </c>
      <c r="D163" s="54">
        <f>H166</f>
        <v>8.6499999999999994E-2</v>
      </c>
      <c r="E163" s="55">
        <f>C163-D163</f>
        <v>0.91349999999999998</v>
      </c>
      <c r="F163" s="99" t="str">
        <f>B153</f>
        <v>ISS</v>
      </c>
      <c r="G163" s="51">
        <f>I11</f>
        <v>0.05</v>
      </c>
      <c r="H163" s="189">
        <f>I11</f>
        <v>0.05</v>
      </c>
      <c r="I163" s="189"/>
    </row>
    <row r="164" spans="1:10" ht="13.5" customHeight="1" x14ac:dyDescent="0.25">
      <c r="A164" s="196" t="s">
        <v>145</v>
      </c>
      <c r="B164" s="196"/>
      <c r="C164" s="99">
        <v>1</v>
      </c>
      <c r="D164" s="56">
        <v>0.09</v>
      </c>
      <c r="E164" s="57">
        <f>C164-D164</f>
        <v>0.91</v>
      </c>
      <c r="F164" s="99" t="s">
        <v>146</v>
      </c>
      <c r="G164" s="51">
        <v>0</v>
      </c>
      <c r="H164" s="189">
        <v>0</v>
      </c>
      <c r="I164" s="189"/>
    </row>
    <row r="165" spans="1:10" ht="13.5" customHeight="1" x14ac:dyDescent="0.25">
      <c r="A165" s="191" t="s">
        <v>147</v>
      </c>
      <c r="B165" s="191" t="s">
        <v>148</v>
      </c>
      <c r="C165" s="191"/>
      <c r="D165" s="191"/>
      <c r="E165" s="191"/>
      <c r="F165" s="95" t="s">
        <v>149</v>
      </c>
      <c r="G165" s="51">
        <v>0</v>
      </c>
      <c r="H165" s="189">
        <v>0</v>
      </c>
      <c r="I165" s="189"/>
    </row>
    <row r="166" spans="1:10" ht="18" customHeight="1" x14ac:dyDescent="0.25">
      <c r="A166" s="191"/>
      <c r="B166" s="191"/>
      <c r="C166" s="191"/>
      <c r="D166" s="191"/>
      <c r="E166" s="191"/>
      <c r="F166" s="97" t="s">
        <v>150</v>
      </c>
      <c r="G166" s="58">
        <f>SUM(G161:G165)</f>
        <v>0.14250000000000002</v>
      </c>
      <c r="H166" s="192">
        <f>SUM(H161:I165)</f>
        <v>8.6499999999999994E-2</v>
      </c>
      <c r="I166" s="192"/>
    </row>
    <row r="167" spans="1:10" ht="18" customHeight="1" x14ac:dyDescent="0.25">
      <c r="A167" s="20" t="s">
        <v>151</v>
      </c>
      <c r="B167" s="190" t="s">
        <v>152</v>
      </c>
      <c r="C167" s="190"/>
      <c r="D167" s="190"/>
      <c r="E167" s="190"/>
      <c r="F167" s="190"/>
      <c r="G167" s="190"/>
      <c r="H167" s="190"/>
      <c r="I167" s="190"/>
    </row>
    <row r="168" spans="1:10" ht="4.5" customHeight="1" x14ac:dyDescent="0.25">
      <c r="A168" s="59"/>
      <c r="B168" s="193"/>
      <c r="C168" s="193"/>
      <c r="D168" s="193"/>
      <c r="E168" s="193"/>
      <c r="F168" s="193"/>
      <c r="G168" s="193"/>
      <c r="H168" s="193"/>
      <c r="I168" s="193"/>
    </row>
    <row r="169" spans="1:10" ht="12" customHeight="1" x14ac:dyDescent="0.25">
      <c r="A169" s="174" t="s">
        <v>153</v>
      </c>
      <c r="B169" s="174"/>
      <c r="C169" s="174"/>
      <c r="D169" s="174"/>
      <c r="E169" s="174"/>
      <c r="F169" s="174"/>
      <c r="G169" s="174"/>
      <c r="H169" s="36">
        <f>H156</f>
        <v>0.16618075801749271</v>
      </c>
      <c r="I169" s="37">
        <f>I156</f>
        <v>800.33504734240228</v>
      </c>
    </row>
    <row r="170" spans="1:10" ht="4.5" customHeight="1" x14ac:dyDescent="0.25"/>
    <row r="171" spans="1:10" ht="11.25" customHeight="1" x14ac:dyDescent="0.25">
      <c r="A171" s="197" t="s">
        <v>154</v>
      </c>
      <c r="B171" s="197"/>
      <c r="C171" s="197"/>
      <c r="D171" s="197"/>
      <c r="E171" s="197"/>
      <c r="F171" s="197"/>
      <c r="G171" s="197"/>
      <c r="H171" s="197"/>
      <c r="I171" s="197"/>
    </row>
    <row r="172" spans="1:10" ht="11.25" customHeight="1" x14ac:dyDescent="0.25">
      <c r="A172" s="158" t="s">
        <v>31</v>
      </c>
      <c r="B172" s="158"/>
      <c r="C172" s="158"/>
      <c r="D172" s="158"/>
      <c r="E172" s="158"/>
      <c r="F172" s="158"/>
      <c r="G172" s="158"/>
      <c r="H172" s="158"/>
      <c r="I172" s="158"/>
    </row>
    <row r="173" spans="1:10" ht="15" customHeight="1" x14ac:dyDescent="0.25">
      <c r="A173" s="99">
        <v>1</v>
      </c>
      <c r="B173" s="138" t="s">
        <v>155</v>
      </c>
      <c r="C173" s="138"/>
      <c r="D173" s="138"/>
      <c r="E173" s="138"/>
      <c r="F173" s="138"/>
      <c r="G173" s="138"/>
      <c r="H173" s="15">
        <f>I173/$G$194</f>
        <v>0.41023093552736495</v>
      </c>
      <c r="I173" s="60">
        <f>I47</f>
        <v>2304.0154049586777</v>
      </c>
    </row>
    <row r="174" spans="1:10" ht="15" customHeight="1" x14ac:dyDescent="0.25">
      <c r="A174" s="99">
        <v>2</v>
      </c>
      <c r="B174" s="138" t="s">
        <v>156</v>
      </c>
      <c r="C174" s="138"/>
      <c r="D174" s="138"/>
      <c r="E174" s="138"/>
      <c r="F174" s="138"/>
      <c r="G174" s="138"/>
      <c r="H174" s="15">
        <f>I174/$G$194</f>
        <v>0.32322998902813488</v>
      </c>
      <c r="I174" s="60">
        <f>I67+I79+I86+I90</f>
        <v>1815.384481202221</v>
      </c>
    </row>
    <row r="175" spans="1:10" ht="15" customHeight="1" x14ac:dyDescent="0.25">
      <c r="A175" s="99">
        <v>3</v>
      </c>
      <c r="B175" s="138" t="s">
        <v>157</v>
      </c>
      <c r="C175" s="138"/>
      <c r="D175" s="138"/>
      <c r="E175" s="138"/>
      <c r="F175" s="138"/>
      <c r="G175" s="138"/>
      <c r="H175" s="15">
        <f>I175/$G$194</f>
        <v>0.12403907544450013</v>
      </c>
      <c r="I175" s="60">
        <f>I102</f>
        <v>696.65136363636361</v>
      </c>
    </row>
    <row r="176" spans="1:10" s="19" customFormat="1" ht="15" customHeight="1" x14ac:dyDescent="0.25">
      <c r="A176" s="174" t="s">
        <v>158</v>
      </c>
      <c r="B176" s="174"/>
      <c r="C176" s="174"/>
      <c r="D176" s="174"/>
      <c r="E176" s="174"/>
      <c r="F176" s="174"/>
      <c r="G176" s="174"/>
      <c r="H176" s="36">
        <f>H173+H174+H175</f>
        <v>0.85749999999999993</v>
      </c>
      <c r="I176" s="37">
        <f>SUM(I173:I175)</f>
        <v>4816.0512497972622</v>
      </c>
      <c r="J176" s="26"/>
    </row>
    <row r="177" spans="1:11" ht="4.5" customHeight="1" x14ac:dyDescent="0.25"/>
    <row r="178" spans="1:11" ht="11.25" customHeight="1" x14ac:dyDescent="0.25">
      <c r="A178" s="158" t="s">
        <v>102</v>
      </c>
      <c r="B178" s="158"/>
      <c r="C178" s="158"/>
      <c r="D178" s="158"/>
      <c r="E178" s="158"/>
      <c r="F178" s="158"/>
      <c r="G178" s="158"/>
      <c r="H178" s="158"/>
      <c r="I178" s="158"/>
    </row>
    <row r="179" spans="1:11" ht="15" customHeight="1" x14ac:dyDescent="0.25">
      <c r="A179" s="99">
        <v>1</v>
      </c>
      <c r="B179" s="138" t="s">
        <v>159</v>
      </c>
      <c r="C179" s="138"/>
      <c r="D179" s="138"/>
      <c r="E179" s="138"/>
      <c r="F179" s="138"/>
      <c r="G179" s="138"/>
      <c r="H179" s="15">
        <f>I179/$G$194</f>
        <v>0</v>
      </c>
      <c r="I179" s="105">
        <f>I127</f>
        <v>0</v>
      </c>
    </row>
    <row r="180" spans="1:11" ht="15" customHeight="1" x14ac:dyDescent="0.25">
      <c r="A180" s="99">
        <v>2</v>
      </c>
      <c r="B180" s="138" t="s">
        <v>160</v>
      </c>
      <c r="C180" s="138"/>
      <c r="D180" s="138"/>
      <c r="E180" s="138"/>
      <c r="F180" s="138"/>
      <c r="G180" s="138"/>
      <c r="H180" s="15">
        <f>I180/$G$194</f>
        <v>0</v>
      </c>
      <c r="I180" s="105">
        <f>I137</f>
        <v>0</v>
      </c>
    </row>
    <row r="181" spans="1:11" ht="15" customHeight="1" x14ac:dyDescent="0.25">
      <c r="A181" s="99">
        <v>3</v>
      </c>
      <c r="B181" s="138" t="s">
        <v>161</v>
      </c>
      <c r="C181" s="138"/>
      <c r="D181" s="138"/>
      <c r="E181" s="138"/>
      <c r="F181" s="138"/>
      <c r="G181" s="138"/>
      <c r="H181" s="15">
        <f>I181/$G$194</f>
        <v>0</v>
      </c>
      <c r="I181" s="105">
        <f>I141</f>
        <v>0</v>
      </c>
    </row>
    <row r="182" spans="1:11" ht="15" customHeight="1" x14ac:dyDescent="0.25">
      <c r="A182" s="174" t="s">
        <v>162</v>
      </c>
      <c r="B182" s="174"/>
      <c r="C182" s="174"/>
      <c r="D182" s="174"/>
      <c r="E182" s="174"/>
      <c r="F182" s="174"/>
      <c r="G182" s="174"/>
      <c r="H182" s="36">
        <f>H179+H180+H181</f>
        <v>0</v>
      </c>
      <c r="I182" s="37">
        <f>I179+I180+I181</f>
        <v>0</v>
      </c>
    </row>
    <row r="183" spans="1:11" ht="4.5" customHeight="1" x14ac:dyDescent="0.25"/>
    <row r="184" spans="1:11" ht="11.25" customHeight="1" x14ac:dyDescent="0.25">
      <c r="A184" s="158" t="s">
        <v>125</v>
      </c>
      <c r="B184" s="158"/>
      <c r="C184" s="158"/>
      <c r="D184" s="158"/>
      <c r="E184" s="158"/>
      <c r="F184" s="158"/>
      <c r="G184" s="158"/>
      <c r="H184" s="158"/>
      <c r="I184" s="158"/>
    </row>
    <row r="185" spans="1:11" ht="15" customHeight="1" x14ac:dyDescent="0.25">
      <c r="A185" s="99">
        <v>1</v>
      </c>
      <c r="B185" s="138" t="s">
        <v>163</v>
      </c>
      <c r="C185" s="138"/>
      <c r="D185" s="138"/>
      <c r="E185" s="138"/>
      <c r="F185" s="138"/>
      <c r="G185" s="138"/>
      <c r="H185" s="15">
        <f>I185/$G$194</f>
        <v>0.14250000000000002</v>
      </c>
      <c r="I185" s="105">
        <f>I156</f>
        <v>800.33504734240228</v>
      </c>
    </row>
    <row r="186" spans="1:11" ht="15" customHeight="1" x14ac:dyDescent="0.25">
      <c r="A186" s="174" t="s">
        <v>164</v>
      </c>
      <c r="B186" s="174"/>
      <c r="C186" s="174"/>
      <c r="D186" s="174"/>
      <c r="E186" s="174"/>
      <c r="F186" s="174"/>
      <c r="G186" s="174"/>
      <c r="H186" s="36">
        <f>H185</f>
        <v>0.14250000000000002</v>
      </c>
      <c r="I186" s="37">
        <f>I156</f>
        <v>800.33504734240228</v>
      </c>
      <c r="K186" s="31"/>
    </row>
    <row r="187" spans="1:11" ht="4.5" customHeight="1" x14ac:dyDescent="0.25"/>
    <row r="188" spans="1:11" ht="11.25" customHeight="1" x14ac:dyDescent="0.25">
      <c r="A188" s="205" t="s">
        <v>184</v>
      </c>
      <c r="B188" s="205"/>
      <c r="C188" s="205"/>
      <c r="D188" s="205"/>
      <c r="E188" s="205"/>
      <c r="F188" s="205"/>
      <c r="G188" s="205"/>
      <c r="H188" s="205"/>
      <c r="I188" s="205"/>
    </row>
    <row r="189" spans="1:11" ht="4.9000000000000004" customHeight="1" x14ac:dyDescent="0.25">
      <c r="A189" s="198"/>
      <c r="B189" s="198"/>
      <c r="C189" s="198"/>
      <c r="D189" s="198"/>
      <c r="E189" s="198"/>
      <c r="F189" s="198"/>
      <c r="G189" s="198"/>
      <c r="H189" s="198"/>
      <c r="I189" s="198"/>
    </row>
    <row r="190" spans="1:11" ht="40.5" customHeight="1" x14ac:dyDescent="0.25">
      <c r="A190" s="205" t="s">
        <v>182</v>
      </c>
      <c r="B190" s="205"/>
      <c r="C190" s="205"/>
      <c r="D190" s="205"/>
      <c r="E190" s="205"/>
      <c r="F190" s="205"/>
      <c r="G190" s="206" t="s">
        <v>186</v>
      </c>
      <c r="H190" s="207"/>
      <c r="I190" s="208"/>
    </row>
    <row r="191" spans="1:11" ht="11.25" customHeight="1" x14ac:dyDescent="0.25">
      <c r="A191" s="205"/>
      <c r="B191" s="205"/>
      <c r="C191" s="205"/>
      <c r="D191" s="205"/>
      <c r="E191" s="205"/>
      <c r="F191" s="205"/>
      <c r="G191" s="106"/>
      <c r="H191" s="107"/>
      <c r="I191" s="107">
        <f>((H71+H77+H78+H83+H84+H85)+((H71+H77+H78+H83+H84+H85)*H67))*I47*H194</f>
        <v>887.097153779574</v>
      </c>
    </row>
    <row r="192" spans="1:11" ht="4.9000000000000004" customHeight="1" x14ac:dyDescent="0.25">
      <c r="A192" s="198"/>
      <c r="B192" s="198"/>
      <c r="C192" s="198"/>
      <c r="D192" s="198"/>
      <c r="E192" s="198"/>
      <c r="F192" s="198"/>
      <c r="G192" s="198"/>
      <c r="H192" s="198"/>
      <c r="I192" s="198"/>
    </row>
    <row r="193" spans="1:9" ht="35.450000000000003" customHeight="1" x14ac:dyDescent="0.25">
      <c r="A193" s="199" t="s">
        <v>183</v>
      </c>
      <c r="B193" s="200"/>
      <c r="C193" s="200"/>
      <c r="D193" s="200"/>
      <c r="E193" s="200"/>
      <c r="F193" s="201"/>
      <c r="G193" s="81" t="s">
        <v>165</v>
      </c>
      <c r="H193" s="81" t="s">
        <v>166</v>
      </c>
      <c r="I193" s="81" t="s">
        <v>167</v>
      </c>
    </row>
    <row r="194" spans="1:9" ht="14.45" customHeight="1" x14ac:dyDescent="0.25">
      <c r="A194" s="202"/>
      <c r="B194" s="203"/>
      <c r="C194" s="203"/>
      <c r="D194" s="203"/>
      <c r="E194" s="203"/>
      <c r="F194" s="204"/>
      <c r="G194" s="87">
        <f>I176+I182+I186</f>
        <v>5616.3862971396647</v>
      </c>
      <c r="H194" s="92">
        <f>IF(D6="12x36",2,1)</f>
        <v>1</v>
      </c>
      <c r="I194" s="88">
        <f>G194*H194</f>
        <v>5616.3862971396647</v>
      </c>
    </row>
  </sheetData>
  <mergeCells count="184">
    <mergeCell ref="A192:I192"/>
    <mergeCell ref="A193:F194"/>
    <mergeCell ref="A184:I184"/>
    <mergeCell ref="B185:G185"/>
    <mergeCell ref="A186:G186"/>
    <mergeCell ref="A188:I188"/>
    <mergeCell ref="A189:I189"/>
    <mergeCell ref="A190:F191"/>
    <mergeCell ref="G190:I190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A159:I159"/>
    <mergeCell ref="A160:B160"/>
    <mergeCell ref="D160:E160"/>
    <mergeCell ref="H160:I160"/>
    <mergeCell ref="A161:B161"/>
    <mergeCell ref="D161:E161"/>
    <mergeCell ref="H161:I161"/>
    <mergeCell ref="B153:G153"/>
    <mergeCell ref="B154:G154"/>
    <mergeCell ref="B155:G155"/>
    <mergeCell ref="A156:G156"/>
    <mergeCell ref="B157:I157"/>
    <mergeCell ref="B158:I158"/>
    <mergeCell ref="A145:B145"/>
    <mergeCell ref="A147:G147"/>
    <mergeCell ref="A149:I149"/>
    <mergeCell ref="B150:G150"/>
    <mergeCell ref="B151:G151"/>
    <mergeCell ref="B152:G152"/>
    <mergeCell ref="A137:G137"/>
    <mergeCell ref="B139:G139"/>
    <mergeCell ref="B140:G140"/>
    <mergeCell ref="A141:G141"/>
    <mergeCell ref="A143:E143"/>
    <mergeCell ref="A144:B144"/>
    <mergeCell ref="A131:B131"/>
    <mergeCell ref="A132:B132"/>
    <mergeCell ref="B133:I133"/>
    <mergeCell ref="B134:G134"/>
    <mergeCell ref="B135:G135"/>
    <mergeCell ref="B136:G136"/>
    <mergeCell ref="B123:G123"/>
    <mergeCell ref="B125:G125"/>
    <mergeCell ref="B126:G126"/>
    <mergeCell ref="A127:G127"/>
    <mergeCell ref="B128:I128"/>
    <mergeCell ref="A130:E130"/>
    <mergeCell ref="B124:G124"/>
    <mergeCell ref="A116:G116"/>
    <mergeCell ref="A118:I118"/>
    <mergeCell ref="B119:G119"/>
    <mergeCell ref="B120:G120"/>
    <mergeCell ref="B121:G121"/>
    <mergeCell ref="B122:G122"/>
    <mergeCell ref="A109:B109"/>
    <mergeCell ref="A110:B110"/>
    <mergeCell ref="A112:E112"/>
    <mergeCell ref="F112:I112"/>
    <mergeCell ref="A113:B113"/>
    <mergeCell ref="A114:B114"/>
    <mergeCell ref="A102:G102"/>
    <mergeCell ref="B103:G103"/>
    <mergeCell ref="A104:I104"/>
    <mergeCell ref="A105:B105"/>
    <mergeCell ref="A106:B106"/>
    <mergeCell ref="A108:I108"/>
    <mergeCell ref="B95:G95"/>
    <mergeCell ref="B96:G96"/>
    <mergeCell ref="B97:G97"/>
    <mergeCell ref="B98:G98"/>
    <mergeCell ref="B99:G99"/>
    <mergeCell ref="B101:G101"/>
    <mergeCell ref="B100:G100"/>
    <mergeCell ref="A86:G86"/>
    <mergeCell ref="B88:G88"/>
    <mergeCell ref="B89:G89"/>
    <mergeCell ref="A90:G90"/>
    <mergeCell ref="A92:G92"/>
    <mergeCell ref="B94:G94"/>
    <mergeCell ref="B80:I80"/>
    <mergeCell ref="B81:I81"/>
    <mergeCell ref="B82:G82"/>
    <mergeCell ref="B83:G83"/>
    <mergeCell ref="B84:G84"/>
    <mergeCell ref="B85:G85"/>
    <mergeCell ref="B74:G74"/>
    <mergeCell ref="B75:G75"/>
    <mergeCell ref="B76:G76"/>
    <mergeCell ref="B77:G77"/>
    <mergeCell ref="B78:G78"/>
    <mergeCell ref="A79:G79"/>
    <mergeCell ref="A68:I68"/>
    <mergeCell ref="A69:I69"/>
    <mergeCell ref="B70:G70"/>
    <mergeCell ref="B71:G71"/>
    <mergeCell ref="B72:G72"/>
    <mergeCell ref="B73:G73"/>
    <mergeCell ref="B62:G62"/>
    <mergeCell ref="B63:G63"/>
    <mergeCell ref="B64:G64"/>
    <mergeCell ref="B65:G65"/>
    <mergeCell ref="B66:G66"/>
    <mergeCell ref="A67:G67"/>
    <mergeCell ref="A47:G47"/>
    <mergeCell ref="A48:I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B46:G46"/>
    <mergeCell ref="A30:F30"/>
    <mergeCell ref="A32:I36"/>
    <mergeCell ref="A37:I37"/>
    <mergeCell ref="B38:G38"/>
    <mergeCell ref="B39:G39"/>
    <mergeCell ref="B40:G40"/>
    <mergeCell ref="A25:F25"/>
    <mergeCell ref="A26:F26"/>
    <mergeCell ref="A27:F28"/>
    <mergeCell ref="A29:F29"/>
    <mergeCell ref="A15:F17"/>
    <mergeCell ref="G15:G17"/>
    <mergeCell ref="A18:F20"/>
    <mergeCell ref="G18:G20"/>
    <mergeCell ref="A21:F22"/>
    <mergeCell ref="A23:F24"/>
    <mergeCell ref="G21:G22"/>
    <mergeCell ref="G23:G24"/>
    <mergeCell ref="H21:H22"/>
    <mergeCell ref="H23:H24"/>
    <mergeCell ref="I21:I22"/>
    <mergeCell ref="I23:I24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4"/>
  <sheetViews>
    <sheetView showGridLines="0" view="pageBreakPreview" topLeftCell="A181" zoomScale="145" zoomScaleNormal="130" zoomScaleSheetLayoutView="145" zoomScalePageLayoutView="130" workbookViewId="0">
      <selection activeCell="K141" sqref="K141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K1" s="3"/>
    </row>
    <row r="2" spans="1:11" ht="22.5" customHeight="1" x14ac:dyDescent="0.25">
      <c r="A2" s="141" t="s">
        <v>1</v>
      </c>
      <c r="B2" s="141"/>
      <c r="C2" s="142" t="s">
        <v>187</v>
      </c>
      <c r="D2" s="142"/>
      <c r="E2" s="143" t="s">
        <v>2</v>
      </c>
      <c r="F2" s="143"/>
      <c r="G2" s="143"/>
      <c r="H2" s="143"/>
      <c r="I2" s="143"/>
    </row>
    <row r="3" spans="1:11" ht="11.25" customHeight="1" x14ac:dyDescent="0.25">
      <c r="A3" s="141" t="s">
        <v>3</v>
      </c>
      <c r="B3" s="141"/>
      <c r="C3" s="4"/>
      <c r="D3" s="5"/>
      <c r="E3" s="6" t="s">
        <v>4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137" t="s">
        <v>5</v>
      </c>
      <c r="B5" s="137"/>
      <c r="C5" s="137"/>
      <c r="D5" s="144" t="s">
        <v>191</v>
      </c>
      <c r="E5" s="144"/>
      <c r="F5" s="144"/>
      <c r="G5" s="145" t="str">
        <f>IF(D6="12x36","Regime de trabalho:","Quantidade de HORAS/MÊS")</f>
        <v>Quantidade de HORAS/MÊS</v>
      </c>
      <c r="H5" s="145"/>
      <c r="I5" s="146">
        <f>IF(D6="12x36",D6,5*D6)</f>
        <v>200</v>
      </c>
    </row>
    <row r="6" spans="1:11" ht="18.75" customHeight="1" x14ac:dyDescent="0.25">
      <c r="A6" s="137" t="str">
        <f>IF(D6="12x36","Regime de trabalho:","Regime de trabalho (horas semanais):")</f>
        <v>Regime de trabalho (horas semanais):</v>
      </c>
      <c r="B6" s="137"/>
      <c r="C6" s="137"/>
      <c r="D6" s="137">
        <v>40</v>
      </c>
      <c r="E6" s="137"/>
      <c r="F6" s="137"/>
      <c r="G6" s="145"/>
      <c r="H6" s="145"/>
      <c r="I6" s="146"/>
    </row>
    <row r="7" spans="1:11" ht="22.5" customHeight="1" x14ac:dyDescent="0.25">
      <c r="A7" s="137" t="s">
        <v>6</v>
      </c>
      <c r="B7" s="137"/>
      <c r="C7" s="137"/>
      <c r="D7" s="138" t="s">
        <v>204</v>
      </c>
      <c r="E7" s="138"/>
      <c r="F7" s="138"/>
      <c r="G7" s="139" t="s">
        <v>7</v>
      </c>
      <c r="H7" s="139"/>
      <c r="I7" s="140" t="s">
        <v>185</v>
      </c>
    </row>
    <row r="8" spans="1:11" ht="22.5" customHeight="1" x14ac:dyDescent="0.25">
      <c r="A8" s="137" t="s">
        <v>8</v>
      </c>
      <c r="B8" s="137"/>
      <c r="C8" s="137"/>
      <c r="D8" s="138" t="s">
        <v>204</v>
      </c>
      <c r="E8" s="138"/>
      <c r="F8" s="138"/>
      <c r="G8" s="139"/>
      <c r="H8" s="139"/>
      <c r="I8" s="140"/>
    </row>
    <row r="9" spans="1:11" ht="24.75" customHeight="1" x14ac:dyDescent="0.25">
      <c r="A9" s="137" t="s">
        <v>9</v>
      </c>
      <c r="B9" s="137"/>
      <c r="C9" s="137"/>
      <c r="D9" s="137" t="s">
        <v>194</v>
      </c>
      <c r="E9" s="137"/>
      <c r="F9" s="137"/>
      <c r="G9" s="139" t="s">
        <v>10</v>
      </c>
      <c r="H9" s="139"/>
      <c r="I9" s="94" t="s">
        <v>185</v>
      </c>
    </row>
    <row r="10" spans="1:11" ht="32.25" customHeight="1" x14ac:dyDescent="0.25">
      <c r="A10" s="150" t="s">
        <v>179</v>
      </c>
      <c r="B10" s="150"/>
      <c r="C10" s="150"/>
      <c r="D10" s="150"/>
      <c r="E10" s="150"/>
      <c r="F10" s="150"/>
      <c r="G10" s="93" t="s">
        <v>11</v>
      </c>
      <c r="H10" s="96">
        <v>220</v>
      </c>
      <c r="I10" s="7">
        <v>1996.44</v>
      </c>
    </row>
    <row r="11" spans="1:11" ht="11.25" customHeight="1" x14ac:dyDescent="0.25">
      <c r="A11" s="151" t="s">
        <v>12</v>
      </c>
      <c r="B11" s="151"/>
      <c r="C11" s="151"/>
      <c r="D11" s="151"/>
      <c r="E11" s="151"/>
      <c r="F11" s="151"/>
      <c r="G11" s="96" t="str">
        <f>D9</f>
        <v>Porto Alegre</v>
      </c>
      <c r="H11" s="96" t="s">
        <v>13</v>
      </c>
      <c r="I11" s="8">
        <v>0.05</v>
      </c>
    </row>
    <row r="12" spans="1:11" ht="15" customHeight="1" x14ac:dyDescent="0.25">
      <c r="A12" s="151" t="s">
        <v>14</v>
      </c>
      <c r="B12" s="151"/>
      <c r="C12" s="151"/>
      <c r="D12" s="151"/>
      <c r="E12" s="151"/>
      <c r="F12" s="151"/>
      <c r="G12" s="152" t="s">
        <v>15</v>
      </c>
      <c r="H12" s="96" t="s">
        <v>16</v>
      </c>
      <c r="I12" s="7">
        <v>5.3</v>
      </c>
    </row>
    <row r="13" spans="1:11" x14ac:dyDescent="0.25">
      <c r="A13" s="151"/>
      <c r="B13" s="151"/>
      <c r="C13" s="151"/>
      <c r="D13" s="151"/>
      <c r="E13" s="151"/>
      <c r="F13" s="151"/>
      <c r="G13" s="152"/>
      <c r="H13" s="96" t="s">
        <v>17</v>
      </c>
      <c r="I13" s="9">
        <v>22</v>
      </c>
    </row>
    <row r="14" spans="1:11" x14ac:dyDescent="0.25">
      <c r="A14" s="151"/>
      <c r="B14" s="151"/>
      <c r="C14" s="151"/>
      <c r="D14" s="151"/>
      <c r="E14" s="151"/>
      <c r="F14" s="151"/>
      <c r="G14" s="152"/>
      <c r="H14" s="96" t="s">
        <v>18</v>
      </c>
      <c r="I14" s="94">
        <v>0.06</v>
      </c>
    </row>
    <row r="15" spans="1:11" ht="11.25" customHeight="1" x14ac:dyDescent="0.25">
      <c r="A15" s="151" t="s">
        <v>178</v>
      </c>
      <c r="B15" s="151"/>
      <c r="C15" s="151"/>
      <c r="D15" s="151"/>
      <c r="E15" s="151"/>
      <c r="F15" s="151"/>
      <c r="G15" s="152" t="s">
        <v>15</v>
      </c>
      <c r="H15" s="96" t="s">
        <v>16</v>
      </c>
      <c r="I15" s="7">
        <v>27.15</v>
      </c>
    </row>
    <row r="16" spans="1:11" ht="11.25" customHeight="1" x14ac:dyDescent="0.25">
      <c r="A16" s="151"/>
      <c r="B16" s="151"/>
      <c r="C16" s="151"/>
      <c r="D16" s="151"/>
      <c r="E16" s="151"/>
      <c r="F16" s="151"/>
      <c r="G16" s="152"/>
      <c r="H16" s="96" t="s">
        <v>17</v>
      </c>
      <c r="I16" s="9">
        <v>22</v>
      </c>
    </row>
    <row r="17" spans="1:9" x14ac:dyDescent="0.25">
      <c r="A17" s="151"/>
      <c r="B17" s="151"/>
      <c r="C17" s="151"/>
      <c r="D17" s="151"/>
      <c r="E17" s="151"/>
      <c r="F17" s="151"/>
      <c r="G17" s="152"/>
      <c r="H17" s="96" t="s">
        <v>18</v>
      </c>
      <c r="I17" s="94">
        <v>0.19</v>
      </c>
    </row>
    <row r="18" spans="1:9" ht="11.25" customHeight="1" x14ac:dyDescent="0.25">
      <c r="A18" s="151" t="s">
        <v>20</v>
      </c>
      <c r="B18" s="151"/>
      <c r="C18" s="151"/>
      <c r="D18" s="151"/>
      <c r="E18" s="151"/>
      <c r="F18" s="151"/>
      <c r="G18" s="152" t="s">
        <v>15</v>
      </c>
      <c r="H18" s="96" t="s">
        <v>16</v>
      </c>
      <c r="I18" s="7">
        <v>0</v>
      </c>
    </row>
    <row r="19" spans="1:9" x14ac:dyDescent="0.25">
      <c r="A19" s="151"/>
      <c r="B19" s="151"/>
      <c r="C19" s="151"/>
      <c r="D19" s="151"/>
      <c r="E19" s="151"/>
      <c r="F19" s="151"/>
      <c r="G19" s="152"/>
      <c r="H19" s="96" t="s">
        <v>17</v>
      </c>
      <c r="I19" s="9">
        <v>0</v>
      </c>
    </row>
    <row r="20" spans="1:9" x14ac:dyDescent="0.25">
      <c r="A20" s="155"/>
      <c r="B20" s="155"/>
      <c r="C20" s="155"/>
      <c r="D20" s="155"/>
      <c r="E20" s="155"/>
      <c r="F20" s="155"/>
      <c r="G20" s="152"/>
      <c r="H20" s="96" t="s">
        <v>18</v>
      </c>
      <c r="I20" s="94">
        <v>0</v>
      </c>
    </row>
    <row r="21" spans="1:9" ht="14.25" customHeight="1" x14ac:dyDescent="0.25">
      <c r="A21" s="154" t="s">
        <v>226</v>
      </c>
      <c r="B21" s="154"/>
      <c r="C21" s="154"/>
      <c r="D21" s="154"/>
      <c r="E21" s="154"/>
      <c r="F21" s="154"/>
      <c r="G21" s="145" t="s">
        <v>15</v>
      </c>
      <c r="H21" s="145" t="s">
        <v>21</v>
      </c>
      <c r="I21" s="148">
        <v>25.52</v>
      </c>
    </row>
    <row r="22" spans="1:9" ht="10.9" customHeight="1" x14ac:dyDescent="0.25">
      <c r="A22" s="154"/>
      <c r="B22" s="154"/>
      <c r="C22" s="154"/>
      <c r="D22" s="154"/>
      <c r="E22" s="154"/>
      <c r="F22" s="154"/>
      <c r="G22" s="147"/>
      <c r="H22" s="147"/>
      <c r="I22" s="149"/>
    </row>
    <row r="23" spans="1:9" ht="11.25" customHeight="1" x14ac:dyDescent="0.25">
      <c r="A23" s="154" t="s">
        <v>225</v>
      </c>
      <c r="B23" s="154"/>
      <c r="C23" s="154"/>
      <c r="D23" s="154"/>
      <c r="E23" s="154"/>
      <c r="F23" s="154"/>
      <c r="G23" s="145" t="s">
        <v>15</v>
      </c>
      <c r="H23" s="145" t="s">
        <v>21</v>
      </c>
      <c r="I23" s="148">
        <v>80</v>
      </c>
    </row>
    <row r="24" spans="1:9" ht="11.25" customHeight="1" x14ac:dyDescent="0.25">
      <c r="A24" s="154"/>
      <c r="B24" s="154"/>
      <c r="C24" s="154"/>
      <c r="D24" s="154"/>
      <c r="E24" s="154"/>
      <c r="F24" s="154"/>
      <c r="G24" s="147"/>
      <c r="H24" s="147"/>
      <c r="I24" s="149"/>
    </row>
    <row r="25" spans="1:9" ht="22.5" customHeight="1" x14ac:dyDescent="0.25">
      <c r="A25" s="153" t="s">
        <v>22</v>
      </c>
      <c r="B25" s="153"/>
      <c r="C25" s="153"/>
      <c r="D25" s="153"/>
      <c r="E25" s="153"/>
      <c r="F25" s="153"/>
      <c r="G25" s="98"/>
      <c r="H25" s="98" t="s">
        <v>23</v>
      </c>
      <c r="I25" s="10" t="s">
        <v>185</v>
      </c>
    </row>
    <row r="26" spans="1:9" ht="34.5" customHeight="1" x14ac:dyDescent="0.25">
      <c r="A26" s="154" t="s">
        <v>24</v>
      </c>
      <c r="B26" s="154"/>
      <c r="C26" s="154"/>
      <c r="D26" s="154"/>
      <c r="E26" s="154"/>
      <c r="F26" s="154"/>
      <c r="G26" s="96"/>
      <c r="H26" s="96" t="s">
        <v>25</v>
      </c>
      <c r="I26" s="7" t="s">
        <v>185</v>
      </c>
    </row>
    <row r="27" spans="1:9" ht="15" customHeight="1" x14ac:dyDescent="0.25">
      <c r="A27" s="154" t="s">
        <v>26</v>
      </c>
      <c r="B27" s="154"/>
      <c r="C27" s="154"/>
      <c r="D27" s="154"/>
      <c r="E27" s="154"/>
      <c r="F27" s="154"/>
      <c r="G27" s="98"/>
      <c r="H27" s="11" t="s">
        <v>27</v>
      </c>
      <c r="I27" s="12">
        <v>8</v>
      </c>
    </row>
    <row r="28" spans="1:9" ht="15" customHeight="1" x14ac:dyDescent="0.25">
      <c r="A28" s="154"/>
      <c r="B28" s="154"/>
      <c r="C28" s="154"/>
      <c r="D28" s="154"/>
      <c r="E28" s="154"/>
      <c r="F28" s="154"/>
      <c r="G28" s="98"/>
      <c r="H28" s="13" t="s">
        <v>28</v>
      </c>
      <c r="I28" s="94">
        <v>1</v>
      </c>
    </row>
    <row r="29" spans="1:9" ht="26.25" customHeight="1" x14ac:dyDescent="0.25">
      <c r="A29" s="154" t="s">
        <v>29</v>
      </c>
      <c r="B29" s="154"/>
      <c r="C29" s="154"/>
      <c r="D29" s="154"/>
      <c r="E29" s="154"/>
      <c r="F29" s="154"/>
      <c r="G29" s="98"/>
      <c r="H29" s="96" t="s">
        <v>27</v>
      </c>
      <c r="I29" s="12" t="s">
        <v>185</v>
      </c>
    </row>
    <row r="30" spans="1:9" ht="35.25" customHeight="1" x14ac:dyDescent="0.25">
      <c r="A30" s="154" t="s">
        <v>30</v>
      </c>
      <c r="B30" s="154"/>
      <c r="C30" s="154"/>
      <c r="D30" s="154"/>
      <c r="E30" s="154"/>
      <c r="F30" s="154"/>
      <c r="G30" s="96"/>
      <c r="H30" s="93" t="s">
        <v>23</v>
      </c>
      <c r="I30" s="94">
        <v>0.1</v>
      </c>
    </row>
    <row r="31" spans="1:9" ht="1.1499999999999999" customHeight="1" x14ac:dyDescent="0.25">
      <c r="A31" s="90"/>
      <c r="B31" s="90"/>
      <c r="C31" s="90"/>
      <c r="D31" s="90"/>
      <c r="E31" s="90"/>
      <c r="F31" s="90"/>
      <c r="G31" s="90"/>
      <c r="H31" s="90"/>
      <c r="I31" s="91" t="s">
        <v>185</v>
      </c>
    </row>
    <row r="32" spans="1:9" ht="1.1499999999999999" customHeight="1" x14ac:dyDescent="0.25">
      <c r="A32" s="156"/>
      <c r="B32" s="156"/>
      <c r="C32" s="156"/>
      <c r="D32" s="156"/>
      <c r="E32" s="156"/>
      <c r="F32" s="156"/>
      <c r="G32" s="156"/>
      <c r="H32" s="156"/>
      <c r="I32" s="156"/>
    </row>
    <row r="33" spans="1:10" ht="1.1499999999999999" customHeight="1" x14ac:dyDescent="0.25">
      <c r="A33" s="156"/>
      <c r="B33" s="156"/>
      <c r="C33" s="156"/>
      <c r="D33" s="156"/>
      <c r="E33" s="156"/>
      <c r="F33" s="156"/>
      <c r="G33" s="156"/>
      <c r="H33" s="156"/>
      <c r="I33" s="156"/>
    </row>
    <row r="34" spans="1:10" ht="1.1499999999999999" customHeight="1" x14ac:dyDescent="0.25">
      <c r="A34" s="156"/>
      <c r="B34" s="156"/>
      <c r="C34" s="156"/>
      <c r="D34" s="156"/>
      <c r="E34" s="156"/>
      <c r="F34" s="156"/>
      <c r="G34" s="156"/>
      <c r="H34" s="156"/>
      <c r="I34" s="156"/>
    </row>
    <row r="35" spans="1:10" ht="1.1499999999999999" customHeight="1" x14ac:dyDescent="0.25">
      <c r="A35" s="156"/>
      <c r="B35" s="156"/>
      <c r="C35" s="156"/>
      <c r="D35" s="156"/>
      <c r="E35" s="156"/>
      <c r="F35" s="156"/>
      <c r="G35" s="156"/>
      <c r="H35" s="156"/>
      <c r="I35" s="156"/>
    </row>
    <row r="36" spans="1:10" ht="1.1499999999999999" customHeight="1" x14ac:dyDescent="0.25">
      <c r="A36" s="157"/>
      <c r="B36" s="157"/>
      <c r="C36" s="157"/>
      <c r="D36" s="157"/>
      <c r="E36" s="157"/>
      <c r="F36" s="157"/>
      <c r="G36" s="157"/>
      <c r="H36" s="157"/>
      <c r="I36" s="157"/>
    </row>
    <row r="37" spans="1:10" ht="8.25" customHeight="1" x14ac:dyDescent="0.25">
      <c r="A37" s="158" t="s">
        <v>31</v>
      </c>
      <c r="B37" s="158"/>
      <c r="C37" s="158"/>
      <c r="D37" s="158"/>
      <c r="E37" s="158"/>
      <c r="F37" s="158"/>
      <c r="G37" s="158"/>
      <c r="H37" s="158"/>
      <c r="I37" s="158"/>
    </row>
    <row r="38" spans="1:10" ht="33.75" customHeight="1" x14ac:dyDescent="0.25">
      <c r="A38" s="14" t="s">
        <v>32</v>
      </c>
      <c r="B38" s="159" t="s">
        <v>33</v>
      </c>
      <c r="C38" s="159"/>
      <c r="D38" s="159"/>
      <c r="E38" s="159"/>
      <c r="F38" s="159"/>
      <c r="G38" s="159"/>
      <c r="H38" s="14" t="s">
        <v>34</v>
      </c>
      <c r="I38" s="14" t="s">
        <v>35</v>
      </c>
    </row>
    <row r="39" spans="1:10" ht="15" customHeight="1" x14ac:dyDescent="0.25">
      <c r="A39" s="99">
        <v>1</v>
      </c>
      <c r="B39" s="138" t="s">
        <v>36</v>
      </c>
      <c r="C39" s="138"/>
      <c r="D39" s="138"/>
      <c r="E39" s="138"/>
      <c r="F39" s="138"/>
      <c r="G39" s="138"/>
      <c r="H39" s="15">
        <f t="shared" ref="H39:H46" si="0">I39/$I$47</f>
        <v>0.91059602649006621</v>
      </c>
      <c r="I39" s="105">
        <f>IF(D6="12x36",I10,I10/H10*I5)</f>
        <v>1814.9454545454546</v>
      </c>
    </row>
    <row r="40" spans="1:10" ht="15" customHeight="1" x14ac:dyDescent="0.25">
      <c r="A40" s="99">
        <f t="shared" ref="A40:A46" si="1">A39+1</f>
        <v>2</v>
      </c>
      <c r="B40" s="138" t="s">
        <v>37</v>
      </c>
      <c r="C40" s="138"/>
      <c r="D40" s="138"/>
      <c r="E40" s="138"/>
      <c r="F40" s="138"/>
      <c r="G40" s="138"/>
      <c r="H40" s="15">
        <f t="shared" si="0"/>
        <v>0</v>
      </c>
      <c r="I40" s="105">
        <f>IF(I9=30%,I39*I9,0)</f>
        <v>0</v>
      </c>
    </row>
    <row r="41" spans="1:10" ht="15" customHeight="1" x14ac:dyDescent="0.25">
      <c r="A41" s="99">
        <f t="shared" si="1"/>
        <v>3</v>
      </c>
      <c r="B41" s="138" t="s">
        <v>38</v>
      </c>
      <c r="C41" s="138"/>
      <c r="D41" s="138"/>
      <c r="E41" s="138"/>
      <c r="F41" s="138"/>
      <c r="G41" s="138"/>
      <c r="H41" s="15">
        <f t="shared" si="0"/>
        <v>0</v>
      </c>
      <c r="I41" s="105">
        <f>IF(I7=10%,I26*I7,0)</f>
        <v>0</v>
      </c>
    </row>
    <row r="42" spans="1:10" ht="15" customHeight="1" x14ac:dyDescent="0.25">
      <c r="A42" s="99">
        <f t="shared" si="1"/>
        <v>4</v>
      </c>
      <c r="B42" s="138" t="s">
        <v>39</v>
      </c>
      <c r="C42" s="138"/>
      <c r="D42" s="138"/>
      <c r="E42" s="138"/>
      <c r="F42" s="138"/>
      <c r="G42" s="138"/>
      <c r="H42" s="15">
        <f t="shared" si="0"/>
        <v>0</v>
      </c>
      <c r="I42" s="105">
        <f>IF(I7=20%,I26*I7,0)</f>
        <v>0</v>
      </c>
    </row>
    <row r="43" spans="1:10" ht="15" customHeight="1" x14ac:dyDescent="0.25">
      <c r="A43" s="99">
        <f t="shared" si="1"/>
        <v>5</v>
      </c>
      <c r="B43" s="138" t="s">
        <v>40</v>
      </c>
      <c r="C43" s="138"/>
      <c r="D43" s="138"/>
      <c r="E43" s="138"/>
      <c r="F43" s="138"/>
      <c r="G43" s="138"/>
      <c r="H43" s="15">
        <f t="shared" si="0"/>
        <v>0</v>
      </c>
      <c r="I43" s="105">
        <f>IF(I7=40%,I26*I7,0)</f>
        <v>0</v>
      </c>
    </row>
    <row r="44" spans="1:10" ht="15" customHeight="1" x14ac:dyDescent="0.25">
      <c r="A44" s="99">
        <f t="shared" si="1"/>
        <v>6</v>
      </c>
      <c r="B44" s="138" t="s">
        <v>173</v>
      </c>
      <c r="C44" s="138"/>
      <c r="D44" s="138"/>
      <c r="E44" s="138"/>
      <c r="F44" s="138"/>
      <c r="G44" s="138"/>
      <c r="H44" s="15">
        <f t="shared" si="0"/>
        <v>0</v>
      </c>
      <c r="I44" s="105">
        <f>IF(I25="Não aplicável",0,I39*I25)</f>
        <v>0</v>
      </c>
    </row>
    <row r="45" spans="1:10" ht="15" customHeight="1" x14ac:dyDescent="0.25">
      <c r="A45" s="99">
        <f t="shared" si="1"/>
        <v>7</v>
      </c>
      <c r="B45" s="138" t="s">
        <v>41</v>
      </c>
      <c r="C45" s="138"/>
      <c r="D45" s="138"/>
      <c r="E45" s="138"/>
      <c r="F45" s="138"/>
      <c r="G45" s="138"/>
      <c r="H45" s="15">
        <f t="shared" si="0"/>
        <v>7.2847682119205295E-2</v>
      </c>
      <c r="I45" s="105">
        <f>IF(I27="Não aplicável",0,(I39+I40+I41+I42+I43+I44)/I5*I27*(1+I28))</f>
        <v>145.19563636363637</v>
      </c>
    </row>
    <row r="46" spans="1:10" ht="23.25" customHeight="1" x14ac:dyDescent="0.25">
      <c r="A46" s="99">
        <f t="shared" si="1"/>
        <v>8</v>
      </c>
      <c r="B46" s="138" t="s">
        <v>42</v>
      </c>
      <c r="C46" s="138"/>
      <c r="D46" s="138"/>
      <c r="E46" s="138"/>
      <c r="F46" s="138"/>
      <c r="G46" s="138"/>
      <c r="H46" s="15">
        <f t="shared" si="0"/>
        <v>1.6556291390728478E-2</v>
      </c>
      <c r="I46" s="105">
        <f>IF(I27="Não aplicável",0,I27/I13*5*(I10/H10*(1+I28)))</f>
        <v>32.999008264462816</v>
      </c>
    </row>
    <row r="47" spans="1:10" s="19" customFormat="1" ht="15" customHeight="1" x14ac:dyDescent="0.25">
      <c r="A47" s="160" t="s">
        <v>43</v>
      </c>
      <c r="B47" s="160"/>
      <c r="C47" s="160"/>
      <c r="D47" s="160"/>
      <c r="E47" s="160"/>
      <c r="F47" s="160"/>
      <c r="G47" s="160"/>
      <c r="H47" s="16">
        <f>SUM(H39:H46)</f>
        <v>1</v>
      </c>
      <c r="I47" s="17">
        <f>SUM(I39:I46)</f>
        <v>1993.1400991735538</v>
      </c>
      <c r="J47" s="18"/>
    </row>
    <row r="48" spans="1:10" s="19" customFormat="1" ht="1.1499999999999999" customHeight="1" x14ac:dyDescent="0.25">
      <c r="A48" s="161"/>
      <c r="B48" s="161"/>
      <c r="C48" s="161"/>
      <c r="D48" s="161"/>
      <c r="E48" s="161"/>
      <c r="F48" s="161"/>
      <c r="G48" s="161"/>
      <c r="H48" s="161"/>
      <c r="I48" s="161"/>
      <c r="J48" s="18"/>
    </row>
    <row r="49" spans="1:10" s="19" customFormat="1" ht="1.1499999999999999" customHeight="1" x14ac:dyDescent="0.25">
      <c r="A49" s="162"/>
      <c r="B49" s="162"/>
      <c r="C49" s="162"/>
      <c r="D49" s="162"/>
      <c r="E49" s="162"/>
      <c r="F49" s="162"/>
      <c r="G49" s="162"/>
      <c r="H49" s="162"/>
      <c r="I49" s="162"/>
      <c r="J49" s="18"/>
    </row>
    <row r="50" spans="1:10" s="19" customFormat="1" ht="1.1499999999999999" customHeight="1" x14ac:dyDescent="0.25">
      <c r="A50" s="162"/>
      <c r="B50" s="162"/>
      <c r="C50" s="162"/>
      <c r="D50" s="162"/>
      <c r="E50" s="162"/>
      <c r="F50" s="162"/>
      <c r="G50" s="162"/>
      <c r="H50" s="162"/>
      <c r="I50" s="162"/>
      <c r="J50" s="18"/>
    </row>
    <row r="51" spans="1:10" s="19" customFormat="1" ht="1.1499999999999999" customHeight="1" x14ac:dyDescent="0.25">
      <c r="A51" s="162"/>
      <c r="B51" s="162"/>
      <c r="C51" s="162"/>
      <c r="D51" s="162"/>
      <c r="E51" s="162"/>
      <c r="F51" s="162"/>
      <c r="G51" s="162"/>
      <c r="H51" s="162"/>
      <c r="I51" s="162"/>
      <c r="J51" s="18"/>
    </row>
    <row r="52" spans="1:10" s="19" customFormat="1" ht="1.1499999999999999" customHeight="1" x14ac:dyDescent="0.25">
      <c r="A52" s="162"/>
      <c r="B52" s="162"/>
      <c r="C52" s="162"/>
      <c r="D52" s="162"/>
      <c r="E52" s="162"/>
      <c r="F52" s="162"/>
      <c r="G52" s="162"/>
      <c r="H52" s="162"/>
      <c r="I52" s="162"/>
      <c r="J52" s="18"/>
    </row>
    <row r="53" spans="1:10" s="19" customFormat="1" ht="1.1499999999999999" customHeight="1" x14ac:dyDescent="0.25">
      <c r="A53" s="162"/>
      <c r="B53" s="162"/>
      <c r="C53" s="162"/>
      <c r="D53" s="162"/>
      <c r="E53" s="162"/>
      <c r="F53" s="162"/>
      <c r="G53" s="162"/>
      <c r="H53" s="162"/>
      <c r="I53" s="162"/>
      <c r="J53" s="18"/>
    </row>
    <row r="54" spans="1:10" s="19" customFormat="1" ht="1.1499999999999999" customHeight="1" x14ac:dyDescent="0.25">
      <c r="A54" s="162"/>
      <c r="B54" s="162"/>
      <c r="C54" s="162"/>
      <c r="D54" s="162"/>
      <c r="E54" s="162"/>
      <c r="F54" s="162"/>
      <c r="G54" s="162"/>
      <c r="H54" s="162"/>
      <c r="I54" s="162"/>
      <c r="J54" s="18"/>
    </row>
    <row r="55" spans="1:10" s="19" customFormat="1" ht="1.1499999999999999" customHeight="1" x14ac:dyDescent="0.25">
      <c r="A55" s="162"/>
      <c r="B55" s="162"/>
      <c r="C55" s="162"/>
      <c r="D55" s="162"/>
      <c r="E55" s="162"/>
      <c r="F55" s="162"/>
      <c r="G55" s="162"/>
      <c r="H55" s="162"/>
      <c r="I55" s="162"/>
      <c r="J55" s="18"/>
    </row>
    <row r="56" spans="1:10" s="19" customFormat="1" ht="1.1499999999999999" customHeight="1" x14ac:dyDescent="0.25">
      <c r="A56" s="162"/>
      <c r="B56" s="162"/>
      <c r="C56" s="162"/>
      <c r="D56" s="162"/>
      <c r="E56" s="162"/>
      <c r="F56" s="162"/>
      <c r="G56" s="162"/>
      <c r="H56" s="162"/>
      <c r="I56" s="162"/>
      <c r="J56" s="18"/>
    </row>
    <row r="57" spans="1:10" ht="1.1499999999999999" customHeight="1" x14ac:dyDescent="0.25">
      <c r="A57" s="163"/>
      <c r="B57" s="163"/>
      <c r="C57" s="163"/>
      <c r="D57" s="163"/>
      <c r="E57" s="163"/>
      <c r="F57" s="163"/>
      <c r="G57" s="163"/>
      <c r="H57" s="163"/>
      <c r="I57" s="163"/>
    </row>
    <row r="58" spans="1:10" ht="33.75" customHeight="1" x14ac:dyDescent="0.25">
      <c r="A58" s="14" t="s">
        <v>44</v>
      </c>
      <c r="B58" s="159" t="s">
        <v>45</v>
      </c>
      <c r="C58" s="159"/>
      <c r="D58" s="159"/>
      <c r="E58" s="159"/>
      <c r="F58" s="159"/>
      <c r="G58" s="159"/>
      <c r="H58" s="14" t="s">
        <v>34</v>
      </c>
      <c r="I58" s="14" t="s">
        <v>35</v>
      </c>
    </row>
    <row r="59" spans="1:10" ht="15" customHeight="1" x14ac:dyDescent="0.25">
      <c r="A59" s="99">
        <v>1</v>
      </c>
      <c r="B59" s="138" t="s">
        <v>46</v>
      </c>
      <c r="C59" s="138"/>
      <c r="D59" s="138"/>
      <c r="E59" s="138"/>
      <c r="F59" s="138"/>
      <c r="G59" s="138"/>
      <c r="H59" s="15">
        <v>0.2</v>
      </c>
      <c r="I59" s="105">
        <f t="shared" ref="I59:I66" si="2">$I$47*H59</f>
        <v>398.62801983471081</v>
      </c>
    </row>
    <row r="60" spans="1:10" ht="15" customHeight="1" x14ac:dyDescent="0.25">
      <c r="A60" s="99">
        <v>2</v>
      </c>
      <c r="B60" s="138" t="s">
        <v>47</v>
      </c>
      <c r="C60" s="138"/>
      <c r="D60" s="138"/>
      <c r="E60" s="138"/>
      <c r="F60" s="138"/>
      <c r="G60" s="138"/>
      <c r="H60" s="15">
        <v>1.4999999999999999E-2</v>
      </c>
      <c r="I60" s="105">
        <f t="shared" si="2"/>
        <v>29.897101487603308</v>
      </c>
    </row>
    <row r="61" spans="1:10" ht="15" customHeight="1" x14ac:dyDescent="0.25">
      <c r="A61" s="99">
        <v>3</v>
      </c>
      <c r="B61" s="138" t="s">
        <v>48</v>
      </c>
      <c r="C61" s="138"/>
      <c r="D61" s="138"/>
      <c r="E61" s="138"/>
      <c r="F61" s="138"/>
      <c r="G61" s="138"/>
      <c r="H61" s="15">
        <v>0.01</v>
      </c>
      <c r="I61" s="105">
        <f t="shared" si="2"/>
        <v>19.93140099173554</v>
      </c>
    </row>
    <row r="62" spans="1:10" ht="15" customHeight="1" x14ac:dyDescent="0.25">
      <c r="A62" s="99">
        <v>4</v>
      </c>
      <c r="B62" s="138" t="s">
        <v>49</v>
      </c>
      <c r="C62" s="138"/>
      <c r="D62" s="138"/>
      <c r="E62" s="138"/>
      <c r="F62" s="138"/>
      <c r="G62" s="138"/>
      <c r="H62" s="15">
        <v>2E-3</v>
      </c>
      <c r="I62" s="105">
        <f t="shared" si="2"/>
        <v>3.9862801983471079</v>
      </c>
    </row>
    <row r="63" spans="1:10" ht="15" customHeight="1" x14ac:dyDescent="0.25">
      <c r="A63" s="99">
        <v>5</v>
      </c>
      <c r="B63" s="138" t="s">
        <v>50</v>
      </c>
      <c r="C63" s="138"/>
      <c r="D63" s="138"/>
      <c r="E63" s="138"/>
      <c r="F63" s="138"/>
      <c r="G63" s="138"/>
      <c r="H63" s="15">
        <v>2.5000000000000001E-2</v>
      </c>
      <c r="I63" s="105">
        <f t="shared" si="2"/>
        <v>49.828502479338852</v>
      </c>
    </row>
    <row r="64" spans="1:10" ht="15" customHeight="1" x14ac:dyDescent="0.25">
      <c r="A64" s="99">
        <v>6</v>
      </c>
      <c r="B64" s="138" t="s">
        <v>51</v>
      </c>
      <c r="C64" s="138"/>
      <c r="D64" s="138"/>
      <c r="E64" s="138"/>
      <c r="F64" s="138"/>
      <c r="G64" s="138"/>
      <c r="H64" s="15">
        <v>0.08</v>
      </c>
      <c r="I64" s="105">
        <f t="shared" si="2"/>
        <v>159.45120793388432</v>
      </c>
    </row>
    <row r="65" spans="1:10" ht="15" customHeight="1" x14ac:dyDescent="0.25">
      <c r="A65" s="99">
        <v>7</v>
      </c>
      <c r="B65" s="138" t="s">
        <v>52</v>
      </c>
      <c r="C65" s="138"/>
      <c r="D65" s="138"/>
      <c r="E65" s="138"/>
      <c r="F65" s="138"/>
      <c r="G65" s="138"/>
      <c r="H65" s="15">
        <v>0.03</v>
      </c>
      <c r="I65" s="105">
        <f t="shared" si="2"/>
        <v>59.794202975206616</v>
      </c>
    </row>
    <row r="66" spans="1:10" ht="15" customHeight="1" x14ac:dyDescent="0.25">
      <c r="A66" s="99">
        <v>8</v>
      </c>
      <c r="B66" s="138" t="s">
        <v>53</v>
      </c>
      <c r="C66" s="138"/>
      <c r="D66" s="138"/>
      <c r="E66" s="138"/>
      <c r="F66" s="138"/>
      <c r="G66" s="138"/>
      <c r="H66" s="15">
        <v>6.0000000000000001E-3</v>
      </c>
      <c r="I66" s="105">
        <f t="shared" si="2"/>
        <v>11.958840595041323</v>
      </c>
    </row>
    <row r="67" spans="1:10" s="19" customFormat="1" ht="15" customHeight="1" x14ac:dyDescent="0.25">
      <c r="A67" s="160" t="s">
        <v>54</v>
      </c>
      <c r="B67" s="160"/>
      <c r="C67" s="160"/>
      <c r="D67" s="160"/>
      <c r="E67" s="160"/>
      <c r="F67" s="160"/>
      <c r="G67" s="160"/>
      <c r="H67" s="16">
        <f>SUM(H59:H66)</f>
        <v>0.3680000000000001</v>
      </c>
      <c r="I67" s="17">
        <f>SUM(I59:I66)</f>
        <v>733.47555649586798</v>
      </c>
      <c r="J67" s="18"/>
    </row>
    <row r="68" spans="1:10" ht="15" customHeight="1" x14ac:dyDescent="0.25">
      <c r="A68" s="164" t="s">
        <v>55</v>
      </c>
      <c r="B68" s="164"/>
      <c r="C68" s="164"/>
      <c r="D68" s="164"/>
      <c r="E68" s="164"/>
      <c r="F68" s="164"/>
      <c r="G68" s="164"/>
      <c r="H68" s="164"/>
      <c r="I68" s="164"/>
    </row>
    <row r="69" spans="1:10" ht="30.75" customHeight="1" x14ac:dyDescent="0.25">
      <c r="A69" s="165" t="s">
        <v>56</v>
      </c>
      <c r="B69" s="165"/>
      <c r="C69" s="165"/>
      <c r="D69" s="165"/>
      <c r="E69" s="165"/>
      <c r="F69" s="165"/>
      <c r="G69" s="165"/>
      <c r="H69" s="165"/>
      <c r="I69" s="165"/>
    </row>
    <row r="70" spans="1:10" ht="33.75" customHeight="1" x14ac:dyDescent="0.25">
      <c r="A70" s="14" t="s">
        <v>57</v>
      </c>
      <c r="B70" s="159" t="s">
        <v>58</v>
      </c>
      <c r="C70" s="159"/>
      <c r="D70" s="159"/>
      <c r="E70" s="159"/>
      <c r="F70" s="159"/>
      <c r="G70" s="159"/>
      <c r="H70" s="14" t="s">
        <v>34</v>
      </c>
      <c r="I70" s="14" t="s">
        <v>35</v>
      </c>
    </row>
    <row r="71" spans="1:10" ht="15" customHeight="1" x14ac:dyDescent="0.25">
      <c r="A71" s="99">
        <v>1</v>
      </c>
      <c r="B71" s="138" t="s">
        <v>59</v>
      </c>
      <c r="C71" s="138"/>
      <c r="D71" s="138"/>
      <c r="E71" s="138"/>
      <c r="F71" s="138"/>
      <c r="G71" s="138"/>
      <c r="H71" s="15">
        <v>0.119314</v>
      </c>
      <c r="I71" s="105">
        <f t="shared" ref="I71:I78" si="3">$I$47*H71</f>
        <v>237.8095177927934</v>
      </c>
    </row>
    <row r="72" spans="1:10" ht="15" customHeight="1" x14ac:dyDescent="0.25">
      <c r="A72" s="99">
        <v>2</v>
      </c>
      <c r="B72" s="138" t="s">
        <v>60</v>
      </c>
      <c r="C72" s="138"/>
      <c r="D72" s="138"/>
      <c r="E72" s="138"/>
      <c r="F72" s="138"/>
      <c r="G72" s="138"/>
      <c r="H72" s="15">
        <v>2.0479000000000001E-2</v>
      </c>
      <c r="I72" s="105">
        <f t="shared" si="3"/>
        <v>40.817516090975211</v>
      </c>
    </row>
    <row r="73" spans="1:10" ht="15" customHeight="1" x14ac:dyDescent="0.25">
      <c r="A73" s="99">
        <v>3</v>
      </c>
      <c r="B73" s="138" t="s">
        <v>61</v>
      </c>
      <c r="C73" s="138"/>
      <c r="D73" s="138"/>
      <c r="E73" s="138"/>
      <c r="F73" s="138"/>
      <c r="G73" s="138"/>
      <c r="H73" s="15">
        <v>1.2123E-2</v>
      </c>
      <c r="I73" s="105">
        <f t="shared" si="3"/>
        <v>24.162837422280994</v>
      </c>
    </row>
    <row r="74" spans="1:10" ht="15" customHeight="1" x14ac:dyDescent="0.25">
      <c r="A74" s="99">
        <v>4</v>
      </c>
      <c r="B74" s="138" t="s">
        <v>62</v>
      </c>
      <c r="C74" s="138"/>
      <c r="D74" s="138"/>
      <c r="E74" s="138"/>
      <c r="F74" s="138"/>
      <c r="G74" s="138"/>
      <c r="H74" s="15">
        <v>1.1436E-2</v>
      </c>
      <c r="I74" s="105">
        <f t="shared" si="3"/>
        <v>22.793550174148763</v>
      </c>
    </row>
    <row r="75" spans="1:10" ht="15" customHeight="1" x14ac:dyDescent="0.25">
      <c r="A75" s="99">
        <v>5</v>
      </c>
      <c r="B75" s="138" t="s">
        <v>63</v>
      </c>
      <c r="C75" s="138"/>
      <c r="D75" s="138"/>
      <c r="E75" s="138"/>
      <c r="F75" s="138"/>
      <c r="G75" s="138"/>
      <c r="H75" s="15">
        <v>1.74E-4</v>
      </c>
      <c r="I75" s="105">
        <f t="shared" si="3"/>
        <v>0.34680637725619839</v>
      </c>
    </row>
    <row r="76" spans="1:10" ht="15" customHeight="1" x14ac:dyDescent="0.25">
      <c r="A76" s="99">
        <v>6</v>
      </c>
      <c r="B76" s="138" t="s">
        <v>64</v>
      </c>
      <c r="C76" s="138"/>
      <c r="D76" s="138"/>
      <c r="E76" s="138"/>
      <c r="F76" s="138"/>
      <c r="G76" s="138"/>
      <c r="H76" s="15">
        <v>4.4200000000000001E-4</v>
      </c>
      <c r="I76" s="105">
        <f t="shared" si="3"/>
        <v>0.88096792383471079</v>
      </c>
    </row>
    <row r="77" spans="1:10" ht="15" customHeight="1" x14ac:dyDescent="0.25">
      <c r="A77" s="99">
        <v>7</v>
      </c>
      <c r="B77" s="138" t="s">
        <v>65</v>
      </c>
      <c r="C77" s="138"/>
      <c r="D77" s="138"/>
      <c r="E77" s="138"/>
      <c r="F77" s="138"/>
      <c r="G77" s="138"/>
      <c r="H77" s="15">
        <v>1.85E-4</v>
      </c>
      <c r="I77" s="105">
        <f t="shared" si="3"/>
        <v>0.36873091834710747</v>
      </c>
    </row>
    <row r="78" spans="1:10" ht="15" customHeight="1" x14ac:dyDescent="0.25">
      <c r="A78" s="99">
        <v>8</v>
      </c>
      <c r="B78" s="138" t="s">
        <v>66</v>
      </c>
      <c r="C78" s="138"/>
      <c r="D78" s="138"/>
      <c r="E78" s="138"/>
      <c r="F78" s="138"/>
      <c r="G78" s="138"/>
      <c r="H78" s="15">
        <v>9.0789999999999996E-2</v>
      </c>
      <c r="I78" s="105">
        <f t="shared" si="3"/>
        <v>180.95718960396695</v>
      </c>
    </row>
    <row r="79" spans="1:10" s="19" customFormat="1" ht="15" customHeight="1" x14ac:dyDescent="0.25">
      <c r="A79" s="160" t="s">
        <v>67</v>
      </c>
      <c r="B79" s="160"/>
      <c r="C79" s="160"/>
      <c r="D79" s="160"/>
      <c r="E79" s="160"/>
      <c r="F79" s="160"/>
      <c r="G79" s="160"/>
      <c r="H79" s="16">
        <f>SUM(H71:H78)</f>
        <v>0.25494299999999998</v>
      </c>
      <c r="I79" s="17">
        <f>SUM(I71:I78)</f>
        <v>508.13711630360331</v>
      </c>
      <c r="J79" s="18"/>
    </row>
    <row r="80" spans="1:10" ht="11.25" customHeight="1" x14ac:dyDescent="0.25">
      <c r="A80" s="20" t="s">
        <v>68</v>
      </c>
      <c r="B80" s="167" t="s">
        <v>69</v>
      </c>
      <c r="C80" s="167"/>
      <c r="D80" s="167"/>
      <c r="E80" s="167"/>
      <c r="F80" s="167"/>
      <c r="G80" s="167"/>
      <c r="H80" s="167"/>
      <c r="I80" s="167"/>
    </row>
    <row r="81" spans="1:11" ht="15" customHeight="1" x14ac:dyDescent="0.25">
      <c r="A81" s="20" t="s">
        <v>70</v>
      </c>
      <c r="B81" s="168" t="s">
        <v>71</v>
      </c>
      <c r="C81" s="168"/>
      <c r="D81" s="168"/>
      <c r="E81" s="168"/>
      <c r="F81" s="168"/>
      <c r="G81" s="168"/>
      <c r="H81" s="168"/>
      <c r="I81" s="168"/>
    </row>
    <row r="82" spans="1:11" ht="33.75" customHeight="1" x14ac:dyDescent="0.25">
      <c r="A82" s="14" t="s">
        <v>72</v>
      </c>
      <c r="B82" s="159" t="s">
        <v>73</v>
      </c>
      <c r="C82" s="159"/>
      <c r="D82" s="159"/>
      <c r="E82" s="159"/>
      <c r="F82" s="159"/>
      <c r="G82" s="159"/>
      <c r="H82" s="14" t="s">
        <v>34</v>
      </c>
      <c r="I82" s="14" t="s">
        <v>35</v>
      </c>
    </row>
    <row r="83" spans="1:11" ht="15" customHeight="1" x14ac:dyDescent="0.25">
      <c r="A83" s="99">
        <v>1</v>
      </c>
      <c r="B83" s="138" t="s">
        <v>74</v>
      </c>
      <c r="C83" s="138"/>
      <c r="D83" s="138"/>
      <c r="E83" s="138"/>
      <c r="F83" s="138"/>
      <c r="G83" s="138"/>
      <c r="H83" s="15">
        <v>4.8321000000000003E-2</v>
      </c>
      <c r="I83" s="105">
        <f>$I$47*H83</f>
        <v>96.310522732165296</v>
      </c>
    </row>
    <row r="84" spans="1:11" ht="15" customHeight="1" x14ac:dyDescent="0.25">
      <c r="A84" s="99">
        <v>2</v>
      </c>
      <c r="B84" s="138" t="s">
        <v>75</v>
      </c>
      <c r="C84" s="138"/>
      <c r="D84" s="138"/>
      <c r="E84" s="138"/>
      <c r="F84" s="138"/>
      <c r="G84" s="138"/>
      <c r="H84" s="15">
        <v>3.5109999999999998E-3</v>
      </c>
      <c r="I84" s="105">
        <f>$I$47*H84</f>
        <v>6.9979148881983475</v>
      </c>
    </row>
    <row r="85" spans="1:11" ht="15" customHeight="1" x14ac:dyDescent="0.25">
      <c r="A85" s="99">
        <v>3</v>
      </c>
      <c r="B85" s="138" t="s">
        <v>76</v>
      </c>
      <c r="C85" s="138"/>
      <c r="D85" s="138"/>
      <c r="E85" s="138"/>
      <c r="F85" s="138"/>
      <c r="G85" s="138"/>
      <c r="H85" s="15">
        <v>1.9328000000000001E-2</v>
      </c>
      <c r="I85" s="105">
        <f>$I$47*H85</f>
        <v>38.523411836826455</v>
      </c>
    </row>
    <row r="86" spans="1:11" s="19" customFormat="1" ht="15" customHeight="1" x14ac:dyDescent="0.25">
      <c r="A86" s="160" t="s">
        <v>77</v>
      </c>
      <c r="B86" s="160"/>
      <c r="C86" s="160"/>
      <c r="D86" s="160"/>
      <c r="E86" s="160"/>
      <c r="F86" s="160"/>
      <c r="G86" s="160"/>
      <c r="H86" s="16">
        <f>SUM(H83:H85)</f>
        <v>7.1160000000000001E-2</v>
      </c>
      <c r="I86" s="17">
        <f>SUM(I83:I85)</f>
        <v>141.83184945719012</v>
      </c>
      <c r="J86" s="18"/>
    </row>
    <row r="87" spans="1:11" ht="4.5" customHeight="1" x14ac:dyDescent="0.25"/>
    <row r="88" spans="1:11" ht="33.75" customHeight="1" x14ac:dyDescent="0.25">
      <c r="A88" s="14" t="s">
        <v>78</v>
      </c>
      <c r="B88" s="159" t="s">
        <v>79</v>
      </c>
      <c r="C88" s="159"/>
      <c r="D88" s="159"/>
      <c r="E88" s="159"/>
      <c r="F88" s="159"/>
      <c r="G88" s="159"/>
      <c r="H88" s="14" t="s">
        <v>34</v>
      </c>
      <c r="I88" s="14" t="s">
        <v>35</v>
      </c>
    </row>
    <row r="89" spans="1:11" ht="15" customHeight="1" x14ac:dyDescent="0.25">
      <c r="A89" s="99">
        <v>1</v>
      </c>
      <c r="B89" s="138" t="s">
        <v>80</v>
      </c>
      <c r="C89" s="138"/>
      <c r="D89" s="138"/>
      <c r="E89" s="138"/>
      <c r="F89" s="138"/>
      <c r="G89" s="138"/>
      <c r="H89" s="15">
        <f>(H67*H79)</f>
        <v>9.3819024000000015E-2</v>
      </c>
      <c r="I89" s="105">
        <f>$I$47*H89</f>
        <v>186.99445879972606</v>
      </c>
    </row>
    <row r="90" spans="1:11" s="19" customFormat="1" ht="15" customHeight="1" x14ac:dyDescent="0.25">
      <c r="A90" s="160" t="s">
        <v>81</v>
      </c>
      <c r="B90" s="160"/>
      <c r="C90" s="160"/>
      <c r="D90" s="160"/>
      <c r="E90" s="160"/>
      <c r="F90" s="160"/>
      <c r="G90" s="160"/>
      <c r="H90" s="16">
        <f>SUM(H89:H89)</f>
        <v>9.3819024000000015E-2</v>
      </c>
      <c r="I90" s="17">
        <f>I89</f>
        <v>186.99445879972606</v>
      </c>
      <c r="J90" s="18"/>
      <c r="K90" s="21"/>
    </row>
    <row r="91" spans="1:11" ht="4.5" customHeight="1" x14ac:dyDescent="0.25">
      <c r="J91" s="22"/>
    </row>
    <row r="92" spans="1:11" s="19" customFormat="1" ht="12" customHeight="1" x14ac:dyDescent="0.25">
      <c r="A92" s="166" t="s">
        <v>180</v>
      </c>
      <c r="B92" s="166"/>
      <c r="C92" s="166"/>
      <c r="D92" s="166"/>
      <c r="E92" s="166"/>
      <c r="F92" s="166"/>
      <c r="G92" s="166"/>
      <c r="H92" s="23">
        <f>H67+H79+H86+H90</f>
        <v>0.787922024</v>
      </c>
      <c r="I92" s="24">
        <f>I67+I79+I86+I90</f>
        <v>1570.4389810563875</v>
      </c>
      <c r="J92" s="18"/>
    </row>
    <row r="93" spans="1:11" ht="4.5" customHeight="1" x14ac:dyDescent="0.25"/>
    <row r="94" spans="1:11" ht="33.75" customHeight="1" x14ac:dyDescent="0.25">
      <c r="A94" s="14" t="s">
        <v>82</v>
      </c>
      <c r="B94" s="159" t="s">
        <v>83</v>
      </c>
      <c r="C94" s="159"/>
      <c r="D94" s="159"/>
      <c r="E94" s="159"/>
      <c r="F94" s="159"/>
      <c r="G94" s="159"/>
      <c r="H94" s="14" t="s">
        <v>34</v>
      </c>
      <c r="I94" s="14" t="s">
        <v>35</v>
      </c>
    </row>
    <row r="95" spans="1:11" ht="15" customHeight="1" x14ac:dyDescent="0.25">
      <c r="A95" s="99">
        <v>1</v>
      </c>
      <c r="B95" s="138" t="s">
        <v>19</v>
      </c>
      <c r="C95" s="138"/>
      <c r="D95" s="138"/>
      <c r="E95" s="138"/>
      <c r="F95" s="138"/>
      <c r="G95" s="138"/>
      <c r="H95" s="15">
        <f t="shared" ref="H95:H101" si="4">I95/$I$47</f>
        <v>0.24273908301810332</v>
      </c>
      <c r="I95" s="105">
        <f>I114</f>
        <v>483.81299999999999</v>
      </c>
    </row>
    <row r="96" spans="1:11" ht="15" customHeight="1" x14ac:dyDescent="0.25">
      <c r="A96" s="99">
        <f>A95+1</f>
        <v>2</v>
      </c>
      <c r="B96" s="138" t="s">
        <v>20</v>
      </c>
      <c r="C96" s="138"/>
      <c r="D96" s="138"/>
      <c r="E96" s="138"/>
      <c r="F96" s="138"/>
      <c r="G96" s="138"/>
      <c r="H96" s="15">
        <f t="shared" si="4"/>
        <v>0</v>
      </c>
      <c r="I96" s="105">
        <f>I110</f>
        <v>0</v>
      </c>
    </row>
    <row r="97" spans="1:10" ht="15" customHeight="1" x14ac:dyDescent="0.25">
      <c r="A97" s="99">
        <f t="shared" ref="A97:A99" si="5">A96+1</f>
        <v>3</v>
      </c>
      <c r="B97" s="171" t="s">
        <v>175</v>
      </c>
      <c r="C97" s="172"/>
      <c r="D97" s="172"/>
      <c r="E97" s="172"/>
      <c r="F97" s="172"/>
      <c r="G97" s="173"/>
      <c r="H97" s="15">
        <f t="shared" si="4"/>
        <v>0</v>
      </c>
      <c r="I97" s="105">
        <v>0</v>
      </c>
    </row>
    <row r="98" spans="1:10" ht="15" customHeight="1" x14ac:dyDescent="0.25">
      <c r="A98" s="99">
        <f t="shared" si="5"/>
        <v>4</v>
      </c>
      <c r="B98" s="138" t="s">
        <v>84</v>
      </c>
      <c r="C98" s="138"/>
      <c r="D98" s="138"/>
      <c r="E98" s="138"/>
      <c r="F98" s="138"/>
      <c r="G98" s="138"/>
      <c r="H98" s="15">
        <f t="shared" si="4"/>
        <v>6.236554709767491E-2</v>
      </c>
      <c r="I98" s="105">
        <f>I106</f>
        <v>124.30327272727271</v>
      </c>
    </row>
    <row r="99" spans="1:10" ht="15" customHeight="1" x14ac:dyDescent="0.25">
      <c r="A99" s="99">
        <f t="shared" si="5"/>
        <v>5</v>
      </c>
      <c r="B99" s="138" t="s">
        <v>85</v>
      </c>
      <c r="C99" s="138"/>
      <c r="D99" s="138"/>
      <c r="E99" s="138"/>
      <c r="F99" s="138"/>
      <c r="G99" s="138"/>
      <c r="H99" s="15">
        <f t="shared" si="4"/>
        <v>0</v>
      </c>
      <c r="I99" s="105">
        <f>IF(I29="Não aplicável",0,((I10/H10)*1.5*I29))</f>
        <v>0</v>
      </c>
    </row>
    <row r="100" spans="1:10" ht="15" customHeight="1" x14ac:dyDescent="0.25">
      <c r="A100" s="134">
        <v>6</v>
      </c>
      <c r="B100" s="171" t="s">
        <v>227</v>
      </c>
      <c r="C100" s="172"/>
      <c r="D100" s="172"/>
      <c r="E100" s="172"/>
      <c r="F100" s="172"/>
      <c r="G100" s="173"/>
      <c r="H100" s="15">
        <f t="shared" si="4"/>
        <v>1.2803916799718066E-2</v>
      </c>
      <c r="I100" s="135">
        <f>I21</f>
        <v>25.52</v>
      </c>
    </row>
    <row r="101" spans="1:10" ht="15" customHeight="1" x14ac:dyDescent="0.25">
      <c r="A101" s="99">
        <v>7</v>
      </c>
      <c r="B101" s="138" t="s">
        <v>228</v>
      </c>
      <c r="C101" s="138"/>
      <c r="D101" s="138"/>
      <c r="E101" s="138"/>
      <c r="F101" s="138"/>
      <c r="G101" s="138"/>
      <c r="H101" s="15">
        <f t="shared" si="4"/>
        <v>4.0137670218551934E-2</v>
      </c>
      <c r="I101" s="105">
        <f>I23</f>
        <v>80</v>
      </c>
    </row>
    <row r="102" spans="1:10" ht="15" customHeight="1" x14ac:dyDescent="0.25">
      <c r="A102" s="160" t="s">
        <v>87</v>
      </c>
      <c r="B102" s="160"/>
      <c r="C102" s="160"/>
      <c r="D102" s="160"/>
      <c r="E102" s="160"/>
      <c r="F102" s="160"/>
      <c r="G102" s="160"/>
      <c r="H102" s="16">
        <f>SUM(H95:H101)</f>
        <v>0.35804621713404816</v>
      </c>
      <c r="I102" s="17">
        <f>SUM(I95:I101)</f>
        <v>713.63627272727263</v>
      </c>
      <c r="J102" s="25"/>
    </row>
    <row r="103" spans="1:10" ht="18" customHeight="1" x14ac:dyDescent="0.25">
      <c r="A103" s="20" t="s">
        <v>88</v>
      </c>
      <c r="B103" s="164" t="s">
        <v>89</v>
      </c>
      <c r="C103" s="164"/>
      <c r="D103" s="164"/>
      <c r="E103" s="164"/>
      <c r="F103" s="164"/>
      <c r="G103" s="164"/>
      <c r="H103" s="26"/>
      <c r="I103" s="27"/>
    </row>
    <row r="104" spans="1:10" ht="15" customHeight="1" x14ac:dyDescent="0.25">
      <c r="A104" s="169" t="s">
        <v>90</v>
      </c>
      <c r="B104" s="169"/>
      <c r="C104" s="169"/>
      <c r="D104" s="169"/>
      <c r="E104" s="169"/>
      <c r="F104" s="169"/>
      <c r="G104" s="169"/>
      <c r="H104" s="169"/>
      <c r="I104" s="169"/>
    </row>
    <row r="105" spans="1:10" ht="24" customHeight="1" x14ac:dyDescent="0.25">
      <c r="A105" s="154" t="s">
        <v>91</v>
      </c>
      <c r="B105" s="154"/>
      <c r="C105" s="99" t="s">
        <v>92</v>
      </c>
      <c r="D105" s="99" t="s">
        <v>93</v>
      </c>
      <c r="E105" s="99" t="s">
        <v>94</v>
      </c>
      <c r="F105" s="99" t="s">
        <v>95</v>
      </c>
      <c r="G105" s="99" t="s">
        <v>96</v>
      </c>
      <c r="H105" s="15" t="s">
        <v>97</v>
      </c>
      <c r="I105" s="105" t="s">
        <v>98</v>
      </c>
    </row>
    <row r="106" spans="1:10" ht="15" customHeight="1" x14ac:dyDescent="0.25">
      <c r="A106" s="170">
        <f>IF(I12="Não aplicável",0,I12)</f>
        <v>5.3</v>
      </c>
      <c r="B106" s="170"/>
      <c r="C106" s="99">
        <f>IF(I13="Não aplicável",0,I13)</f>
        <v>22</v>
      </c>
      <c r="D106" s="99">
        <v>2</v>
      </c>
      <c r="E106" s="101">
        <f>A106*C106*D106</f>
        <v>233.2</v>
      </c>
      <c r="F106" s="101">
        <f>I39</f>
        <v>1814.9454545454546</v>
      </c>
      <c r="G106" s="28">
        <f>IF(I14="Não aplicável",0,I14)</f>
        <v>0.06</v>
      </c>
      <c r="H106" s="101">
        <f>F106*G106</f>
        <v>108.89672727272728</v>
      </c>
      <c r="I106" s="105">
        <f>IF((E106-H106)&gt;0,E106-H106,0)</f>
        <v>124.30327272727271</v>
      </c>
    </row>
    <row r="107" spans="1:10" ht="3.75" customHeight="1" x14ac:dyDescent="0.25">
      <c r="A107" s="29"/>
      <c r="E107" s="25"/>
      <c r="F107" s="25"/>
      <c r="G107" s="30"/>
      <c r="H107" s="25"/>
      <c r="I107" s="31"/>
    </row>
    <row r="108" spans="1:10" ht="15" customHeight="1" x14ac:dyDescent="0.25">
      <c r="A108" s="169" t="s">
        <v>99</v>
      </c>
      <c r="B108" s="169"/>
      <c r="C108" s="169"/>
      <c r="D108" s="169"/>
      <c r="E108" s="169"/>
      <c r="F108" s="169"/>
      <c r="G108" s="169"/>
      <c r="H108" s="169"/>
      <c r="I108" s="169"/>
    </row>
    <row r="109" spans="1:10" ht="23.25" customHeight="1" x14ac:dyDescent="0.25">
      <c r="A109" s="154" t="s">
        <v>91</v>
      </c>
      <c r="B109" s="154"/>
      <c r="C109" s="99" t="s">
        <v>100</v>
      </c>
      <c r="D109" s="99" t="s">
        <v>93</v>
      </c>
      <c r="E109" s="99" t="s">
        <v>94</v>
      </c>
      <c r="F109" s="99" t="s">
        <v>95</v>
      </c>
      <c r="G109" s="99" t="s">
        <v>96</v>
      </c>
      <c r="H109" s="15" t="s">
        <v>97</v>
      </c>
      <c r="I109" s="105" t="s">
        <v>98</v>
      </c>
    </row>
    <row r="110" spans="1:10" ht="15" customHeight="1" x14ac:dyDescent="0.25">
      <c r="A110" s="175">
        <f>IF(I18="Não aplicável",0,I18)</f>
        <v>0</v>
      </c>
      <c r="B110" s="175"/>
      <c r="C110" s="32">
        <f>IF(I19="Não aplicável",0,I19)</f>
        <v>0</v>
      </c>
      <c r="D110" s="99">
        <v>1</v>
      </c>
      <c r="E110" s="101">
        <f>A110*C110*D110</f>
        <v>0</v>
      </c>
      <c r="F110" s="101">
        <f>E110</f>
        <v>0</v>
      </c>
      <c r="G110" s="104">
        <f>IF(I20="Não aplicável",0,I20)</f>
        <v>0</v>
      </c>
      <c r="H110" s="101">
        <f>F110*G110</f>
        <v>0</v>
      </c>
      <c r="I110" s="105">
        <f>E110-H110</f>
        <v>0</v>
      </c>
    </row>
    <row r="111" spans="1:10" ht="4.5" customHeight="1" x14ac:dyDescent="0.25">
      <c r="A111" s="33"/>
      <c r="B111" s="33"/>
      <c r="C111" s="33"/>
      <c r="D111" s="33"/>
      <c r="E111" s="18"/>
      <c r="F111" s="18"/>
      <c r="G111" s="34"/>
      <c r="H111" s="18"/>
      <c r="I111" s="35"/>
    </row>
    <row r="112" spans="1:10" ht="15" customHeight="1" x14ac:dyDescent="0.25">
      <c r="A112" s="176" t="s">
        <v>174</v>
      </c>
      <c r="B112" s="177"/>
      <c r="C112" s="177"/>
      <c r="D112" s="177"/>
      <c r="E112" s="177"/>
      <c r="F112" s="178" t="str">
        <f>A15</f>
        <v xml:space="preserve">Auxílio Alimentação </v>
      </c>
      <c r="G112" s="178"/>
      <c r="H112" s="178"/>
      <c r="I112" s="179"/>
    </row>
    <row r="113" spans="1:12" ht="23.25" customHeight="1" x14ac:dyDescent="0.25">
      <c r="A113" s="153" t="s">
        <v>91</v>
      </c>
      <c r="B113" s="153"/>
      <c r="C113" s="100" t="s">
        <v>100</v>
      </c>
      <c r="D113" s="100" t="s">
        <v>93</v>
      </c>
      <c r="E113" s="100" t="s">
        <v>94</v>
      </c>
      <c r="F113" s="100" t="s">
        <v>95</v>
      </c>
      <c r="G113" s="100" t="s">
        <v>96</v>
      </c>
      <c r="H113" s="65" t="str">
        <f>H105</f>
        <v>Valor desconto</v>
      </c>
      <c r="I113" s="66" t="s">
        <v>98</v>
      </c>
    </row>
    <row r="114" spans="1:12" ht="15" customHeight="1" x14ac:dyDescent="0.25">
      <c r="A114" s="175">
        <f>IF(I15="Não aplicável",0,I15)</f>
        <v>27.15</v>
      </c>
      <c r="B114" s="175"/>
      <c r="C114" s="32">
        <f>IF(I16="Não aplicável",0,I16)</f>
        <v>22</v>
      </c>
      <c r="D114" s="99">
        <v>1</v>
      </c>
      <c r="E114" s="101">
        <f>A114*C114*D114</f>
        <v>597.29999999999995</v>
      </c>
      <c r="F114" s="101">
        <f>E114</f>
        <v>597.29999999999995</v>
      </c>
      <c r="G114" s="104">
        <f>IF(I17="Não aplicável",0,I17)</f>
        <v>0.19</v>
      </c>
      <c r="H114" s="101">
        <f>F114*G114</f>
        <v>113.48699999999999</v>
      </c>
      <c r="I114" s="105">
        <f>E114-H114</f>
        <v>483.81299999999999</v>
      </c>
    </row>
    <row r="115" spans="1:12" ht="4.5" customHeight="1" x14ac:dyDescent="0.25"/>
    <row r="116" spans="1:12" ht="12" customHeight="1" x14ac:dyDescent="0.25">
      <c r="A116" s="174" t="s">
        <v>101</v>
      </c>
      <c r="B116" s="174"/>
      <c r="C116" s="174"/>
      <c r="D116" s="174"/>
      <c r="E116" s="174"/>
      <c r="F116" s="174"/>
      <c r="G116" s="174"/>
      <c r="H116" s="36">
        <f>H47+H92+H102</f>
        <v>2.1459682411340482</v>
      </c>
      <c r="I116" s="37">
        <f>I47+I92+I102</f>
        <v>4277.2153529572142</v>
      </c>
      <c r="J116" s="25"/>
      <c r="L116" s="25"/>
    </row>
    <row r="117" spans="1:12" s="42" customFormat="1" ht="4.5" customHeight="1" x14ac:dyDescent="0.25">
      <c r="A117" s="38"/>
      <c r="B117" s="38"/>
      <c r="C117" s="38"/>
      <c r="D117" s="38"/>
      <c r="E117" s="38"/>
      <c r="F117" s="38"/>
      <c r="G117" s="38"/>
      <c r="H117" s="39"/>
      <c r="I117" s="40"/>
      <c r="J117" s="41"/>
      <c r="L117" s="41"/>
    </row>
    <row r="118" spans="1:12" ht="11.25" customHeight="1" x14ac:dyDescent="0.25">
      <c r="A118" s="158" t="s">
        <v>102</v>
      </c>
      <c r="B118" s="158"/>
      <c r="C118" s="158"/>
      <c r="D118" s="158"/>
      <c r="E118" s="158"/>
      <c r="F118" s="158"/>
      <c r="G118" s="158"/>
      <c r="H118" s="158"/>
      <c r="I118" s="158"/>
    </row>
    <row r="119" spans="1:12" ht="33.75" customHeight="1" x14ac:dyDescent="0.25">
      <c r="A119" s="14" t="s">
        <v>32</v>
      </c>
      <c r="B119" s="159" t="s">
        <v>103</v>
      </c>
      <c r="C119" s="159"/>
      <c r="D119" s="159"/>
      <c r="E119" s="159"/>
      <c r="F119" s="159"/>
      <c r="G119" s="159"/>
      <c r="H119" s="14" t="s">
        <v>34</v>
      </c>
      <c r="I119" s="14" t="s">
        <v>35</v>
      </c>
    </row>
    <row r="120" spans="1:12" ht="15" customHeight="1" x14ac:dyDescent="0.25">
      <c r="A120" s="99">
        <v>1</v>
      </c>
      <c r="B120" s="138" t="s">
        <v>104</v>
      </c>
      <c r="C120" s="138"/>
      <c r="D120" s="138"/>
      <c r="E120" s="138"/>
      <c r="F120" s="138"/>
      <c r="G120" s="138"/>
      <c r="H120" s="15">
        <f t="shared" ref="H120:H126" si="6">I120/$I$132</f>
        <v>0</v>
      </c>
      <c r="I120" s="105">
        <v>0</v>
      </c>
    </row>
    <row r="121" spans="1:12" ht="15" customHeight="1" x14ac:dyDescent="0.25">
      <c r="A121" s="99">
        <v>2</v>
      </c>
      <c r="B121" s="137" t="s">
        <v>105</v>
      </c>
      <c r="C121" s="137"/>
      <c r="D121" s="137"/>
      <c r="E121" s="137"/>
      <c r="F121" s="137"/>
      <c r="G121" s="137"/>
      <c r="H121" s="15">
        <f t="shared" si="6"/>
        <v>0</v>
      </c>
      <c r="I121" s="105">
        <v>0</v>
      </c>
    </row>
    <row r="122" spans="1:12" ht="15" customHeight="1" x14ac:dyDescent="0.25">
      <c r="A122" s="99">
        <v>3</v>
      </c>
      <c r="B122" s="138" t="s">
        <v>106</v>
      </c>
      <c r="C122" s="138"/>
      <c r="D122" s="138"/>
      <c r="E122" s="138"/>
      <c r="F122" s="138"/>
      <c r="G122" s="138"/>
      <c r="H122" s="15">
        <f t="shared" si="6"/>
        <v>0</v>
      </c>
      <c r="I122" s="105">
        <v>0</v>
      </c>
    </row>
    <row r="123" spans="1:12" ht="15" customHeight="1" x14ac:dyDescent="0.25">
      <c r="A123" s="99">
        <v>4</v>
      </c>
      <c r="B123" s="183" t="s">
        <v>222</v>
      </c>
      <c r="C123" s="183"/>
      <c r="D123" s="183"/>
      <c r="E123" s="183"/>
      <c r="F123" s="183"/>
      <c r="G123" s="183"/>
      <c r="H123" s="15">
        <f t="shared" si="6"/>
        <v>0</v>
      </c>
      <c r="I123" s="105">
        <f>IF(F130=20%,G130,0)</f>
        <v>0</v>
      </c>
    </row>
    <row r="124" spans="1:12" ht="15" customHeight="1" x14ac:dyDescent="0.25">
      <c r="A124" s="132">
        <v>5</v>
      </c>
      <c r="B124" s="183" t="s">
        <v>221</v>
      </c>
      <c r="C124" s="183"/>
      <c r="D124" s="183"/>
      <c r="E124" s="183"/>
      <c r="F124" s="183"/>
      <c r="G124" s="183"/>
      <c r="H124" s="15">
        <f t="shared" si="6"/>
        <v>0</v>
      </c>
      <c r="I124" s="133">
        <v>0</v>
      </c>
    </row>
    <row r="125" spans="1:12" ht="15" customHeight="1" x14ac:dyDescent="0.25">
      <c r="A125" s="99">
        <v>6</v>
      </c>
      <c r="B125" s="183" t="s">
        <v>223</v>
      </c>
      <c r="C125" s="183"/>
      <c r="D125" s="183"/>
      <c r="E125" s="183"/>
      <c r="F125" s="183"/>
      <c r="G125" s="183"/>
      <c r="H125" s="15">
        <f t="shared" si="6"/>
        <v>0</v>
      </c>
      <c r="I125" s="105">
        <v>0</v>
      </c>
    </row>
    <row r="126" spans="1:12" ht="15" customHeight="1" x14ac:dyDescent="0.25">
      <c r="A126" s="99">
        <v>7</v>
      </c>
      <c r="B126" s="138" t="s">
        <v>107</v>
      </c>
      <c r="C126" s="138"/>
      <c r="D126" s="138"/>
      <c r="E126" s="138"/>
      <c r="F126" s="138"/>
      <c r="G126" s="138"/>
      <c r="H126" s="15">
        <f t="shared" si="6"/>
        <v>0</v>
      </c>
      <c r="I126" s="105">
        <v>0</v>
      </c>
    </row>
    <row r="127" spans="1:12" ht="15" customHeight="1" x14ac:dyDescent="0.25">
      <c r="A127" s="160" t="s">
        <v>108</v>
      </c>
      <c r="B127" s="160"/>
      <c r="C127" s="160"/>
      <c r="D127" s="160"/>
      <c r="E127" s="160"/>
      <c r="F127" s="160"/>
      <c r="G127" s="160"/>
      <c r="H127" s="16">
        <f>H120+H121+H122+H123+H125+H126</f>
        <v>0</v>
      </c>
      <c r="I127" s="43">
        <f>SUM(I120:I126)</f>
        <v>0</v>
      </c>
      <c r="J127" s="25"/>
    </row>
    <row r="128" spans="1:12" ht="51" customHeight="1" x14ac:dyDescent="0.25">
      <c r="B128" s="184" t="s">
        <v>224</v>
      </c>
      <c r="C128" s="184"/>
      <c r="D128" s="184"/>
      <c r="E128" s="184"/>
      <c r="F128" s="184"/>
      <c r="G128" s="184"/>
      <c r="H128" s="184"/>
      <c r="I128" s="184"/>
    </row>
    <row r="129" spans="1:12" ht="5.25" customHeight="1" x14ac:dyDescent="0.25"/>
    <row r="130" spans="1:12" ht="48.75" customHeight="1" x14ac:dyDescent="0.25">
      <c r="A130" s="185" t="s">
        <v>109</v>
      </c>
      <c r="B130" s="185"/>
      <c r="C130" s="185"/>
      <c r="D130" s="185"/>
      <c r="E130" s="185"/>
      <c r="F130" s="44">
        <f>I30</f>
        <v>0.1</v>
      </c>
      <c r="G130" s="45">
        <f>I132*F130</f>
        <v>415.29120802299406</v>
      </c>
      <c r="H130" s="102" t="s">
        <v>110</v>
      </c>
      <c r="I130" s="46">
        <f>I98</f>
        <v>124.30327272727271</v>
      </c>
    </row>
    <row r="131" spans="1:12" s="49" customFormat="1" ht="16.5" customHeight="1" x14ac:dyDescent="0.25">
      <c r="A131" s="180" t="s">
        <v>111</v>
      </c>
      <c r="B131" s="180"/>
      <c r="C131" s="102" t="s">
        <v>112</v>
      </c>
      <c r="D131" s="102" t="s">
        <v>113</v>
      </c>
      <c r="E131" s="102" t="s">
        <v>114</v>
      </c>
      <c r="F131" s="102" t="s">
        <v>115</v>
      </c>
      <c r="G131" s="102" t="s">
        <v>116</v>
      </c>
      <c r="H131" s="102" t="s">
        <v>117</v>
      </c>
      <c r="I131" s="47" t="s">
        <v>118</v>
      </c>
      <c r="J131" s="48"/>
    </row>
    <row r="132" spans="1:12" ht="16.5" customHeight="1" x14ac:dyDescent="0.25">
      <c r="A132" s="181">
        <f>I47</f>
        <v>1993.1400991735538</v>
      </c>
      <c r="B132" s="181"/>
      <c r="C132" s="103">
        <f>I67</f>
        <v>733.47555649586798</v>
      </c>
      <c r="D132" s="103">
        <f>I79</f>
        <v>508.13711630360331</v>
      </c>
      <c r="E132" s="103">
        <f>I86</f>
        <v>141.83184945719012</v>
      </c>
      <c r="F132" s="103">
        <f>I90</f>
        <v>186.99445879972606</v>
      </c>
      <c r="G132" s="103">
        <f>I102</f>
        <v>713.63627272727263</v>
      </c>
      <c r="H132" s="103">
        <f>A132+C132+D132+E132+F132+G132</f>
        <v>4277.2153529572133</v>
      </c>
      <c r="I132" s="103">
        <f>H132-I130</f>
        <v>4152.9120802299403</v>
      </c>
      <c r="J132" s="25"/>
    </row>
    <row r="133" spans="1:12" ht="4.5" customHeight="1" x14ac:dyDescent="0.25">
      <c r="A133" s="20"/>
      <c r="B133" s="182"/>
      <c r="C133" s="182"/>
      <c r="D133" s="182"/>
      <c r="E133" s="182"/>
      <c r="F133" s="182"/>
      <c r="G133" s="182"/>
      <c r="H133" s="182"/>
      <c r="I133" s="182"/>
    </row>
    <row r="134" spans="1:12" ht="33.75" customHeight="1" x14ac:dyDescent="0.25">
      <c r="A134" s="14" t="s">
        <v>44</v>
      </c>
      <c r="B134" s="159" t="s">
        <v>119</v>
      </c>
      <c r="C134" s="159"/>
      <c r="D134" s="159"/>
      <c r="E134" s="159"/>
      <c r="F134" s="159"/>
      <c r="G134" s="159"/>
      <c r="H134" s="14" t="s">
        <v>34</v>
      </c>
      <c r="I134" s="14" t="s">
        <v>35</v>
      </c>
    </row>
    <row r="135" spans="1:12" ht="15" customHeight="1" x14ac:dyDescent="0.25">
      <c r="A135" s="99">
        <v>1</v>
      </c>
      <c r="B135" s="138" t="s">
        <v>120</v>
      </c>
      <c r="C135" s="138"/>
      <c r="D135" s="138"/>
      <c r="E135" s="138"/>
      <c r="F135" s="138"/>
      <c r="G135" s="138"/>
      <c r="H135" s="15">
        <f>I135/$I$145</f>
        <v>0</v>
      </c>
      <c r="I135" s="105">
        <v>0</v>
      </c>
    </row>
    <row r="136" spans="1:12" ht="15" customHeight="1" x14ac:dyDescent="0.25">
      <c r="A136" s="99">
        <v>2</v>
      </c>
      <c r="B136" s="138" t="s">
        <v>121</v>
      </c>
      <c r="C136" s="138"/>
      <c r="D136" s="138"/>
      <c r="E136" s="138"/>
      <c r="F136" s="138"/>
      <c r="G136" s="138"/>
      <c r="H136" s="15">
        <f>I136/$I$145</f>
        <v>0</v>
      </c>
      <c r="I136" s="105">
        <v>0</v>
      </c>
    </row>
    <row r="137" spans="1:12" ht="35.65" customHeight="1" x14ac:dyDescent="0.25">
      <c r="A137" s="160" t="s">
        <v>177</v>
      </c>
      <c r="B137" s="160"/>
      <c r="C137" s="160"/>
      <c r="D137" s="160"/>
      <c r="E137" s="160"/>
      <c r="F137" s="160"/>
      <c r="G137" s="160"/>
      <c r="H137" s="16">
        <f>H135+H136</f>
        <v>0</v>
      </c>
      <c r="I137" s="17">
        <f>SUM(I135:I136)</f>
        <v>0</v>
      </c>
    </row>
    <row r="138" spans="1:12" ht="4.5" customHeight="1" x14ac:dyDescent="0.25"/>
    <row r="139" spans="1:12" ht="33.75" customHeight="1" x14ac:dyDescent="0.25">
      <c r="A139" s="14" t="s">
        <v>57</v>
      </c>
      <c r="B139" s="159" t="s">
        <v>122</v>
      </c>
      <c r="C139" s="159"/>
      <c r="D139" s="159"/>
      <c r="E139" s="159"/>
      <c r="F139" s="159"/>
      <c r="G139" s="159"/>
      <c r="H139" s="14" t="s">
        <v>34</v>
      </c>
      <c r="I139" s="14" t="s">
        <v>35</v>
      </c>
    </row>
    <row r="140" spans="1:12" ht="15" customHeight="1" x14ac:dyDescent="0.25">
      <c r="A140" s="99">
        <v>1</v>
      </c>
      <c r="B140" s="138" t="s">
        <v>122</v>
      </c>
      <c r="C140" s="138"/>
      <c r="D140" s="138"/>
      <c r="E140" s="138"/>
      <c r="F140" s="138"/>
      <c r="G140" s="138"/>
      <c r="H140" s="15">
        <f>I140/I145</f>
        <v>0</v>
      </c>
      <c r="I140" s="105">
        <v>0</v>
      </c>
    </row>
    <row r="141" spans="1:12" ht="36.6" customHeight="1" x14ac:dyDescent="0.25">
      <c r="A141" s="160" t="s">
        <v>176</v>
      </c>
      <c r="B141" s="160"/>
      <c r="C141" s="160"/>
      <c r="D141" s="160"/>
      <c r="E141" s="160"/>
      <c r="F141" s="160"/>
      <c r="G141" s="160"/>
      <c r="H141" s="16">
        <f>H140</f>
        <v>0</v>
      </c>
      <c r="I141" s="17">
        <f>I140</f>
        <v>0</v>
      </c>
      <c r="J141" s="25"/>
      <c r="K141" s="25"/>
      <c r="L141" s="2"/>
    </row>
    <row r="142" spans="1:12" ht="4.5" customHeight="1" x14ac:dyDescent="0.25">
      <c r="A142" s="19"/>
      <c r="B142" s="19"/>
      <c r="C142" s="19"/>
      <c r="D142" s="19"/>
      <c r="E142" s="19"/>
      <c r="F142" s="19"/>
      <c r="G142" s="19"/>
      <c r="H142" s="26"/>
      <c r="I142" s="27"/>
    </row>
    <row r="143" spans="1:12" ht="39" customHeight="1" x14ac:dyDescent="0.25">
      <c r="A143" s="186" t="s">
        <v>123</v>
      </c>
      <c r="B143" s="186"/>
      <c r="C143" s="186"/>
      <c r="D143" s="186"/>
      <c r="E143" s="186"/>
      <c r="F143" s="44">
        <v>0.18</v>
      </c>
      <c r="G143" s="45">
        <f>I145*F143</f>
        <v>747.52417444138928</v>
      </c>
      <c r="H143" s="102" t="s">
        <v>110</v>
      </c>
      <c r="I143" s="46">
        <f>I98</f>
        <v>124.30327272727271</v>
      </c>
      <c r="L143" s="2"/>
    </row>
    <row r="144" spans="1:12" s="49" customFormat="1" ht="16.5" customHeight="1" x14ac:dyDescent="0.25">
      <c r="A144" s="180" t="s">
        <v>111</v>
      </c>
      <c r="B144" s="180"/>
      <c r="C144" s="102" t="s">
        <v>112</v>
      </c>
      <c r="D144" s="102" t="s">
        <v>113</v>
      </c>
      <c r="E144" s="102" t="s">
        <v>114</v>
      </c>
      <c r="F144" s="102" t="s">
        <v>115</v>
      </c>
      <c r="G144" s="102" t="s">
        <v>116</v>
      </c>
      <c r="H144" s="102" t="s">
        <v>117</v>
      </c>
      <c r="I144" s="47" t="s">
        <v>118</v>
      </c>
      <c r="J144" s="48"/>
      <c r="L144" s="48"/>
    </row>
    <row r="145" spans="1:12" ht="16.5" customHeight="1" x14ac:dyDescent="0.25">
      <c r="A145" s="181">
        <f>I47</f>
        <v>1993.1400991735538</v>
      </c>
      <c r="B145" s="181"/>
      <c r="C145" s="103">
        <f>I67</f>
        <v>733.47555649586798</v>
      </c>
      <c r="D145" s="103">
        <f>I79</f>
        <v>508.13711630360331</v>
      </c>
      <c r="E145" s="103">
        <f>I86</f>
        <v>141.83184945719012</v>
      </c>
      <c r="F145" s="103">
        <f>I90</f>
        <v>186.99445879972606</v>
      </c>
      <c r="G145" s="103">
        <f>I102</f>
        <v>713.63627272727263</v>
      </c>
      <c r="H145" s="103">
        <f>A145+C145+D145+E145+F145+G145</f>
        <v>4277.2153529572133</v>
      </c>
      <c r="I145" s="103">
        <f>H145-I143</f>
        <v>4152.9120802299403</v>
      </c>
      <c r="J145" s="25"/>
      <c r="L145" s="2"/>
    </row>
    <row r="146" spans="1:12" ht="4.5" customHeight="1" x14ac:dyDescent="0.25"/>
    <row r="147" spans="1:12" ht="12" customHeight="1" x14ac:dyDescent="0.25">
      <c r="A147" s="174" t="s">
        <v>124</v>
      </c>
      <c r="B147" s="174"/>
      <c r="C147" s="174"/>
      <c r="D147" s="174"/>
      <c r="E147" s="174"/>
      <c r="F147" s="174"/>
      <c r="G147" s="174"/>
      <c r="H147" s="36">
        <f>H127+H137+H141</f>
        <v>0</v>
      </c>
      <c r="I147" s="37">
        <f>I127+I137+I141</f>
        <v>0</v>
      </c>
    </row>
    <row r="148" spans="1:12" ht="4.5" customHeight="1" x14ac:dyDescent="0.25"/>
    <row r="149" spans="1:12" ht="11.25" customHeight="1" x14ac:dyDescent="0.25">
      <c r="A149" s="158" t="s">
        <v>125</v>
      </c>
      <c r="B149" s="158"/>
      <c r="C149" s="158"/>
      <c r="D149" s="158"/>
      <c r="E149" s="158"/>
      <c r="F149" s="158"/>
      <c r="G149" s="158"/>
      <c r="H149" s="158"/>
      <c r="I149" s="158"/>
    </row>
    <row r="150" spans="1:12" ht="33.75" customHeight="1" x14ac:dyDescent="0.25">
      <c r="A150" s="14" t="s">
        <v>32</v>
      </c>
      <c r="B150" s="159" t="s">
        <v>126</v>
      </c>
      <c r="C150" s="159"/>
      <c r="D150" s="159"/>
      <c r="E150" s="159"/>
      <c r="F150" s="159"/>
      <c r="G150" s="159"/>
      <c r="H150" s="14" t="s">
        <v>34</v>
      </c>
      <c r="I150" s="14" t="s">
        <v>35</v>
      </c>
    </row>
    <row r="151" spans="1:12" ht="15" customHeight="1" x14ac:dyDescent="0.25">
      <c r="A151" s="99">
        <v>1</v>
      </c>
      <c r="B151" s="138" t="s">
        <v>127</v>
      </c>
      <c r="C151" s="138"/>
      <c r="D151" s="138"/>
      <c r="E151" s="138"/>
      <c r="F151" s="138"/>
      <c r="G151" s="138"/>
      <c r="H151" s="15">
        <f>I151/$I$116</f>
        <v>1.9241982507288629E-2</v>
      </c>
      <c r="I151" s="105">
        <f>($D$161/$E$162)*G161</f>
        <v>82.302103001509082</v>
      </c>
    </row>
    <row r="152" spans="1:12" ht="15" customHeight="1" x14ac:dyDescent="0.25">
      <c r="A152" s="99">
        <v>2</v>
      </c>
      <c r="B152" s="138" t="s">
        <v>128</v>
      </c>
      <c r="C152" s="138"/>
      <c r="D152" s="138"/>
      <c r="E152" s="138"/>
      <c r="F152" s="138"/>
      <c r="G152" s="138"/>
      <c r="H152" s="15">
        <f>I152/$I$116</f>
        <v>8.8629737609329448E-2</v>
      </c>
      <c r="I152" s="105">
        <f>($D$161/$E$162)*G162</f>
        <v>379.08847443119333</v>
      </c>
    </row>
    <row r="153" spans="1:12" ht="15" customHeight="1" x14ac:dyDescent="0.25">
      <c r="A153" s="99">
        <v>3</v>
      </c>
      <c r="B153" s="138" t="s">
        <v>12</v>
      </c>
      <c r="C153" s="138"/>
      <c r="D153" s="138"/>
      <c r="E153" s="138"/>
      <c r="F153" s="138"/>
      <c r="G153" s="138"/>
      <c r="H153" s="15">
        <f>I153/$I$116</f>
        <v>5.8309037900874647E-2</v>
      </c>
      <c r="I153" s="105">
        <f>($D$161/$E$162)*G163</f>
        <v>249.40031212578512</v>
      </c>
    </row>
    <row r="154" spans="1:12" ht="15" customHeight="1" x14ac:dyDescent="0.25">
      <c r="A154" s="99">
        <v>4</v>
      </c>
      <c r="B154" s="138" t="s">
        <v>129</v>
      </c>
      <c r="C154" s="138"/>
      <c r="D154" s="138"/>
      <c r="E154" s="138"/>
      <c r="F154" s="138"/>
      <c r="G154" s="138"/>
      <c r="H154" s="15">
        <f>I154/$I$116</f>
        <v>0</v>
      </c>
      <c r="I154" s="105">
        <f>($D$161/$E$162)*G164</f>
        <v>0</v>
      </c>
    </row>
    <row r="155" spans="1:12" ht="15" customHeight="1" x14ac:dyDescent="0.25">
      <c r="A155" s="99">
        <v>5</v>
      </c>
      <c r="B155" s="138" t="s">
        <v>130</v>
      </c>
      <c r="C155" s="138"/>
      <c r="D155" s="138"/>
      <c r="E155" s="138"/>
      <c r="F155" s="138"/>
      <c r="G155" s="138"/>
      <c r="H155" s="15">
        <f>I155/$I$116</f>
        <v>0</v>
      </c>
      <c r="I155" s="105">
        <f>($D$161/$E$162)*G165</f>
        <v>0</v>
      </c>
    </row>
    <row r="156" spans="1:12" ht="15" customHeight="1" x14ac:dyDescent="0.25">
      <c r="A156" s="160" t="s">
        <v>131</v>
      </c>
      <c r="B156" s="160"/>
      <c r="C156" s="160"/>
      <c r="D156" s="160"/>
      <c r="E156" s="160"/>
      <c r="F156" s="160"/>
      <c r="G156" s="160"/>
      <c r="H156" s="16">
        <f>H151+H152+H153+H154+H155</f>
        <v>0.16618075801749271</v>
      </c>
      <c r="I156" s="17">
        <f>SUM(I151:I155)</f>
        <v>710.79088955848749</v>
      </c>
    </row>
    <row r="157" spans="1:12" ht="11.25" customHeight="1" x14ac:dyDescent="0.25">
      <c r="A157" s="20" t="s">
        <v>132</v>
      </c>
      <c r="B157" s="167" t="s">
        <v>133</v>
      </c>
      <c r="C157" s="167"/>
      <c r="D157" s="167"/>
      <c r="E157" s="167"/>
      <c r="F157" s="167"/>
      <c r="G157" s="167"/>
      <c r="H157" s="167"/>
      <c r="I157" s="167"/>
    </row>
    <row r="158" spans="1:12" ht="18.75" customHeight="1" x14ac:dyDescent="0.25">
      <c r="A158" s="20" t="s">
        <v>134</v>
      </c>
      <c r="B158" s="190" t="s">
        <v>135</v>
      </c>
      <c r="C158" s="190"/>
      <c r="D158" s="190"/>
      <c r="E158" s="190"/>
      <c r="F158" s="190"/>
      <c r="G158" s="190"/>
      <c r="H158" s="190"/>
      <c r="I158" s="190"/>
    </row>
    <row r="159" spans="1:12" ht="13.5" customHeight="1" x14ac:dyDescent="0.25">
      <c r="A159" s="169" t="s">
        <v>136</v>
      </c>
      <c r="B159" s="169"/>
      <c r="C159" s="169"/>
      <c r="D159" s="169"/>
      <c r="E159" s="169"/>
      <c r="F159" s="169"/>
      <c r="G159" s="169"/>
      <c r="H159" s="169"/>
      <c r="I159" s="169"/>
    </row>
    <row r="160" spans="1:12" ht="13.5" customHeight="1" x14ac:dyDescent="0.25">
      <c r="A160" s="154" t="s">
        <v>137</v>
      </c>
      <c r="B160" s="154"/>
      <c r="C160" s="99" t="s">
        <v>138</v>
      </c>
      <c r="D160" s="151" t="s">
        <v>139</v>
      </c>
      <c r="E160" s="151"/>
      <c r="F160" s="99" t="s">
        <v>140</v>
      </c>
      <c r="G160" s="50" t="s">
        <v>141</v>
      </c>
      <c r="H160" s="154" t="s">
        <v>142</v>
      </c>
      <c r="I160" s="154"/>
    </row>
    <row r="161" spans="1:10" ht="13.5" customHeight="1" x14ac:dyDescent="0.25">
      <c r="A161" s="187">
        <f>I116</f>
        <v>4277.2153529572142</v>
      </c>
      <c r="B161" s="187"/>
      <c r="C161" s="105">
        <f>I147</f>
        <v>0</v>
      </c>
      <c r="D161" s="188">
        <f>A161+C161</f>
        <v>4277.2153529572142</v>
      </c>
      <c r="E161" s="188"/>
      <c r="F161" s="99" t="str">
        <f>B151</f>
        <v>PIS</v>
      </c>
      <c r="G161" s="51">
        <v>1.6500000000000001E-2</v>
      </c>
      <c r="H161" s="189">
        <v>6.4999999999999997E-3</v>
      </c>
      <c r="I161" s="189"/>
      <c r="J161" s="25"/>
    </row>
    <row r="162" spans="1:10" ht="13.5" customHeight="1" x14ac:dyDescent="0.25">
      <c r="A162" s="194" t="s">
        <v>143</v>
      </c>
      <c r="B162" s="194"/>
      <c r="C162" s="50">
        <v>1</v>
      </c>
      <c r="D162" s="52">
        <f>G166/1</f>
        <v>0.14250000000000002</v>
      </c>
      <c r="E162" s="53">
        <f>C162-D162</f>
        <v>0.85749999999999993</v>
      </c>
      <c r="F162" s="99" t="str">
        <f>B152</f>
        <v>COFINS</v>
      </c>
      <c r="G162" s="51">
        <v>7.5999999999999998E-2</v>
      </c>
      <c r="H162" s="189">
        <v>0.03</v>
      </c>
      <c r="I162" s="189"/>
    </row>
    <row r="163" spans="1:10" ht="13.5" customHeight="1" x14ac:dyDescent="0.25">
      <c r="A163" s="195" t="s">
        <v>144</v>
      </c>
      <c r="B163" s="195"/>
      <c r="C163" s="99">
        <v>1</v>
      </c>
      <c r="D163" s="54">
        <f>H166</f>
        <v>8.6499999999999994E-2</v>
      </c>
      <c r="E163" s="55">
        <f>C163-D163</f>
        <v>0.91349999999999998</v>
      </c>
      <c r="F163" s="99" t="str">
        <f>B153</f>
        <v>ISS</v>
      </c>
      <c r="G163" s="51">
        <f>I11</f>
        <v>0.05</v>
      </c>
      <c r="H163" s="189">
        <f>I11</f>
        <v>0.05</v>
      </c>
      <c r="I163" s="189"/>
    </row>
    <row r="164" spans="1:10" ht="13.5" customHeight="1" x14ac:dyDescent="0.25">
      <c r="A164" s="196" t="s">
        <v>145</v>
      </c>
      <c r="B164" s="196"/>
      <c r="C164" s="99">
        <v>1</v>
      </c>
      <c r="D164" s="56">
        <v>0.09</v>
      </c>
      <c r="E164" s="57">
        <f>C164-D164</f>
        <v>0.91</v>
      </c>
      <c r="F164" s="99" t="s">
        <v>146</v>
      </c>
      <c r="G164" s="51">
        <v>0</v>
      </c>
      <c r="H164" s="189">
        <v>0</v>
      </c>
      <c r="I164" s="189"/>
    </row>
    <row r="165" spans="1:10" ht="13.5" customHeight="1" x14ac:dyDescent="0.25">
      <c r="A165" s="191" t="s">
        <v>147</v>
      </c>
      <c r="B165" s="191" t="s">
        <v>148</v>
      </c>
      <c r="C165" s="191"/>
      <c r="D165" s="191"/>
      <c r="E165" s="191"/>
      <c r="F165" s="95" t="s">
        <v>149</v>
      </c>
      <c r="G165" s="51">
        <v>0</v>
      </c>
      <c r="H165" s="189">
        <v>0</v>
      </c>
      <c r="I165" s="189"/>
    </row>
    <row r="166" spans="1:10" ht="18" customHeight="1" x14ac:dyDescent="0.25">
      <c r="A166" s="191"/>
      <c r="B166" s="191"/>
      <c r="C166" s="191"/>
      <c r="D166" s="191"/>
      <c r="E166" s="191"/>
      <c r="F166" s="97" t="s">
        <v>150</v>
      </c>
      <c r="G166" s="58">
        <f>SUM(G161:G165)</f>
        <v>0.14250000000000002</v>
      </c>
      <c r="H166" s="192">
        <f>SUM(H161:I165)</f>
        <v>8.6499999999999994E-2</v>
      </c>
      <c r="I166" s="192"/>
    </row>
    <row r="167" spans="1:10" ht="18" customHeight="1" x14ac:dyDescent="0.25">
      <c r="A167" s="20" t="s">
        <v>151</v>
      </c>
      <c r="B167" s="190" t="s">
        <v>152</v>
      </c>
      <c r="C167" s="190"/>
      <c r="D167" s="190"/>
      <c r="E167" s="190"/>
      <c r="F167" s="190"/>
      <c r="G167" s="190"/>
      <c r="H167" s="190"/>
      <c r="I167" s="190"/>
    </row>
    <row r="168" spans="1:10" ht="4.5" customHeight="1" x14ac:dyDescent="0.25">
      <c r="A168" s="59"/>
      <c r="B168" s="193"/>
      <c r="C168" s="193"/>
      <c r="D168" s="193"/>
      <c r="E168" s="193"/>
      <c r="F168" s="193"/>
      <c r="G168" s="193"/>
      <c r="H168" s="193"/>
      <c r="I168" s="193"/>
    </row>
    <row r="169" spans="1:10" ht="12" customHeight="1" x14ac:dyDescent="0.25">
      <c r="A169" s="174" t="s">
        <v>153</v>
      </c>
      <c r="B169" s="174"/>
      <c r="C169" s="174"/>
      <c r="D169" s="174"/>
      <c r="E169" s="174"/>
      <c r="F169" s="174"/>
      <c r="G169" s="174"/>
      <c r="H169" s="36">
        <f>H156</f>
        <v>0.16618075801749271</v>
      </c>
      <c r="I169" s="37">
        <f>I156</f>
        <v>710.79088955848749</v>
      </c>
    </row>
    <row r="170" spans="1:10" ht="4.5" customHeight="1" x14ac:dyDescent="0.25"/>
    <row r="171" spans="1:10" ht="11.25" customHeight="1" x14ac:dyDescent="0.25">
      <c r="A171" s="197" t="s">
        <v>154</v>
      </c>
      <c r="B171" s="197"/>
      <c r="C171" s="197"/>
      <c r="D171" s="197"/>
      <c r="E171" s="197"/>
      <c r="F171" s="197"/>
      <c r="G171" s="197"/>
      <c r="H171" s="197"/>
      <c r="I171" s="197"/>
    </row>
    <row r="172" spans="1:10" ht="11.25" customHeight="1" x14ac:dyDescent="0.25">
      <c r="A172" s="158" t="s">
        <v>31</v>
      </c>
      <c r="B172" s="158"/>
      <c r="C172" s="158"/>
      <c r="D172" s="158"/>
      <c r="E172" s="158"/>
      <c r="F172" s="158"/>
      <c r="G172" s="158"/>
      <c r="H172" s="158"/>
      <c r="I172" s="158"/>
    </row>
    <row r="173" spans="1:10" ht="15" customHeight="1" x14ac:dyDescent="0.25">
      <c r="A173" s="99">
        <v>1</v>
      </c>
      <c r="B173" s="138" t="s">
        <v>155</v>
      </c>
      <c r="C173" s="138"/>
      <c r="D173" s="138"/>
      <c r="E173" s="138"/>
      <c r="F173" s="138"/>
      <c r="G173" s="138"/>
      <c r="H173" s="15">
        <f>I173/$G$194</f>
        <v>0.39958652861835897</v>
      </c>
      <c r="I173" s="60">
        <f>I47</f>
        <v>1993.1400991735538</v>
      </c>
    </row>
    <row r="174" spans="1:10" ht="15" customHeight="1" x14ac:dyDescent="0.25">
      <c r="A174" s="99">
        <v>2</v>
      </c>
      <c r="B174" s="138" t="s">
        <v>156</v>
      </c>
      <c r="C174" s="138"/>
      <c r="D174" s="138"/>
      <c r="E174" s="138"/>
      <c r="F174" s="138"/>
      <c r="G174" s="138"/>
      <c r="H174" s="15">
        <f>I174/$G$194</f>
        <v>0.31484302639211137</v>
      </c>
      <c r="I174" s="60">
        <f>I67+I79+I86+I90</f>
        <v>1570.4389810563875</v>
      </c>
    </row>
    <row r="175" spans="1:10" ht="15" customHeight="1" x14ac:dyDescent="0.25">
      <c r="A175" s="99">
        <v>3</v>
      </c>
      <c r="B175" s="138" t="s">
        <v>157</v>
      </c>
      <c r="C175" s="138"/>
      <c r="D175" s="138"/>
      <c r="E175" s="138"/>
      <c r="F175" s="138"/>
      <c r="G175" s="138"/>
      <c r="H175" s="15">
        <f>I175/$G$194</f>
        <v>0.14307044498952953</v>
      </c>
      <c r="I175" s="60">
        <f>I102</f>
        <v>713.63627272727263</v>
      </c>
    </row>
    <row r="176" spans="1:10" s="19" customFormat="1" ht="15" customHeight="1" x14ac:dyDescent="0.25">
      <c r="A176" s="174" t="s">
        <v>158</v>
      </c>
      <c r="B176" s="174"/>
      <c r="C176" s="174"/>
      <c r="D176" s="174"/>
      <c r="E176" s="174"/>
      <c r="F176" s="174"/>
      <c r="G176" s="174"/>
      <c r="H176" s="36">
        <f>H173+H174+H175</f>
        <v>0.85749999999999993</v>
      </c>
      <c r="I176" s="37">
        <f>SUM(I173:I175)</f>
        <v>4277.2153529572142</v>
      </c>
      <c r="J176" s="26"/>
    </row>
    <row r="177" spans="1:11" ht="4.5" customHeight="1" x14ac:dyDescent="0.25"/>
    <row r="178" spans="1:11" ht="11.25" customHeight="1" x14ac:dyDescent="0.25">
      <c r="A178" s="158" t="s">
        <v>102</v>
      </c>
      <c r="B178" s="158"/>
      <c r="C178" s="158"/>
      <c r="D178" s="158"/>
      <c r="E178" s="158"/>
      <c r="F178" s="158"/>
      <c r="G178" s="158"/>
      <c r="H178" s="158"/>
      <c r="I178" s="158"/>
    </row>
    <row r="179" spans="1:11" ht="15" customHeight="1" x14ac:dyDescent="0.25">
      <c r="A179" s="99">
        <v>1</v>
      </c>
      <c r="B179" s="138" t="s">
        <v>159</v>
      </c>
      <c r="C179" s="138"/>
      <c r="D179" s="138"/>
      <c r="E179" s="138"/>
      <c r="F179" s="138"/>
      <c r="G179" s="138"/>
      <c r="H179" s="15">
        <f>I179/$G$194</f>
        <v>0</v>
      </c>
      <c r="I179" s="105">
        <f>I127</f>
        <v>0</v>
      </c>
    </row>
    <row r="180" spans="1:11" ht="15" customHeight="1" x14ac:dyDescent="0.25">
      <c r="A180" s="99">
        <v>2</v>
      </c>
      <c r="B180" s="138" t="s">
        <v>160</v>
      </c>
      <c r="C180" s="138"/>
      <c r="D180" s="138"/>
      <c r="E180" s="138"/>
      <c r="F180" s="138"/>
      <c r="G180" s="138"/>
      <c r="H180" s="15">
        <f>I180/$G$194</f>
        <v>0</v>
      </c>
      <c r="I180" s="105">
        <f>I137</f>
        <v>0</v>
      </c>
    </row>
    <row r="181" spans="1:11" ht="15" customHeight="1" x14ac:dyDescent="0.25">
      <c r="A181" s="99">
        <v>3</v>
      </c>
      <c r="B181" s="138" t="s">
        <v>161</v>
      </c>
      <c r="C181" s="138"/>
      <c r="D181" s="138"/>
      <c r="E181" s="138"/>
      <c r="F181" s="138"/>
      <c r="G181" s="138"/>
      <c r="H181" s="15">
        <f>I181/$G$194</f>
        <v>0</v>
      </c>
      <c r="I181" s="105">
        <f>I141</f>
        <v>0</v>
      </c>
    </row>
    <row r="182" spans="1:11" ht="15" customHeight="1" x14ac:dyDescent="0.25">
      <c r="A182" s="174" t="s">
        <v>162</v>
      </c>
      <c r="B182" s="174"/>
      <c r="C182" s="174"/>
      <c r="D182" s="174"/>
      <c r="E182" s="174"/>
      <c r="F182" s="174"/>
      <c r="G182" s="174"/>
      <c r="H182" s="36">
        <f>H179+H180+H181</f>
        <v>0</v>
      </c>
      <c r="I182" s="37">
        <f>I179+I180+I181</f>
        <v>0</v>
      </c>
    </row>
    <row r="183" spans="1:11" ht="4.5" customHeight="1" x14ac:dyDescent="0.25"/>
    <row r="184" spans="1:11" ht="11.25" customHeight="1" x14ac:dyDescent="0.25">
      <c r="A184" s="158" t="s">
        <v>125</v>
      </c>
      <c r="B184" s="158"/>
      <c r="C184" s="158"/>
      <c r="D184" s="158"/>
      <c r="E184" s="158"/>
      <c r="F184" s="158"/>
      <c r="G184" s="158"/>
      <c r="H184" s="158"/>
      <c r="I184" s="158"/>
    </row>
    <row r="185" spans="1:11" ht="15" customHeight="1" x14ac:dyDescent="0.25">
      <c r="A185" s="99">
        <v>1</v>
      </c>
      <c r="B185" s="138" t="s">
        <v>163</v>
      </c>
      <c r="C185" s="138"/>
      <c r="D185" s="138"/>
      <c r="E185" s="138"/>
      <c r="F185" s="138"/>
      <c r="G185" s="138"/>
      <c r="H185" s="15">
        <f>I185/$G$194</f>
        <v>0.14249999999999999</v>
      </c>
      <c r="I185" s="105">
        <f>I156</f>
        <v>710.79088955848749</v>
      </c>
    </row>
    <row r="186" spans="1:11" ht="15" customHeight="1" x14ac:dyDescent="0.25">
      <c r="A186" s="174" t="s">
        <v>164</v>
      </c>
      <c r="B186" s="174"/>
      <c r="C186" s="174"/>
      <c r="D186" s="174"/>
      <c r="E186" s="174"/>
      <c r="F186" s="174"/>
      <c r="G186" s="174"/>
      <c r="H186" s="36">
        <f>H185</f>
        <v>0.14249999999999999</v>
      </c>
      <c r="I186" s="37">
        <f>I156</f>
        <v>710.79088955848749</v>
      </c>
      <c r="K186" s="31"/>
    </row>
    <row r="187" spans="1:11" ht="4.5" customHeight="1" x14ac:dyDescent="0.25"/>
    <row r="188" spans="1:11" ht="11.25" customHeight="1" x14ac:dyDescent="0.25">
      <c r="A188" s="205" t="s">
        <v>184</v>
      </c>
      <c r="B188" s="205"/>
      <c r="C188" s="205"/>
      <c r="D188" s="205"/>
      <c r="E188" s="205"/>
      <c r="F188" s="205"/>
      <c r="G188" s="205"/>
      <c r="H188" s="205"/>
      <c r="I188" s="205"/>
    </row>
    <row r="189" spans="1:11" ht="4.9000000000000004" customHeight="1" x14ac:dyDescent="0.25">
      <c r="A189" s="198"/>
      <c r="B189" s="198"/>
      <c r="C189" s="198"/>
      <c r="D189" s="198"/>
      <c r="E189" s="198"/>
      <c r="F189" s="198"/>
      <c r="G189" s="198"/>
      <c r="H189" s="198"/>
      <c r="I189" s="198"/>
    </row>
    <row r="190" spans="1:11" ht="40.5" customHeight="1" x14ac:dyDescent="0.25">
      <c r="A190" s="205" t="s">
        <v>182</v>
      </c>
      <c r="B190" s="205"/>
      <c r="C190" s="205"/>
      <c r="D190" s="205"/>
      <c r="E190" s="205"/>
      <c r="F190" s="205"/>
      <c r="G190" s="206" t="s">
        <v>186</v>
      </c>
      <c r="H190" s="207"/>
      <c r="I190" s="208"/>
    </row>
    <row r="191" spans="1:11" ht="11.25" customHeight="1" x14ac:dyDescent="0.25">
      <c r="A191" s="205"/>
      <c r="B191" s="205"/>
      <c r="C191" s="205"/>
      <c r="D191" s="205"/>
      <c r="E191" s="205"/>
      <c r="F191" s="205"/>
      <c r="G191" s="106"/>
      <c r="H191" s="107"/>
      <c r="I191" s="107">
        <f>((H71+H77+H78+H83+H84+H85)+((H71+H77+H78+H83+H84+H85)*H67))*I47*H194</f>
        <v>767.40324967250308</v>
      </c>
    </row>
    <row r="192" spans="1:11" ht="4.9000000000000004" customHeight="1" x14ac:dyDescent="0.25">
      <c r="A192" s="198"/>
      <c r="B192" s="198"/>
      <c r="C192" s="198"/>
      <c r="D192" s="198"/>
      <c r="E192" s="198"/>
      <c r="F192" s="198"/>
      <c r="G192" s="198"/>
      <c r="H192" s="198"/>
      <c r="I192" s="198"/>
    </row>
    <row r="193" spans="1:9" ht="35.450000000000003" customHeight="1" x14ac:dyDescent="0.25">
      <c r="A193" s="199" t="s">
        <v>183</v>
      </c>
      <c r="B193" s="200"/>
      <c r="C193" s="200"/>
      <c r="D193" s="200"/>
      <c r="E193" s="200"/>
      <c r="F193" s="201"/>
      <c r="G193" s="81" t="s">
        <v>165</v>
      </c>
      <c r="H193" s="81" t="s">
        <v>166</v>
      </c>
      <c r="I193" s="81" t="s">
        <v>167</v>
      </c>
    </row>
    <row r="194" spans="1:9" ht="14.45" customHeight="1" x14ac:dyDescent="0.25">
      <c r="A194" s="202"/>
      <c r="B194" s="203"/>
      <c r="C194" s="203"/>
      <c r="D194" s="203"/>
      <c r="E194" s="203"/>
      <c r="F194" s="204"/>
      <c r="G194" s="87">
        <f>I176+I182+I186</f>
        <v>4988.0062425157021</v>
      </c>
      <c r="H194" s="92">
        <f>IF(D6="12x36",2,1)</f>
        <v>1</v>
      </c>
      <c r="I194" s="88">
        <f>G194*H194</f>
        <v>4988.0062425157021</v>
      </c>
    </row>
  </sheetData>
  <mergeCells count="184">
    <mergeCell ref="A192:I192"/>
    <mergeCell ref="A193:F194"/>
    <mergeCell ref="A184:I184"/>
    <mergeCell ref="B185:G185"/>
    <mergeCell ref="A186:G186"/>
    <mergeCell ref="A188:I188"/>
    <mergeCell ref="A189:I189"/>
    <mergeCell ref="A190:F191"/>
    <mergeCell ref="G190:I190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A159:I159"/>
    <mergeCell ref="A160:B160"/>
    <mergeCell ref="D160:E160"/>
    <mergeCell ref="H160:I160"/>
    <mergeCell ref="A161:B161"/>
    <mergeCell ref="D161:E161"/>
    <mergeCell ref="H161:I161"/>
    <mergeCell ref="B153:G153"/>
    <mergeCell ref="B154:G154"/>
    <mergeCell ref="B155:G155"/>
    <mergeCell ref="A156:G156"/>
    <mergeCell ref="B157:I157"/>
    <mergeCell ref="B158:I158"/>
    <mergeCell ref="A145:B145"/>
    <mergeCell ref="A147:G147"/>
    <mergeCell ref="A149:I149"/>
    <mergeCell ref="B150:G150"/>
    <mergeCell ref="B151:G151"/>
    <mergeCell ref="B152:G152"/>
    <mergeCell ref="A137:G137"/>
    <mergeCell ref="B139:G139"/>
    <mergeCell ref="B140:G140"/>
    <mergeCell ref="A141:G141"/>
    <mergeCell ref="A143:E143"/>
    <mergeCell ref="A144:B144"/>
    <mergeCell ref="A131:B131"/>
    <mergeCell ref="A132:B132"/>
    <mergeCell ref="B133:I133"/>
    <mergeCell ref="B134:G134"/>
    <mergeCell ref="B135:G135"/>
    <mergeCell ref="B136:G136"/>
    <mergeCell ref="B123:G123"/>
    <mergeCell ref="B125:G125"/>
    <mergeCell ref="B126:G126"/>
    <mergeCell ref="A127:G127"/>
    <mergeCell ref="B128:I128"/>
    <mergeCell ref="A130:E130"/>
    <mergeCell ref="B124:G124"/>
    <mergeCell ref="A116:G116"/>
    <mergeCell ref="A118:I118"/>
    <mergeCell ref="B119:G119"/>
    <mergeCell ref="B120:G120"/>
    <mergeCell ref="B121:G121"/>
    <mergeCell ref="B122:G122"/>
    <mergeCell ref="A109:B109"/>
    <mergeCell ref="A110:B110"/>
    <mergeCell ref="A112:E112"/>
    <mergeCell ref="F112:I112"/>
    <mergeCell ref="A113:B113"/>
    <mergeCell ref="A114:B114"/>
    <mergeCell ref="A102:G102"/>
    <mergeCell ref="B103:G103"/>
    <mergeCell ref="A104:I104"/>
    <mergeCell ref="A105:B105"/>
    <mergeCell ref="A106:B106"/>
    <mergeCell ref="A108:I108"/>
    <mergeCell ref="B95:G95"/>
    <mergeCell ref="B96:G96"/>
    <mergeCell ref="B97:G97"/>
    <mergeCell ref="B98:G98"/>
    <mergeCell ref="B99:G99"/>
    <mergeCell ref="B101:G101"/>
    <mergeCell ref="B100:G100"/>
    <mergeCell ref="A86:G86"/>
    <mergeCell ref="B88:G88"/>
    <mergeCell ref="B89:G89"/>
    <mergeCell ref="A90:G90"/>
    <mergeCell ref="A92:G92"/>
    <mergeCell ref="B94:G94"/>
    <mergeCell ref="B80:I80"/>
    <mergeCell ref="B81:I81"/>
    <mergeCell ref="B82:G82"/>
    <mergeCell ref="B83:G83"/>
    <mergeCell ref="B84:G84"/>
    <mergeCell ref="B85:G85"/>
    <mergeCell ref="B74:G74"/>
    <mergeCell ref="B75:G75"/>
    <mergeCell ref="B76:G76"/>
    <mergeCell ref="B77:G77"/>
    <mergeCell ref="B78:G78"/>
    <mergeCell ref="A79:G79"/>
    <mergeCell ref="A68:I68"/>
    <mergeCell ref="A69:I69"/>
    <mergeCell ref="B70:G70"/>
    <mergeCell ref="B71:G71"/>
    <mergeCell ref="B72:G72"/>
    <mergeCell ref="B73:G73"/>
    <mergeCell ref="B62:G62"/>
    <mergeCell ref="B63:G63"/>
    <mergeCell ref="B64:G64"/>
    <mergeCell ref="B65:G65"/>
    <mergeCell ref="B66:G66"/>
    <mergeCell ref="A67:G67"/>
    <mergeCell ref="A47:G47"/>
    <mergeCell ref="A48:I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B46:G46"/>
    <mergeCell ref="A30:F30"/>
    <mergeCell ref="A32:I36"/>
    <mergeCell ref="A37:I37"/>
    <mergeCell ref="B38:G38"/>
    <mergeCell ref="B39:G39"/>
    <mergeCell ref="B40:G40"/>
    <mergeCell ref="A25:F25"/>
    <mergeCell ref="A26:F26"/>
    <mergeCell ref="A27:F28"/>
    <mergeCell ref="A29:F29"/>
    <mergeCell ref="A15:F17"/>
    <mergeCell ref="G15:G17"/>
    <mergeCell ref="A18:F20"/>
    <mergeCell ref="G18:G20"/>
    <mergeCell ref="A21:F22"/>
    <mergeCell ref="A23:F24"/>
    <mergeCell ref="G21:G22"/>
    <mergeCell ref="G23:G24"/>
    <mergeCell ref="H21:H22"/>
    <mergeCell ref="H23:H24"/>
    <mergeCell ref="I21:I22"/>
    <mergeCell ref="I23:I24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4"/>
  <sheetViews>
    <sheetView showGridLines="0" view="pageBreakPreview" topLeftCell="A175" zoomScale="145" zoomScaleNormal="130" zoomScaleSheetLayoutView="145" zoomScalePageLayoutView="130" workbookViewId="0">
      <selection activeCell="K139" sqref="K13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K1" s="3"/>
    </row>
    <row r="2" spans="1:11" ht="22.5" customHeight="1" x14ac:dyDescent="0.25">
      <c r="A2" s="141" t="s">
        <v>1</v>
      </c>
      <c r="B2" s="141"/>
      <c r="C2" s="142" t="s">
        <v>187</v>
      </c>
      <c r="D2" s="142"/>
      <c r="E2" s="143" t="s">
        <v>2</v>
      </c>
      <c r="F2" s="143"/>
      <c r="G2" s="143"/>
      <c r="H2" s="143"/>
      <c r="I2" s="143"/>
    </row>
    <row r="3" spans="1:11" ht="11.25" customHeight="1" x14ac:dyDescent="0.25">
      <c r="A3" s="141" t="s">
        <v>3</v>
      </c>
      <c r="B3" s="141"/>
      <c r="C3" s="4"/>
      <c r="D3" s="5"/>
      <c r="E3" s="6" t="s">
        <v>4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137" t="s">
        <v>5</v>
      </c>
      <c r="B5" s="137"/>
      <c r="C5" s="137"/>
      <c r="D5" s="144" t="s">
        <v>192</v>
      </c>
      <c r="E5" s="144"/>
      <c r="F5" s="144"/>
      <c r="G5" s="145" t="str">
        <f>IF(D6="12x36","Regime de trabalho:","Quantidade de HORAS/MÊS")</f>
        <v>Quantidade de HORAS/MÊS</v>
      </c>
      <c r="H5" s="145"/>
      <c r="I5" s="146">
        <f>IF(D6="12x36",D6,5*D6)</f>
        <v>200</v>
      </c>
    </row>
    <row r="6" spans="1:11" ht="18.75" customHeight="1" x14ac:dyDescent="0.25">
      <c r="A6" s="137" t="str">
        <f>IF(D6="12x36","Regime de trabalho:","Regime de trabalho (horas semanais):")</f>
        <v>Regime de trabalho (horas semanais):</v>
      </c>
      <c r="B6" s="137"/>
      <c r="C6" s="137"/>
      <c r="D6" s="137">
        <v>40</v>
      </c>
      <c r="E6" s="137"/>
      <c r="F6" s="137"/>
      <c r="G6" s="145"/>
      <c r="H6" s="145"/>
      <c r="I6" s="146"/>
    </row>
    <row r="7" spans="1:11" ht="22.5" customHeight="1" x14ac:dyDescent="0.25">
      <c r="A7" s="137" t="s">
        <v>6</v>
      </c>
      <c r="B7" s="137"/>
      <c r="C7" s="137"/>
      <c r="D7" s="138" t="s">
        <v>204</v>
      </c>
      <c r="E7" s="138"/>
      <c r="F7" s="138"/>
      <c r="G7" s="139" t="s">
        <v>7</v>
      </c>
      <c r="H7" s="139"/>
      <c r="I7" s="140">
        <v>0.4</v>
      </c>
    </row>
    <row r="8" spans="1:11" ht="22.5" customHeight="1" x14ac:dyDescent="0.25">
      <c r="A8" s="137" t="s">
        <v>8</v>
      </c>
      <c r="B8" s="137"/>
      <c r="C8" s="137"/>
      <c r="D8" s="138" t="s">
        <v>204</v>
      </c>
      <c r="E8" s="138"/>
      <c r="F8" s="138"/>
      <c r="G8" s="139"/>
      <c r="H8" s="139"/>
      <c r="I8" s="140"/>
    </row>
    <row r="9" spans="1:11" ht="24.75" customHeight="1" x14ac:dyDescent="0.25">
      <c r="A9" s="137" t="s">
        <v>9</v>
      </c>
      <c r="B9" s="137"/>
      <c r="C9" s="137"/>
      <c r="D9" s="137" t="s">
        <v>194</v>
      </c>
      <c r="E9" s="137"/>
      <c r="F9" s="137"/>
      <c r="G9" s="139" t="s">
        <v>10</v>
      </c>
      <c r="H9" s="139"/>
      <c r="I9" s="94" t="s">
        <v>185</v>
      </c>
    </row>
    <row r="10" spans="1:11" ht="32.25" customHeight="1" x14ac:dyDescent="0.25">
      <c r="A10" s="150" t="s">
        <v>179</v>
      </c>
      <c r="B10" s="150"/>
      <c r="C10" s="150"/>
      <c r="D10" s="150"/>
      <c r="E10" s="150"/>
      <c r="F10" s="150"/>
      <c r="G10" s="93" t="s">
        <v>11</v>
      </c>
      <c r="H10" s="96">
        <v>220</v>
      </c>
      <c r="I10" s="7">
        <v>1765.86</v>
      </c>
    </row>
    <row r="11" spans="1:11" ht="11.25" customHeight="1" x14ac:dyDescent="0.25">
      <c r="A11" s="151" t="s">
        <v>12</v>
      </c>
      <c r="B11" s="151"/>
      <c r="C11" s="151"/>
      <c r="D11" s="151"/>
      <c r="E11" s="151"/>
      <c r="F11" s="151"/>
      <c r="G11" s="96" t="str">
        <f>D9</f>
        <v>Porto Alegre</v>
      </c>
      <c r="H11" s="96" t="s">
        <v>13</v>
      </c>
      <c r="I11" s="8">
        <v>0.05</v>
      </c>
    </row>
    <row r="12" spans="1:11" ht="15" customHeight="1" x14ac:dyDescent="0.25">
      <c r="A12" s="151" t="s">
        <v>14</v>
      </c>
      <c r="B12" s="151"/>
      <c r="C12" s="151"/>
      <c r="D12" s="151"/>
      <c r="E12" s="151"/>
      <c r="F12" s="151"/>
      <c r="G12" s="152" t="s">
        <v>15</v>
      </c>
      <c r="H12" s="96" t="s">
        <v>16</v>
      </c>
      <c r="I12" s="7">
        <v>5.3</v>
      </c>
    </row>
    <row r="13" spans="1:11" x14ac:dyDescent="0.25">
      <c r="A13" s="151"/>
      <c r="B13" s="151"/>
      <c r="C13" s="151"/>
      <c r="D13" s="151"/>
      <c r="E13" s="151"/>
      <c r="F13" s="151"/>
      <c r="G13" s="152"/>
      <c r="H13" s="96" t="s">
        <v>17</v>
      </c>
      <c r="I13" s="9">
        <v>22</v>
      </c>
    </row>
    <row r="14" spans="1:11" x14ac:dyDescent="0.25">
      <c r="A14" s="151"/>
      <c r="B14" s="151"/>
      <c r="C14" s="151"/>
      <c r="D14" s="151"/>
      <c r="E14" s="151"/>
      <c r="F14" s="151"/>
      <c r="G14" s="152"/>
      <c r="H14" s="96" t="s">
        <v>18</v>
      </c>
      <c r="I14" s="94">
        <v>0.06</v>
      </c>
    </row>
    <row r="15" spans="1:11" ht="11.25" customHeight="1" x14ac:dyDescent="0.25">
      <c r="A15" s="151" t="s">
        <v>178</v>
      </c>
      <c r="B15" s="151"/>
      <c r="C15" s="151"/>
      <c r="D15" s="151"/>
      <c r="E15" s="151"/>
      <c r="F15" s="151"/>
      <c r="G15" s="152" t="s">
        <v>15</v>
      </c>
      <c r="H15" s="96" t="s">
        <v>16</v>
      </c>
      <c r="I15" s="7">
        <v>27.15</v>
      </c>
    </row>
    <row r="16" spans="1:11" ht="11.25" customHeight="1" x14ac:dyDescent="0.25">
      <c r="A16" s="151"/>
      <c r="B16" s="151"/>
      <c r="C16" s="151"/>
      <c r="D16" s="151"/>
      <c r="E16" s="151"/>
      <c r="F16" s="151"/>
      <c r="G16" s="152"/>
      <c r="H16" s="96" t="s">
        <v>17</v>
      </c>
      <c r="I16" s="9">
        <v>22</v>
      </c>
    </row>
    <row r="17" spans="1:9" x14ac:dyDescent="0.25">
      <c r="A17" s="151"/>
      <c r="B17" s="151"/>
      <c r="C17" s="151"/>
      <c r="D17" s="151"/>
      <c r="E17" s="151"/>
      <c r="F17" s="151"/>
      <c r="G17" s="152"/>
      <c r="H17" s="96" t="s">
        <v>18</v>
      </c>
      <c r="I17" s="94">
        <v>0.19</v>
      </c>
    </row>
    <row r="18" spans="1:9" ht="11.25" customHeight="1" x14ac:dyDescent="0.25">
      <c r="A18" s="151" t="s">
        <v>20</v>
      </c>
      <c r="B18" s="151"/>
      <c r="C18" s="151"/>
      <c r="D18" s="151"/>
      <c r="E18" s="151"/>
      <c r="F18" s="151"/>
      <c r="G18" s="152" t="s">
        <v>15</v>
      </c>
      <c r="H18" s="96" t="s">
        <v>16</v>
      </c>
      <c r="I18" s="7">
        <v>0</v>
      </c>
    </row>
    <row r="19" spans="1:9" x14ac:dyDescent="0.25">
      <c r="A19" s="151"/>
      <c r="B19" s="151"/>
      <c r="C19" s="151"/>
      <c r="D19" s="151"/>
      <c r="E19" s="151"/>
      <c r="F19" s="151"/>
      <c r="G19" s="152"/>
      <c r="H19" s="96" t="s">
        <v>17</v>
      </c>
      <c r="I19" s="9">
        <v>0</v>
      </c>
    </row>
    <row r="20" spans="1:9" x14ac:dyDescent="0.25">
      <c r="A20" s="155"/>
      <c r="B20" s="155"/>
      <c r="C20" s="155"/>
      <c r="D20" s="155"/>
      <c r="E20" s="155"/>
      <c r="F20" s="155"/>
      <c r="G20" s="152"/>
      <c r="H20" s="96" t="s">
        <v>18</v>
      </c>
      <c r="I20" s="94">
        <v>0</v>
      </c>
    </row>
    <row r="21" spans="1:9" ht="14.25" customHeight="1" x14ac:dyDescent="0.25">
      <c r="A21" s="154" t="s">
        <v>226</v>
      </c>
      <c r="B21" s="154"/>
      <c r="C21" s="154"/>
      <c r="D21" s="154"/>
      <c r="E21" s="154"/>
      <c r="F21" s="154"/>
      <c r="G21" s="145" t="s">
        <v>15</v>
      </c>
      <c r="H21" s="145" t="s">
        <v>21</v>
      </c>
      <c r="I21" s="148">
        <v>25.52</v>
      </c>
    </row>
    <row r="22" spans="1:9" ht="10.9" customHeight="1" x14ac:dyDescent="0.25">
      <c r="A22" s="154"/>
      <c r="B22" s="154"/>
      <c r="C22" s="154"/>
      <c r="D22" s="154"/>
      <c r="E22" s="154"/>
      <c r="F22" s="154"/>
      <c r="G22" s="147"/>
      <c r="H22" s="147"/>
      <c r="I22" s="149"/>
    </row>
    <row r="23" spans="1:9" ht="11.25" customHeight="1" x14ac:dyDescent="0.25">
      <c r="A23" s="154" t="s">
        <v>225</v>
      </c>
      <c r="B23" s="154"/>
      <c r="C23" s="154"/>
      <c r="D23" s="154"/>
      <c r="E23" s="154"/>
      <c r="F23" s="154"/>
      <c r="G23" s="145" t="s">
        <v>15</v>
      </c>
      <c r="H23" s="145" t="s">
        <v>21</v>
      </c>
      <c r="I23" s="148">
        <v>80</v>
      </c>
    </row>
    <row r="24" spans="1:9" ht="11.25" customHeight="1" x14ac:dyDescent="0.25">
      <c r="A24" s="154"/>
      <c r="B24" s="154"/>
      <c r="C24" s="154"/>
      <c r="D24" s="154"/>
      <c r="E24" s="154"/>
      <c r="F24" s="154"/>
      <c r="G24" s="147"/>
      <c r="H24" s="147"/>
      <c r="I24" s="149"/>
    </row>
    <row r="25" spans="1:9" ht="22.5" customHeight="1" x14ac:dyDescent="0.25">
      <c r="A25" s="153" t="s">
        <v>22</v>
      </c>
      <c r="B25" s="153"/>
      <c r="C25" s="153"/>
      <c r="D25" s="153"/>
      <c r="E25" s="153"/>
      <c r="F25" s="153"/>
      <c r="G25" s="98"/>
      <c r="H25" s="98" t="s">
        <v>23</v>
      </c>
      <c r="I25" s="10" t="s">
        <v>185</v>
      </c>
    </row>
    <row r="26" spans="1:9" ht="34.5" customHeight="1" x14ac:dyDescent="0.25">
      <c r="A26" s="154" t="s">
        <v>24</v>
      </c>
      <c r="B26" s="154"/>
      <c r="C26" s="154"/>
      <c r="D26" s="154"/>
      <c r="E26" s="154"/>
      <c r="F26" s="154"/>
      <c r="G26" s="96"/>
      <c r="H26" s="96" t="s">
        <v>25</v>
      </c>
      <c r="I26" s="7">
        <v>1605.33</v>
      </c>
    </row>
    <row r="27" spans="1:9" ht="15" customHeight="1" x14ac:dyDescent="0.25">
      <c r="A27" s="154" t="s">
        <v>26</v>
      </c>
      <c r="B27" s="154"/>
      <c r="C27" s="154"/>
      <c r="D27" s="154"/>
      <c r="E27" s="154"/>
      <c r="F27" s="154"/>
      <c r="G27" s="98"/>
      <c r="H27" s="11" t="s">
        <v>27</v>
      </c>
      <c r="I27" s="12">
        <v>8</v>
      </c>
    </row>
    <row r="28" spans="1:9" ht="15" customHeight="1" x14ac:dyDescent="0.25">
      <c r="A28" s="154"/>
      <c r="B28" s="154"/>
      <c r="C28" s="154"/>
      <c r="D28" s="154"/>
      <c r="E28" s="154"/>
      <c r="F28" s="154"/>
      <c r="G28" s="98"/>
      <c r="H28" s="13" t="s">
        <v>28</v>
      </c>
      <c r="I28" s="94">
        <v>1</v>
      </c>
    </row>
    <row r="29" spans="1:9" ht="26.25" customHeight="1" x14ac:dyDescent="0.25">
      <c r="A29" s="154" t="s">
        <v>29</v>
      </c>
      <c r="B29" s="154"/>
      <c r="C29" s="154"/>
      <c r="D29" s="154"/>
      <c r="E29" s="154"/>
      <c r="F29" s="154"/>
      <c r="G29" s="98"/>
      <c r="H29" s="96" t="s">
        <v>27</v>
      </c>
      <c r="I29" s="12" t="s">
        <v>185</v>
      </c>
    </row>
    <row r="30" spans="1:9" ht="35.25" customHeight="1" x14ac:dyDescent="0.25">
      <c r="A30" s="154" t="s">
        <v>30</v>
      </c>
      <c r="B30" s="154"/>
      <c r="C30" s="154"/>
      <c r="D30" s="154"/>
      <c r="E30" s="154"/>
      <c r="F30" s="154"/>
      <c r="G30" s="96"/>
      <c r="H30" s="93" t="s">
        <v>23</v>
      </c>
      <c r="I30" s="94">
        <v>0.2</v>
      </c>
    </row>
    <row r="31" spans="1:9" ht="1.1499999999999999" customHeight="1" x14ac:dyDescent="0.25">
      <c r="A31" s="90"/>
      <c r="B31" s="90"/>
      <c r="C31" s="90"/>
      <c r="D31" s="90"/>
      <c r="E31" s="90"/>
      <c r="F31" s="90"/>
      <c r="G31" s="90"/>
      <c r="H31" s="90"/>
      <c r="I31" s="91" t="s">
        <v>185</v>
      </c>
    </row>
    <row r="32" spans="1:9" ht="1.1499999999999999" customHeight="1" x14ac:dyDescent="0.25">
      <c r="A32" s="156"/>
      <c r="B32" s="156"/>
      <c r="C32" s="156"/>
      <c r="D32" s="156"/>
      <c r="E32" s="156"/>
      <c r="F32" s="156"/>
      <c r="G32" s="156"/>
      <c r="H32" s="156"/>
      <c r="I32" s="156"/>
    </row>
    <row r="33" spans="1:10" ht="1.1499999999999999" customHeight="1" x14ac:dyDescent="0.25">
      <c r="A33" s="156"/>
      <c r="B33" s="156"/>
      <c r="C33" s="156"/>
      <c r="D33" s="156"/>
      <c r="E33" s="156"/>
      <c r="F33" s="156"/>
      <c r="G33" s="156"/>
      <c r="H33" s="156"/>
      <c r="I33" s="156"/>
    </row>
    <row r="34" spans="1:10" ht="1.1499999999999999" customHeight="1" x14ac:dyDescent="0.25">
      <c r="A34" s="156"/>
      <c r="B34" s="156"/>
      <c r="C34" s="156"/>
      <c r="D34" s="156"/>
      <c r="E34" s="156"/>
      <c r="F34" s="156"/>
      <c r="G34" s="156"/>
      <c r="H34" s="156"/>
      <c r="I34" s="156"/>
    </row>
    <row r="35" spans="1:10" ht="1.1499999999999999" customHeight="1" x14ac:dyDescent="0.25">
      <c r="A35" s="156"/>
      <c r="B35" s="156"/>
      <c r="C35" s="156"/>
      <c r="D35" s="156"/>
      <c r="E35" s="156"/>
      <c r="F35" s="156"/>
      <c r="G35" s="156"/>
      <c r="H35" s="156"/>
      <c r="I35" s="156"/>
    </row>
    <row r="36" spans="1:10" ht="1.1499999999999999" customHeight="1" x14ac:dyDescent="0.25">
      <c r="A36" s="157"/>
      <c r="B36" s="157"/>
      <c r="C36" s="157"/>
      <c r="D36" s="157"/>
      <c r="E36" s="157"/>
      <c r="F36" s="157"/>
      <c r="G36" s="157"/>
      <c r="H36" s="157"/>
      <c r="I36" s="157"/>
    </row>
    <row r="37" spans="1:10" ht="8.25" customHeight="1" x14ac:dyDescent="0.25">
      <c r="A37" s="158" t="s">
        <v>31</v>
      </c>
      <c r="B37" s="158"/>
      <c r="C37" s="158"/>
      <c r="D37" s="158"/>
      <c r="E37" s="158"/>
      <c r="F37" s="158"/>
      <c r="G37" s="158"/>
      <c r="H37" s="158"/>
      <c r="I37" s="158"/>
    </row>
    <row r="38" spans="1:10" ht="33.75" customHeight="1" x14ac:dyDescent="0.25">
      <c r="A38" s="14" t="s">
        <v>32</v>
      </c>
      <c r="B38" s="159" t="s">
        <v>33</v>
      </c>
      <c r="C38" s="159"/>
      <c r="D38" s="159"/>
      <c r="E38" s="159"/>
      <c r="F38" s="159"/>
      <c r="G38" s="159"/>
      <c r="H38" s="14" t="s">
        <v>34</v>
      </c>
      <c r="I38" s="14" t="s">
        <v>35</v>
      </c>
    </row>
    <row r="39" spans="1:10" ht="15" customHeight="1" x14ac:dyDescent="0.25">
      <c r="A39" s="99">
        <v>1</v>
      </c>
      <c r="B39" s="138" t="s">
        <v>36</v>
      </c>
      <c r="C39" s="138"/>
      <c r="D39" s="138"/>
      <c r="E39" s="138"/>
      <c r="F39" s="138"/>
      <c r="G39" s="138"/>
      <c r="H39" s="15">
        <f t="shared" ref="H39:H46" si="0">I39/$I$47</f>
        <v>0.65351679682036345</v>
      </c>
      <c r="I39" s="105">
        <f>IF(D6="12x36",I10,I10/H10*I5)</f>
        <v>1605.3272727272727</v>
      </c>
    </row>
    <row r="40" spans="1:10" ht="15" customHeight="1" x14ac:dyDescent="0.25">
      <c r="A40" s="99">
        <f t="shared" ref="A40:A46" si="1">A39+1</f>
        <v>2</v>
      </c>
      <c r="B40" s="138" t="s">
        <v>37</v>
      </c>
      <c r="C40" s="138"/>
      <c r="D40" s="138"/>
      <c r="E40" s="138"/>
      <c r="F40" s="138"/>
      <c r="G40" s="138"/>
      <c r="H40" s="15">
        <f t="shared" si="0"/>
        <v>0</v>
      </c>
      <c r="I40" s="105">
        <f>IF(I9=30%,I39*I9,0)</f>
        <v>0</v>
      </c>
    </row>
    <row r="41" spans="1:10" ht="15" customHeight="1" x14ac:dyDescent="0.25">
      <c r="A41" s="99">
        <f t="shared" si="1"/>
        <v>3</v>
      </c>
      <c r="B41" s="138" t="s">
        <v>38</v>
      </c>
      <c r="C41" s="138"/>
      <c r="D41" s="138"/>
      <c r="E41" s="138"/>
      <c r="F41" s="138"/>
      <c r="G41" s="138"/>
      <c r="H41" s="15">
        <f t="shared" si="0"/>
        <v>0</v>
      </c>
      <c r="I41" s="105">
        <f>IF(I7=10%,I26*I7,0)</f>
        <v>0</v>
      </c>
    </row>
    <row r="42" spans="1:10" ht="15" customHeight="1" x14ac:dyDescent="0.25">
      <c r="A42" s="99">
        <f t="shared" si="1"/>
        <v>4</v>
      </c>
      <c r="B42" s="138" t="s">
        <v>39</v>
      </c>
      <c r="C42" s="138"/>
      <c r="D42" s="138"/>
      <c r="E42" s="138"/>
      <c r="F42" s="138"/>
      <c r="G42" s="138"/>
      <c r="H42" s="15">
        <f t="shared" si="0"/>
        <v>0</v>
      </c>
      <c r="I42" s="105">
        <f>IF(I7=20%,I26*I7,0)</f>
        <v>0</v>
      </c>
    </row>
    <row r="43" spans="1:10" ht="15" customHeight="1" x14ac:dyDescent="0.25">
      <c r="A43" s="99">
        <f t="shared" si="1"/>
        <v>5</v>
      </c>
      <c r="B43" s="138" t="s">
        <v>40</v>
      </c>
      <c r="C43" s="138"/>
      <c r="D43" s="138"/>
      <c r="E43" s="138"/>
      <c r="F43" s="138"/>
      <c r="G43" s="138"/>
      <c r="H43" s="15">
        <f t="shared" si="0"/>
        <v>0.26140716282912524</v>
      </c>
      <c r="I43" s="105">
        <f>IF(I7=40%,I26*I7,0)</f>
        <v>642.13200000000006</v>
      </c>
    </row>
    <row r="44" spans="1:10" ht="15" customHeight="1" x14ac:dyDescent="0.25">
      <c r="A44" s="99">
        <f t="shared" si="1"/>
        <v>6</v>
      </c>
      <c r="B44" s="138" t="s">
        <v>173</v>
      </c>
      <c r="C44" s="138"/>
      <c r="D44" s="138"/>
      <c r="E44" s="138"/>
      <c r="F44" s="138"/>
      <c r="G44" s="138"/>
      <c r="H44" s="15">
        <f t="shared" si="0"/>
        <v>0</v>
      </c>
      <c r="I44" s="105">
        <f>IF(I25="Não aplicável",0,I39*I25)</f>
        <v>0</v>
      </c>
    </row>
    <row r="45" spans="1:10" ht="15" customHeight="1" x14ac:dyDescent="0.25">
      <c r="A45" s="99">
        <f t="shared" si="1"/>
        <v>7</v>
      </c>
      <c r="B45" s="138" t="s">
        <v>41</v>
      </c>
      <c r="C45" s="138"/>
      <c r="D45" s="138"/>
      <c r="E45" s="138"/>
      <c r="F45" s="138"/>
      <c r="G45" s="138"/>
      <c r="H45" s="15">
        <f t="shared" si="0"/>
        <v>7.3193916771959106E-2</v>
      </c>
      <c r="I45" s="105">
        <f>IF(I27="Não aplicável",0,(I39+I40+I41+I42+I43+I44)/I5*I27*(1+I28))</f>
        <v>179.79674181818183</v>
      </c>
    </row>
    <row r="46" spans="1:10" ht="23.25" customHeight="1" x14ac:dyDescent="0.25">
      <c r="A46" s="99">
        <f t="shared" si="1"/>
        <v>8</v>
      </c>
      <c r="B46" s="138" t="s">
        <v>42</v>
      </c>
      <c r="C46" s="138"/>
      <c r="D46" s="138"/>
      <c r="E46" s="138"/>
      <c r="F46" s="138"/>
      <c r="G46" s="138"/>
      <c r="H46" s="15">
        <f t="shared" si="0"/>
        <v>1.1882123578552064E-2</v>
      </c>
      <c r="I46" s="105">
        <f>IF(I27="Não aplicável",0,I27/I13*5*(I10/H10*(1+I28)))</f>
        <v>29.187768595041323</v>
      </c>
    </row>
    <row r="47" spans="1:10" s="19" customFormat="1" ht="15" customHeight="1" x14ac:dyDescent="0.25">
      <c r="A47" s="160" t="s">
        <v>43</v>
      </c>
      <c r="B47" s="160"/>
      <c r="C47" s="160"/>
      <c r="D47" s="160"/>
      <c r="E47" s="160"/>
      <c r="F47" s="160"/>
      <c r="G47" s="160"/>
      <c r="H47" s="16">
        <f>SUM(H39:H46)</f>
        <v>0.99999999999999989</v>
      </c>
      <c r="I47" s="17">
        <f>SUM(I39:I46)</f>
        <v>2456.4437831404962</v>
      </c>
      <c r="J47" s="18"/>
    </row>
    <row r="48" spans="1:10" s="19" customFormat="1" ht="1.1499999999999999" customHeight="1" x14ac:dyDescent="0.25">
      <c r="A48" s="161"/>
      <c r="B48" s="161"/>
      <c r="C48" s="161"/>
      <c r="D48" s="161"/>
      <c r="E48" s="161"/>
      <c r="F48" s="161"/>
      <c r="G48" s="161"/>
      <c r="H48" s="161"/>
      <c r="I48" s="161"/>
      <c r="J48" s="18"/>
    </row>
    <row r="49" spans="1:10" s="19" customFormat="1" ht="1.1499999999999999" customHeight="1" x14ac:dyDescent="0.25">
      <c r="A49" s="162"/>
      <c r="B49" s="162"/>
      <c r="C49" s="162"/>
      <c r="D49" s="162"/>
      <c r="E49" s="162"/>
      <c r="F49" s="162"/>
      <c r="G49" s="162"/>
      <c r="H49" s="162"/>
      <c r="I49" s="162"/>
      <c r="J49" s="18"/>
    </row>
    <row r="50" spans="1:10" s="19" customFormat="1" ht="1.1499999999999999" customHeight="1" x14ac:dyDescent="0.25">
      <c r="A50" s="162"/>
      <c r="B50" s="162"/>
      <c r="C50" s="162"/>
      <c r="D50" s="162"/>
      <c r="E50" s="162"/>
      <c r="F50" s="162"/>
      <c r="G50" s="162"/>
      <c r="H50" s="162"/>
      <c r="I50" s="162"/>
      <c r="J50" s="18"/>
    </row>
    <row r="51" spans="1:10" s="19" customFormat="1" ht="1.1499999999999999" customHeight="1" x14ac:dyDescent="0.25">
      <c r="A51" s="162"/>
      <c r="B51" s="162"/>
      <c r="C51" s="162"/>
      <c r="D51" s="162"/>
      <c r="E51" s="162"/>
      <c r="F51" s="162"/>
      <c r="G51" s="162"/>
      <c r="H51" s="162"/>
      <c r="I51" s="162"/>
      <c r="J51" s="18"/>
    </row>
    <row r="52" spans="1:10" s="19" customFormat="1" ht="1.1499999999999999" customHeight="1" x14ac:dyDescent="0.25">
      <c r="A52" s="162"/>
      <c r="B52" s="162"/>
      <c r="C52" s="162"/>
      <c r="D52" s="162"/>
      <c r="E52" s="162"/>
      <c r="F52" s="162"/>
      <c r="G52" s="162"/>
      <c r="H52" s="162"/>
      <c r="I52" s="162"/>
      <c r="J52" s="18"/>
    </row>
    <row r="53" spans="1:10" s="19" customFormat="1" ht="1.1499999999999999" customHeight="1" x14ac:dyDescent="0.25">
      <c r="A53" s="162"/>
      <c r="B53" s="162"/>
      <c r="C53" s="162"/>
      <c r="D53" s="162"/>
      <c r="E53" s="162"/>
      <c r="F53" s="162"/>
      <c r="G53" s="162"/>
      <c r="H53" s="162"/>
      <c r="I53" s="162"/>
      <c r="J53" s="18"/>
    </row>
    <row r="54" spans="1:10" s="19" customFormat="1" ht="1.1499999999999999" customHeight="1" x14ac:dyDescent="0.25">
      <c r="A54" s="162"/>
      <c r="B54" s="162"/>
      <c r="C54" s="162"/>
      <c r="D54" s="162"/>
      <c r="E54" s="162"/>
      <c r="F54" s="162"/>
      <c r="G54" s="162"/>
      <c r="H54" s="162"/>
      <c r="I54" s="162"/>
      <c r="J54" s="18"/>
    </row>
    <row r="55" spans="1:10" s="19" customFormat="1" ht="1.1499999999999999" customHeight="1" x14ac:dyDescent="0.25">
      <c r="A55" s="162"/>
      <c r="B55" s="162"/>
      <c r="C55" s="162"/>
      <c r="D55" s="162"/>
      <c r="E55" s="162"/>
      <c r="F55" s="162"/>
      <c r="G55" s="162"/>
      <c r="H55" s="162"/>
      <c r="I55" s="162"/>
      <c r="J55" s="18"/>
    </row>
    <row r="56" spans="1:10" s="19" customFormat="1" ht="1.1499999999999999" customHeight="1" x14ac:dyDescent="0.25">
      <c r="A56" s="162"/>
      <c r="B56" s="162"/>
      <c r="C56" s="162"/>
      <c r="D56" s="162"/>
      <c r="E56" s="162"/>
      <c r="F56" s="162"/>
      <c r="G56" s="162"/>
      <c r="H56" s="162"/>
      <c r="I56" s="162"/>
      <c r="J56" s="18"/>
    </row>
    <row r="57" spans="1:10" ht="1.1499999999999999" customHeight="1" x14ac:dyDescent="0.25">
      <c r="A57" s="163"/>
      <c r="B57" s="163"/>
      <c r="C57" s="163"/>
      <c r="D57" s="163"/>
      <c r="E57" s="163"/>
      <c r="F57" s="163"/>
      <c r="G57" s="163"/>
      <c r="H57" s="163"/>
      <c r="I57" s="163"/>
    </row>
    <row r="58" spans="1:10" ht="33.75" customHeight="1" x14ac:dyDescent="0.25">
      <c r="A58" s="14" t="s">
        <v>44</v>
      </c>
      <c r="B58" s="159" t="s">
        <v>45</v>
      </c>
      <c r="C58" s="159"/>
      <c r="D58" s="159"/>
      <c r="E58" s="159"/>
      <c r="F58" s="159"/>
      <c r="G58" s="159"/>
      <c r="H58" s="14" t="s">
        <v>34</v>
      </c>
      <c r="I58" s="14" t="s">
        <v>35</v>
      </c>
    </row>
    <row r="59" spans="1:10" ht="15" customHeight="1" x14ac:dyDescent="0.25">
      <c r="A59" s="99">
        <v>1</v>
      </c>
      <c r="B59" s="138" t="s">
        <v>46</v>
      </c>
      <c r="C59" s="138"/>
      <c r="D59" s="138"/>
      <c r="E59" s="138"/>
      <c r="F59" s="138"/>
      <c r="G59" s="138"/>
      <c r="H59" s="15">
        <v>0.2</v>
      </c>
      <c r="I59" s="105">
        <f t="shared" ref="I59:I66" si="2">$I$47*H59</f>
        <v>491.28875662809924</v>
      </c>
    </row>
    <row r="60" spans="1:10" ht="15" customHeight="1" x14ac:dyDescent="0.25">
      <c r="A60" s="99">
        <v>2</v>
      </c>
      <c r="B60" s="138" t="s">
        <v>47</v>
      </c>
      <c r="C60" s="138"/>
      <c r="D60" s="138"/>
      <c r="E60" s="138"/>
      <c r="F60" s="138"/>
      <c r="G60" s="138"/>
      <c r="H60" s="15">
        <v>1.4999999999999999E-2</v>
      </c>
      <c r="I60" s="105">
        <f t="shared" si="2"/>
        <v>36.846656747107438</v>
      </c>
    </row>
    <row r="61" spans="1:10" ht="15" customHeight="1" x14ac:dyDescent="0.25">
      <c r="A61" s="99">
        <v>3</v>
      </c>
      <c r="B61" s="138" t="s">
        <v>48</v>
      </c>
      <c r="C61" s="138"/>
      <c r="D61" s="138"/>
      <c r="E61" s="138"/>
      <c r="F61" s="138"/>
      <c r="G61" s="138"/>
      <c r="H61" s="15">
        <v>0.01</v>
      </c>
      <c r="I61" s="105">
        <f t="shared" si="2"/>
        <v>24.564437831404963</v>
      </c>
    </row>
    <row r="62" spans="1:10" ht="15" customHeight="1" x14ac:dyDescent="0.25">
      <c r="A62" s="99">
        <v>4</v>
      </c>
      <c r="B62" s="138" t="s">
        <v>49</v>
      </c>
      <c r="C62" s="138"/>
      <c r="D62" s="138"/>
      <c r="E62" s="138"/>
      <c r="F62" s="138"/>
      <c r="G62" s="138"/>
      <c r="H62" s="15">
        <v>2E-3</v>
      </c>
      <c r="I62" s="105">
        <f t="shared" si="2"/>
        <v>4.9128875662809923</v>
      </c>
    </row>
    <row r="63" spans="1:10" ht="15" customHeight="1" x14ac:dyDescent="0.25">
      <c r="A63" s="99">
        <v>5</v>
      </c>
      <c r="B63" s="138" t="s">
        <v>50</v>
      </c>
      <c r="C63" s="138"/>
      <c r="D63" s="138"/>
      <c r="E63" s="138"/>
      <c r="F63" s="138"/>
      <c r="G63" s="138"/>
      <c r="H63" s="15">
        <v>2.5000000000000001E-2</v>
      </c>
      <c r="I63" s="105">
        <f t="shared" si="2"/>
        <v>61.411094578512404</v>
      </c>
    </row>
    <row r="64" spans="1:10" ht="15" customHeight="1" x14ac:dyDescent="0.25">
      <c r="A64" s="99">
        <v>6</v>
      </c>
      <c r="B64" s="138" t="s">
        <v>51</v>
      </c>
      <c r="C64" s="138"/>
      <c r="D64" s="138"/>
      <c r="E64" s="138"/>
      <c r="F64" s="138"/>
      <c r="G64" s="138"/>
      <c r="H64" s="15">
        <v>0.08</v>
      </c>
      <c r="I64" s="105">
        <f t="shared" si="2"/>
        <v>196.5155026512397</v>
      </c>
    </row>
    <row r="65" spans="1:10" ht="15" customHeight="1" x14ac:dyDescent="0.25">
      <c r="A65" s="99">
        <v>7</v>
      </c>
      <c r="B65" s="138" t="s">
        <v>52</v>
      </c>
      <c r="C65" s="138"/>
      <c r="D65" s="138"/>
      <c r="E65" s="138"/>
      <c r="F65" s="138"/>
      <c r="G65" s="138"/>
      <c r="H65" s="15">
        <v>0.03</v>
      </c>
      <c r="I65" s="105">
        <f t="shared" si="2"/>
        <v>73.693313494214877</v>
      </c>
    </row>
    <row r="66" spans="1:10" ht="15" customHeight="1" x14ac:dyDescent="0.25">
      <c r="A66" s="99">
        <v>8</v>
      </c>
      <c r="B66" s="138" t="s">
        <v>53</v>
      </c>
      <c r="C66" s="138"/>
      <c r="D66" s="138"/>
      <c r="E66" s="138"/>
      <c r="F66" s="138"/>
      <c r="G66" s="138"/>
      <c r="H66" s="15">
        <v>6.0000000000000001E-3</v>
      </c>
      <c r="I66" s="105">
        <f t="shared" si="2"/>
        <v>14.738662698842978</v>
      </c>
    </row>
    <row r="67" spans="1:10" s="19" customFormat="1" ht="15" customHeight="1" x14ac:dyDescent="0.25">
      <c r="A67" s="160" t="s">
        <v>54</v>
      </c>
      <c r="B67" s="160"/>
      <c r="C67" s="160"/>
      <c r="D67" s="160"/>
      <c r="E67" s="160"/>
      <c r="F67" s="160"/>
      <c r="G67" s="160"/>
      <c r="H67" s="16">
        <f>SUM(H59:H66)</f>
        <v>0.3680000000000001</v>
      </c>
      <c r="I67" s="17">
        <f>SUM(I59:I66)</f>
        <v>903.97131219570258</v>
      </c>
      <c r="J67" s="18"/>
    </row>
    <row r="68" spans="1:10" ht="15" customHeight="1" x14ac:dyDescent="0.25">
      <c r="A68" s="164" t="s">
        <v>55</v>
      </c>
      <c r="B68" s="164"/>
      <c r="C68" s="164"/>
      <c r="D68" s="164"/>
      <c r="E68" s="164"/>
      <c r="F68" s="164"/>
      <c r="G68" s="164"/>
      <c r="H68" s="164"/>
      <c r="I68" s="164"/>
    </row>
    <row r="69" spans="1:10" ht="30.75" customHeight="1" x14ac:dyDescent="0.25">
      <c r="A69" s="165" t="s">
        <v>56</v>
      </c>
      <c r="B69" s="165"/>
      <c r="C69" s="165"/>
      <c r="D69" s="165"/>
      <c r="E69" s="165"/>
      <c r="F69" s="165"/>
      <c r="G69" s="165"/>
      <c r="H69" s="165"/>
      <c r="I69" s="165"/>
    </row>
    <row r="70" spans="1:10" ht="33.75" customHeight="1" x14ac:dyDescent="0.25">
      <c r="A70" s="14" t="s">
        <v>57</v>
      </c>
      <c r="B70" s="159" t="s">
        <v>58</v>
      </c>
      <c r="C70" s="159"/>
      <c r="D70" s="159"/>
      <c r="E70" s="159"/>
      <c r="F70" s="159"/>
      <c r="G70" s="159"/>
      <c r="H70" s="14" t="s">
        <v>34</v>
      </c>
      <c r="I70" s="14" t="s">
        <v>35</v>
      </c>
    </row>
    <row r="71" spans="1:10" ht="15" customHeight="1" x14ac:dyDescent="0.25">
      <c r="A71" s="99">
        <v>1</v>
      </c>
      <c r="B71" s="138" t="s">
        <v>59</v>
      </c>
      <c r="C71" s="138"/>
      <c r="D71" s="138"/>
      <c r="E71" s="138"/>
      <c r="F71" s="138"/>
      <c r="G71" s="138"/>
      <c r="H71" s="15">
        <v>0.119314</v>
      </c>
      <c r="I71" s="105">
        <f t="shared" ref="I71:I78" si="3">$I$47*H71</f>
        <v>293.08813354162515</v>
      </c>
    </row>
    <row r="72" spans="1:10" ht="15" customHeight="1" x14ac:dyDescent="0.25">
      <c r="A72" s="99">
        <v>2</v>
      </c>
      <c r="B72" s="138" t="s">
        <v>60</v>
      </c>
      <c r="C72" s="138"/>
      <c r="D72" s="138"/>
      <c r="E72" s="138"/>
      <c r="F72" s="138"/>
      <c r="G72" s="138"/>
      <c r="H72" s="15">
        <v>2.0479000000000001E-2</v>
      </c>
      <c r="I72" s="105">
        <f t="shared" si="3"/>
        <v>50.30551223493422</v>
      </c>
    </row>
    <row r="73" spans="1:10" ht="15" customHeight="1" x14ac:dyDescent="0.25">
      <c r="A73" s="99">
        <v>3</v>
      </c>
      <c r="B73" s="138" t="s">
        <v>61</v>
      </c>
      <c r="C73" s="138"/>
      <c r="D73" s="138"/>
      <c r="E73" s="138"/>
      <c r="F73" s="138"/>
      <c r="G73" s="138"/>
      <c r="H73" s="15">
        <v>1.2123E-2</v>
      </c>
      <c r="I73" s="105">
        <f t="shared" si="3"/>
        <v>29.779467983012236</v>
      </c>
    </row>
    <row r="74" spans="1:10" ht="15" customHeight="1" x14ac:dyDescent="0.25">
      <c r="A74" s="99">
        <v>4</v>
      </c>
      <c r="B74" s="138" t="s">
        <v>62</v>
      </c>
      <c r="C74" s="138"/>
      <c r="D74" s="138"/>
      <c r="E74" s="138"/>
      <c r="F74" s="138"/>
      <c r="G74" s="138"/>
      <c r="H74" s="15">
        <v>1.1436E-2</v>
      </c>
      <c r="I74" s="105">
        <f t="shared" si="3"/>
        <v>28.091891103994715</v>
      </c>
    </row>
    <row r="75" spans="1:10" ht="15" customHeight="1" x14ac:dyDescent="0.25">
      <c r="A75" s="99">
        <v>5</v>
      </c>
      <c r="B75" s="138" t="s">
        <v>63</v>
      </c>
      <c r="C75" s="138"/>
      <c r="D75" s="138"/>
      <c r="E75" s="138"/>
      <c r="F75" s="138"/>
      <c r="G75" s="138"/>
      <c r="H75" s="15">
        <v>1.74E-4</v>
      </c>
      <c r="I75" s="105">
        <f t="shared" si="3"/>
        <v>0.42742121826644636</v>
      </c>
    </row>
    <row r="76" spans="1:10" ht="15" customHeight="1" x14ac:dyDescent="0.25">
      <c r="A76" s="99">
        <v>6</v>
      </c>
      <c r="B76" s="138" t="s">
        <v>64</v>
      </c>
      <c r="C76" s="138"/>
      <c r="D76" s="138"/>
      <c r="E76" s="138"/>
      <c r="F76" s="138"/>
      <c r="G76" s="138"/>
      <c r="H76" s="15">
        <v>4.4200000000000001E-4</v>
      </c>
      <c r="I76" s="105">
        <f t="shared" si="3"/>
        <v>1.0857481521480994</v>
      </c>
    </row>
    <row r="77" spans="1:10" ht="15" customHeight="1" x14ac:dyDescent="0.25">
      <c r="A77" s="99">
        <v>7</v>
      </c>
      <c r="B77" s="138" t="s">
        <v>65</v>
      </c>
      <c r="C77" s="138"/>
      <c r="D77" s="138"/>
      <c r="E77" s="138"/>
      <c r="F77" s="138"/>
      <c r="G77" s="138"/>
      <c r="H77" s="15">
        <v>1.85E-4</v>
      </c>
      <c r="I77" s="105">
        <f t="shared" si="3"/>
        <v>0.45444209988099177</v>
      </c>
    </row>
    <row r="78" spans="1:10" ht="15" customHeight="1" x14ac:dyDescent="0.25">
      <c r="A78" s="99">
        <v>8</v>
      </c>
      <c r="B78" s="138" t="s">
        <v>66</v>
      </c>
      <c r="C78" s="138"/>
      <c r="D78" s="138"/>
      <c r="E78" s="138"/>
      <c r="F78" s="138"/>
      <c r="G78" s="138"/>
      <c r="H78" s="15">
        <v>9.0789999999999996E-2</v>
      </c>
      <c r="I78" s="105">
        <f t="shared" si="3"/>
        <v>223.02053107132565</v>
      </c>
    </row>
    <row r="79" spans="1:10" s="19" customFormat="1" ht="15" customHeight="1" x14ac:dyDescent="0.25">
      <c r="A79" s="160" t="s">
        <v>67</v>
      </c>
      <c r="B79" s="160"/>
      <c r="C79" s="160"/>
      <c r="D79" s="160"/>
      <c r="E79" s="160"/>
      <c r="F79" s="160"/>
      <c r="G79" s="160"/>
      <c r="H79" s="16">
        <f>SUM(H71:H78)</f>
        <v>0.25494299999999998</v>
      </c>
      <c r="I79" s="17">
        <f>SUM(I71:I78)</f>
        <v>626.25314740518752</v>
      </c>
      <c r="J79" s="18"/>
    </row>
    <row r="80" spans="1:10" ht="11.25" customHeight="1" x14ac:dyDescent="0.25">
      <c r="A80" s="20" t="s">
        <v>68</v>
      </c>
      <c r="B80" s="167" t="s">
        <v>69</v>
      </c>
      <c r="C80" s="167"/>
      <c r="D80" s="167"/>
      <c r="E80" s="167"/>
      <c r="F80" s="167"/>
      <c r="G80" s="167"/>
      <c r="H80" s="167"/>
      <c r="I80" s="167"/>
    </row>
    <row r="81" spans="1:11" ht="15" customHeight="1" x14ac:dyDescent="0.25">
      <c r="A81" s="20" t="s">
        <v>70</v>
      </c>
      <c r="B81" s="168" t="s">
        <v>71</v>
      </c>
      <c r="C81" s="168"/>
      <c r="D81" s="168"/>
      <c r="E81" s="168"/>
      <c r="F81" s="168"/>
      <c r="G81" s="168"/>
      <c r="H81" s="168"/>
      <c r="I81" s="168"/>
    </row>
    <row r="82" spans="1:11" ht="33.75" customHeight="1" x14ac:dyDescent="0.25">
      <c r="A82" s="14" t="s">
        <v>72</v>
      </c>
      <c r="B82" s="159" t="s">
        <v>73</v>
      </c>
      <c r="C82" s="159"/>
      <c r="D82" s="159"/>
      <c r="E82" s="159"/>
      <c r="F82" s="159"/>
      <c r="G82" s="159"/>
      <c r="H82" s="14" t="s">
        <v>34</v>
      </c>
      <c r="I82" s="14" t="s">
        <v>35</v>
      </c>
    </row>
    <row r="83" spans="1:11" ht="15" customHeight="1" x14ac:dyDescent="0.25">
      <c r="A83" s="99">
        <v>1</v>
      </c>
      <c r="B83" s="138" t="s">
        <v>74</v>
      </c>
      <c r="C83" s="138"/>
      <c r="D83" s="138"/>
      <c r="E83" s="138"/>
      <c r="F83" s="138"/>
      <c r="G83" s="138"/>
      <c r="H83" s="15">
        <v>4.8321000000000003E-2</v>
      </c>
      <c r="I83" s="105">
        <f>$I$47*H83</f>
        <v>118.69782004513192</v>
      </c>
    </row>
    <row r="84" spans="1:11" ht="15" customHeight="1" x14ac:dyDescent="0.25">
      <c r="A84" s="99">
        <v>2</v>
      </c>
      <c r="B84" s="138" t="s">
        <v>75</v>
      </c>
      <c r="C84" s="138"/>
      <c r="D84" s="138"/>
      <c r="E84" s="138"/>
      <c r="F84" s="138"/>
      <c r="G84" s="138"/>
      <c r="H84" s="15">
        <v>3.5109999999999998E-3</v>
      </c>
      <c r="I84" s="105">
        <f>$I$47*H84</f>
        <v>8.6245741226062815</v>
      </c>
    </row>
    <row r="85" spans="1:11" ht="15" customHeight="1" x14ac:dyDescent="0.25">
      <c r="A85" s="99">
        <v>3</v>
      </c>
      <c r="B85" s="138" t="s">
        <v>76</v>
      </c>
      <c r="C85" s="138"/>
      <c r="D85" s="138"/>
      <c r="E85" s="138"/>
      <c r="F85" s="138"/>
      <c r="G85" s="138"/>
      <c r="H85" s="15">
        <v>1.9328000000000001E-2</v>
      </c>
      <c r="I85" s="105">
        <f>$I$47*H85</f>
        <v>47.478145440539514</v>
      </c>
    </row>
    <row r="86" spans="1:11" s="19" customFormat="1" ht="15" customHeight="1" x14ac:dyDescent="0.25">
      <c r="A86" s="160" t="s">
        <v>77</v>
      </c>
      <c r="B86" s="160"/>
      <c r="C86" s="160"/>
      <c r="D86" s="160"/>
      <c r="E86" s="160"/>
      <c r="F86" s="160"/>
      <c r="G86" s="160"/>
      <c r="H86" s="16">
        <f>SUM(H83:H85)</f>
        <v>7.1160000000000001E-2</v>
      </c>
      <c r="I86" s="17">
        <f>SUM(I83:I85)</f>
        <v>174.80053960827772</v>
      </c>
      <c r="J86" s="18"/>
    </row>
    <row r="87" spans="1:11" ht="4.5" customHeight="1" x14ac:dyDescent="0.25"/>
    <row r="88" spans="1:11" ht="33.75" customHeight="1" x14ac:dyDescent="0.25">
      <c r="A88" s="14" t="s">
        <v>78</v>
      </c>
      <c r="B88" s="159" t="s">
        <v>79</v>
      </c>
      <c r="C88" s="159"/>
      <c r="D88" s="159"/>
      <c r="E88" s="159"/>
      <c r="F88" s="159"/>
      <c r="G88" s="159"/>
      <c r="H88" s="14" t="s">
        <v>34</v>
      </c>
      <c r="I88" s="14" t="s">
        <v>35</v>
      </c>
    </row>
    <row r="89" spans="1:11" ht="15" customHeight="1" x14ac:dyDescent="0.25">
      <c r="A89" s="99">
        <v>1</v>
      </c>
      <c r="B89" s="138" t="s">
        <v>80</v>
      </c>
      <c r="C89" s="138"/>
      <c r="D89" s="138"/>
      <c r="E89" s="138"/>
      <c r="F89" s="138"/>
      <c r="G89" s="138"/>
      <c r="H89" s="15">
        <f>(H67*H79)</f>
        <v>9.3819024000000015E-2</v>
      </c>
      <c r="I89" s="105">
        <f>$I$47*H89</f>
        <v>230.46115824510903</v>
      </c>
    </row>
    <row r="90" spans="1:11" s="19" customFormat="1" ht="15" customHeight="1" x14ac:dyDescent="0.25">
      <c r="A90" s="160" t="s">
        <v>81</v>
      </c>
      <c r="B90" s="160"/>
      <c r="C90" s="160"/>
      <c r="D90" s="160"/>
      <c r="E90" s="160"/>
      <c r="F90" s="160"/>
      <c r="G90" s="160"/>
      <c r="H90" s="16">
        <f>SUM(H89:H89)</f>
        <v>9.3819024000000015E-2</v>
      </c>
      <c r="I90" s="17">
        <f>I89</f>
        <v>230.46115824510903</v>
      </c>
      <c r="J90" s="18"/>
      <c r="K90" s="21"/>
    </row>
    <row r="91" spans="1:11" ht="4.5" customHeight="1" x14ac:dyDescent="0.25">
      <c r="J91" s="22"/>
    </row>
    <row r="92" spans="1:11" s="19" customFormat="1" ht="12" customHeight="1" x14ac:dyDescent="0.25">
      <c r="A92" s="166" t="s">
        <v>180</v>
      </c>
      <c r="B92" s="166"/>
      <c r="C92" s="166"/>
      <c r="D92" s="166"/>
      <c r="E92" s="166"/>
      <c r="F92" s="166"/>
      <c r="G92" s="166"/>
      <c r="H92" s="23">
        <f>H67+H79+H86+H90</f>
        <v>0.787922024</v>
      </c>
      <c r="I92" s="24">
        <f>I67+I79+I86+I90</f>
        <v>1935.4861574542767</v>
      </c>
      <c r="J92" s="18"/>
    </row>
    <row r="93" spans="1:11" ht="4.5" customHeight="1" x14ac:dyDescent="0.25"/>
    <row r="94" spans="1:11" ht="33.75" customHeight="1" x14ac:dyDescent="0.25">
      <c r="A94" s="14" t="s">
        <v>82</v>
      </c>
      <c r="B94" s="159" t="s">
        <v>83</v>
      </c>
      <c r="C94" s="159"/>
      <c r="D94" s="159"/>
      <c r="E94" s="159"/>
      <c r="F94" s="159"/>
      <c r="G94" s="159"/>
      <c r="H94" s="14" t="s">
        <v>34</v>
      </c>
      <c r="I94" s="14" t="s">
        <v>35</v>
      </c>
    </row>
    <row r="95" spans="1:11" ht="15" customHeight="1" x14ac:dyDescent="0.25">
      <c r="A95" s="99">
        <v>1</v>
      </c>
      <c r="B95" s="138" t="s">
        <v>19</v>
      </c>
      <c r="C95" s="138"/>
      <c r="D95" s="138"/>
      <c r="E95" s="138"/>
      <c r="F95" s="138"/>
      <c r="G95" s="138"/>
      <c r="H95" s="15">
        <f t="shared" ref="H95:H101" si="4">I95/$I$47</f>
        <v>0.19695667506034203</v>
      </c>
      <c r="I95" s="105">
        <f>I114</f>
        <v>483.81299999999999</v>
      </c>
    </row>
    <row r="96" spans="1:11" ht="15" customHeight="1" x14ac:dyDescent="0.25">
      <c r="A96" s="99">
        <f>A95+1</f>
        <v>2</v>
      </c>
      <c r="B96" s="138" t="s">
        <v>20</v>
      </c>
      <c r="C96" s="138"/>
      <c r="D96" s="138"/>
      <c r="E96" s="138"/>
      <c r="F96" s="138"/>
      <c r="G96" s="138"/>
      <c r="H96" s="15">
        <f t="shared" si="4"/>
        <v>0</v>
      </c>
      <c r="I96" s="105">
        <f>I110</f>
        <v>0</v>
      </c>
    </row>
    <row r="97" spans="1:10" ht="15" customHeight="1" x14ac:dyDescent="0.25">
      <c r="A97" s="99">
        <f t="shared" ref="A97:A99" si="5">A96+1</f>
        <v>3</v>
      </c>
      <c r="B97" s="171" t="s">
        <v>175</v>
      </c>
      <c r="C97" s="172"/>
      <c r="D97" s="172"/>
      <c r="E97" s="172"/>
      <c r="F97" s="172"/>
      <c r="G97" s="173"/>
      <c r="H97" s="15">
        <f t="shared" si="4"/>
        <v>0</v>
      </c>
      <c r="I97" s="105">
        <v>0</v>
      </c>
    </row>
    <row r="98" spans="1:10" ht="15" customHeight="1" x14ac:dyDescent="0.25">
      <c r="A98" s="99">
        <f t="shared" si="5"/>
        <v>4</v>
      </c>
      <c r="B98" s="138" t="s">
        <v>84</v>
      </c>
      <c r="C98" s="138"/>
      <c r="D98" s="138"/>
      <c r="E98" s="138"/>
      <c r="F98" s="138"/>
      <c r="G98" s="138"/>
      <c r="H98" s="15">
        <f t="shared" si="4"/>
        <v>5.572297830539636E-2</v>
      </c>
      <c r="I98" s="105">
        <f>I106</f>
        <v>136.88036363636363</v>
      </c>
    </row>
    <row r="99" spans="1:10" ht="15" customHeight="1" x14ac:dyDescent="0.25">
      <c r="A99" s="99">
        <f t="shared" si="5"/>
        <v>5</v>
      </c>
      <c r="B99" s="138" t="s">
        <v>85</v>
      </c>
      <c r="C99" s="138"/>
      <c r="D99" s="138"/>
      <c r="E99" s="138"/>
      <c r="F99" s="138"/>
      <c r="G99" s="138"/>
      <c r="H99" s="15">
        <f t="shared" si="4"/>
        <v>0</v>
      </c>
      <c r="I99" s="105">
        <f>IF(I29="Não aplicável",0,((I10/H10)*1.5*I29))</f>
        <v>0</v>
      </c>
    </row>
    <row r="100" spans="1:10" ht="15" customHeight="1" x14ac:dyDescent="0.25">
      <c r="A100" s="134">
        <v>6</v>
      </c>
      <c r="B100" s="171" t="s">
        <v>227</v>
      </c>
      <c r="C100" s="172"/>
      <c r="D100" s="172"/>
      <c r="E100" s="172"/>
      <c r="F100" s="172"/>
      <c r="G100" s="173"/>
      <c r="H100" s="15">
        <f t="shared" si="4"/>
        <v>1.0389002254052555E-2</v>
      </c>
      <c r="I100" s="135">
        <f>I21</f>
        <v>25.52</v>
      </c>
    </row>
    <row r="101" spans="1:10" ht="15" customHeight="1" x14ac:dyDescent="0.25">
      <c r="A101" s="99">
        <v>7</v>
      </c>
      <c r="B101" s="138" t="s">
        <v>228</v>
      </c>
      <c r="C101" s="138"/>
      <c r="D101" s="138"/>
      <c r="E101" s="138"/>
      <c r="F101" s="138"/>
      <c r="G101" s="138"/>
      <c r="H101" s="15">
        <f t="shared" si="4"/>
        <v>3.2567405185117727E-2</v>
      </c>
      <c r="I101" s="105">
        <f>I23</f>
        <v>80</v>
      </c>
    </row>
    <row r="102" spans="1:10" ht="15" customHeight="1" x14ac:dyDescent="0.25">
      <c r="A102" s="160" t="s">
        <v>87</v>
      </c>
      <c r="B102" s="160"/>
      <c r="C102" s="160"/>
      <c r="D102" s="160"/>
      <c r="E102" s="160"/>
      <c r="F102" s="160"/>
      <c r="G102" s="160"/>
      <c r="H102" s="16">
        <f>SUM(H95:H101)</f>
        <v>0.29563606080490867</v>
      </c>
      <c r="I102" s="17">
        <f>SUM(I95:I101)</f>
        <v>726.21336363636362</v>
      </c>
      <c r="J102" s="25"/>
    </row>
    <row r="103" spans="1:10" ht="18" customHeight="1" x14ac:dyDescent="0.25">
      <c r="A103" s="20" t="s">
        <v>88</v>
      </c>
      <c r="B103" s="164" t="s">
        <v>89</v>
      </c>
      <c r="C103" s="164"/>
      <c r="D103" s="164"/>
      <c r="E103" s="164"/>
      <c r="F103" s="164"/>
      <c r="G103" s="164"/>
      <c r="H103" s="26"/>
      <c r="I103" s="27"/>
    </row>
    <row r="104" spans="1:10" ht="15" customHeight="1" x14ac:dyDescent="0.25">
      <c r="A104" s="169" t="s">
        <v>90</v>
      </c>
      <c r="B104" s="169"/>
      <c r="C104" s="169"/>
      <c r="D104" s="169"/>
      <c r="E104" s="169"/>
      <c r="F104" s="169"/>
      <c r="G104" s="169"/>
      <c r="H104" s="169"/>
      <c r="I104" s="169"/>
    </row>
    <row r="105" spans="1:10" ht="24" customHeight="1" x14ac:dyDescent="0.25">
      <c r="A105" s="154" t="s">
        <v>91</v>
      </c>
      <c r="B105" s="154"/>
      <c r="C105" s="99" t="s">
        <v>92</v>
      </c>
      <c r="D105" s="99" t="s">
        <v>93</v>
      </c>
      <c r="E105" s="99" t="s">
        <v>94</v>
      </c>
      <c r="F105" s="99" t="s">
        <v>95</v>
      </c>
      <c r="G105" s="99" t="s">
        <v>96</v>
      </c>
      <c r="H105" s="15" t="s">
        <v>97</v>
      </c>
      <c r="I105" s="105" t="s">
        <v>98</v>
      </c>
    </row>
    <row r="106" spans="1:10" ht="15" customHeight="1" x14ac:dyDescent="0.25">
      <c r="A106" s="170">
        <f>IF(I12="Não aplicável",0,I12)</f>
        <v>5.3</v>
      </c>
      <c r="B106" s="170"/>
      <c r="C106" s="99">
        <f>IF(I13="Não aplicável",0,I13)</f>
        <v>22</v>
      </c>
      <c r="D106" s="99">
        <v>2</v>
      </c>
      <c r="E106" s="101">
        <f>A106*C106*D106</f>
        <v>233.2</v>
      </c>
      <c r="F106" s="101">
        <f>I39</f>
        <v>1605.3272727272727</v>
      </c>
      <c r="G106" s="28">
        <f>IF(I14="Não aplicável",0,I14)</f>
        <v>0.06</v>
      </c>
      <c r="H106" s="101">
        <f>F106*G106</f>
        <v>96.319636363636363</v>
      </c>
      <c r="I106" s="105">
        <f>IF((E106-H106)&gt;0,E106-H106,0)</f>
        <v>136.88036363636363</v>
      </c>
    </row>
    <row r="107" spans="1:10" ht="3.75" customHeight="1" x14ac:dyDescent="0.25">
      <c r="A107" s="29"/>
      <c r="E107" s="25"/>
      <c r="F107" s="25"/>
      <c r="G107" s="30"/>
      <c r="H107" s="25"/>
      <c r="I107" s="31"/>
    </row>
    <row r="108" spans="1:10" ht="15" customHeight="1" x14ac:dyDescent="0.25">
      <c r="A108" s="169" t="s">
        <v>99</v>
      </c>
      <c r="B108" s="169"/>
      <c r="C108" s="169"/>
      <c r="D108" s="169"/>
      <c r="E108" s="169"/>
      <c r="F108" s="169"/>
      <c r="G108" s="169"/>
      <c r="H108" s="169"/>
      <c r="I108" s="169"/>
    </row>
    <row r="109" spans="1:10" ht="23.25" customHeight="1" x14ac:dyDescent="0.25">
      <c r="A109" s="154" t="s">
        <v>91</v>
      </c>
      <c r="B109" s="154"/>
      <c r="C109" s="99" t="s">
        <v>100</v>
      </c>
      <c r="D109" s="99" t="s">
        <v>93</v>
      </c>
      <c r="E109" s="99" t="s">
        <v>94</v>
      </c>
      <c r="F109" s="99" t="s">
        <v>95</v>
      </c>
      <c r="G109" s="99" t="s">
        <v>96</v>
      </c>
      <c r="H109" s="15" t="s">
        <v>97</v>
      </c>
      <c r="I109" s="105" t="s">
        <v>98</v>
      </c>
    </row>
    <row r="110" spans="1:10" ht="15" customHeight="1" x14ac:dyDescent="0.25">
      <c r="A110" s="175">
        <f>IF(I18="Não aplicável",0,I18)</f>
        <v>0</v>
      </c>
      <c r="B110" s="175"/>
      <c r="C110" s="32">
        <f>IF(I19="Não aplicável",0,I19)</f>
        <v>0</v>
      </c>
      <c r="D110" s="99">
        <v>1</v>
      </c>
      <c r="E110" s="101">
        <f>A110*C110*D110</f>
        <v>0</v>
      </c>
      <c r="F110" s="101">
        <f>E110</f>
        <v>0</v>
      </c>
      <c r="G110" s="104">
        <f>IF(I20="Não aplicável",0,I20)</f>
        <v>0</v>
      </c>
      <c r="H110" s="101">
        <f>F110*G110</f>
        <v>0</v>
      </c>
      <c r="I110" s="105">
        <f>E110-H110</f>
        <v>0</v>
      </c>
    </row>
    <row r="111" spans="1:10" ht="4.5" customHeight="1" x14ac:dyDescent="0.25">
      <c r="A111" s="33"/>
      <c r="B111" s="33"/>
      <c r="C111" s="33"/>
      <c r="D111" s="33"/>
      <c r="E111" s="18"/>
      <c r="F111" s="18"/>
      <c r="G111" s="34"/>
      <c r="H111" s="18"/>
      <c r="I111" s="35"/>
    </row>
    <row r="112" spans="1:10" ht="15" customHeight="1" x14ac:dyDescent="0.25">
      <c r="A112" s="176" t="s">
        <v>174</v>
      </c>
      <c r="B112" s="177"/>
      <c r="C112" s="177"/>
      <c r="D112" s="177"/>
      <c r="E112" s="177"/>
      <c r="F112" s="178" t="str">
        <f>A15</f>
        <v xml:space="preserve">Auxílio Alimentação </v>
      </c>
      <c r="G112" s="178"/>
      <c r="H112" s="178"/>
      <c r="I112" s="179"/>
    </row>
    <row r="113" spans="1:12" ht="23.25" customHeight="1" x14ac:dyDescent="0.25">
      <c r="A113" s="153" t="s">
        <v>91</v>
      </c>
      <c r="B113" s="153"/>
      <c r="C113" s="100" t="s">
        <v>100</v>
      </c>
      <c r="D113" s="100" t="s">
        <v>93</v>
      </c>
      <c r="E113" s="100" t="s">
        <v>94</v>
      </c>
      <c r="F113" s="100" t="s">
        <v>95</v>
      </c>
      <c r="G113" s="100" t="s">
        <v>96</v>
      </c>
      <c r="H113" s="65" t="str">
        <f>H105</f>
        <v>Valor desconto</v>
      </c>
      <c r="I113" s="66" t="s">
        <v>98</v>
      </c>
    </row>
    <row r="114" spans="1:12" ht="15" customHeight="1" x14ac:dyDescent="0.25">
      <c r="A114" s="175">
        <f>IF(I15="Não aplicável",0,I15)</f>
        <v>27.15</v>
      </c>
      <c r="B114" s="175"/>
      <c r="C114" s="32">
        <f>IF(I16="Não aplicável",0,I16)</f>
        <v>22</v>
      </c>
      <c r="D114" s="99">
        <v>1</v>
      </c>
      <c r="E114" s="101">
        <f>A114*C114*D114</f>
        <v>597.29999999999995</v>
      </c>
      <c r="F114" s="101">
        <f>E114</f>
        <v>597.29999999999995</v>
      </c>
      <c r="G114" s="104">
        <f>IF(I17="Não aplicável",0,I17)</f>
        <v>0.19</v>
      </c>
      <c r="H114" s="101">
        <f>F114*G114</f>
        <v>113.48699999999999</v>
      </c>
      <c r="I114" s="105">
        <f>E114-H114</f>
        <v>483.81299999999999</v>
      </c>
    </row>
    <row r="115" spans="1:12" ht="4.5" customHeight="1" x14ac:dyDescent="0.25"/>
    <row r="116" spans="1:12" ht="12" customHeight="1" x14ac:dyDescent="0.25">
      <c r="A116" s="174" t="s">
        <v>101</v>
      </c>
      <c r="B116" s="174"/>
      <c r="C116" s="174"/>
      <c r="D116" s="174"/>
      <c r="E116" s="174"/>
      <c r="F116" s="174"/>
      <c r="G116" s="174"/>
      <c r="H116" s="36">
        <f>H47+H92+H102</f>
        <v>2.0835580848049085</v>
      </c>
      <c r="I116" s="37">
        <f>I47+I92+I102</f>
        <v>5118.1433042311364</v>
      </c>
      <c r="J116" s="25"/>
      <c r="L116" s="25"/>
    </row>
    <row r="117" spans="1:12" s="42" customFormat="1" ht="4.5" customHeight="1" x14ac:dyDescent="0.25">
      <c r="A117" s="38"/>
      <c r="B117" s="38"/>
      <c r="C117" s="38"/>
      <c r="D117" s="38"/>
      <c r="E117" s="38"/>
      <c r="F117" s="38"/>
      <c r="G117" s="38"/>
      <c r="H117" s="39"/>
      <c r="I117" s="40"/>
      <c r="J117" s="41"/>
      <c r="L117" s="41"/>
    </row>
    <row r="118" spans="1:12" ht="11.25" customHeight="1" x14ac:dyDescent="0.25">
      <c r="A118" s="158" t="s">
        <v>102</v>
      </c>
      <c r="B118" s="158"/>
      <c r="C118" s="158"/>
      <c r="D118" s="158"/>
      <c r="E118" s="158"/>
      <c r="F118" s="158"/>
      <c r="G118" s="158"/>
      <c r="H118" s="158"/>
      <c r="I118" s="158"/>
    </row>
    <row r="119" spans="1:12" ht="33.75" customHeight="1" x14ac:dyDescent="0.25">
      <c r="A119" s="14" t="s">
        <v>32</v>
      </c>
      <c r="B119" s="159" t="s">
        <v>103</v>
      </c>
      <c r="C119" s="159"/>
      <c r="D119" s="159"/>
      <c r="E119" s="159"/>
      <c r="F119" s="159"/>
      <c r="G119" s="159"/>
      <c r="H119" s="14" t="s">
        <v>34</v>
      </c>
      <c r="I119" s="14" t="s">
        <v>35</v>
      </c>
    </row>
    <row r="120" spans="1:12" ht="15" customHeight="1" x14ac:dyDescent="0.25">
      <c r="A120" s="99">
        <v>1</v>
      </c>
      <c r="B120" s="138" t="s">
        <v>104</v>
      </c>
      <c r="C120" s="138"/>
      <c r="D120" s="138"/>
      <c r="E120" s="138"/>
      <c r="F120" s="138"/>
      <c r="G120" s="138"/>
      <c r="H120" s="15">
        <f t="shared" ref="H120:H126" si="6">I120/$I$132</f>
        <v>0</v>
      </c>
      <c r="I120" s="105">
        <v>0</v>
      </c>
    </row>
    <row r="121" spans="1:12" ht="15" customHeight="1" x14ac:dyDescent="0.25">
      <c r="A121" s="99">
        <v>2</v>
      </c>
      <c r="B121" s="137" t="s">
        <v>105</v>
      </c>
      <c r="C121" s="137"/>
      <c r="D121" s="137"/>
      <c r="E121" s="137"/>
      <c r="F121" s="137"/>
      <c r="G121" s="137"/>
      <c r="H121" s="15">
        <f t="shared" si="6"/>
        <v>0</v>
      </c>
      <c r="I121" s="105">
        <f>IF(F130=10%,G130,0)</f>
        <v>0</v>
      </c>
    </row>
    <row r="122" spans="1:12" ht="15" customHeight="1" x14ac:dyDescent="0.25">
      <c r="A122" s="99">
        <v>3</v>
      </c>
      <c r="B122" s="138" t="s">
        <v>106</v>
      </c>
      <c r="C122" s="138"/>
      <c r="D122" s="138"/>
      <c r="E122" s="138"/>
      <c r="F122" s="138"/>
      <c r="G122" s="138"/>
      <c r="H122" s="15">
        <f t="shared" si="6"/>
        <v>0</v>
      </c>
      <c r="I122" s="105">
        <v>0</v>
      </c>
    </row>
    <row r="123" spans="1:12" ht="15" customHeight="1" x14ac:dyDescent="0.25">
      <c r="A123" s="99">
        <v>4</v>
      </c>
      <c r="B123" s="183" t="s">
        <v>222</v>
      </c>
      <c r="C123" s="183"/>
      <c r="D123" s="183"/>
      <c r="E123" s="183"/>
      <c r="F123" s="183"/>
      <c r="G123" s="183"/>
      <c r="H123" s="15">
        <f t="shared" si="6"/>
        <v>0</v>
      </c>
      <c r="I123" s="105">
        <v>0</v>
      </c>
    </row>
    <row r="124" spans="1:12" ht="15" customHeight="1" x14ac:dyDescent="0.25">
      <c r="A124" s="132">
        <v>5</v>
      </c>
      <c r="B124" s="183" t="s">
        <v>221</v>
      </c>
      <c r="C124" s="183"/>
      <c r="D124" s="183"/>
      <c r="E124" s="183"/>
      <c r="F124" s="183"/>
      <c r="G124" s="183"/>
      <c r="H124" s="15">
        <f t="shared" si="6"/>
        <v>0</v>
      </c>
      <c r="I124" s="133">
        <v>0</v>
      </c>
    </row>
    <row r="125" spans="1:12" ht="15" customHeight="1" x14ac:dyDescent="0.25">
      <c r="A125" s="99">
        <v>6</v>
      </c>
      <c r="B125" s="183" t="s">
        <v>223</v>
      </c>
      <c r="C125" s="183"/>
      <c r="D125" s="183"/>
      <c r="E125" s="183"/>
      <c r="F125" s="183"/>
      <c r="G125" s="183"/>
      <c r="H125" s="15">
        <f t="shared" si="6"/>
        <v>0</v>
      </c>
      <c r="I125" s="105">
        <v>0</v>
      </c>
    </row>
    <row r="126" spans="1:12" ht="15" customHeight="1" x14ac:dyDescent="0.25">
      <c r="A126" s="99">
        <v>7</v>
      </c>
      <c r="B126" s="138" t="s">
        <v>107</v>
      </c>
      <c r="C126" s="138"/>
      <c r="D126" s="138"/>
      <c r="E126" s="138"/>
      <c r="F126" s="138"/>
      <c r="G126" s="138"/>
      <c r="H126" s="15">
        <f t="shared" si="6"/>
        <v>0</v>
      </c>
      <c r="I126" s="105">
        <v>0</v>
      </c>
    </row>
    <row r="127" spans="1:12" ht="15" customHeight="1" x14ac:dyDescent="0.25">
      <c r="A127" s="160" t="s">
        <v>108</v>
      </c>
      <c r="B127" s="160"/>
      <c r="C127" s="160"/>
      <c r="D127" s="160"/>
      <c r="E127" s="160"/>
      <c r="F127" s="160"/>
      <c r="G127" s="160"/>
      <c r="H127" s="16">
        <f>H120+H121+H122+H123+H125+H126</f>
        <v>0</v>
      </c>
      <c r="I127" s="43">
        <f>SUM(I120:I126)</f>
        <v>0</v>
      </c>
      <c r="J127" s="25"/>
    </row>
    <row r="128" spans="1:12" ht="51" customHeight="1" x14ac:dyDescent="0.25">
      <c r="B128" s="184" t="s">
        <v>224</v>
      </c>
      <c r="C128" s="184"/>
      <c r="D128" s="184"/>
      <c r="E128" s="184"/>
      <c r="F128" s="184"/>
      <c r="G128" s="184"/>
      <c r="H128" s="184"/>
      <c r="I128" s="184"/>
    </row>
    <row r="129" spans="1:12" ht="5.25" customHeight="1" x14ac:dyDescent="0.25"/>
    <row r="130" spans="1:12" ht="48.75" customHeight="1" x14ac:dyDescent="0.25">
      <c r="A130" s="185" t="s">
        <v>109</v>
      </c>
      <c r="B130" s="185"/>
      <c r="C130" s="185"/>
      <c r="D130" s="185"/>
      <c r="E130" s="185"/>
      <c r="F130" s="44">
        <f>I30</f>
        <v>0.2</v>
      </c>
      <c r="G130" s="45">
        <f>I132*F130</f>
        <v>996.25258811895458</v>
      </c>
      <c r="H130" s="102" t="s">
        <v>110</v>
      </c>
      <c r="I130" s="46">
        <f>I98</f>
        <v>136.88036363636363</v>
      </c>
    </row>
    <row r="131" spans="1:12" s="49" customFormat="1" ht="16.5" customHeight="1" x14ac:dyDescent="0.25">
      <c r="A131" s="180" t="s">
        <v>111</v>
      </c>
      <c r="B131" s="180"/>
      <c r="C131" s="102" t="s">
        <v>112</v>
      </c>
      <c r="D131" s="102" t="s">
        <v>113</v>
      </c>
      <c r="E131" s="102" t="s">
        <v>114</v>
      </c>
      <c r="F131" s="102" t="s">
        <v>115</v>
      </c>
      <c r="G131" s="102" t="s">
        <v>116</v>
      </c>
      <c r="H131" s="102" t="s">
        <v>117</v>
      </c>
      <c r="I131" s="47" t="s">
        <v>118</v>
      </c>
      <c r="J131" s="48"/>
    </row>
    <row r="132" spans="1:12" ht="16.5" customHeight="1" x14ac:dyDescent="0.25">
      <c r="A132" s="181">
        <f>I47</f>
        <v>2456.4437831404962</v>
      </c>
      <c r="B132" s="181"/>
      <c r="C132" s="103">
        <f>I67</f>
        <v>903.97131219570258</v>
      </c>
      <c r="D132" s="103">
        <f>I79</f>
        <v>626.25314740518752</v>
      </c>
      <c r="E132" s="103">
        <f>I86</f>
        <v>174.80053960827772</v>
      </c>
      <c r="F132" s="103">
        <f>I90</f>
        <v>230.46115824510903</v>
      </c>
      <c r="G132" s="103">
        <f>I102</f>
        <v>726.21336363636362</v>
      </c>
      <c r="H132" s="103">
        <f>A132+C132+D132+E132+F132+G132</f>
        <v>5118.1433042311364</v>
      </c>
      <c r="I132" s="103">
        <f>H132-I130</f>
        <v>4981.2629405947728</v>
      </c>
      <c r="J132" s="25"/>
    </row>
    <row r="133" spans="1:12" ht="4.5" customHeight="1" x14ac:dyDescent="0.25">
      <c r="A133" s="20"/>
      <c r="B133" s="182"/>
      <c r="C133" s="182"/>
      <c r="D133" s="182"/>
      <c r="E133" s="182"/>
      <c r="F133" s="182"/>
      <c r="G133" s="182"/>
      <c r="H133" s="182"/>
      <c r="I133" s="182"/>
    </row>
    <row r="134" spans="1:12" ht="33.75" customHeight="1" x14ac:dyDescent="0.25">
      <c r="A134" s="14" t="s">
        <v>44</v>
      </c>
      <c r="B134" s="159" t="s">
        <v>119</v>
      </c>
      <c r="C134" s="159"/>
      <c r="D134" s="159"/>
      <c r="E134" s="159"/>
      <c r="F134" s="159"/>
      <c r="G134" s="159"/>
      <c r="H134" s="14" t="s">
        <v>34</v>
      </c>
      <c r="I134" s="14" t="s">
        <v>35</v>
      </c>
    </row>
    <row r="135" spans="1:12" ht="15" customHeight="1" x14ac:dyDescent="0.25">
      <c r="A135" s="99">
        <v>1</v>
      </c>
      <c r="B135" s="138" t="s">
        <v>120</v>
      </c>
      <c r="C135" s="138"/>
      <c r="D135" s="138"/>
      <c r="E135" s="138"/>
      <c r="F135" s="138"/>
      <c r="G135" s="138"/>
      <c r="H135" s="15">
        <f>I135/$I$145</f>
        <v>0</v>
      </c>
      <c r="I135" s="105">
        <v>0</v>
      </c>
    </row>
    <row r="136" spans="1:12" ht="15" customHeight="1" x14ac:dyDescent="0.25">
      <c r="A136" s="99">
        <v>2</v>
      </c>
      <c r="B136" s="138" t="s">
        <v>121</v>
      </c>
      <c r="C136" s="138"/>
      <c r="D136" s="138"/>
      <c r="E136" s="138"/>
      <c r="F136" s="138"/>
      <c r="G136" s="138"/>
      <c r="H136" s="15">
        <f>I136/$I$145</f>
        <v>0</v>
      </c>
      <c r="I136" s="105">
        <v>0</v>
      </c>
    </row>
    <row r="137" spans="1:12" ht="35.65" customHeight="1" x14ac:dyDescent="0.25">
      <c r="A137" s="160" t="s">
        <v>177</v>
      </c>
      <c r="B137" s="160"/>
      <c r="C137" s="160"/>
      <c r="D137" s="160"/>
      <c r="E137" s="160"/>
      <c r="F137" s="160"/>
      <c r="G137" s="160"/>
      <c r="H137" s="16">
        <f>H135+H136</f>
        <v>0</v>
      </c>
      <c r="I137" s="17">
        <f>SUM(I135:I136)</f>
        <v>0</v>
      </c>
    </row>
    <row r="138" spans="1:12" ht="4.5" customHeight="1" x14ac:dyDescent="0.25"/>
    <row r="139" spans="1:12" ht="33.75" customHeight="1" x14ac:dyDescent="0.25">
      <c r="A139" s="14" t="s">
        <v>57</v>
      </c>
      <c r="B139" s="159" t="s">
        <v>122</v>
      </c>
      <c r="C139" s="159"/>
      <c r="D139" s="159"/>
      <c r="E139" s="159"/>
      <c r="F139" s="159"/>
      <c r="G139" s="159"/>
      <c r="H139" s="14" t="s">
        <v>34</v>
      </c>
      <c r="I139" s="14" t="s">
        <v>35</v>
      </c>
    </row>
    <row r="140" spans="1:12" ht="15" customHeight="1" x14ac:dyDescent="0.25">
      <c r="A140" s="99">
        <v>1</v>
      </c>
      <c r="B140" s="138" t="s">
        <v>122</v>
      </c>
      <c r="C140" s="138"/>
      <c r="D140" s="138"/>
      <c r="E140" s="138"/>
      <c r="F140" s="138"/>
      <c r="G140" s="138"/>
      <c r="H140" s="15">
        <f>I140/I145</f>
        <v>0</v>
      </c>
      <c r="I140" s="105">
        <v>0</v>
      </c>
    </row>
    <row r="141" spans="1:12" ht="36.6" customHeight="1" x14ac:dyDescent="0.25">
      <c r="A141" s="160" t="s">
        <v>176</v>
      </c>
      <c r="B141" s="160"/>
      <c r="C141" s="160"/>
      <c r="D141" s="160"/>
      <c r="E141" s="160"/>
      <c r="F141" s="160"/>
      <c r="G141" s="160"/>
      <c r="H141" s="16">
        <f>H140</f>
        <v>0</v>
      </c>
      <c r="I141" s="17">
        <f>I140</f>
        <v>0</v>
      </c>
      <c r="J141" s="25"/>
      <c r="K141" s="25"/>
      <c r="L141" s="2"/>
    </row>
    <row r="142" spans="1:12" ht="4.5" customHeight="1" x14ac:dyDescent="0.25">
      <c r="A142" s="19"/>
      <c r="B142" s="19"/>
      <c r="C142" s="19"/>
      <c r="D142" s="19"/>
      <c r="E142" s="19"/>
      <c r="F142" s="19"/>
      <c r="G142" s="19"/>
      <c r="H142" s="26"/>
      <c r="I142" s="27"/>
    </row>
    <row r="143" spans="1:12" ht="39" customHeight="1" x14ac:dyDescent="0.25">
      <c r="A143" s="186" t="s">
        <v>123</v>
      </c>
      <c r="B143" s="186"/>
      <c r="C143" s="186"/>
      <c r="D143" s="186"/>
      <c r="E143" s="186"/>
      <c r="F143" s="44">
        <v>0.18</v>
      </c>
      <c r="G143" s="45">
        <f>I145*F143</f>
        <v>896.62732930705909</v>
      </c>
      <c r="H143" s="102" t="s">
        <v>110</v>
      </c>
      <c r="I143" s="46">
        <f>I98</f>
        <v>136.88036363636363</v>
      </c>
      <c r="L143" s="2"/>
    </row>
    <row r="144" spans="1:12" s="49" customFormat="1" ht="16.5" customHeight="1" x14ac:dyDescent="0.25">
      <c r="A144" s="180" t="s">
        <v>111</v>
      </c>
      <c r="B144" s="180"/>
      <c r="C144" s="102" t="s">
        <v>112</v>
      </c>
      <c r="D144" s="102" t="s">
        <v>113</v>
      </c>
      <c r="E144" s="102" t="s">
        <v>114</v>
      </c>
      <c r="F144" s="102" t="s">
        <v>115</v>
      </c>
      <c r="G144" s="102" t="s">
        <v>116</v>
      </c>
      <c r="H144" s="102" t="s">
        <v>117</v>
      </c>
      <c r="I144" s="47" t="s">
        <v>118</v>
      </c>
      <c r="J144" s="48"/>
      <c r="L144" s="48"/>
    </row>
    <row r="145" spans="1:12" ht="16.5" customHeight="1" x14ac:dyDescent="0.25">
      <c r="A145" s="181">
        <f>I47</f>
        <v>2456.4437831404962</v>
      </c>
      <c r="B145" s="181"/>
      <c r="C145" s="103">
        <f>I67</f>
        <v>903.97131219570258</v>
      </c>
      <c r="D145" s="103">
        <f>I79</f>
        <v>626.25314740518752</v>
      </c>
      <c r="E145" s="103">
        <f>I86</f>
        <v>174.80053960827772</v>
      </c>
      <c r="F145" s="103">
        <f>I90</f>
        <v>230.46115824510903</v>
      </c>
      <c r="G145" s="103">
        <f>I102</f>
        <v>726.21336363636362</v>
      </c>
      <c r="H145" s="103">
        <f>A145+C145+D145+E145+F145+G145</f>
        <v>5118.1433042311364</v>
      </c>
      <c r="I145" s="103">
        <f>H145-I143</f>
        <v>4981.2629405947728</v>
      </c>
      <c r="J145" s="25"/>
      <c r="L145" s="2"/>
    </row>
    <row r="146" spans="1:12" ht="4.5" customHeight="1" x14ac:dyDescent="0.25"/>
    <row r="147" spans="1:12" ht="12" customHeight="1" x14ac:dyDescent="0.25">
      <c r="A147" s="174" t="s">
        <v>124</v>
      </c>
      <c r="B147" s="174"/>
      <c r="C147" s="174"/>
      <c r="D147" s="174"/>
      <c r="E147" s="174"/>
      <c r="F147" s="174"/>
      <c r="G147" s="174"/>
      <c r="H147" s="36">
        <f>H127+H137+H141</f>
        <v>0</v>
      </c>
      <c r="I147" s="37">
        <f>I127+I137+I141</f>
        <v>0</v>
      </c>
    </row>
    <row r="148" spans="1:12" ht="4.5" customHeight="1" x14ac:dyDescent="0.25"/>
    <row r="149" spans="1:12" ht="11.25" customHeight="1" x14ac:dyDescent="0.25">
      <c r="A149" s="158" t="s">
        <v>125</v>
      </c>
      <c r="B149" s="158"/>
      <c r="C149" s="158"/>
      <c r="D149" s="158"/>
      <c r="E149" s="158"/>
      <c r="F149" s="158"/>
      <c r="G149" s="158"/>
      <c r="H149" s="158"/>
      <c r="I149" s="158"/>
    </row>
    <row r="150" spans="1:12" ht="33.75" customHeight="1" x14ac:dyDescent="0.25">
      <c r="A150" s="14" t="s">
        <v>32</v>
      </c>
      <c r="B150" s="159" t="s">
        <v>126</v>
      </c>
      <c r="C150" s="159"/>
      <c r="D150" s="159"/>
      <c r="E150" s="159"/>
      <c r="F150" s="159"/>
      <c r="G150" s="159"/>
      <c r="H150" s="14" t="s">
        <v>34</v>
      </c>
      <c r="I150" s="14" t="s">
        <v>35</v>
      </c>
    </row>
    <row r="151" spans="1:12" ht="15" customHeight="1" x14ac:dyDescent="0.25">
      <c r="A151" s="99">
        <v>1</v>
      </c>
      <c r="B151" s="138" t="s">
        <v>127</v>
      </c>
      <c r="C151" s="138"/>
      <c r="D151" s="138"/>
      <c r="E151" s="138"/>
      <c r="F151" s="138"/>
      <c r="G151" s="138"/>
      <c r="H151" s="15">
        <f>I151/$I$116</f>
        <v>1.9241982507288632E-2</v>
      </c>
      <c r="I151" s="105">
        <f>($D$161/$E$162)*G161</f>
        <v>98.48322392981197</v>
      </c>
    </row>
    <row r="152" spans="1:12" ht="15" customHeight="1" x14ac:dyDescent="0.25">
      <c r="A152" s="99">
        <v>2</v>
      </c>
      <c r="B152" s="138" t="s">
        <v>128</v>
      </c>
      <c r="C152" s="138"/>
      <c r="D152" s="138"/>
      <c r="E152" s="138"/>
      <c r="F152" s="138"/>
      <c r="G152" s="138"/>
      <c r="H152" s="15">
        <f>I152/$I$116</f>
        <v>8.8629737609329448E-2</v>
      </c>
      <c r="I152" s="105">
        <f>($D$161/$E$162)*G162</f>
        <v>453.61969810095206</v>
      </c>
    </row>
    <row r="153" spans="1:12" ht="15" customHeight="1" x14ac:dyDescent="0.25">
      <c r="A153" s="99">
        <v>3</v>
      </c>
      <c r="B153" s="138" t="s">
        <v>12</v>
      </c>
      <c r="C153" s="138"/>
      <c r="D153" s="138"/>
      <c r="E153" s="138"/>
      <c r="F153" s="138"/>
      <c r="G153" s="138"/>
      <c r="H153" s="15">
        <f>I153/$I$116</f>
        <v>5.830903790087464E-2</v>
      </c>
      <c r="I153" s="105">
        <f>($D$161/$E$162)*G163</f>
        <v>298.43401190852109</v>
      </c>
    </row>
    <row r="154" spans="1:12" ht="15" customHeight="1" x14ac:dyDescent="0.25">
      <c r="A154" s="99">
        <v>4</v>
      </c>
      <c r="B154" s="138" t="s">
        <v>129</v>
      </c>
      <c r="C154" s="138"/>
      <c r="D154" s="138"/>
      <c r="E154" s="138"/>
      <c r="F154" s="138"/>
      <c r="G154" s="138"/>
      <c r="H154" s="15">
        <f>I154/$I$116</f>
        <v>0</v>
      </c>
      <c r="I154" s="105">
        <f>($D$161/$E$162)*G164</f>
        <v>0</v>
      </c>
    </row>
    <row r="155" spans="1:12" ht="15" customHeight="1" x14ac:dyDescent="0.25">
      <c r="A155" s="99">
        <v>5</v>
      </c>
      <c r="B155" s="138" t="s">
        <v>130</v>
      </c>
      <c r="C155" s="138"/>
      <c r="D155" s="138"/>
      <c r="E155" s="138"/>
      <c r="F155" s="138"/>
      <c r="G155" s="138"/>
      <c r="H155" s="15">
        <f>I155/$I$116</f>
        <v>0</v>
      </c>
      <c r="I155" s="105">
        <f>($D$161/$E$162)*G165</f>
        <v>0</v>
      </c>
    </row>
    <row r="156" spans="1:12" ht="15" customHeight="1" x14ac:dyDescent="0.25">
      <c r="A156" s="160" t="s">
        <v>131</v>
      </c>
      <c r="B156" s="160"/>
      <c r="C156" s="160"/>
      <c r="D156" s="160"/>
      <c r="E156" s="160"/>
      <c r="F156" s="160"/>
      <c r="G156" s="160"/>
      <c r="H156" s="16">
        <f>H151+H152+H153+H154+H155</f>
        <v>0.16618075801749271</v>
      </c>
      <c r="I156" s="17">
        <f>SUM(I151:I155)</f>
        <v>850.53693393928506</v>
      </c>
    </row>
    <row r="157" spans="1:12" ht="11.25" customHeight="1" x14ac:dyDescent="0.25">
      <c r="A157" s="20" t="s">
        <v>132</v>
      </c>
      <c r="B157" s="167" t="s">
        <v>133</v>
      </c>
      <c r="C157" s="167"/>
      <c r="D157" s="167"/>
      <c r="E157" s="167"/>
      <c r="F157" s="167"/>
      <c r="G157" s="167"/>
      <c r="H157" s="167"/>
      <c r="I157" s="167"/>
    </row>
    <row r="158" spans="1:12" ht="18.75" customHeight="1" x14ac:dyDescent="0.25">
      <c r="A158" s="20" t="s">
        <v>134</v>
      </c>
      <c r="B158" s="190" t="s">
        <v>135</v>
      </c>
      <c r="C158" s="190"/>
      <c r="D158" s="190"/>
      <c r="E158" s="190"/>
      <c r="F158" s="190"/>
      <c r="G158" s="190"/>
      <c r="H158" s="190"/>
      <c r="I158" s="190"/>
    </row>
    <row r="159" spans="1:12" ht="13.5" customHeight="1" x14ac:dyDescent="0.25">
      <c r="A159" s="169" t="s">
        <v>136</v>
      </c>
      <c r="B159" s="169"/>
      <c r="C159" s="169"/>
      <c r="D159" s="169"/>
      <c r="E159" s="169"/>
      <c r="F159" s="169"/>
      <c r="G159" s="169"/>
      <c r="H159" s="169"/>
      <c r="I159" s="169"/>
    </row>
    <row r="160" spans="1:12" ht="13.5" customHeight="1" x14ac:dyDescent="0.25">
      <c r="A160" s="154" t="s">
        <v>137</v>
      </c>
      <c r="B160" s="154"/>
      <c r="C160" s="99" t="s">
        <v>138</v>
      </c>
      <c r="D160" s="151" t="s">
        <v>139</v>
      </c>
      <c r="E160" s="151"/>
      <c r="F160" s="99" t="s">
        <v>140</v>
      </c>
      <c r="G160" s="50" t="s">
        <v>141</v>
      </c>
      <c r="H160" s="154" t="s">
        <v>142</v>
      </c>
      <c r="I160" s="154"/>
    </row>
    <row r="161" spans="1:10" ht="13.5" customHeight="1" x14ac:dyDescent="0.25">
      <c r="A161" s="187">
        <f>I116</f>
        <v>5118.1433042311364</v>
      </c>
      <c r="B161" s="187"/>
      <c r="C161" s="105">
        <f>I147</f>
        <v>0</v>
      </c>
      <c r="D161" s="188">
        <f>A161+C161</f>
        <v>5118.1433042311364</v>
      </c>
      <c r="E161" s="188"/>
      <c r="F161" s="99" t="str">
        <f>B151</f>
        <v>PIS</v>
      </c>
      <c r="G161" s="51">
        <v>1.6500000000000001E-2</v>
      </c>
      <c r="H161" s="189">
        <v>6.4999999999999997E-3</v>
      </c>
      <c r="I161" s="189"/>
      <c r="J161" s="25"/>
    </row>
    <row r="162" spans="1:10" ht="13.5" customHeight="1" x14ac:dyDescent="0.25">
      <c r="A162" s="194" t="s">
        <v>143</v>
      </c>
      <c r="B162" s="194"/>
      <c r="C162" s="50">
        <v>1</v>
      </c>
      <c r="D162" s="52">
        <f>G166/1</f>
        <v>0.14250000000000002</v>
      </c>
      <c r="E162" s="53">
        <f>C162-D162</f>
        <v>0.85749999999999993</v>
      </c>
      <c r="F162" s="99" t="str">
        <f>B152</f>
        <v>COFINS</v>
      </c>
      <c r="G162" s="51">
        <v>7.5999999999999998E-2</v>
      </c>
      <c r="H162" s="189">
        <v>0.03</v>
      </c>
      <c r="I162" s="189"/>
    </row>
    <row r="163" spans="1:10" ht="13.5" customHeight="1" x14ac:dyDescent="0.25">
      <c r="A163" s="195" t="s">
        <v>144</v>
      </c>
      <c r="B163" s="195"/>
      <c r="C163" s="99">
        <v>1</v>
      </c>
      <c r="D163" s="54">
        <f>H166</f>
        <v>8.6499999999999994E-2</v>
      </c>
      <c r="E163" s="55">
        <f>C163-D163</f>
        <v>0.91349999999999998</v>
      </c>
      <c r="F163" s="99" t="str">
        <f>B153</f>
        <v>ISS</v>
      </c>
      <c r="G163" s="51">
        <f>I11</f>
        <v>0.05</v>
      </c>
      <c r="H163" s="189">
        <f>I11</f>
        <v>0.05</v>
      </c>
      <c r="I163" s="189"/>
    </row>
    <row r="164" spans="1:10" ht="13.5" customHeight="1" x14ac:dyDescent="0.25">
      <c r="A164" s="196" t="s">
        <v>145</v>
      </c>
      <c r="B164" s="196"/>
      <c r="C164" s="99">
        <v>1</v>
      </c>
      <c r="D164" s="56">
        <v>0.09</v>
      </c>
      <c r="E164" s="57">
        <f>C164-D164</f>
        <v>0.91</v>
      </c>
      <c r="F164" s="99" t="s">
        <v>146</v>
      </c>
      <c r="G164" s="51">
        <v>0</v>
      </c>
      <c r="H164" s="189">
        <v>0</v>
      </c>
      <c r="I164" s="189"/>
    </row>
    <row r="165" spans="1:10" ht="13.5" customHeight="1" x14ac:dyDescent="0.25">
      <c r="A165" s="191" t="s">
        <v>147</v>
      </c>
      <c r="B165" s="191" t="s">
        <v>148</v>
      </c>
      <c r="C165" s="191"/>
      <c r="D165" s="191"/>
      <c r="E165" s="191"/>
      <c r="F165" s="95" t="s">
        <v>149</v>
      </c>
      <c r="G165" s="51">
        <v>0</v>
      </c>
      <c r="H165" s="189">
        <v>0</v>
      </c>
      <c r="I165" s="189"/>
    </row>
    <row r="166" spans="1:10" ht="18" customHeight="1" x14ac:dyDescent="0.25">
      <c r="A166" s="191"/>
      <c r="B166" s="191"/>
      <c r="C166" s="191"/>
      <c r="D166" s="191"/>
      <c r="E166" s="191"/>
      <c r="F166" s="97" t="s">
        <v>150</v>
      </c>
      <c r="G166" s="58">
        <f>SUM(G161:G165)</f>
        <v>0.14250000000000002</v>
      </c>
      <c r="H166" s="192">
        <f>SUM(H161:I165)</f>
        <v>8.6499999999999994E-2</v>
      </c>
      <c r="I166" s="192"/>
    </row>
    <row r="167" spans="1:10" ht="18" customHeight="1" x14ac:dyDescent="0.25">
      <c r="A167" s="20" t="s">
        <v>151</v>
      </c>
      <c r="B167" s="190" t="s">
        <v>152</v>
      </c>
      <c r="C167" s="190"/>
      <c r="D167" s="190"/>
      <c r="E167" s="190"/>
      <c r="F167" s="190"/>
      <c r="G167" s="190"/>
      <c r="H167" s="190"/>
      <c r="I167" s="190"/>
    </row>
    <row r="168" spans="1:10" ht="4.5" customHeight="1" x14ac:dyDescent="0.25">
      <c r="A168" s="59"/>
      <c r="B168" s="193"/>
      <c r="C168" s="193"/>
      <c r="D168" s="193"/>
      <c r="E168" s="193"/>
      <c r="F168" s="193"/>
      <c r="G168" s="193"/>
      <c r="H168" s="193"/>
      <c r="I168" s="193"/>
    </row>
    <row r="169" spans="1:10" ht="12" customHeight="1" x14ac:dyDescent="0.25">
      <c r="A169" s="174" t="s">
        <v>153</v>
      </c>
      <c r="B169" s="174"/>
      <c r="C169" s="174"/>
      <c r="D169" s="174"/>
      <c r="E169" s="174"/>
      <c r="F169" s="174"/>
      <c r="G169" s="174"/>
      <c r="H169" s="36">
        <f>H156</f>
        <v>0.16618075801749271</v>
      </c>
      <c r="I169" s="37">
        <f>I156</f>
        <v>850.53693393928506</v>
      </c>
    </row>
    <row r="170" spans="1:10" ht="4.5" customHeight="1" x14ac:dyDescent="0.25"/>
    <row r="171" spans="1:10" ht="11.25" customHeight="1" x14ac:dyDescent="0.25">
      <c r="A171" s="197" t="s">
        <v>154</v>
      </c>
      <c r="B171" s="197"/>
      <c r="C171" s="197"/>
      <c r="D171" s="197"/>
      <c r="E171" s="197"/>
      <c r="F171" s="197"/>
      <c r="G171" s="197"/>
      <c r="H171" s="197"/>
      <c r="I171" s="197"/>
    </row>
    <row r="172" spans="1:10" ht="11.25" customHeight="1" x14ac:dyDescent="0.25">
      <c r="A172" s="158" t="s">
        <v>31</v>
      </c>
      <c r="B172" s="158"/>
      <c r="C172" s="158"/>
      <c r="D172" s="158"/>
      <c r="E172" s="158"/>
      <c r="F172" s="158"/>
      <c r="G172" s="158"/>
      <c r="H172" s="158"/>
      <c r="I172" s="158"/>
    </row>
    <row r="173" spans="1:10" ht="15" customHeight="1" x14ac:dyDescent="0.25">
      <c r="A173" s="99">
        <v>1</v>
      </c>
      <c r="B173" s="138" t="s">
        <v>155</v>
      </c>
      <c r="C173" s="138"/>
      <c r="D173" s="138"/>
      <c r="E173" s="138"/>
      <c r="F173" s="138"/>
      <c r="G173" s="138"/>
      <c r="H173" s="15">
        <f>I173/$G$194</f>
        <v>0.41155560109104944</v>
      </c>
      <c r="I173" s="60">
        <f>I47</f>
        <v>2456.4437831404962</v>
      </c>
    </row>
    <row r="174" spans="1:10" ht="15" customHeight="1" x14ac:dyDescent="0.25">
      <c r="A174" s="99">
        <v>2</v>
      </c>
      <c r="B174" s="138" t="s">
        <v>156</v>
      </c>
      <c r="C174" s="138"/>
      <c r="D174" s="138"/>
      <c r="E174" s="138"/>
      <c r="F174" s="138"/>
      <c r="G174" s="138"/>
      <c r="H174" s="15">
        <f>I174/$G$194</f>
        <v>0.32427372220019629</v>
      </c>
      <c r="I174" s="60">
        <f>I67+I79+I86+I90</f>
        <v>1935.4861574542767</v>
      </c>
    </row>
    <row r="175" spans="1:10" ht="15" customHeight="1" x14ac:dyDescent="0.25">
      <c r="A175" s="99">
        <v>3</v>
      </c>
      <c r="B175" s="138" t="s">
        <v>157</v>
      </c>
      <c r="C175" s="138"/>
      <c r="D175" s="138"/>
      <c r="E175" s="138"/>
      <c r="F175" s="138"/>
      <c r="G175" s="138"/>
      <c r="H175" s="15">
        <f>I175/$G$194</f>
        <v>0.12167067670875423</v>
      </c>
      <c r="I175" s="60">
        <f>I102</f>
        <v>726.21336363636362</v>
      </c>
    </row>
    <row r="176" spans="1:10" s="19" customFormat="1" ht="15" customHeight="1" x14ac:dyDescent="0.25">
      <c r="A176" s="174" t="s">
        <v>158</v>
      </c>
      <c r="B176" s="174"/>
      <c r="C176" s="174"/>
      <c r="D176" s="174"/>
      <c r="E176" s="174"/>
      <c r="F176" s="174"/>
      <c r="G176" s="174"/>
      <c r="H176" s="36">
        <f>H173+H174+H175</f>
        <v>0.85749999999999993</v>
      </c>
      <c r="I176" s="37">
        <f>SUM(I173:I175)</f>
        <v>5118.1433042311364</v>
      </c>
      <c r="J176" s="26"/>
    </row>
    <row r="177" spans="1:11" ht="4.5" customHeight="1" x14ac:dyDescent="0.25"/>
    <row r="178" spans="1:11" ht="11.25" customHeight="1" x14ac:dyDescent="0.25">
      <c r="A178" s="158" t="s">
        <v>102</v>
      </c>
      <c r="B178" s="158"/>
      <c r="C178" s="158"/>
      <c r="D178" s="158"/>
      <c r="E178" s="158"/>
      <c r="F178" s="158"/>
      <c r="G178" s="158"/>
      <c r="H178" s="158"/>
      <c r="I178" s="158"/>
    </row>
    <row r="179" spans="1:11" ht="15" customHeight="1" x14ac:dyDescent="0.25">
      <c r="A179" s="99">
        <v>1</v>
      </c>
      <c r="B179" s="138" t="s">
        <v>159</v>
      </c>
      <c r="C179" s="138"/>
      <c r="D179" s="138"/>
      <c r="E179" s="138"/>
      <c r="F179" s="138"/>
      <c r="G179" s="138"/>
      <c r="H179" s="15">
        <f>I179/$G$194</f>
        <v>0</v>
      </c>
      <c r="I179" s="105">
        <f>I127</f>
        <v>0</v>
      </c>
    </row>
    <row r="180" spans="1:11" ht="15" customHeight="1" x14ac:dyDescent="0.25">
      <c r="A180" s="99">
        <v>2</v>
      </c>
      <c r="B180" s="138" t="s">
        <v>160</v>
      </c>
      <c r="C180" s="138"/>
      <c r="D180" s="138"/>
      <c r="E180" s="138"/>
      <c r="F180" s="138"/>
      <c r="G180" s="138"/>
      <c r="H180" s="15">
        <f>I180/$G$194</f>
        <v>0</v>
      </c>
      <c r="I180" s="105">
        <f>I137</f>
        <v>0</v>
      </c>
    </row>
    <row r="181" spans="1:11" ht="15" customHeight="1" x14ac:dyDescent="0.25">
      <c r="A181" s="99">
        <v>3</v>
      </c>
      <c r="B181" s="138" t="s">
        <v>161</v>
      </c>
      <c r="C181" s="138"/>
      <c r="D181" s="138"/>
      <c r="E181" s="138"/>
      <c r="F181" s="138"/>
      <c r="G181" s="138"/>
      <c r="H181" s="15">
        <f>I181/$G$194</f>
        <v>0</v>
      </c>
      <c r="I181" s="105">
        <f>I141</f>
        <v>0</v>
      </c>
    </row>
    <row r="182" spans="1:11" ht="15" customHeight="1" x14ac:dyDescent="0.25">
      <c r="A182" s="174" t="s">
        <v>162</v>
      </c>
      <c r="B182" s="174"/>
      <c r="C182" s="174"/>
      <c r="D182" s="174"/>
      <c r="E182" s="174"/>
      <c r="F182" s="174"/>
      <c r="G182" s="174"/>
      <c r="H182" s="36">
        <f>H179+H180+H181</f>
        <v>0</v>
      </c>
      <c r="I182" s="37">
        <f>I179+I180+I181</f>
        <v>0</v>
      </c>
    </row>
    <row r="183" spans="1:11" ht="4.5" customHeight="1" x14ac:dyDescent="0.25"/>
    <row r="184" spans="1:11" ht="11.25" customHeight="1" x14ac:dyDescent="0.25">
      <c r="A184" s="158" t="s">
        <v>125</v>
      </c>
      <c r="B184" s="158"/>
      <c r="C184" s="158"/>
      <c r="D184" s="158"/>
      <c r="E184" s="158"/>
      <c r="F184" s="158"/>
      <c r="G184" s="158"/>
      <c r="H184" s="158"/>
      <c r="I184" s="158"/>
    </row>
    <row r="185" spans="1:11" ht="15" customHeight="1" x14ac:dyDescent="0.25">
      <c r="A185" s="99">
        <v>1</v>
      </c>
      <c r="B185" s="138" t="s">
        <v>163</v>
      </c>
      <c r="C185" s="138"/>
      <c r="D185" s="138"/>
      <c r="E185" s="138"/>
      <c r="F185" s="138"/>
      <c r="G185" s="138"/>
      <c r="H185" s="15">
        <f>I185/$G$194</f>
        <v>0.14249999999999999</v>
      </c>
      <c r="I185" s="105">
        <f>I156</f>
        <v>850.53693393928506</v>
      </c>
    </row>
    <row r="186" spans="1:11" ht="15" customHeight="1" x14ac:dyDescent="0.25">
      <c r="A186" s="174" t="s">
        <v>164</v>
      </c>
      <c r="B186" s="174"/>
      <c r="C186" s="174"/>
      <c r="D186" s="174"/>
      <c r="E186" s="174"/>
      <c r="F186" s="174"/>
      <c r="G186" s="174"/>
      <c r="H186" s="36">
        <f>H185</f>
        <v>0.14249999999999999</v>
      </c>
      <c r="I186" s="37">
        <f>I156</f>
        <v>850.53693393928506</v>
      </c>
      <c r="K186" s="31"/>
    </row>
    <row r="187" spans="1:11" ht="4.5" customHeight="1" x14ac:dyDescent="0.25"/>
    <row r="188" spans="1:11" ht="11.25" customHeight="1" x14ac:dyDescent="0.25">
      <c r="A188" s="205" t="s">
        <v>184</v>
      </c>
      <c r="B188" s="205"/>
      <c r="C188" s="205"/>
      <c r="D188" s="205"/>
      <c r="E188" s="205"/>
      <c r="F188" s="205"/>
      <c r="G188" s="205"/>
      <c r="H188" s="205"/>
      <c r="I188" s="205"/>
    </row>
    <row r="189" spans="1:11" ht="4.9000000000000004" customHeight="1" x14ac:dyDescent="0.25">
      <c r="A189" s="198"/>
      <c r="B189" s="198"/>
      <c r="C189" s="198"/>
      <c r="D189" s="198"/>
      <c r="E189" s="198"/>
      <c r="F189" s="198"/>
      <c r="G189" s="198"/>
      <c r="H189" s="198"/>
      <c r="I189" s="198"/>
    </row>
    <row r="190" spans="1:11" ht="40.5" customHeight="1" x14ac:dyDescent="0.25">
      <c r="A190" s="205" t="s">
        <v>182</v>
      </c>
      <c r="B190" s="205"/>
      <c r="C190" s="205"/>
      <c r="D190" s="205"/>
      <c r="E190" s="205"/>
      <c r="F190" s="205"/>
      <c r="G190" s="206" t="s">
        <v>186</v>
      </c>
      <c r="H190" s="207"/>
      <c r="I190" s="208"/>
    </row>
    <row r="191" spans="1:11" ht="11.25" customHeight="1" x14ac:dyDescent="0.25">
      <c r="A191" s="205"/>
      <c r="B191" s="205"/>
      <c r="C191" s="205"/>
      <c r="D191" s="205"/>
      <c r="E191" s="205"/>
      <c r="F191" s="205"/>
      <c r="G191" s="106"/>
      <c r="H191" s="107"/>
      <c r="I191" s="107">
        <f>((H71+H77+H78+H83+H84+H85)+((H71+H77+H78+H83+H84+H85)*H67))*I47*H194</f>
        <v>945.78546816727783</v>
      </c>
    </row>
    <row r="192" spans="1:11" ht="4.9000000000000004" customHeight="1" x14ac:dyDescent="0.25">
      <c r="A192" s="198"/>
      <c r="B192" s="198"/>
      <c r="C192" s="198"/>
      <c r="D192" s="198"/>
      <c r="E192" s="198"/>
      <c r="F192" s="198"/>
      <c r="G192" s="198"/>
      <c r="H192" s="198"/>
      <c r="I192" s="198"/>
    </row>
    <row r="193" spans="1:9" ht="35.450000000000003" customHeight="1" x14ac:dyDescent="0.25">
      <c r="A193" s="199" t="s">
        <v>183</v>
      </c>
      <c r="B193" s="200"/>
      <c r="C193" s="200"/>
      <c r="D193" s="200"/>
      <c r="E193" s="200"/>
      <c r="F193" s="201"/>
      <c r="G193" s="81" t="s">
        <v>165</v>
      </c>
      <c r="H193" s="81" t="s">
        <v>166</v>
      </c>
      <c r="I193" s="81" t="s">
        <v>167</v>
      </c>
    </row>
    <row r="194" spans="1:9" ht="14.45" customHeight="1" x14ac:dyDescent="0.25">
      <c r="A194" s="202"/>
      <c r="B194" s="203"/>
      <c r="C194" s="203"/>
      <c r="D194" s="203"/>
      <c r="E194" s="203"/>
      <c r="F194" s="204"/>
      <c r="G194" s="87">
        <f>I176+I182+I186</f>
        <v>5968.6802381704219</v>
      </c>
      <c r="H194" s="92">
        <f>IF(D6="12x36",2,1)</f>
        <v>1</v>
      </c>
      <c r="I194" s="88">
        <f>G194*H194</f>
        <v>5968.6802381704219</v>
      </c>
    </row>
  </sheetData>
  <mergeCells count="184">
    <mergeCell ref="A192:I192"/>
    <mergeCell ref="A193:F194"/>
    <mergeCell ref="A184:I184"/>
    <mergeCell ref="B185:G185"/>
    <mergeCell ref="A186:G186"/>
    <mergeCell ref="A188:I188"/>
    <mergeCell ref="A189:I189"/>
    <mergeCell ref="A190:F191"/>
    <mergeCell ref="G190:I190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A159:I159"/>
    <mergeCell ref="A160:B160"/>
    <mergeCell ref="D160:E160"/>
    <mergeCell ref="H160:I160"/>
    <mergeCell ref="A161:B161"/>
    <mergeCell ref="D161:E161"/>
    <mergeCell ref="H161:I161"/>
    <mergeCell ref="B153:G153"/>
    <mergeCell ref="B154:G154"/>
    <mergeCell ref="B155:G155"/>
    <mergeCell ref="A156:G156"/>
    <mergeCell ref="B157:I157"/>
    <mergeCell ref="B158:I158"/>
    <mergeCell ref="A145:B145"/>
    <mergeCell ref="A147:G147"/>
    <mergeCell ref="A149:I149"/>
    <mergeCell ref="B150:G150"/>
    <mergeCell ref="B151:G151"/>
    <mergeCell ref="B152:G152"/>
    <mergeCell ref="A137:G137"/>
    <mergeCell ref="B139:G139"/>
    <mergeCell ref="B140:G140"/>
    <mergeCell ref="A141:G141"/>
    <mergeCell ref="A143:E143"/>
    <mergeCell ref="A144:B144"/>
    <mergeCell ref="A131:B131"/>
    <mergeCell ref="A132:B132"/>
    <mergeCell ref="B133:I133"/>
    <mergeCell ref="B134:G134"/>
    <mergeCell ref="B135:G135"/>
    <mergeCell ref="B136:G136"/>
    <mergeCell ref="B123:G123"/>
    <mergeCell ref="B125:G125"/>
    <mergeCell ref="B126:G126"/>
    <mergeCell ref="A127:G127"/>
    <mergeCell ref="B128:I128"/>
    <mergeCell ref="A130:E130"/>
    <mergeCell ref="B124:G124"/>
    <mergeCell ref="A116:G116"/>
    <mergeCell ref="A118:I118"/>
    <mergeCell ref="B119:G119"/>
    <mergeCell ref="B120:G120"/>
    <mergeCell ref="B121:G121"/>
    <mergeCell ref="B122:G122"/>
    <mergeCell ref="A109:B109"/>
    <mergeCell ref="A110:B110"/>
    <mergeCell ref="A112:E112"/>
    <mergeCell ref="F112:I112"/>
    <mergeCell ref="A113:B113"/>
    <mergeCell ref="A114:B114"/>
    <mergeCell ref="A102:G102"/>
    <mergeCell ref="B103:G103"/>
    <mergeCell ref="A104:I104"/>
    <mergeCell ref="A105:B105"/>
    <mergeCell ref="A106:B106"/>
    <mergeCell ref="A108:I108"/>
    <mergeCell ref="B95:G95"/>
    <mergeCell ref="B96:G96"/>
    <mergeCell ref="B97:G97"/>
    <mergeCell ref="B98:G98"/>
    <mergeCell ref="B99:G99"/>
    <mergeCell ref="B101:G101"/>
    <mergeCell ref="B100:G100"/>
    <mergeCell ref="A86:G86"/>
    <mergeCell ref="B88:G88"/>
    <mergeCell ref="B89:G89"/>
    <mergeCell ref="A90:G90"/>
    <mergeCell ref="A92:G92"/>
    <mergeCell ref="B94:G94"/>
    <mergeCell ref="B80:I80"/>
    <mergeCell ref="B81:I81"/>
    <mergeCell ref="B82:G82"/>
    <mergeCell ref="B83:G83"/>
    <mergeCell ref="B84:G84"/>
    <mergeCell ref="B85:G85"/>
    <mergeCell ref="B74:G74"/>
    <mergeCell ref="B75:G75"/>
    <mergeCell ref="B76:G76"/>
    <mergeCell ref="B77:G77"/>
    <mergeCell ref="B78:G78"/>
    <mergeCell ref="A79:G79"/>
    <mergeCell ref="A68:I68"/>
    <mergeCell ref="A69:I69"/>
    <mergeCell ref="B70:G70"/>
    <mergeCell ref="B71:G71"/>
    <mergeCell ref="B72:G72"/>
    <mergeCell ref="B73:G73"/>
    <mergeCell ref="B62:G62"/>
    <mergeCell ref="B63:G63"/>
    <mergeCell ref="B64:G64"/>
    <mergeCell ref="B65:G65"/>
    <mergeCell ref="B66:G66"/>
    <mergeCell ref="A67:G67"/>
    <mergeCell ref="A47:G47"/>
    <mergeCell ref="A48:I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B46:G46"/>
    <mergeCell ref="A30:F30"/>
    <mergeCell ref="A32:I36"/>
    <mergeCell ref="A37:I37"/>
    <mergeCell ref="B38:G38"/>
    <mergeCell ref="B39:G39"/>
    <mergeCell ref="B40:G40"/>
    <mergeCell ref="A25:F25"/>
    <mergeCell ref="A26:F26"/>
    <mergeCell ref="A27:F28"/>
    <mergeCell ref="A29:F29"/>
    <mergeCell ref="A15:F17"/>
    <mergeCell ref="G15:G17"/>
    <mergeCell ref="A18:F20"/>
    <mergeCell ref="G18:G20"/>
    <mergeCell ref="A21:F22"/>
    <mergeCell ref="A23:F24"/>
    <mergeCell ref="G21:G22"/>
    <mergeCell ref="G23:G24"/>
    <mergeCell ref="H21:H22"/>
    <mergeCell ref="H23:H24"/>
    <mergeCell ref="I21:I22"/>
    <mergeCell ref="I23:I24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4"/>
  <sheetViews>
    <sheetView showGridLines="0" view="pageBreakPreview" topLeftCell="A160" zoomScale="145" zoomScaleNormal="130" zoomScaleSheetLayoutView="145" zoomScalePageLayoutView="130" workbookViewId="0">
      <selection activeCell="K139" sqref="K13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K1" s="3"/>
    </row>
    <row r="2" spans="1:11" ht="22.5" customHeight="1" x14ac:dyDescent="0.25">
      <c r="A2" s="141" t="s">
        <v>1</v>
      </c>
      <c r="B2" s="141"/>
      <c r="C2" s="142" t="s">
        <v>187</v>
      </c>
      <c r="D2" s="142"/>
      <c r="E2" s="143" t="s">
        <v>2</v>
      </c>
      <c r="F2" s="143"/>
      <c r="G2" s="143"/>
      <c r="H2" s="143"/>
      <c r="I2" s="143"/>
    </row>
    <row r="3" spans="1:11" ht="11.25" customHeight="1" x14ac:dyDescent="0.25">
      <c r="A3" s="141" t="s">
        <v>3</v>
      </c>
      <c r="B3" s="141"/>
      <c r="C3" s="4"/>
      <c r="D3" s="5"/>
      <c r="E3" s="6" t="s">
        <v>4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137" t="s">
        <v>5</v>
      </c>
      <c r="B5" s="137"/>
      <c r="C5" s="137"/>
      <c r="D5" s="144" t="s">
        <v>202</v>
      </c>
      <c r="E5" s="144"/>
      <c r="F5" s="144"/>
      <c r="G5" s="145" t="str">
        <f>IF(D6="12x36","Regime de trabalho:","Quantidade de HORAS/MÊS")</f>
        <v>Quantidade de HORAS/MÊS</v>
      </c>
      <c r="H5" s="145"/>
      <c r="I5" s="146">
        <f>IF(D6="12x36",D6,5*D6)</f>
        <v>200</v>
      </c>
    </row>
    <row r="6" spans="1:11" ht="18.75" customHeight="1" x14ac:dyDescent="0.25">
      <c r="A6" s="137" t="str">
        <f>IF(D6="12x36","Regime de trabalho:","Regime de trabalho (horas semanais):")</f>
        <v>Regime de trabalho (horas semanais):</v>
      </c>
      <c r="B6" s="137"/>
      <c r="C6" s="137"/>
      <c r="D6" s="137">
        <v>40</v>
      </c>
      <c r="E6" s="137"/>
      <c r="F6" s="137"/>
      <c r="G6" s="145"/>
      <c r="H6" s="145"/>
      <c r="I6" s="146"/>
    </row>
    <row r="7" spans="1:11" ht="22.5" customHeight="1" x14ac:dyDescent="0.25">
      <c r="A7" s="137" t="s">
        <v>6</v>
      </c>
      <c r="B7" s="137"/>
      <c r="C7" s="137"/>
      <c r="D7" s="138" t="s">
        <v>204</v>
      </c>
      <c r="E7" s="138"/>
      <c r="F7" s="138"/>
      <c r="G7" s="139" t="s">
        <v>7</v>
      </c>
      <c r="H7" s="139"/>
      <c r="I7" s="140" t="s">
        <v>185</v>
      </c>
    </row>
    <row r="8" spans="1:11" ht="22.5" customHeight="1" x14ac:dyDescent="0.25">
      <c r="A8" s="137" t="s">
        <v>8</v>
      </c>
      <c r="B8" s="137"/>
      <c r="C8" s="137"/>
      <c r="D8" s="138" t="s">
        <v>204</v>
      </c>
      <c r="E8" s="138"/>
      <c r="F8" s="138"/>
      <c r="G8" s="139"/>
      <c r="H8" s="139"/>
      <c r="I8" s="140"/>
    </row>
    <row r="9" spans="1:11" ht="24.75" customHeight="1" x14ac:dyDescent="0.25">
      <c r="A9" s="137" t="s">
        <v>9</v>
      </c>
      <c r="B9" s="137"/>
      <c r="C9" s="137"/>
      <c r="D9" s="137" t="s">
        <v>195</v>
      </c>
      <c r="E9" s="137"/>
      <c r="F9" s="137"/>
      <c r="G9" s="139" t="s">
        <v>10</v>
      </c>
      <c r="H9" s="139"/>
      <c r="I9" s="94" t="s">
        <v>185</v>
      </c>
    </row>
    <row r="10" spans="1:11" ht="32.25" customHeight="1" x14ac:dyDescent="0.25">
      <c r="A10" s="150" t="s">
        <v>179</v>
      </c>
      <c r="B10" s="150"/>
      <c r="C10" s="150"/>
      <c r="D10" s="150"/>
      <c r="E10" s="150"/>
      <c r="F10" s="150"/>
      <c r="G10" s="93" t="s">
        <v>11</v>
      </c>
      <c r="H10" s="96">
        <v>220</v>
      </c>
      <c r="I10" s="7">
        <v>2307.83</v>
      </c>
    </row>
    <row r="11" spans="1:11" ht="11.25" customHeight="1" x14ac:dyDescent="0.25">
      <c r="A11" s="151" t="s">
        <v>12</v>
      </c>
      <c r="B11" s="151"/>
      <c r="C11" s="151"/>
      <c r="D11" s="151"/>
      <c r="E11" s="151"/>
      <c r="F11" s="151"/>
      <c r="G11" s="96" t="str">
        <f>D9</f>
        <v>Canoas</v>
      </c>
      <c r="H11" s="96" t="s">
        <v>13</v>
      </c>
      <c r="I11" s="8">
        <v>0.03</v>
      </c>
    </row>
    <row r="12" spans="1:11" ht="15" customHeight="1" x14ac:dyDescent="0.25">
      <c r="A12" s="151" t="s">
        <v>14</v>
      </c>
      <c r="B12" s="151"/>
      <c r="C12" s="151"/>
      <c r="D12" s="151"/>
      <c r="E12" s="151"/>
      <c r="F12" s="151"/>
      <c r="G12" s="152" t="s">
        <v>15</v>
      </c>
      <c r="H12" s="96" t="s">
        <v>16</v>
      </c>
      <c r="I12" s="7">
        <v>4.8</v>
      </c>
    </row>
    <row r="13" spans="1:11" x14ac:dyDescent="0.25">
      <c r="A13" s="151"/>
      <c r="B13" s="151"/>
      <c r="C13" s="151"/>
      <c r="D13" s="151"/>
      <c r="E13" s="151"/>
      <c r="F13" s="151"/>
      <c r="G13" s="152"/>
      <c r="H13" s="96" t="s">
        <v>17</v>
      </c>
      <c r="I13" s="9">
        <v>22</v>
      </c>
    </row>
    <row r="14" spans="1:11" x14ac:dyDescent="0.25">
      <c r="A14" s="151"/>
      <c r="B14" s="151"/>
      <c r="C14" s="151"/>
      <c r="D14" s="151"/>
      <c r="E14" s="151"/>
      <c r="F14" s="151"/>
      <c r="G14" s="152"/>
      <c r="H14" s="96" t="s">
        <v>18</v>
      </c>
      <c r="I14" s="94">
        <v>0.06</v>
      </c>
    </row>
    <row r="15" spans="1:11" ht="11.25" customHeight="1" x14ac:dyDescent="0.25">
      <c r="A15" s="151" t="s">
        <v>178</v>
      </c>
      <c r="B15" s="151"/>
      <c r="C15" s="151"/>
      <c r="D15" s="151"/>
      <c r="E15" s="151"/>
      <c r="F15" s="151"/>
      <c r="G15" s="152" t="s">
        <v>15</v>
      </c>
      <c r="H15" s="96" t="s">
        <v>16</v>
      </c>
      <c r="I15" s="7">
        <v>27.15</v>
      </c>
    </row>
    <row r="16" spans="1:11" ht="11.25" customHeight="1" x14ac:dyDescent="0.25">
      <c r="A16" s="151"/>
      <c r="B16" s="151"/>
      <c r="C16" s="151"/>
      <c r="D16" s="151"/>
      <c r="E16" s="151"/>
      <c r="F16" s="151"/>
      <c r="G16" s="152"/>
      <c r="H16" s="96" t="s">
        <v>17</v>
      </c>
      <c r="I16" s="9">
        <v>22</v>
      </c>
    </row>
    <row r="17" spans="1:9" x14ac:dyDescent="0.25">
      <c r="A17" s="151"/>
      <c r="B17" s="151"/>
      <c r="C17" s="151"/>
      <c r="D17" s="151"/>
      <c r="E17" s="151"/>
      <c r="F17" s="151"/>
      <c r="G17" s="152"/>
      <c r="H17" s="96" t="s">
        <v>18</v>
      </c>
      <c r="I17" s="94">
        <v>0.19</v>
      </c>
    </row>
    <row r="18" spans="1:9" ht="11.25" customHeight="1" x14ac:dyDescent="0.25">
      <c r="A18" s="151" t="s">
        <v>20</v>
      </c>
      <c r="B18" s="151"/>
      <c r="C18" s="151"/>
      <c r="D18" s="151"/>
      <c r="E18" s="151"/>
      <c r="F18" s="151"/>
      <c r="G18" s="152" t="s">
        <v>15</v>
      </c>
      <c r="H18" s="96" t="s">
        <v>16</v>
      </c>
      <c r="I18" s="7">
        <v>0</v>
      </c>
    </row>
    <row r="19" spans="1:9" x14ac:dyDescent="0.25">
      <c r="A19" s="151"/>
      <c r="B19" s="151"/>
      <c r="C19" s="151"/>
      <c r="D19" s="151"/>
      <c r="E19" s="151"/>
      <c r="F19" s="151"/>
      <c r="G19" s="152"/>
      <c r="H19" s="96" t="s">
        <v>17</v>
      </c>
      <c r="I19" s="9">
        <v>0</v>
      </c>
    </row>
    <row r="20" spans="1:9" x14ac:dyDescent="0.25">
      <c r="A20" s="155"/>
      <c r="B20" s="155"/>
      <c r="C20" s="155"/>
      <c r="D20" s="155"/>
      <c r="E20" s="155"/>
      <c r="F20" s="155"/>
      <c r="G20" s="152"/>
      <c r="H20" s="96" t="s">
        <v>18</v>
      </c>
      <c r="I20" s="94">
        <v>0</v>
      </c>
    </row>
    <row r="21" spans="1:9" ht="14.25" customHeight="1" x14ac:dyDescent="0.25">
      <c r="A21" s="154" t="s">
        <v>226</v>
      </c>
      <c r="B21" s="154"/>
      <c r="C21" s="154"/>
      <c r="D21" s="154"/>
      <c r="E21" s="154"/>
      <c r="F21" s="154"/>
      <c r="G21" s="145" t="s">
        <v>15</v>
      </c>
      <c r="H21" s="145" t="s">
        <v>21</v>
      </c>
      <c r="I21" s="148">
        <v>25.52</v>
      </c>
    </row>
    <row r="22" spans="1:9" ht="10.9" customHeight="1" x14ac:dyDescent="0.25">
      <c r="A22" s="154"/>
      <c r="B22" s="154"/>
      <c r="C22" s="154"/>
      <c r="D22" s="154"/>
      <c r="E22" s="154"/>
      <c r="F22" s="154"/>
      <c r="G22" s="147"/>
      <c r="H22" s="147"/>
      <c r="I22" s="149"/>
    </row>
    <row r="23" spans="1:9" ht="11.25" customHeight="1" x14ac:dyDescent="0.25">
      <c r="A23" s="154" t="s">
        <v>225</v>
      </c>
      <c r="B23" s="154"/>
      <c r="C23" s="154"/>
      <c r="D23" s="154"/>
      <c r="E23" s="154"/>
      <c r="F23" s="154"/>
      <c r="G23" s="145" t="s">
        <v>15</v>
      </c>
      <c r="H23" s="145" t="s">
        <v>21</v>
      </c>
      <c r="I23" s="148">
        <v>80</v>
      </c>
    </row>
    <row r="24" spans="1:9" ht="11.25" customHeight="1" x14ac:dyDescent="0.25">
      <c r="A24" s="154"/>
      <c r="B24" s="154"/>
      <c r="C24" s="154"/>
      <c r="D24" s="154"/>
      <c r="E24" s="154"/>
      <c r="F24" s="154"/>
      <c r="G24" s="147"/>
      <c r="H24" s="147"/>
      <c r="I24" s="149"/>
    </row>
    <row r="25" spans="1:9" ht="22.5" customHeight="1" x14ac:dyDescent="0.25">
      <c r="A25" s="153" t="s">
        <v>22</v>
      </c>
      <c r="B25" s="153"/>
      <c r="C25" s="153"/>
      <c r="D25" s="153"/>
      <c r="E25" s="153"/>
      <c r="F25" s="153"/>
      <c r="G25" s="98"/>
      <c r="H25" s="98" t="s">
        <v>23</v>
      </c>
      <c r="I25" s="10" t="s">
        <v>185</v>
      </c>
    </row>
    <row r="26" spans="1:9" ht="34.5" customHeight="1" x14ac:dyDescent="0.25">
      <c r="A26" s="154" t="s">
        <v>24</v>
      </c>
      <c r="B26" s="154"/>
      <c r="C26" s="154"/>
      <c r="D26" s="154"/>
      <c r="E26" s="154"/>
      <c r="F26" s="154"/>
      <c r="G26" s="96"/>
      <c r="H26" s="96" t="s">
        <v>25</v>
      </c>
      <c r="I26" s="7" t="s">
        <v>185</v>
      </c>
    </row>
    <row r="27" spans="1:9" ht="15" customHeight="1" x14ac:dyDescent="0.25">
      <c r="A27" s="154" t="s">
        <v>26</v>
      </c>
      <c r="B27" s="154"/>
      <c r="C27" s="154"/>
      <c r="D27" s="154"/>
      <c r="E27" s="154"/>
      <c r="F27" s="154"/>
      <c r="G27" s="98"/>
      <c r="H27" s="11" t="s">
        <v>27</v>
      </c>
      <c r="I27" s="12">
        <v>8</v>
      </c>
    </row>
    <row r="28" spans="1:9" ht="15" customHeight="1" x14ac:dyDescent="0.25">
      <c r="A28" s="154"/>
      <c r="B28" s="154"/>
      <c r="C28" s="154"/>
      <c r="D28" s="154"/>
      <c r="E28" s="154"/>
      <c r="F28" s="154"/>
      <c r="G28" s="98"/>
      <c r="H28" s="13" t="s">
        <v>28</v>
      </c>
      <c r="I28" s="94">
        <v>1</v>
      </c>
    </row>
    <row r="29" spans="1:9" ht="26.25" customHeight="1" x14ac:dyDescent="0.25">
      <c r="A29" s="154" t="s">
        <v>29</v>
      </c>
      <c r="B29" s="154"/>
      <c r="C29" s="154"/>
      <c r="D29" s="154"/>
      <c r="E29" s="154"/>
      <c r="F29" s="154"/>
      <c r="G29" s="98"/>
      <c r="H29" s="96" t="s">
        <v>27</v>
      </c>
      <c r="I29" s="12" t="s">
        <v>185</v>
      </c>
    </row>
    <row r="30" spans="1:9" ht="35.25" customHeight="1" x14ac:dyDescent="0.25">
      <c r="A30" s="154" t="s">
        <v>30</v>
      </c>
      <c r="B30" s="154"/>
      <c r="C30" s="154"/>
      <c r="D30" s="154"/>
      <c r="E30" s="154"/>
      <c r="F30" s="154"/>
      <c r="G30" s="96"/>
      <c r="H30" s="93" t="s">
        <v>23</v>
      </c>
      <c r="I30" s="94">
        <v>0.1</v>
      </c>
    </row>
    <row r="31" spans="1:9" ht="1.1499999999999999" customHeight="1" x14ac:dyDescent="0.25">
      <c r="A31" s="90"/>
      <c r="B31" s="90"/>
      <c r="C31" s="90"/>
      <c r="D31" s="90"/>
      <c r="E31" s="90"/>
      <c r="F31" s="90"/>
      <c r="G31" s="90"/>
      <c r="H31" s="90"/>
      <c r="I31" s="91" t="s">
        <v>185</v>
      </c>
    </row>
    <row r="32" spans="1:9" ht="1.1499999999999999" customHeight="1" x14ac:dyDescent="0.25">
      <c r="A32" s="156"/>
      <c r="B32" s="156"/>
      <c r="C32" s="156"/>
      <c r="D32" s="156"/>
      <c r="E32" s="156"/>
      <c r="F32" s="156"/>
      <c r="G32" s="156"/>
      <c r="H32" s="156"/>
      <c r="I32" s="156"/>
    </row>
    <row r="33" spans="1:10" ht="1.1499999999999999" customHeight="1" x14ac:dyDescent="0.25">
      <c r="A33" s="156"/>
      <c r="B33" s="156"/>
      <c r="C33" s="156"/>
      <c r="D33" s="156"/>
      <c r="E33" s="156"/>
      <c r="F33" s="156"/>
      <c r="G33" s="156"/>
      <c r="H33" s="156"/>
      <c r="I33" s="156"/>
    </row>
    <row r="34" spans="1:10" ht="1.1499999999999999" customHeight="1" x14ac:dyDescent="0.25">
      <c r="A34" s="156"/>
      <c r="B34" s="156"/>
      <c r="C34" s="156"/>
      <c r="D34" s="156"/>
      <c r="E34" s="156"/>
      <c r="F34" s="156"/>
      <c r="G34" s="156"/>
      <c r="H34" s="156"/>
      <c r="I34" s="156"/>
    </row>
    <row r="35" spans="1:10" ht="1.1499999999999999" customHeight="1" x14ac:dyDescent="0.25">
      <c r="A35" s="156"/>
      <c r="B35" s="156"/>
      <c r="C35" s="156"/>
      <c r="D35" s="156"/>
      <c r="E35" s="156"/>
      <c r="F35" s="156"/>
      <c r="G35" s="156"/>
      <c r="H35" s="156"/>
      <c r="I35" s="156"/>
    </row>
    <row r="36" spans="1:10" ht="1.1499999999999999" customHeight="1" x14ac:dyDescent="0.25">
      <c r="A36" s="157"/>
      <c r="B36" s="157"/>
      <c r="C36" s="157"/>
      <c r="D36" s="157"/>
      <c r="E36" s="157"/>
      <c r="F36" s="157"/>
      <c r="G36" s="157"/>
      <c r="H36" s="157"/>
      <c r="I36" s="157"/>
    </row>
    <row r="37" spans="1:10" ht="8.25" customHeight="1" x14ac:dyDescent="0.25">
      <c r="A37" s="158" t="s">
        <v>31</v>
      </c>
      <c r="B37" s="158"/>
      <c r="C37" s="158"/>
      <c r="D37" s="158"/>
      <c r="E37" s="158"/>
      <c r="F37" s="158"/>
      <c r="G37" s="158"/>
      <c r="H37" s="158"/>
      <c r="I37" s="158"/>
    </row>
    <row r="38" spans="1:10" ht="33.75" customHeight="1" x14ac:dyDescent="0.25">
      <c r="A38" s="14" t="s">
        <v>32</v>
      </c>
      <c r="B38" s="159" t="s">
        <v>33</v>
      </c>
      <c r="C38" s="159"/>
      <c r="D38" s="159"/>
      <c r="E38" s="159"/>
      <c r="F38" s="159"/>
      <c r="G38" s="159"/>
      <c r="H38" s="14" t="s">
        <v>34</v>
      </c>
      <c r="I38" s="14" t="s">
        <v>35</v>
      </c>
    </row>
    <row r="39" spans="1:10" ht="15" customHeight="1" x14ac:dyDescent="0.25">
      <c r="A39" s="99">
        <v>1</v>
      </c>
      <c r="B39" s="138" t="s">
        <v>36</v>
      </c>
      <c r="C39" s="138"/>
      <c r="D39" s="138"/>
      <c r="E39" s="138"/>
      <c r="F39" s="138"/>
      <c r="G39" s="138"/>
      <c r="H39" s="15">
        <f t="shared" ref="H39:H46" si="0">I39/$I$47</f>
        <v>0.91059602649006621</v>
      </c>
      <c r="I39" s="105">
        <f>IF(D6="12x36",I10,I10/H10*I5)</f>
        <v>2098.0272727272727</v>
      </c>
    </row>
    <row r="40" spans="1:10" ht="15" customHeight="1" x14ac:dyDescent="0.25">
      <c r="A40" s="99">
        <f t="shared" ref="A40:A46" si="1">A39+1</f>
        <v>2</v>
      </c>
      <c r="B40" s="138" t="s">
        <v>37</v>
      </c>
      <c r="C40" s="138"/>
      <c r="D40" s="138"/>
      <c r="E40" s="138"/>
      <c r="F40" s="138"/>
      <c r="G40" s="138"/>
      <c r="H40" s="15">
        <f t="shared" si="0"/>
        <v>0</v>
      </c>
      <c r="I40" s="105">
        <f>IF(I9=30%,I39*I9,0)</f>
        <v>0</v>
      </c>
    </row>
    <row r="41" spans="1:10" ht="15" customHeight="1" x14ac:dyDescent="0.25">
      <c r="A41" s="99">
        <f t="shared" si="1"/>
        <v>3</v>
      </c>
      <c r="B41" s="138" t="s">
        <v>38</v>
      </c>
      <c r="C41" s="138"/>
      <c r="D41" s="138"/>
      <c r="E41" s="138"/>
      <c r="F41" s="138"/>
      <c r="G41" s="138"/>
      <c r="H41" s="15">
        <f t="shared" si="0"/>
        <v>0</v>
      </c>
      <c r="I41" s="105">
        <f>IF(I7=10%,I26*I7,0)</f>
        <v>0</v>
      </c>
    </row>
    <row r="42" spans="1:10" ht="15" customHeight="1" x14ac:dyDescent="0.25">
      <c r="A42" s="99">
        <f t="shared" si="1"/>
        <v>4</v>
      </c>
      <c r="B42" s="138" t="s">
        <v>39</v>
      </c>
      <c r="C42" s="138"/>
      <c r="D42" s="138"/>
      <c r="E42" s="138"/>
      <c r="F42" s="138"/>
      <c r="G42" s="138"/>
      <c r="H42" s="15">
        <f t="shared" si="0"/>
        <v>0</v>
      </c>
      <c r="I42" s="105">
        <f>IF(I7=20%,I26*I7,0)</f>
        <v>0</v>
      </c>
    </row>
    <row r="43" spans="1:10" ht="15" customHeight="1" x14ac:dyDescent="0.25">
      <c r="A43" s="99">
        <f t="shared" si="1"/>
        <v>5</v>
      </c>
      <c r="B43" s="138" t="s">
        <v>40</v>
      </c>
      <c r="C43" s="138"/>
      <c r="D43" s="138"/>
      <c r="E43" s="138"/>
      <c r="F43" s="138"/>
      <c r="G43" s="138"/>
      <c r="H43" s="15">
        <f t="shared" si="0"/>
        <v>0</v>
      </c>
      <c r="I43" s="105">
        <f>IF(I7=40%,I26*I7,0)</f>
        <v>0</v>
      </c>
    </row>
    <row r="44" spans="1:10" ht="15" customHeight="1" x14ac:dyDescent="0.25">
      <c r="A44" s="99">
        <f t="shared" si="1"/>
        <v>6</v>
      </c>
      <c r="B44" s="138" t="s">
        <v>173</v>
      </c>
      <c r="C44" s="138"/>
      <c r="D44" s="138"/>
      <c r="E44" s="138"/>
      <c r="F44" s="138"/>
      <c r="G44" s="138"/>
      <c r="H44" s="15">
        <f t="shared" si="0"/>
        <v>0</v>
      </c>
      <c r="I44" s="105">
        <f>IF(I25="Não aplicável",0,I39*I25)</f>
        <v>0</v>
      </c>
    </row>
    <row r="45" spans="1:10" ht="15" customHeight="1" x14ac:dyDescent="0.25">
      <c r="A45" s="99">
        <f t="shared" si="1"/>
        <v>7</v>
      </c>
      <c r="B45" s="138" t="s">
        <v>41</v>
      </c>
      <c r="C45" s="138"/>
      <c r="D45" s="138"/>
      <c r="E45" s="138"/>
      <c r="F45" s="138"/>
      <c r="G45" s="138"/>
      <c r="H45" s="15">
        <f t="shared" si="0"/>
        <v>7.2847682119205295E-2</v>
      </c>
      <c r="I45" s="105">
        <f>IF(I27="Não aplicável",0,(I39+I40+I41+I42+I43+I44)/I5*I27*(1+I28))</f>
        <v>167.84218181818181</v>
      </c>
    </row>
    <row r="46" spans="1:10" ht="23.25" customHeight="1" x14ac:dyDescent="0.25">
      <c r="A46" s="99">
        <f t="shared" si="1"/>
        <v>8</v>
      </c>
      <c r="B46" s="138" t="s">
        <v>42</v>
      </c>
      <c r="C46" s="138"/>
      <c r="D46" s="138"/>
      <c r="E46" s="138"/>
      <c r="F46" s="138"/>
      <c r="G46" s="138"/>
      <c r="H46" s="15">
        <f t="shared" si="0"/>
        <v>1.6556291390728478E-2</v>
      </c>
      <c r="I46" s="105">
        <f>IF(I27="Não aplicável",0,I27/I13*5*(I10/H10*(1+I28)))</f>
        <v>38.14595041322314</v>
      </c>
    </row>
    <row r="47" spans="1:10" s="19" customFormat="1" ht="15" customHeight="1" x14ac:dyDescent="0.25">
      <c r="A47" s="160" t="s">
        <v>43</v>
      </c>
      <c r="B47" s="160"/>
      <c r="C47" s="160"/>
      <c r="D47" s="160"/>
      <c r="E47" s="160"/>
      <c r="F47" s="160"/>
      <c r="G47" s="160"/>
      <c r="H47" s="16">
        <f>SUM(H39:H46)</f>
        <v>1</v>
      </c>
      <c r="I47" s="17">
        <f>SUM(I39:I46)</f>
        <v>2304.0154049586777</v>
      </c>
      <c r="J47" s="18"/>
    </row>
    <row r="48" spans="1:10" s="19" customFormat="1" ht="1.1499999999999999" customHeight="1" x14ac:dyDescent="0.25">
      <c r="A48" s="161"/>
      <c r="B48" s="161"/>
      <c r="C48" s="161"/>
      <c r="D48" s="161"/>
      <c r="E48" s="161"/>
      <c r="F48" s="161"/>
      <c r="G48" s="161"/>
      <c r="H48" s="161"/>
      <c r="I48" s="161"/>
      <c r="J48" s="18"/>
    </row>
    <row r="49" spans="1:10" s="19" customFormat="1" ht="1.1499999999999999" customHeight="1" x14ac:dyDescent="0.25">
      <c r="A49" s="162"/>
      <c r="B49" s="162"/>
      <c r="C49" s="162"/>
      <c r="D49" s="162"/>
      <c r="E49" s="162"/>
      <c r="F49" s="162"/>
      <c r="G49" s="162"/>
      <c r="H49" s="162"/>
      <c r="I49" s="162"/>
      <c r="J49" s="18"/>
    </row>
    <row r="50" spans="1:10" s="19" customFormat="1" ht="1.1499999999999999" customHeight="1" x14ac:dyDescent="0.25">
      <c r="A50" s="162"/>
      <c r="B50" s="162"/>
      <c r="C50" s="162"/>
      <c r="D50" s="162"/>
      <c r="E50" s="162"/>
      <c r="F50" s="162"/>
      <c r="G50" s="162"/>
      <c r="H50" s="162"/>
      <c r="I50" s="162"/>
      <c r="J50" s="18"/>
    </row>
    <row r="51" spans="1:10" s="19" customFormat="1" ht="1.1499999999999999" customHeight="1" x14ac:dyDescent="0.25">
      <c r="A51" s="162"/>
      <c r="B51" s="162"/>
      <c r="C51" s="162"/>
      <c r="D51" s="162"/>
      <c r="E51" s="162"/>
      <c r="F51" s="162"/>
      <c r="G51" s="162"/>
      <c r="H51" s="162"/>
      <c r="I51" s="162"/>
      <c r="J51" s="18"/>
    </row>
    <row r="52" spans="1:10" s="19" customFormat="1" ht="1.1499999999999999" customHeight="1" x14ac:dyDescent="0.25">
      <c r="A52" s="162"/>
      <c r="B52" s="162"/>
      <c r="C52" s="162"/>
      <c r="D52" s="162"/>
      <c r="E52" s="162"/>
      <c r="F52" s="162"/>
      <c r="G52" s="162"/>
      <c r="H52" s="162"/>
      <c r="I52" s="162"/>
      <c r="J52" s="18"/>
    </row>
    <row r="53" spans="1:10" s="19" customFormat="1" ht="1.1499999999999999" customHeight="1" x14ac:dyDescent="0.25">
      <c r="A53" s="162"/>
      <c r="B53" s="162"/>
      <c r="C53" s="162"/>
      <c r="D53" s="162"/>
      <c r="E53" s="162"/>
      <c r="F53" s="162"/>
      <c r="G53" s="162"/>
      <c r="H53" s="162"/>
      <c r="I53" s="162"/>
      <c r="J53" s="18"/>
    </row>
    <row r="54" spans="1:10" s="19" customFormat="1" ht="1.1499999999999999" customHeight="1" x14ac:dyDescent="0.25">
      <c r="A54" s="162"/>
      <c r="B54" s="162"/>
      <c r="C54" s="162"/>
      <c r="D54" s="162"/>
      <c r="E54" s="162"/>
      <c r="F54" s="162"/>
      <c r="G54" s="162"/>
      <c r="H54" s="162"/>
      <c r="I54" s="162"/>
      <c r="J54" s="18"/>
    </row>
    <row r="55" spans="1:10" s="19" customFormat="1" ht="1.1499999999999999" customHeight="1" x14ac:dyDescent="0.25">
      <c r="A55" s="162"/>
      <c r="B55" s="162"/>
      <c r="C55" s="162"/>
      <c r="D55" s="162"/>
      <c r="E55" s="162"/>
      <c r="F55" s="162"/>
      <c r="G55" s="162"/>
      <c r="H55" s="162"/>
      <c r="I55" s="162"/>
      <c r="J55" s="18"/>
    </row>
    <row r="56" spans="1:10" s="19" customFormat="1" ht="1.1499999999999999" customHeight="1" x14ac:dyDescent="0.25">
      <c r="A56" s="162"/>
      <c r="B56" s="162"/>
      <c r="C56" s="162"/>
      <c r="D56" s="162"/>
      <c r="E56" s="162"/>
      <c r="F56" s="162"/>
      <c r="G56" s="162"/>
      <c r="H56" s="162"/>
      <c r="I56" s="162"/>
      <c r="J56" s="18"/>
    </row>
    <row r="57" spans="1:10" ht="1.1499999999999999" customHeight="1" x14ac:dyDescent="0.25">
      <c r="A57" s="163"/>
      <c r="B57" s="163"/>
      <c r="C57" s="163"/>
      <c r="D57" s="163"/>
      <c r="E57" s="163"/>
      <c r="F57" s="163"/>
      <c r="G57" s="163"/>
      <c r="H57" s="163"/>
      <c r="I57" s="163"/>
    </row>
    <row r="58" spans="1:10" ht="33.75" customHeight="1" x14ac:dyDescent="0.25">
      <c r="A58" s="14" t="s">
        <v>44</v>
      </c>
      <c r="B58" s="159" t="s">
        <v>45</v>
      </c>
      <c r="C58" s="159"/>
      <c r="D58" s="159"/>
      <c r="E58" s="159"/>
      <c r="F58" s="159"/>
      <c r="G58" s="159"/>
      <c r="H58" s="14" t="s">
        <v>34</v>
      </c>
      <c r="I58" s="14" t="s">
        <v>35</v>
      </c>
    </row>
    <row r="59" spans="1:10" ht="15" customHeight="1" x14ac:dyDescent="0.25">
      <c r="A59" s="99">
        <v>1</v>
      </c>
      <c r="B59" s="138" t="s">
        <v>46</v>
      </c>
      <c r="C59" s="138"/>
      <c r="D59" s="138"/>
      <c r="E59" s="138"/>
      <c r="F59" s="138"/>
      <c r="G59" s="138"/>
      <c r="H59" s="15">
        <v>0.2</v>
      </c>
      <c r="I59" s="105">
        <f t="shared" ref="I59:I66" si="2">$I$47*H59</f>
        <v>460.80308099173556</v>
      </c>
    </row>
    <row r="60" spans="1:10" ht="15" customHeight="1" x14ac:dyDescent="0.25">
      <c r="A60" s="99">
        <v>2</v>
      </c>
      <c r="B60" s="138" t="s">
        <v>47</v>
      </c>
      <c r="C60" s="138"/>
      <c r="D60" s="138"/>
      <c r="E60" s="138"/>
      <c r="F60" s="138"/>
      <c r="G60" s="138"/>
      <c r="H60" s="15">
        <v>1.4999999999999999E-2</v>
      </c>
      <c r="I60" s="105">
        <f t="shared" si="2"/>
        <v>34.560231074380162</v>
      </c>
    </row>
    <row r="61" spans="1:10" ht="15" customHeight="1" x14ac:dyDescent="0.25">
      <c r="A61" s="99">
        <v>3</v>
      </c>
      <c r="B61" s="138" t="s">
        <v>48</v>
      </c>
      <c r="C61" s="138"/>
      <c r="D61" s="138"/>
      <c r="E61" s="138"/>
      <c r="F61" s="138"/>
      <c r="G61" s="138"/>
      <c r="H61" s="15">
        <v>0.01</v>
      </c>
      <c r="I61" s="105">
        <f t="shared" si="2"/>
        <v>23.040154049586778</v>
      </c>
    </row>
    <row r="62" spans="1:10" ht="15" customHeight="1" x14ac:dyDescent="0.25">
      <c r="A62" s="99">
        <v>4</v>
      </c>
      <c r="B62" s="138" t="s">
        <v>49</v>
      </c>
      <c r="C62" s="138"/>
      <c r="D62" s="138"/>
      <c r="E62" s="138"/>
      <c r="F62" s="138"/>
      <c r="G62" s="138"/>
      <c r="H62" s="15">
        <v>2E-3</v>
      </c>
      <c r="I62" s="105">
        <f t="shared" si="2"/>
        <v>4.6080308099173557</v>
      </c>
    </row>
    <row r="63" spans="1:10" ht="15" customHeight="1" x14ac:dyDescent="0.25">
      <c r="A63" s="99">
        <v>5</v>
      </c>
      <c r="B63" s="138" t="s">
        <v>50</v>
      </c>
      <c r="C63" s="138"/>
      <c r="D63" s="138"/>
      <c r="E63" s="138"/>
      <c r="F63" s="138"/>
      <c r="G63" s="138"/>
      <c r="H63" s="15">
        <v>2.5000000000000001E-2</v>
      </c>
      <c r="I63" s="105">
        <f t="shared" si="2"/>
        <v>57.600385123966944</v>
      </c>
    </row>
    <row r="64" spans="1:10" ht="15" customHeight="1" x14ac:dyDescent="0.25">
      <c r="A64" s="99">
        <v>6</v>
      </c>
      <c r="B64" s="138" t="s">
        <v>51</v>
      </c>
      <c r="C64" s="138"/>
      <c r="D64" s="138"/>
      <c r="E64" s="138"/>
      <c r="F64" s="138"/>
      <c r="G64" s="138"/>
      <c r="H64" s="15">
        <v>0.08</v>
      </c>
      <c r="I64" s="105">
        <f t="shared" si="2"/>
        <v>184.32123239669423</v>
      </c>
    </row>
    <row r="65" spans="1:10" ht="15" customHeight="1" x14ac:dyDescent="0.25">
      <c r="A65" s="99">
        <v>7</v>
      </c>
      <c r="B65" s="138" t="s">
        <v>52</v>
      </c>
      <c r="C65" s="138"/>
      <c r="D65" s="138"/>
      <c r="E65" s="138"/>
      <c r="F65" s="138"/>
      <c r="G65" s="138"/>
      <c r="H65" s="15">
        <v>0.03</v>
      </c>
      <c r="I65" s="105">
        <f t="shared" si="2"/>
        <v>69.120462148760325</v>
      </c>
    </row>
    <row r="66" spans="1:10" ht="15" customHeight="1" x14ac:dyDescent="0.25">
      <c r="A66" s="99">
        <v>8</v>
      </c>
      <c r="B66" s="138" t="s">
        <v>53</v>
      </c>
      <c r="C66" s="138"/>
      <c r="D66" s="138"/>
      <c r="E66" s="138"/>
      <c r="F66" s="138"/>
      <c r="G66" s="138"/>
      <c r="H66" s="15">
        <v>6.0000000000000001E-3</v>
      </c>
      <c r="I66" s="105">
        <f t="shared" si="2"/>
        <v>13.824092429752067</v>
      </c>
    </row>
    <row r="67" spans="1:10" s="19" customFormat="1" ht="15" customHeight="1" x14ac:dyDescent="0.25">
      <c r="A67" s="160" t="s">
        <v>54</v>
      </c>
      <c r="B67" s="160"/>
      <c r="C67" s="160"/>
      <c r="D67" s="160"/>
      <c r="E67" s="160"/>
      <c r="F67" s="160"/>
      <c r="G67" s="160"/>
      <c r="H67" s="16">
        <f>SUM(H59:H66)</f>
        <v>0.3680000000000001</v>
      </c>
      <c r="I67" s="17">
        <f>SUM(I59:I66)</f>
        <v>847.87766902479348</v>
      </c>
      <c r="J67" s="18"/>
    </row>
    <row r="68" spans="1:10" ht="15" customHeight="1" x14ac:dyDescent="0.25">
      <c r="A68" s="164" t="s">
        <v>55</v>
      </c>
      <c r="B68" s="164"/>
      <c r="C68" s="164"/>
      <c r="D68" s="164"/>
      <c r="E68" s="164"/>
      <c r="F68" s="164"/>
      <c r="G68" s="164"/>
      <c r="H68" s="164"/>
      <c r="I68" s="164"/>
    </row>
    <row r="69" spans="1:10" ht="30.75" customHeight="1" x14ac:dyDescent="0.25">
      <c r="A69" s="165" t="s">
        <v>56</v>
      </c>
      <c r="B69" s="165"/>
      <c r="C69" s="165"/>
      <c r="D69" s="165"/>
      <c r="E69" s="165"/>
      <c r="F69" s="165"/>
      <c r="G69" s="165"/>
      <c r="H69" s="165"/>
      <c r="I69" s="165"/>
    </row>
    <row r="70" spans="1:10" ht="33.75" customHeight="1" x14ac:dyDescent="0.25">
      <c r="A70" s="14" t="s">
        <v>57</v>
      </c>
      <c r="B70" s="159" t="s">
        <v>58</v>
      </c>
      <c r="C70" s="159"/>
      <c r="D70" s="159"/>
      <c r="E70" s="159"/>
      <c r="F70" s="159"/>
      <c r="G70" s="159"/>
      <c r="H70" s="14" t="s">
        <v>34</v>
      </c>
      <c r="I70" s="14" t="s">
        <v>35</v>
      </c>
    </row>
    <row r="71" spans="1:10" ht="15" customHeight="1" x14ac:dyDescent="0.25">
      <c r="A71" s="99">
        <v>1</v>
      </c>
      <c r="B71" s="138" t="s">
        <v>59</v>
      </c>
      <c r="C71" s="138"/>
      <c r="D71" s="138"/>
      <c r="E71" s="138"/>
      <c r="F71" s="138"/>
      <c r="G71" s="138"/>
      <c r="H71" s="15">
        <v>0.119314</v>
      </c>
      <c r="I71" s="105">
        <f t="shared" ref="I71:I78" si="3">$I$47*H71</f>
        <v>274.90129402723966</v>
      </c>
    </row>
    <row r="72" spans="1:10" ht="15" customHeight="1" x14ac:dyDescent="0.25">
      <c r="A72" s="99">
        <v>2</v>
      </c>
      <c r="B72" s="138" t="s">
        <v>60</v>
      </c>
      <c r="C72" s="138"/>
      <c r="D72" s="138"/>
      <c r="E72" s="138"/>
      <c r="F72" s="138"/>
      <c r="G72" s="138"/>
      <c r="H72" s="15">
        <v>2.0479000000000001E-2</v>
      </c>
      <c r="I72" s="105">
        <f t="shared" si="3"/>
        <v>47.183931478148764</v>
      </c>
    </row>
    <row r="73" spans="1:10" ht="15" customHeight="1" x14ac:dyDescent="0.25">
      <c r="A73" s="99">
        <v>3</v>
      </c>
      <c r="B73" s="138" t="s">
        <v>61</v>
      </c>
      <c r="C73" s="138"/>
      <c r="D73" s="138"/>
      <c r="E73" s="138"/>
      <c r="F73" s="138"/>
      <c r="G73" s="138"/>
      <c r="H73" s="15">
        <v>1.2123E-2</v>
      </c>
      <c r="I73" s="105">
        <f t="shared" si="3"/>
        <v>27.931578754314049</v>
      </c>
    </row>
    <row r="74" spans="1:10" ht="15" customHeight="1" x14ac:dyDescent="0.25">
      <c r="A74" s="99">
        <v>4</v>
      </c>
      <c r="B74" s="138" t="s">
        <v>62</v>
      </c>
      <c r="C74" s="138"/>
      <c r="D74" s="138"/>
      <c r="E74" s="138"/>
      <c r="F74" s="138"/>
      <c r="G74" s="138"/>
      <c r="H74" s="15">
        <v>1.1436E-2</v>
      </c>
      <c r="I74" s="105">
        <f t="shared" si="3"/>
        <v>26.348720171107438</v>
      </c>
    </row>
    <row r="75" spans="1:10" ht="15" customHeight="1" x14ac:dyDescent="0.25">
      <c r="A75" s="99">
        <v>5</v>
      </c>
      <c r="B75" s="138" t="s">
        <v>63</v>
      </c>
      <c r="C75" s="138"/>
      <c r="D75" s="138"/>
      <c r="E75" s="138"/>
      <c r="F75" s="138"/>
      <c r="G75" s="138"/>
      <c r="H75" s="15">
        <v>1.74E-4</v>
      </c>
      <c r="I75" s="105">
        <f t="shared" si="3"/>
        <v>0.40089868046280991</v>
      </c>
    </row>
    <row r="76" spans="1:10" ht="15" customHeight="1" x14ac:dyDescent="0.25">
      <c r="A76" s="99">
        <v>6</v>
      </c>
      <c r="B76" s="138" t="s">
        <v>64</v>
      </c>
      <c r="C76" s="138"/>
      <c r="D76" s="138"/>
      <c r="E76" s="138"/>
      <c r="F76" s="138"/>
      <c r="G76" s="138"/>
      <c r="H76" s="15">
        <v>4.4200000000000001E-4</v>
      </c>
      <c r="I76" s="105">
        <f t="shared" si="3"/>
        <v>1.0183748089917355</v>
      </c>
    </row>
    <row r="77" spans="1:10" ht="15" customHeight="1" x14ac:dyDescent="0.25">
      <c r="A77" s="99">
        <v>7</v>
      </c>
      <c r="B77" s="138" t="s">
        <v>65</v>
      </c>
      <c r="C77" s="138"/>
      <c r="D77" s="138"/>
      <c r="E77" s="138"/>
      <c r="F77" s="138"/>
      <c r="G77" s="138"/>
      <c r="H77" s="15">
        <v>1.85E-4</v>
      </c>
      <c r="I77" s="105">
        <f t="shared" si="3"/>
        <v>0.42624284991735534</v>
      </c>
    </row>
    <row r="78" spans="1:10" ht="15" customHeight="1" x14ac:dyDescent="0.25">
      <c r="A78" s="99">
        <v>8</v>
      </c>
      <c r="B78" s="138" t="s">
        <v>66</v>
      </c>
      <c r="C78" s="138"/>
      <c r="D78" s="138"/>
      <c r="E78" s="138"/>
      <c r="F78" s="138"/>
      <c r="G78" s="138"/>
      <c r="H78" s="15">
        <v>9.0789999999999996E-2</v>
      </c>
      <c r="I78" s="105">
        <f t="shared" si="3"/>
        <v>209.18155861619834</v>
      </c>
    </row>
    <row r="79" spans="1:10" s="19" customFormat="1" ht="15" customHeight="1" x14ac:dyDescent="0.25">
      <c r="A79" s="160" t="s">
        <v>67</v>
      </c>
      <c r="B79" s="160"/>
      <c r="C79" s="160"/>
      <c r="D79" s="160"/>
      <c r="E79" s="160"/>
      <c r="F79" s="160"/>
      <c r="G79" s="160"/>
      <c r="H79" s="16">
        <f>SUM(H71:H78)</f>
        <v>0.25494299999999998</v>
      </c>
      <c r="I79" s="17">
        <f>SUM(I71:I78)</f>
        <v>587.3925993863802</v>
      </c>
      <c r="J79" s="18"/>
    </row>
    <row r="80" spans="1:10" ht="11.25" customHeight="1" x14ac:dyDescent="0.25">
      <c r="A80" s="20" t="s">
        <v>68</v>
      </c>
      <c r="B80" s="167" t="s">
        <v>69</v>
      </c>
      <c r="C80" s="167"/>
      <c r="D80" s="167"/>
      <c r="E80" s="167"/>
      <c r="F80" s="167"/>
      <c r="G80" s="167"/>
      <c r="H80" s="167"/>
      <c r="I80" s="167"/>
    </row>
    <row r="81" spans="1:11" ht="15" customHeight="1" x14ac:dyDescent="0.25">
      <c r="A81" s="20" t="s">
        <v>70</v>
      </c>
      <c r="B81" s="168" t="s">
        <v>71</v>
      </c>
      <c r="C81" s="168"/>
      <c r="D81" s="168"/>
      <c r="E81" s="168"/>
      <c r="F81" s="168"/>
      <c r="G81" s="168"/>
      <c r="H81" s="168"/>
      <c r="I81" s="168"/>
    </row>
    <row r="82" spans="1:11" ht="33.75" customHeight="1" x14ac:dyDescent="0.25">
      <c r="A82" s="14" t="s">
        <v>72</v>
      </c>
      <c r="B82" s="159" t="s">
        <v>73</v>
      </c>
      <c r="C82" s="159"/>
      <c r="D82" s="159"/>
      <c r="E82" s="159"/>
      <c r="F82" s="159"/>
      <c r="G82" s="159"/>
      <c r="H82" s="14" t="s">
        <v>34</v>
      </c>
      <c r="I82" s="14" t="s">
        <v>35</v>
      </c>
    </row>
    <row r="83" spans="1:11" ht="15" customHeight="1" x14ac:dyDescent="0.25">
      <c r="A83" s="99">
        <v>1</v>
      </c>
      <c r="B83" s="138" t="s">
        <v>74</v>
      </c>
      <c r="C83" s="138"/>
      <c r="D83" s="138"/>
      <c r="E83" s="138"/>
      <c r="F83" s="138"/>
      <c r="G83" s="138"/>
      <c r="H83" s="15">
        <v>4.8321000000000003E-2</v>
      </c>
      <c r="I83" s="105">
        <f>$I$47*H83</f>
        <v>111.33232838300827</v>
      </c>
    </row>
    <row r="84" spans="1:11" ht="15" customHeight="1" x14ac:dyDescent="0.25">
      <c r="A84" s="99">
        <v>2</v>
      </c>
      <c r="B84" s="138" t="s">
        <v>75</v>
      </c>
      <c r="C84" s="138"/>
      <c r="D84" s="138"/>
      <c r="E84" s="138"/>
      <c r="F84" s="138"/>
      <c r="G84" s="138"/>
      <c r="H84" s="15">
        <v>3.5109999999999998E-3</v>
      </c>
      <c r="I84" s="105">
        <f>$I$47*H84</f>
        <v>8.0893980868099167</v>
      </c>
    </row>
    <row r="85" spans="1:11" ht="15" customHeight="1" x14ac:dyDescent="0.25">
      <c r="A85" s="99">
        <v>3</v>
      </c>
      <c r="B85" s="138" t="s">
        <v>76</v>
      </c>
      <c r="C85" s="138"/>
      <c r="D85" s="138"/>
      <c r="E85" s="138"/>
      <c r="F85" s="138"/>
      <c r="G85" s="138"/>
      <c r="H85" s="15">
        <v>1.9328000000000001E-2</v>
      </c>
      <c r="I85" s="105">
        <f>$I$47*H85</f>
        <v>44.532009747041322</v>
      </c>
    </row>
    <row r="86" spans="1:11" s="19" customFormat="1" ht="15" customHeight="1" x14ac:dyDescent="0.25">
      <c r="A86" s="160" t="s">
        <v>77</v>
      </c>
      <c r="B86" s="160"/>
      <c r="C86" s="160"/>
      <c r="D86" s="160"/>
      <c r="E86" s="160"/>
      <c r="F86" s="160"/>
      <c r="G86" s="160"/>
      <c r="H86" s="16">
        <f>SUM(H83:H85)</f>
        <v>7.1160000000000001E-2</v>
      </c>
      <c r="I86" s="17">
        <f>SUM(I83:I85)</f>
        <v>163.95373621685951</v>
      </c>
      <c r="J86" s="18"/>
    </row>
    <row r="87" spans="1:11" ht="4.5" customHeight="1" x14ac:dyDescent="0.25"/>
    <row r="88" spans="1:11" ht="33.75" customHeight="1" x14ac:dyDescent="0.25">
      <c r="A88" s="14" t="s">
        <v>78</v>
      </c>
      <c r="B88" s="159" t="s">
        <v>79</v>
      </c>
      <c r="C88" s="159"/>
      <c r="D88" s="159"/>
      <c r="E88" s="159"/>
      <c r="F88" s="159"/>
      <c r="G88" s="159"/>
      <c r="H88" s="14" t="s">
        <v>34</v>
      </c>
      <c r="I88" s="14" t="s">
        <v>35</v>
      </c>
    </row>
    <row r="89" spans="1:11" ht="15" customHeight="1" x14ac:dyDescent="0.25">
      <c r="A89" s="99">
        <v>1</v>
      </c>
      <c r="B89" s="138" t="s">
        <v>80</v>
      </c>
      <c r="C89" s="138"/>
      <c r="D89" s="138"/>
      <c r="E89" s="138"/>
      <c r="F89" s="138"/>
      <c r="G89" s="138"/>
      <c r="H89" s="15">
        <f>(H67*H79)</f>
        <v>9.3819024000000015E-2</v>
      </c>
      <c r="I89" s="105">
        <f>$I$47*H89</f>
        <v>216.16047657418792</v>
      </c>
    </row>
    <row r="90" spans="1:11" s="19" customFormat="1" ht="15" customHeight="1" x14ac:dyDescent="0.25">
      <c r="A90" s="160" t="s">
        <v>81</v>
      </c>
      <c r="B90" s="160"/>
      <c r="C90" s="160"/>
      <c r="D90" s="160"/>
      <c r="E90" s="160"/>
      <c r="F90" s="160"/>
      <c r="G90" s="160"/>
      <c r="H90" s="16">
        <f>SUM(H89:H89)</f>
        <v>9.3819024000000015E-2</v>
      </c>
      <c r="I90" s="17">
        <f>I89</f>
        <v>216.16047657418792</v>
      </c>
      <c r="J90" s="18"/>
      <c r="K90" s="21"/>
    </row>
    <row r="91" spans="1:11" ht="4.5" customHeight="1" x14ac:dyDescent="0.25">
      <c r="J91" s="22"/>
    </row>
    <row r="92" spans="1:11" s="19" customFormat="1" ht="12" customHeight="1" x14ac:dyDescent="0.25">
      <c r="A92" s="166" t="s">
        <v>180</v>
      </c>
      <c r="B92" s="166"/>
      <c r="C92" s="166"/>
      <c r="D92" s="166"/>
      <c r="E92" s="166"/>
      <c r="F92" s="166"/>
      <c r="G92" s="166"/>
      <c r="H92" s="23">
        <f>H67+H79+H86+H90</f>
        <v>0.787922024</v>
      </c>
      <c r="I92" s="24">
        <f>I67+I79+I86+I90</f>
        <v>1815.384481202221</v>
      </c>
      <c r="J92" s="18"/>
    </row>
    <row r="93" spans="1:11" ht="4.5" customHeight="1" x14ac:dyDescent="0.25"/>
    <row r="94" spans="1:11" ht="33.75" customHeight="1" x14ac:dyDescent="0.25">
      <c r="A94" s="14" t="s">
        <v>82</v>
      </c>
      <c r="B94" s="159" t="s">
        <v>83</v>
      </c>
      <c r="C94" s="159"/>
      <c r="D94" s="159"/>
      <c r="E94" s="159"/>
      <c r="F94" s="159"/>
      <c r="G94" s="159"/>
      <c r="H94" s="14" t="s">
        <v>34</v>
      </c>
      <c r="I94" s="14" t="s">
        <v>35</v>
      </c>
    </row>
    <row r="95" spans="1:11" ht="15" customHeight="1" x14ac:dyDescent="0.25">
      <c r="A95" s="99">
        <v>1</v>
      </c>
      <c r="B95" s="138" t="s">
        <v>19</v>
      </c>
      <c r="C95" s="138"/>
      <c r="D95" s="138"/>
      <c r="E95" s="138"/>
      <c r="F95" s="138"/>
      <c r="G95" s="138"/>
      <c r="H95" s="15">
        <f t="shared" ref="H95:H101" si="4">I95/$I$47</f>
        <v>0.209986877239945</v>
      </c>
      <c r="I95" s="105">
        <f>I114</f>
        <v>483.81299999999999</v>
      </c>
    </row>
    <row r="96" spans="1:11" ht="15" customHeight="1" x14ac:dyDescent="0.25">
      <c r="A96" s="99">
        <f>A95+1</f>
        <v>2</v>
      </c>
      <c r="B96" s="138" t="s">
        <v>20</v>
      </c>
      <c r="C96" s="138"/>
      <c r="D96" s="138"/>
      <c r="E96" s="138"/>
      <c r="F96" s="138"/>
      <c r="G96" s="138"/>
      <c r="H96" s="15">
        <f t="shared" si="4"/>
        <v>0</v>
      </c>
      <c r="I96" s="105">
        <f>I110</f>
        <v>0</v>
      </c>
    </row>
    <row r="97" spans="1:10" ht="15" customHeight="1" x14ac:dyDescent="0.25">
      <c r="A97" s="99">
        <f t="shared" ref="A97:A99" si="5">A96+1</f>
        <v>3</v>
      </c>
      <c r="B97" s="171" t="s">
        <v>175</v>
      </c>
      <c r="C97" s="172"/>
      <c r="D97" s="172"/>
      <c r="E97" s="172"/>
      <c r="F97" s="172"/>
      <c r="G97" s="173"/>
      <c r="H97" s="15">
        <f t="shared" si="4"/>
        <v>0</v>
      </c>
      <c r="I97" s="105">
        <v>0</v>
      </c>
    </row>
    <row r="98" spans="1:10" ht="15" customHeight="1" x14ac:dyDescent="0.25">
      <c r="A98" s="99">
        <f t="shared" si="5"/>
        <v>4</v>
      </c>
      <c r="B98" s="138" t="s">
        <v>84</v>
      </c>
      <c r="C98" s="138"/>
      <c r="D98" s="138"/>
      <c r="E98" s="138"/>
      <c r="F98" s="138"/>
      <c r="G98" s="138"/>
      <c r="H98" s="15">
        <f t="shared" si="4"/>
        <v>3.7030292181528972E-2</v>
      </c>
      <c r="I98" s="105">
        <f>I106</f>
        <v>85.318363636363628</v>
      </c>
    </row>
    <row r="99" spans="1:10" ht="15" customHeight="1" x14ac:dyDescent="0.25">
      <c r="A99" s="99">
        <f t="shared" si="5"/>
        <v>5</v>
      </c>
      <c r="B99" s="138" t="s">
        <v>85</v>
      </c>
      <c r="C99" s="138"/>
      <c r="D99" s="138"/>
      <c r="E99" s="138"/>
      <c r="F99" s="138"/>
      <c r="G99" s="138"/>
      <c r="H99" s="15">
        <f t="shared" si="4"/>
        <v>0</v>
      </c>
      <c r="I99" s="105">
        <f>IF(I29="Não aplicável",0,((I10/H10)*1.5*I29))</f>
        <v>0</v>
      </c>
    </row>
    <row r="100" spans="1:10" ht="15" customHeight="1" x14ac:dyDescent="0.25">
      <c r="A100" s="134">
        <v>6</v>
      </c>
      <c r="B100" s="171" t="s">
        <v>227</v>
      </c>
      <c r="C100" s="172"/>
      <c r="D100" s="172"/>
      <c r="E100" s="172"/>
      <c r="F100" s="172"/>
      <c r="G100" s="173"/>
      <c r="H100" s="15">
        <f t="shared" si="4"/>
        <v>1.1076314830654398E-2</v>
      </c>
      <c r="I100" s="135">
        <f>I21</f>
        <v>25.52</v>
      </c>
    </row>
    <row r="101" spans="1:10" ht="15" customHeight="1" x14ac:dyDescent="0.25">
      <c r="A101" s="99">
        <v>7</v>
      </c>
      <c r="B101" s="138" t="s">
        <v>228</v>
      </c>
      <c r="C101" s="138"/>
      <c r="D101" s="138"/>
      <c r="E101" s="138"/>
      <c r="F101" s="138"/>
      <c r="G101" s="138"/>
      <c r="H101" s="15">
        <f t="shared" si="4"/>
        <v>3.4721990064747327E-2</v>
      </c>
      <c r="I101" s="105">
        <f>I23</f>
        <v>80</v>
      </c>
    </row>
    <row r="102" spans="1:10" ht="15" customHeight="1" x14ac:dyDescent="0.25">
      <c r="A102" s="160" t="s">
        <v>87</v>
      </c>
      <c r="B102" s="160"/>
      <c r="C102" s="160"/>
      <c r="D102" s="160"/>
      <c r="E102" s="160"/>
      <c r="F102" s="160"/>
      <c r="G102" s="160"/>
      <c r="H102" s="16">
        <f>SUM(H95:H101)</f>
        <v>0.29281547431687571</v>
      </c>
      <c r="I102" s="17">
        <f>SUM(I95:I101)</f>
        <v>674.65136363636361</v>
      </c>
      <c r="J102" s="25"/>
    </row>
    <row r="103" spans="1:10" ht="18" customHeight="1" x14ac:dyDescent="0.25">
      <c r="A103" s="20" t="s">
        <v>88</v>
      </c>
      <c r="B103" s="164" t="s">
        <v>89</v>
      </c>
      <c r="C103" s="164"/>
      <c r="D103" s="164"/>
      <c r="E103" s="164"/>
      <c r="F103" s="164"/>
      <c r="G103" s="164"/>
      <c r="H103" s="26"/>
      <c r="I103" s="27"/>
    </row>
    <row r="104" spans="1:10" ht="15" customHeight="1" x14ac:dyDescent="0.25">
      <c r="A104" s="169" t="s">
        <v>90</v>
      </c>
      <c r="B104" s="169"/>
      <c r="C104" s="169"/>
      <c r="D104" s="169"/>
      <c r="E104" s="169"/>
      <c r="F104" s="169"/>
      <c r="G104" s="169"/>
      <c r="H104" s="169"/>
      <c r="I104" s="169"/>
    </row>
    <row r="105" spans="1:10" ht="24" customHeight="1" x14ac:dyDescent="0.25">
      <c r="A105" s="154" t="s">
        <v>91</v>
      </c>
      <c r="B105" s="154"/>
      <c r="C105" s="99" t="s">
        <v>92</v>
      </c>
      <c r="D105" s="99" t="s">
        <v>93</v>
      </c>
      <c r="E105" s="99" t="s">
        <v>94</v>
      </c>
      <c r="F105" s="99" t="s">
        <v>95</v>
      </c>
      <c r="G105" s="99" t="s">
        <v>96</v>
      </c>
      <c r="H105" s="15" t="s">
        <v>97</v>
      </c>
      <c r="I105" s="105" t="s">
        <v>98</v>
      </c>
    </row>
    <row r="106" spans="1:10" ht="15" customHeight="1" x14ac:dyDescent="0.25">
      <c r="A106" s="170">
        <f>IF(I12="Não aplicável",0,I12)</f>
        <v>4.8</v>
      </c>
      <c r="B106" s="170"/>
      <c r="C106" s="99">
        <f>IF(I13="Não aplicável",0,I13)</f>
        <v>22</v>
      </c>
      <c r="D106" s="99">
        <v>2</v>
      </c>
      <c r="E106" s="101">
        <f>A106*C106*D106</f>
        <v>211.2</v>
      </c>
      <c r="F106" s="101">
        <f>I39</f>
        <v>2098.0272727272727</v>
      </c>
      <c r="G106" s="28">
        <f>IF(I14="Não aplicável",0,I14)</f>
        <v>0.06</v>
      </c>
      <c r="H106" s="101">
        <f>F106*G106</f>
        <v>125.88163636363636</v>
      </c>
      <c r="I106" s="105">
        <f>IF((E106-H106)&gt;0,E106-H106,0)</f>
        <v>85.318363636363628</v>
      </c>
    </row>
    <row r="107" spans="1:10" ht="3.75" customHeight="1" x14ac:dyDescent="0.25">
      <c r="A107" s="29"/>
      <c r="E107" s="25"/>
      <c r="F107" s="25"/>
      <c r="G107" s="30"/>
      <c r="H107" s="25"/>
      <c r="I107" s="31"/>
    </row>
    <row r="108" spans="1:10" ht="15" customHeight="1" x14ac:dyDescent="0.25">
      <c r="A108" s="169" t="s">
        <v>99</v>
      </c>
      <c r="B108" s="169"/>
      <c r="C108" s="169"/>
      <c r="D108" s="169"/>
      <c r="E108" s="169"/>
      <c r="F108" s="169"/>
      <c r="G108" s="169"/>
      <c r="H108" s="169"/>
      <c r="I108" s="169"/>
    </row>
    <row r="109" spans="1:10" ht="23.25" customHeight="1" x14ac:dyDescent="0.25">
      <c r="A109" s="154" t="s">
        <v>91</v>
      </c>
      <c r="B109" s="154"/>
      <c r="C109" s="99" t="s">
        <v>100</v>
      </c>
      <c r="D109" s="99" t="s">
        <v>93</v>
      </c>
      <c r="E109" s="99" t="s">
        <v>94</v>
      </c>
      <c r="F109" s="99" t="s">
        <v>95</v>
      </c>
      <c r="G109" s="99" t="s">
        <v>96</v>
      </c>
      <c r="H109" s="15" t="s">
        <v>97</v>
      </c>
      <c r="I109" s="105" t="s">
        <v>98</v>
      </c>
    </row>
    <row r="110" spans="1:10" ht="15" customHeight="1" x14ac:dyDescent="0.25">
      <c r="A110" s="175">
        <f>IF(I18="Não aplicável",0,I18)</f>
        <v>0</v>
      </c>
      <c r="B110" s="175"/>
      <c r="C110" s="32">
        <f>IF(I19="Não aplicável",0,I19)</f>
        <v>0</v>
      </c>
      <c r="D110" s="99">
        <v>1</v>
      </c>
      <c r="E110" s="101">
        <f>A110*C110*D110</f>
        <v>0</v>
      </c>
      <c r="F110" s="101">
        <f>E110</f>
        <v>0</v>
      </c>
      <c r="G110" s="104">
        <f>IF(I20="Não aplicável",0,I20)</f>
        <v>0</v>
      </c>
      <c r="H110" s="101">
        <f>F110*G110</f>
        <v>0</v>
      </c>
      <c r="I110" s="105">
        <f>E110-H110</f>
        <v>0</v>
      </c>
    </row>
    <row r="111" spans="1:10" ht="4.5" customHeight="1" x14ac:dyDescent="0.25">
      <c r="A111" s="33"/>
      <c r="B111" s="33"/>
      <c r="C111" s="33"/>
      <c r="D111" s="33"/>
      <c r="E111" s="18"/>
      <c r="F111" s="18"/>
      <c r="G111" s="34"/>
      <c r="H111" s="18"/>
      <c r="I111" s="35"/>
    </row>
    <row r="112" spans="1:10" ht="15" customHeight="1" x14ac:dyDescent="0.25">
      <c r="A112" s="176" t="s">
        <v>174</v>
      </c>
      <c r="B112" s="177"/>
      <c r="C112" s="177"/>
      <c r="D112" s="177"/>
      <c r="E112" s="177"/>
      <c r="F112" s="178" t="str">
        <f>A15</f>
        <v xml:space="preserve">Auxílio Alimentação </v>
      </c>
      <c r="G112" s="178"/>
      <c r="H112" s="178"/>
      <c r="I112" s="179"/>
    </row>
    <row r="113" spans="1:12" ht="23.25" customHeight="1" x14ac:dyDescent="0.25">
      <c r="A113" s="153" t="s">
        <v>91</v>
      </c>
      <c r="B113" s="153"/>
      <c r="C113" s="100" t="s">
        <v>100</v>
      </c>
      <c r="D113" s="100" t="s">
        <v>93</v>
      </c>
      <c r="E113" s="100" t="s">
        <v>94</v>
      </c>
      <c r="F113" s="100" t="s">
        <v>95</v>
      </c>
      <c r="G113" s="100" t="s">
        <v>96</v>
      </c>
      <c r="H113" s="65" t="str">
        <f>H105</f>
        <v>Valor desconto</v>
      </c>
      <c r="I113" s="66" t="s">
        <v>98</v>
      </c>
    </row>
    <row r="114" spans="1:12" ht="15" customHeight="1" x14ac:dyDescent="0.25">
      <c r="A114" s="175">
        <f>IF(I15="Não aplicável",0,I15)</f>
        <v>27.15</v>
      </c>
      <c r="B114" s="175"/>
      <c r="C114" s="32">
        <f>IF(I16="Não aplicável",0,I16)</f>
        <v>22</v>
      </c>
      <c r="D114" s="99">
        <v>1</v>
      </c>
      <c r="E114" s="101">
        <f>A114*C114*D114</f>
        <v>597.29999999999995</v>
      </c>
      <c r="F114" s="101">
        <f>E114</f>
        <v>597.29999999999995</v>
      </c>
      <c r="G114" s="104">
        <f>IF(I17="Não aplicável",0,I17)</f>
        <v>0.19</v>
      </c>
      <c r="H114" s="101">
        <f>F114*G114</f>
        <v>113.48699999999999</v>
      </c>
      <c r="I114" s="105">
        <f>E114-H114</f>
        <v>483.81299999999999</v>
      </c>
    </row>
    <row r="115" spans="1:12" ht="4.5" customHeight="1" x14ac:dyDescent="0.25"/>
    <row r="116" spans="1:12" ht="12" customHeight="1" x14ac:dyDescent="0.25">
      <c r="A116" s="174" t="s">
        <v>101</v>
      </c>
      <c r="B116" s="174"/>
      <c r="C116" s="174"/>
      <c r="D116" s="174"/>
      <c r="E116" s="174"/>
      <c r="F116" s="174"/>
      <c r="G116" s="174"/>
      <c r="H116" s="36">
        <f>H47+H92+H102</f>
        <v>2.0807374983168758</v>
      </c>
      <c r="I116" s="37">
        <f>I47+I92+I102</f>
        <v>4794.0512497972622</v>
      </c>
      <c r="J116" s="25"/>
      <c r="L116" s="25"/>
    </row>
    <row r="117" spans="1:12" s="42" customFormat="1" ht="4.5" customHeight="1" x14ac:dyDescent="0.25">
      <c r="A117" s="38"/>
      <c r="B117" s="38"/>
      <c r="C117" s="38"/>
      <c r="D117" s="38"/>
      <c r="E117" s="38"/>
      <c r="F117" s="38"/>
      <c r="G117" s="38"/>
      <c r="H117" s="39"/>
      <c r="I117" s="40"/>
      <c r="J117" s="41"/>
      <c r="L117" s="41"/>
    </row>
    <row r="118" spans="1:12" ht="11.25" customHeight="1" x14ac:dyDescent="0.25">
      <c r="A118" s="158" t="s">
        <v>102</v>
      </c>
      <c r="B118" s="158"/>
      <c r="C118" s="158"/>
      <c r="D118" s="158"/>
      <c r="E118" s="158"/>
      <c r="F118" s="158"/>
      <c r="G118" s="158"/>
      <c r="H118" s="158"/>
      <c r="I118" s="158"/>
    </row>
    <row r="119" spans="1:12" ht="33.75" customHeight="1" x14ac:dyDescent="0.25">
      <c r="A119" s="14" t="s">
        <v>32</v>
      </c>
      <c r="B119" s="159" t="s">
        <v>103</v>
      </c>
      <c r="C119" s="159"/>
      <c r="D119" s="159"/>
      <c r="E119" s="159"/>
      <c r="F119" s="159"/>
      <c r="G119" s="159"/>
      <c r="H119" s="14" t="s">
        <v>34</v>
      </c>
      <c r="I119" s="14" t="s">
        <v>35</v>
      </c>
    </row>
    <row r="120" spans="1:12" ht="15" customHeight="1" x14ac:dyDescent="0.25">
      <c r="A120" s="99">
        <v>1</v>
      </c>
      <c r="B120" s="138" t="s">
        <v>104</v>
      </c>
      <c r="C120" s="138"/>
      <c r="D120" s="138"/>
      <c r="E120" s="138"/>
      <c r="F120" s="138"/>
      <c r="G120" s="138"/>
      <c r="H120" s="15">
        <f t="shared" ref="H120:H126" si="6">I120/$I$132</f>
        <v>0</v>
      </c>
      <c r="I120" s="105">
        <v>0</v>
      </c>
    </row>
    <row r="121" spans="1:12" ht="15" customHeight="1" x14ac:dyDescent="0.25">
      <c r="A121" s="99">
        <v>2</v>
      </c>
      <c r="B121" s="137" t="s">
        <v>105</v>
      </c>
      <c r="C121" s="137"/>
      <c r="D121" s="137"/>
      <c r="E121" s="137"/>
      <c r="F121" s="137"/>
      <c r="G121" s="137"/>
      <c r="H121" s="15">
        <f t="shared" si="6"/>
        <v>0</v>
      </c>
      <c r="I121" s="105">
        <v>0</v>
      </c>
    </row>
    <row r="122" spans="1:12" ht="15" customHeight="1" x14ac:dyDescent="0.25">
      <c r="A122" s="99">
        <v>3</v>
      </c>
      <c r="B122" s="138" t="s">
        <v>106</v>
      </c>
      <c r="C122" s="138"/>
      <c r="D122" s="138"/>
      <c r="E122" s="138"/>
      <c r="F122" s="138"/>
      <c r="G122" s="138"/>
      <c r="H122" s="15">
        <f t="shared" si="6"/>
        <v>0</v>
      </c>
      <c r="I122" s="105">
        <v>0</v>
      </c>
    </row>
    <row r="123" spans="1:12" ht="15" customHeight="1" x14ac:dyDescent="0.25">
      <c r="A123" s="99">
        <v>4</v>
      </c>
      <c r="B123" s="183" t="s">
        <v>222</v>
      </c>
      <c r="C123" s="183"/>
      <c r="D123" s="183"/>
      <c r="E123" s="183"/>
      <c r="F123" s="183"/>
      <c r="G123" s="183"/>
      <c r="H123" s="15">
        <f t="shared" si="6"/>
        <v>0</v>
      </c>
      <c r="I123" s="105">
        <f>IF(F130=20%,G130,0)</f>
        <v>0</v>
      </c>
    </row>
    <row r="124" spans="1:12" ht="15" customHeight="1" x14ac:dyDescent="0.25">
      <c r="A124" s="132">
        <v>5</v>
      </c>
      <c r="B124" s="183" t="s">
        <v>221</v>
      </c>
      <c r="C124" s="183"/>
      <c r="D124" s="183"/>
      <c r="E124" s="183"/>
      <c r="F124" s="183"/>
      <c r="G124" s="183"/>
      <c r="H124" s="15">
        <f t="shared" si="6"/>
        <v>0</v>
      </c>
      <c r="I124" s="133">
        <v>0</v>
      </c>
    </row>
    <row r="125" spans="1:12" ht="15" customHeight="1" x14ac:dyDescent="0.25">
      <c r="A125" s="99">
        <v>6</v>
      </c>
      <c r="B125" s="183" t="s">
        <v>223</v>
      </c>
      <c r="C125" s="183"/>
      <c r="D125" s="183"/>
      <c r="E125" s="183"/>
      <c r="F125" s="183"/>
      <c r="G125" s="183"/>
      <c r="H125" s="15">
        <f t="shared" si="6"/>
        <v>0</v>
      </c>
      <c r="I125" s="105">
        <v>0</v>
      </c>
    </row>
    <row r="126" spans="1:12" ht="15" customHeight="1" x14ac:dyDescent="0.25">
      <c r="A126" s="99">
        <v>7</v>
      </c>
      <c r="B126" s="138" t="s">
        <v>107</v>
      </c>
      <c r="C126" s="138"/>
      <c r="D126" s="138"/>
      <c r="E126" s="138"/>
      <c r="F126" s="138"/>
      <c r="G126" s="138"/>
      <c r="H126" s="15">
        <f t="shared" si="6"/>
        <v>0</v>
      </c>
      <c r="I126" s="105">
        <v>0</v>
      </c>
    </row>
    <row r="127" spans="1:12" ht="15" customHeight="1" x14ac:dyDescent="0.25">
      <c r="A127" s="160" t="s">
        <v>108</v>
      </c>
      <c r="B127" s="160"/>
      <c r="C127" s="160"/>
      <c r="D127" s="160"/>
      <c r="E127" s="160"/>
      <c r="F127" s="160"/>
      <c r="G127" s="160"/>
      <c r="H127" s="16">
        <f>H120+H121+H122+H123+H125+H126</f>
        <v>0</v>
      </c>
      <c r="I127" s="43">
        <f>SUM(I120:I126)</f>
        <v>0</v>
      </c>
      <c r="J127" s="25"/>
    </row>
    <row r="128" spans="1:12" ht="51" customHeight="1" x14ac:dyDescent="0.25">
      <c r="B128" s="184" t="s">
        <v>224</v>
      </c>
      <c r="C128" s="184"/>
      <c r="D128" s="184"/>
      <c r="E128" s="184"/>
      <c r="F128" s="184"/>
      <c r="G128" s="184"/>
      <c r="H128" s="184"/>
      <c r="I128" s="184"/>
    </row>
    <row r="129" spans="1:12" ht="5.25" customHeight="1" x14ac:dyDescent="0.25"/>
    <row r="130" spans="1:12" ht="48.75" customHeight="1" x14ac:dyDescent="0.25">
      <c r="A130" s="185" t="s">
        <v>109</v>
      </c>
      <c r="B130" s="185"/>
      <c r="C130" s="185"/>
      <c r="D130" s="185"/>
      <c r="E130" s="185"/>
      <c r="F130" s="44">
        <f>I30</f>
        <v>0.1</v>
      </c>
      <c r="G130" s="45">
        <f>I132*F130</f>
        <v>470.87328861608989</v>
      </c>
      <c r="H130" s="102" t="s">
        <v>110</v>
      </c>
      <c r="I130" s="46">
        <f>I98</f>
        <v>85.318363636363628</v>
      </c>
    </row>
    <row r="131" spans="1:12" s="49" customFormat="1" ht="16.5" customHeight="1" x14ac:dyDescent="0.25">
      <c r="A131" s="180" t="s">
        <v>111</v>
      </c>
      <c r="B131" s="180"/>
      <c r="C131" s="102" t="s">
        <v>112</v>
      </c>
      <c r="D131" s="102" t="s">
        <v>113</v>
      </c>
      <c r="E131" s="102" t="s">
        <v>114</v>
      </c>
      <c r="F131" s="102" t="s">
        <v>115</v>
      </c>
      <c r="G131" s="102" t="s">
        <v>116</v>
      </c>
      <c r="H131" s="102" t="s">
        <v>117</v>
      </c>
      <c r="I131" s="47" t="s">
        <v>118</v>
      </c>
      <c r="J131" s="48"/>
    </row>
    <row r="132" spans="1:12" ht="16.5" customHeight="1" x14ac:dyDescent="0.25">
      <c r="A132" s="181">
        <f>I47</f>
        <v>2304.0154049586777</v>
      </c>
      <c r="B132" s="181"/>
      <c r="C132" s="103">
        <f>I67</f>
        <v>847.87766902479348</v>
      </c>
      <c r="D132" s="103">
        <f>I79</f>
        <v>587.3925993863802</v>
      </c>
      <c r="E132" s="103">
        <f>I86</f>
        <v>163.95373621685951</v>
      </c>
      <c r="F132" s="103">
        <f>I90</f>
        <v>216.16047657418792</v>
      </c>
      <c r="G132" s="103">
        <f>I102</f>
        <v>674.65136363636361</v>
      </c>
      <c r="H132" s="103">
        <f>A132+C132+D132+E132+F132+G132</f>
        <v>4794.0512497972622</v>
      </c>
      <c r="I132" s="103">
        <f>H132-I130</f>
        <v>4708.7328861608985</v>
      </c>
      <c r="J132" s="25"/>
    </row>
    <row r="133" spans="1:12" ht="4.5" customHeight="1" x14ac:dyDescent="0.25">
      <c r="A133" s="20"/>
      <c r="B133" s="182"/>
      <c r="C133" s="182"/>
      <c r="D133" s="182"/>
      <c r="E133" s="182"/>
      <c r="F133" s="182"/>
      <c r="G133" s="182"/>
      <c r="H133" s="182"/>
      <c r="I133" s="182"/>
    </row>
    <row r="134" spans="1:12" ht="33.75" customHeight="1" x14ac:dyDescent="0.25">
      <c r="A134" s="14" t="s">
        <v>44</v>
      </c>
      <c r="B134" s="159" t="s">
        <v>119</v>
      </c>
      <c r="C134" s="159"/>
      <c r="D134" s="159"/>
      <c r="E134" s="159"/>
      <c r="F134" s="159"/>
      <c r="G134" s="159"/>
      <c r="H134" s="14" t="s">
        <v>34</v>
      </c>
      <c r="I134" s="14" t="s">
        <v>35</v>
      </c>
    </row>
    <row r="135" spans="1:12" ht="15" customHeight="1" x14ac:dyDescent="0.25">
      <c r="A135" s="99">
        <v>1</v>
      </c>
      <c r="B135" s="138" t="s">
        <v>120</v>
      </c>
      <c r="C135" s="138"/>
      <c r="D135" s="138"/>
      <c r="E135" s="138"/>
      <c r="F135" s="138"/>
      <c r="G135" s="138"/>
      <c r="H135" s="15">
        <f>I135/$I$145</f>
        <v>0</v>
      </c>
      <c r="I135" s="105">
        <v>0</v>
      </c>
    </row>
    <row r="136" spans="1:12" ht="15" customHeight="1" x14ac:dyDescent="0.25">
      <c r="A136" s="99">
        <v>2</v>
      </c>
      <c r="B136" s="138" t="s">
        <v>121</v>
      </c>
      <c r="C136" s="138"/>
      <c r="D136" s="138"/>
      <c r="E136" s="138"/>
      <c r="F136" s="138"/>
      <c r="G136" s="138"/>
      <c r="H136" s="15">
        <f>I136/$I$145</f>
        <v>0</v>
      </c>
      <c r="I136" s="105">
        <v>0</v>
      </c>
    </row>
    <row r="137" spans="1:12" ht="35.65" customHeight="1" x14ac:dyDescent="0.25">
      <c r="A137" s="160" t="s">
        <v>177</v>
      </c>
      <c r="B137" s="160"/>
      <c r="C137" s="160"/>
      <c r="D137" s="160"/>
      <c r="E137" s="160"/>
      <c r="F137" s="160"/>
      <c r="G137" s="160"/>
      <c r="H137" s="16">
        <f>H135+H136</f>
        <v>0</v>
      </c>
      <c r="I137" s="17">
        <f>SUM(I135:I136)</f>
        <v>0</v>
      </c>
    </row>
    <row r="138" spans="1:12" ht="4.5" customHeight="1" x14ac:dyDescent="0.25"/>
    <row r="139" spans="1:12" ht="33.75" customHeight="1" x14ac:dyDescent="0.25">
      <c r="A139" s="14" t="s">
        <v>57</v>
      </c>
      <c r="B139" s="159" t="s">
        <v>122</v>
      </c>
      <c r="C139" s="159"/>
      <c r="D139" s="159"/>
      <c r="E139" s="159"/>
      <c r="F139" s="159"/>
      <c r="G139" s="159"/>
      <c r="H139" s="14" t="s">
        <v>34</v>
      </c>
      <c r="I139" s="14" t="s">
        <v>35</v>
      </c>
    </row>
    <row r="140" spans="1:12" ht="15" customHeight="1" x14ac:dyDescent="0.25">
      <c r="A140" s="99">
        <v>1</v>
      </c>
      <c r="B140" s="138" t="s">
        <v>122</v>
      </c>
      <c r="C140" s="138"/>
      <c r="D140" s="138"/>
      <c r="E140" s="138"/>
      <c r="F140" s="138"/>
      <c r="G140" s="138"/>
      <c r="H140" s="15">
        <f>I140/I145</f>
        <v>0</v>
      </c>
      <c r="I140" s="105">
        <v>0</v>
      </c>
    </row>
    <row r="141" spans="1:12" ht="36.6" customHeight="1" x14ac:dyDescent="0.25">
      <c r="A141" s="160" t="s">
        <v>176</v>
      </c>
      <c r="B141" s="160"/>
      <c r="C141" s="160"/>
      <c r="D141" s="160"/>
      <c r="E141" s="160"/>
      <c r="F141" s="160"/>
      <c r="G141" s="160"/>
      <c r="H141" s="16">
        <f>H140</f>
        <v>0</v>
      </c>
      <c r="I141" s="17">
        <f>I140</f>
        <v>0</v>
      </c>
      <c r="J141" s="25"/>
      <c r="K141" s="25"/>
      <c r="L141" s="2"/>
    </row>
    <row r="142" spans="1:12" ht="4.5" customHeight="1" x14ac:dyDescent="0.25">
      <c r="A142" s="19"/>
      <c r="B142" s="19"/>
      <c r="C142" s="19"/>
      <c r="D142" s="19"/>
      <c r="E142" s="19"/>
      <c r="F142" s="19"/>
      <c r="G142" s="19"/>
      <c r="H142" s="26"/>
      <c r="I142" s="27"/>
    </row>
    <row r="143" spans="1:12" ht="39" customHeight="1" x14ac:dyDescent="0.25">
      <c r="A143" s="186" t="s">
        <v>123</v>
      </c>
      <c r="B143" s="186"/>
      <c r="C143" s="186"/>
      <c r="D143" s="186"/>
      <c r="E143" s="186"/>
      <c r="F143" s="44">
        <v>0.18</v>
      </c>
      <c r="G143" s="45">
        <f>I145*F143</f>
        <v>847.57191950896174</v>
      </c>
      <c r="H143" s="102" t="s">
        <v>110</v>
      </c>
      <c r="I143" s="46">
        <f>I98</f>
        <v>85.318363636363628</v>
      </c>
      <c r="L143" s="2"/>
    </row>
    <row r="144" spans="1:12" s="49" customFormat="1" ht="16.5" customHeight="1" x14ac:dyDescent="0.25">
      <c r="A144" s="180" t="s">
        <v>111</v>
      </c>
      <c r="B144" s="180"/>
      <c r="C144" s="102" t="s">
        <v>112</v>
      </c>
      <c r="D144" s="102" t="s">
        <v>113</v>
      </c>
      <c r="E144" s="102" t="s">
        <v>114</v>
      </c>
      <c r="F144" s="102" t="s">
        <v>115</v>
      </c>
      <c r="G144" s="102" t="s">
        <v>116</v>
      </c>
      <c r="H144" s="102" t="s">
        <v>117</v>
      </c>
      <c r="I144" s="47" t="s">
        <v>118</v>
      </c>
      <c r="J144" s="48"/>
      <c r="L144" s="48"/>
    </row>
    <row r="145" spans="1:12" ht="16.5" customHeight="1" x14ac:dyDescent="0.25">
      <c r="A145" s="181">
        <f>I47</f>
        <v>2304.0154049586777</v>
      </c>
      <c r="B145" s="181"/>
      <c r="C145" s="103">
        <f>I67</f>
        <v>847.87766902479348</v>
      </c>
      <c r="D145" s="103">
        <f>I79</f>
        <v>587.3925993863802</v>
      </c>
      <c r="E145" s="103">
        <f>I86</f>
        <v>163.95373621685951</v>
      </c>
      <c r="F145" s="103">
        <f>I90</f>
        <v>216.16047657418792</v>
      </c>
      <c r="G145" s="103">
        <f>I102</f>
        <v>674.65136363636361</v>
      </c>
      <c r="H145" s="103">
        <f>A145+C145+D145+E145+F145+G145</f>
        <v>4794.0512497972622</v>
      </c>
      <c r="I145" s="103">
        <f>H145-I143</f>
        <v>4708.7328861608985</v>
      </c>
      <c r="J145" s="25"/>
      <c r="L145" s="2"/>
    </row>
    <row r="146" spans="1:12" ht="4.5" customHeight="1" x14ac:dyDescent="0.25"/>
    <row r="147" spans="1:12" ht="12" customHeight="1" x14ac:dyDescent="0.25">
      <c r="A147" s="174" t="s">
        <v>124</v>
      </c>
      <c r="B147" s="174"/>
      <c r="C147" s="174"/>
      <c r="D147" s="174"/>
      <c r="E147" s="174"/>
      <c r="F147" s="174"/>
      <c r="G147" s="174"/>
      <c r="H147" s="36">
        <f>H127+H137+H141</f>
        <v>0</v>
      </c>
      <c r="I147" s="37">
        <f>I127+I137+I141</f>
        <v>0</v>
      </c>
    </row>
    <row r="148" spans="1:12" ht="4.5" customHeight="1" x14ac:dyDescent="0.25"/>
    <row r="149" spans="1:12" ht="11.25" customHeight="1" x14ac:dyDescent="0.25">
      <c r="A149" s="158" t="s">
        <v>125</v>
      </c>
      <c r="B149" s="158"/>
      <c r="C149" s="158"/>
      <c r="D149" s="158"/>
      <c r="E149" s="158"/>
      <c r="F149" s="158"/>
      <c r="G149" s="158"/>
      <c r="H149" s="158"/>
      <c r="I149" s="158"/>
    </row>
    <row r="150" spans="1:12" ht="33.75" customHeight="1" x14ac:dyDescent="0.25">
      <c r="A150" s="14" t="s">
        <v>32</v>
      </c>
      <c r="B150" s="159" t="s">
        <v>126</v>
      </c>
      <c r="C150" s="159"/>
      <c r="D150" s="159"/>
      <c r="E150" s="159"/>
      <c r="F150" s="159"/>
      <c r="G150" s="159"/>
      <c r="H150" s="14" t="s">
        <v>34</v>
      </c>
      <c r="I150" s="14" t="s">
        <v>35</v>
      </c>
    </row>
    <row r="151" spans="1:12" ht="15" customHeight="1" x14ac:dyDescent="0.25">
      <c r="A151" s="99">
        <v>1</v>
      </c>
      <c r="B151" s="138" t="s">
        <v>127</v>
      </c>
      <c r="C151" s="138"/>
      <c r="D151" s="138"/>
      <c r="E151" s="138"/>
      <c r="F151" s="138"/>
      <c r="G151" s="138"/>
      <c r="H151" s="15">
        <f>I151/$I$116</f>
        <v>1.8803418803418806E-2</v>
      </c>
      <c r="I151" s="105">
        <f>($D$161/$E$162)*G161</f>
        <v>90.144553414991265</v>
      </c>
    </row>
    <row r="152" spans="1:12" ht="15" customHeight="1" x14ac:dyDescent="0.25">
      <c r="A152" s="99">
        <v>2</v>
      </c>
      <c r="B152" s="138" t="s">
        <v>128</v>
      </c>
      <c r="C152" s="138"/>
      <c r="D152" s="138"/>
      <c r="E152" s="138"/>
      <c r="F152" s="138"/>
      <c r="G152" s="138"/>
      <c r="H152" s="15">
        <f>I152/$I$116</f>
        <v>8.6609686609686612E-2</v>
      </c>
      <c r="I152" s="105">
        <f>($D$161/$E$162)*G162</f>
        <v>415.21127633571734</v>
      </c>
    </row>
    <row r="153" spans="1:12" ht="15" customHeight="1" x14ac:dyDescent="0.25">
      <c r="A153" s="99">
        <v>3</v>
      </c>
      <c r="B153" s="138" t="s">
        <v>12</v>
      </c>
      <c r="C153" s="138"/>
      <c r="D153" s="138"/>
      <c r="E153" s="138"/>
      <c r="F153" s="138"/>
      <c r="G153" s="138"/>
      <c r="H153" s="15">
        <f>I153/$I$116</f>
        <v>3.4188034188034185E-2</v>
      </c>
      <c r="I153" s="105">
        <f>($D$161/$E$162)*G163</f>
        <v>163.89918802725683</v>
      </c>
    </row>
    <row r="154" spans="1:12" ht="15" customHeight="1" x14ac:dyDescent="0.25">
      <c r="A154" s="99">
        <v>4</v>
      </c>
      <c r="B154" s="138" t="s">
        <v>129</v>
      </c>
      <c r="C154" s="138"/>
      <c r="D154" s="138"/>
      <c r="E154" s="138"/>
      <c r="F154" s="138"/>
      <c r="G154" s="138"/>
      <c r="H154" s="15">
        <f>I154/$I$116</f>
        <v>0</v>
      </c>
      <c r="I154" s="105">
        <f>($D$161/$E$162)*G164</f>
        <v>0</v>
      </c>
    </row>
    <row r="155" spans="1:12" ht="15" customHeight="1" x14ac:dyDescent="0.25">
      <c r="A155" s="99">
        <v>5</v>
      </c>
      <c r="B155" s="138" t="s">
        <v>130</v>
      </c>
      <c r="C155" s="138"/>
      <c r="D155" s="138"/>
      <c r="E155" s="138"/>
      <c r="F155" s="138"/>
      <c r="G155" s="138"/>
      <c r="H155" s="15">
        <f>I155/$I$116</f>
        <v>0</v>
      </c>
      <c r="I155" s="105">
        <f>($D$161/$E$162)*G165</f>
        <v>0</v>
      </c>
    </row>
    <row r="156" spans="1:12" ht="15" customHeight="1" x14ac:dyDescent="0.25">
      <c r="A156" s="160" t="s">
        <v>131</v>
      </c>
      <c r="B156" s="160"/>
      <c r="C156" s="160"/>
      <c r="D156" s="160"/>
      <c r="E156" s="160"/>
      <c r="F156" s="160"/>
      <c r="G156" s="160"/>
      <c r="H156" s="16">
        <f>H151+H152+H153+H154+H155</f>
        <v>0.1396011396011396</v>
      </c>
      <c r="I156" s="17">
        <f>SUM(I151:I155)</f>
        <v>669.25501777796546</v>
      </c>
    </row>
    <row r="157" spans="1:12" ht="11.25" customHeight="1" x14ac:dyDescent="0.25">
      <c r="A157" s="20" t="s">
        <v>132</v>
      </c>
      <c r="B157" s="167" t="s">
        <v>133</v>
      </c>
      <c r="C157" s="167"/>
      <c r="D157" s="167"/>
      <c r="E157" s="167"/>
      <c r="F157" s="167"/>
      <c r="G157" s="167"/>
      <c r="H157" s="167"/>
      <c r="I157" s="167"/>
    </row>
    <row r="158" spans="1:12" ht="18.75" customHeight="1" x14ac:dyDescent="0.25">
      <c r="A158" s="20" t="s">
        <v>134</v>
      </c>
      <c r="B158" s="190" t="s">
        <v>135</v>
      </c>
      <c r="C158" s="190"/>
      <c r="D158" s="190"/>
      <c r="E158" s="190"/>
      <c r="F158" s="190"/>
      <c r="G158" s="190"/>
      <c r="H158" s="190"/>
      <c r="I158" s="190"/>
    </row>
    <row r="159" spans="1:12" ht="13.5" customHeight="1" x14ac:dyDescent="0.25">
      <c r="A159" s="169" t="s">
        <v>136</v>
      </c>
      <c r="B159" s="169"/>
      <c r="C159" s="169"/>
      <c r="D159" s="169"/>
      <c r="E159" s="169"/>
      <c r="F159" s="169"/>
      <c r="G159" s="169"/>
      <c r="H159" s="169"/>
      <c r="I159" s="169"/>
    </row>
    <row r="160" spans="1:12" ht="13.5" customHeight="1" x14ac:dyDescent="0.25">
      <c r="A160" s="154" t="s">
        <v>137</v>
      </c>
      <c r="B160" s="154"/>
      <c r="C160" s="99" t="s">
        <v>138</v>
      </c>
      <c r="D160" s="151" t="s">
        <v>139</v>
      </c>
      <c r="E160" s="151"/>
      <c r="F160" s="99" t="s">
        <v>140</v>
      </c>
      <c r="G160" s="50" t="s">
        <v>141</v>
      </c>
      <c r="H160" s="154" t="s">
        <v>142</v>
      </c>
      <c r="I160" s="154"/>
    </row>
    <row r="161" spans="1:10" ht="13.5" customHeight="1" x14ac:dyDescent="0.25">
      <c r="A161" s="187">
        <f>I116</f>
        <v>4794.0512497972622</v>
      </c>
      <c r="B161" s="187"/>
      <c r="C161" s="105">
        <f>I147</f>
        <v>0</v>
      </c>
      <c r="D161" s="188">
        <f>A161+C161</f>
        <v>4794.0512497972622</v>
      </c>
      <c r="E161" s="188"/>
      <c r="F161" s="99" t="str">
        <f>B151</f>
        <v>PIS</v>
      </c>
      <c r="G161" s="51">
        <v>1.6500000000000001E-2</v>
      </c>
      <c r="H161" s="189">
        <v>6.4999999999999997E-3</v>
      </c>
      <c r="I161" s="189"/>
      <c r="J161" s="25"/>
    </row>
    <row r="162" spans="1:10" ht="13.5" customHeight="1" x14ac:dyDescent="0.25">
      <c r="A162" s="194" t="s">
        <v>143</v>
      </c>
      <c r="B162" s="194"/>
      <c r="C162" s="50">
        <v>1</v>
      </c>
      <c r="D162" s="52">
        <f>G166/1</f>
        <v>0.1225</v>
      </c>
      <c r="E162" s="53">
        <f>C162-D162</f>
        <v>0.87749999999999995</v>
      </c>
      <c r="F162" s="99" t="str">
        <f>B152</f>
        <v>COFINS</v>
      </c>
      <c r="G162" s="51">
        <v>7.5999999999999998E-2</v>
      </c>
      <c r="H162" s="189">
        <v>0.03</v>
      </c>
      <c r="I162" s="189"/>
    </row>
    <row r="163" spans="1:10" ht="13.5" customHeight="1" x14ac:dyDescent="0.25">
      <c r="A163" s="195" t="s">
        <v>144</v>
      </c>
      <c r="B163" s="195"/>
      <c r="C163" s="99">
        <v>1</v>
      </c>
      <c r="D163" s="54">
        <f>H166</f>
        <v>6.6500000000000004E-2</v>
      </c>
      <c r="E163" s="55">
        <f>C163-D163</f>
        <v>0.9335</v>
      </c>
      <c r="F163" s="99" t="str">
        <f>B153</f>
        <v>ISS</v>
      </c>
      <c r="G163" s="51">
        <f>I11</f>
        <v>0.03</v>
      </c>
      <c r="H163" s="189">
        <f>I11</f>
        <v>0.03</v>
      </c>
      <c r="I163" s="189"/>
    </row>
    <row r="164" spans="1:10" ht="13.5" customHeight="1" x14ac:dyDescent="0.25">
      <c r="A164" s="196" t="s">
        <v>145</v>
      </c>
      <c r="B164" s="196"/>
      <c r="C164" s="99">
        <v>1</v>
      </c>
      <c r="D164" s="56">
        <v>0.09</v>
      </c>
      <c r="E164" s="57">
        <f>C164-D164</f>
        <v>0.91</v>
      </c>
      <c r="F164" s="99" t="s">
        <v>146</v>
      </c>
      <c r="G164" s="51">
        <v>0</v>
      </c>
      <c r="H164" s="189">
        <v>0</v>
      </c>
      <c r="I164" s="189"/>
    </row>
    <row r="165" spans="1:10" ht="13.5" customHeight="1" x14ac:dyDescent="0.25">
      <c r="A165" s="191" t="s">
        <v>147</v>
      </c>
      <c r="B165" s="191" t="s">
        <v>148</v>
      </c>
      <c r="C165" s="191"/>
      <c r="D165" s="191"/>
      <c r="E165" s="191"/>
      <c r="F165" s="95" t="s">
        <v>149</v>
      </c>
      <c r="G165" s="51">
        <v>0</v>
      </c>
      <c r="H165" s="189">
        <v>0</v>
      </c>
      <c r="I165" s="189"/>
    </row>
    <row r="166" spans="1:10" ht="18" customHeight="1" x14ac:dyDescent="0.25">
      <c r="A166" s="191"/>
      <c r="B166" s="191"/>
      <c r="C166" s="191"/>
      <c r="D166" s="191"/>
      <c r="E166" s="191"/>
      <c r="F166" s="97" t="s">
        <v>150</v>
      </c>
      <c r="G166" s="58">
        <f>SUM(G161:G165)</f>
        <v>0.1225</v>
      </c>
      <c r="H166" s="192">
        <f>SUM(H161:I165)</f>
        <v>6.6500000000000004E-2</v>
      </c>
      <c r="I166" s="192"/>
    </row>
    <row r="167" spans="1:10" ht="18" customHeight="1" x14ac:dyDescent="0.25">
      <c r="A167" s="20" t="s">
        <v>151</v>
      </c>
      <c r="B167" s="190" t="s">
        <v>152</v>
      </c>
      <c r="C167" s="190"/>
      <c r="D167" s="190"/>
      <c r="E167" s="190"/>
      <c r="F167" s="190"/>
      <c r="G167" s="190"/>
      <c r="H167" s="190"/>
      <c r="I167" s="190"/>
    </row>
    <row r="168" spans="1:10" ht="4.5" customHeight="1" x14ac:dyDescent="0.25">
      <c r="A168" s="59"/>
      <c r="B168" s="193"/>
      <c r="C168" s="193"/>
      <c r="D168" s="193"/>
      <c r="E168" s="193"/>
      <c r="F168" s="193"/>
      <c r="G168" s="193"/>
      <c r="H168" s="193"/>
      <c r="I168" s="193"/>
    </row>
    <row r="169" spans="1:10" ht="12" customHeight="1" x14ac:dyDescent="0.25">
      <c r="A169" s="174" t="s">
        <v>153</v>
      </c>
      <c r="B169" s="174"/>
      <c r="C169" s="174"/>
      <c r="D169" s="174"/>
      <c r="E169" s="174"/>
      <c r="F169" s="174"/>
      <c r="G169" s="174"/>
      <c r="H169" s="36">
        <f>H156</f>
        <v>0.1396011396011396</v>
      </c>
      <c r="I169" s="37">
        <f>I156</f>
        <v>669.25501777796546</v>
      </c>
    </row>
    <row r="170" spans="1:10" ht="4.5" customHeight="1" x14ac:dyDescent="0.25"/>
    <row r="171" spans="1:10" ht="11.25" customHeight="1" x14ac:dyDescent="0.25">
      <c r="A171" s="197" t="s">
        <v>154</v>
      </c>
      <c r="B171" s="197"/>
      <c r="C171" s="197"/>
      <c r="D171" s="197"/>
      <c r="E171" s="197"/>
      <c r="F171" s="197"/>
      <c r="G171" s="197"/>
      <c r="H171" s="197"/>
      <c r="I171" s="197"/>
    </row>
    <row r="172" spans="1:10" ht="11.25" customHeight="1" x14ac:dyDescent="0.25">
      <c r="A172" s="158" t="s">
        <v>31</v>
      </c>
      <c r="B172" s="158"/>
      <c r="C172" s="158"/>
      <c r="D172" s="158"/>
      <c r="E172" s="158"/>
      <c r="F172" s="158"/>
      <c r="G172" s="158"/>
      <c r="H172" s="158"/>
      <c r="I172" s="158"/>
    </row>
    <row r="173" spans="1:10" ht="15" customHeight="1" x14ac:dyDescent="0.25">
      <c r="A173" s="99">
        <v>1</v>
      </c>
      <c r="B173" s="138" t="s">
        <v>155</v>
      </c>
      <c r="C173" s="138"/>
      <c r="D173" s="138"/>
      <c r="E173" s="138"/>
      <c r="F173" s="138"/>
      <c r="G173" s="138"/>
      <c r="H173" s="15">
        <f>I173/$G$194</f>
        <v>0.42172547027667656</v>
      </c>
      <c r="I173" s="60">
        <f>I47</f>
        <v>2304.0154049586777</v>
      </c>
    </row>
    <row r="174" spans="1:10" ht="15" customHeight="1" x14ac:dyDescent="0.25">
      <c r="A174" s="99">
        <v>2</v>
      </c>
      <c r="B174" s="138" t="s">
        <v>156</v>
      </c>
      <c r="C174" s="138"/>
      <c r="D174" s="138"/>
      <c r="E174" s="138"/>
      <c r="F174" s="138"/>
      <c r="G174" s="138"/>
      <c r="H174" s="15">
        <f>I174/$G$194</f>
        <v>0.33228678611275086</v>
      </c>
      <c r="I174" s="60">
        <f>I67+I79+I86+I90</f>
        <v>1815.384481202221</v>
      </c>
    </row>
    <row r="175" spans="1:10" ht="15" customHeight="1" x14ac:dyDescent="0.25">
      <c r="A175" s="99">
        <v>3</v>
      </c>
      <c r="B175" s="138" t="s">
        <v>157</v>
      </c>
      <c r="C175" s="138"/>
      <c r="D175" s="138"/>
      <c r="E175" s="138"/>
      <c r="F175" s="138"/>
      <c r="G175" s="138"/>
      <c r="H175" s="15">
        <f>I175/$G$194</f>
        <v>0.12348774361057251</v>
      </c>
      <c r="I175" s="60">
        <f>I102</f>
        <v>674.65136363636361</v>
      </c>
    </row>
    <row r="176" spans="1:10" s="19" customFormat="1" ht="15" customHeight="1" x14ac:dyDescent="0.25">
      <c r="A176" s="174" t="s">
        <v>158</v>
      </c>
      <c r="B176" s="174"/>
      <c r="C176" s="174"/>
      <c r="D176" s="174"/>
      <c r="E176" s="174"/>
      <c r="F176" s="174"/>
      <c r="G176" s="174"/>
      <c r="H176" s="36">
        <f>H173+H174+H175</f>
        <v>0.87749999999999984</v>
      </c>
      <c r="I176" s="37">
        <f>SUM(I173:I175)</f>
        <v>4794.0512497972622</v>
      </c>
      <c r="J176" s="26"/>
    </row>
    <row r="177" spans="1:11" ht="4.5" customHeight="1" x14ac:dyDescent="0.25"/>
    <row r="178" spans="1:11" ht="11.25" customHeight="1" x14ac:dyDescent="0.25">
      <c r="A178" s="158" t="s">
        <v>102</v>
      </c>
      <c r="B178" s="158"/>
      <c r="C178" s="158"/>
      <c r="D178" s="158"/>
      <c r="E178" s="158"/>
      <c r="F178" s="158"/>
      <c r="G178" s="158"/>
      <c r="H178" s="158"/>
      <c r="I178" s="158"/>
    </row>
    <row r="179" spans="1:11" ht="15" customHeight="1" x14ac:dyDescent="0.25">
      <c r="A179" s="99">
        <v>1</v>
      </c>
      <c r="B179" s="138" t="s">
        <v>159</v>
      </c>
      <c r="C179" s="138"/>
      <c r="D179" s="138"/>
      <c r="E179" s="138"/>
      <c r="F179" s="138"/>
      <c r="G179" s="138"/>
      <c r="H179" s="15">
        <f>I179/$G$194</f>
        <v>0</v>
      </c>
      <c r="I179" s="105">
        <f>I127</f>
        <v>0</v>
      </c>
    </row>
    <row r="180" spans="1:11" ht="15" customHeight="1" x14ac:dyDescent="0.25">
      <c r="A180" s="99">
        <v>2</v>
      </c>
      <c r="B180" s="138" t="s">
        <v>160</v>
      </c>
      <c r="C180" s="138"/>
      <c r="D180" s="138"/>
      <c r="E180" s="138"/>
      <c r="F180" s="138"/>
      <c r="G180" s="138"/>
      <c r="H180" s="15">
        <f>I180/$G$194</f>
        <v>0</v>
      </c>
      <c r="I180" s="105">
        <f>I137</f>
        <v>0</v>
      </c>
    </row>
    <row r="181" spans="1:11" ht="15" customHeight="1" x14ac:dyDescent="0.25">
      <c r="A181" s="99">
        <v>3</v>
      </c>
      <c r="B181" s="138" t="s">
        <v>161</v>
      </c>
      <c r="C181" s="138"/>
      <c r="D181" s="138"/>
      <c r="E181" s="138"/>
      <c r="F181" s="138"/>
      <c r="G181" s="138"/>
      <c r="H181" s="15">
        <f>I181/$G$194</f>
        <v>0</v>
      </c>
      <c r="I181" s="105">
        <f>I141</f>
        <v>0</v>
      </c>
    </row>
    <row r="182" spans="1:11" ht="15" customHeight="1" x14ac:dyDescent="0.25">
      <c r="A182" s="174" t="s">
        <v>162</v>
      </c>
      <c r="B182" s="174"/>
      <c r="C182" s="174"/>
      <c r="D182" s="174"/>
      <c r="E182" s="174"/>
      <c r="F182" s="174"/>
      <c r="G182" s="174"/>
      <c r="H182" s="36">
        <f>H179+H180+H181</f>
        <v>0</v>
      </c>
      <c r="I182" s="37">
        <f>I179+I180+I181</f>
        <v>0</v>
      </c>
    </row>
    <row r="183" spans="1:11" ht="4.5" customHeight="1" x14ac:dyDescent="0.25"/>
    <row r="184" spans="1:11" ht="11.25" customHeight="1" x14ac:dyDescent="0.25">
      <c r="A184" s="158" t="s">
        <v>125</v>
      </c>
      <c r="B184" s="158"/>
      <c r="C184" s="158"/>
      <c r="D184" s="158"/>
      <c r="E184" s="158"/>
      <c r="F184" s="158"/>
      <c r="G184" s="158"/>
      <c r="H184" s="158"/>
      <c r="I184" s="158"/>
    </row>
    <row r="185" spans="1:11" ht="15" customHeight="1" x14ac:dyDescent="0.25">
      <c r="A185" s="99">
        <v>1</v>
      </c>
      <c r="B185" s="138" t="s">
        <v>163</v>
      </c>
      <c r="C185" s="138"/>
      <c r="D185" s="138"/>
      <c r="E185" s="138"/>
      <c r="F185" s="138"/>
      <c r="G185" s="138"/>
      <c r="H185" s="15">
        <f>I185/$G$194</f>
        <v>0.12250000000000001</v>
      </c>
      <c r="I185" s="105">
        <f>I156</f>
        <v>669.25501777796546</v>
      </c>
    </row>
    <row r="186" spans="1:11" ht="15" customHeight="1" x14ac:dyDescent="0.25">
      <c r="A186" s="174" t="s">
        <v>164</v>
      </c>
      <c r="B186" s="174"/>
      <c r="C186" s="174"/>
      <c r="D186" s="174"/>
      <c r="E186" s="174"/>
      <c r="F186" s="174"/>
      <c r="G186" s="174"/>
      <c r="H186" s="36">
        <f>H185</f>
        <v>0.12250000000000001</v>
      </c>
      <c r="I186" s="37">
        <f>I156</f>
        <v>669.25501777796546</v>
      </c>
      <c r="K186" s="31"/>
    </row>
    <row r="187" spans="1:11" ht="4.5" customHeight="1" x14ac:dyDescent="0.25"/>
    <row r="188" spans="1:11" ht="11.25" customHeight="1" x14ac:dyDescent="0.25">
      <c r="A188" s="205" t="s">
        <v>184</v>
      </c>
      <c r="B188" s="205"/>
      <c r="C188" s="205"/>
      <c r="D188" s="205"/>
      <c r="E188" s="205"/>
      <c r="F188" s="205"/>
      <c r="G188" s="205"/>
      <c r="H188" s="205"/>
      <c r="I188" s="205"/>
    </row>
    <row r="189" spans="1:11" ht="4.9000000000000004" customHeight="1" x14ac:dyDescent="0.25">
      <c r="A189" s="198"/>
      <c r="B189" s="198"/>
      <c r="C189" s="198"/>
      <c r="D189" s="198"/>
      <c r="E189" s="198"/>
      <c r="F189" s="198"/>
      <c r="G189" s="198"/>
      <c r="H189" s="198"/>
      <c r="I189" s="198"/>
    </row>
    <row r="190" spans="1:11" ht="40.5" customHeight="1" x14ac:dyDescent="0.25">
      <c r="A190" s="205" t="s">
        <v>182</v>
      </c>
      <c r="B190" s="205"/>
      <c r="C190" s="205"/>
      <c r="D190" s="205"/>
      <c r="E190" s="205"/>
      <c r="F190" s="205"/>
      <c r="G190" s="206" t="s">
        <v>186</v>
      </c>
      <c r="H190" s="207"/>
      <c r="I190" s="208"/>
    </row>
    <row r="191" spans="1:11" ht="11.25" customHeight="1" x14ac:dyDescent="0.25">
      <c r="A191" s="205"/>
      <c r="B191" s="205"/>
      <c r="C191" s="205"/>
      <c r="D191" s="205"/>
      <c r="E191" s="205"/>
      <c r="F191" s="205"/>
      <c r="G191" s="106"/>
      <c r="H191" s="107"/>
      <c r="I191" s="107">
        <f>((H71+H77+H78+H83+H84+H85)+((H71+H77+H78+H83+H84+H85)*H67))*I47*H194</f>
        <v>887.097153779574</v>
      </c>
    </row>
    <row r="192" spans="1:11" ht="4.9000000000000004" customHeight="1" x14ac:dyDescent="0.25">
      <c r="A192" s="198"/>
      <c r="B192" s="198"/>
      <c r="C192" s="198"/>
      <c r="D192" s="198"/>
      <c r="E192" s="198"/>
      <c r="F192" s="198"/>
      <c r="G192" s="198"/>
      <c r="H192" s="198"/>
      <c r="I192" s="198"/>
    </row>
    <row r="193" spans="1:9" ht="35.450000000000003" customHeight="1" x14ac:dyDescent="0.25">
      <c r="A193" s="199" t="s">
        <v>183</v>
      </c>
      <c r="B193" s="200"/>
      <c r="C193" s="200"/>
      <c r="D193" s="200"/>
      <c r="E193" s="200"/>
      <c r="F193" s="201"/>
      <c r="G193" s="81" t="s">
        <v>165</v>
      </c>
      <c r="H193" s="81" t="s">
        <v>166</v>
      </c>
      <c r="I193" s="81" t="s">
        <v>167</v>
      </c>
    </row>
    <row r="194" spans="1:9" ht="14.45" customHeight="1" x14ac:dyDescent="0.25">
      <c r="A194" s="202"/>
      <c r="B194" s="203"/>
      <c r="C194" s="203"/>
      <c r="D194" s="203"/>
      <c r="E194" s="203"/>
      <c r="F194" s="204"/>
      <c r="G194" s="87">
        <f>I176+I182+I186</f>
        <v>5463.306267575228</v>
      </c>
      <c r="H194" s="92">
        <f>IF(D6="12x36",2,1)</f>
        <v>1</v>
      </c>
      <c r="I194" s="88">
        <f>G194*H194</f>
        <v>5463.306267575228</v>
      </c>
    </row>
  </sheetData>
  <mergeCells count="184">
    <mergeCell ref="A192:I192"/>
    <mergeCell ref="A193:F194"/>
    <mergeCell ref="A184:I184"/>
    <mergeCell ref="B185:G185"/>
    <mergeCell ref="A186:G186"/>
    <mergeCell ref="A188:I188"/>
    <mergeCell ref="A189:I189"/>
    <mergeCell ref="A190:F191"/>
    <mergeCell ref="G190:I190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A159:I159"/>
    <mergeCell ref="A160:B160"/>
    <mergeCell ref="D160:E160"/>
    <mergeCell ref="H160:I160"/>
    <mergeCell ref="A161:B161"/>
    <mergeCell ref="D161:E161"/>
    <mergeCell ref="H161:I161"/>
    <mergeCell ref="B153:G153"/>
    <mergeCell ref="B154:G154"/>
    <mergeCell ref="B155:G155"/>
    <mergeCell ref="A156:G156"/>
    <mergeCell ref="B157:I157"/>
    <mergeCell ref="B158:I158"/>
    <mergeCell ref="A145:B145"/>
    <mergeCell ref="A147:G147"/>
    <mergeCell ref="A149:I149"/>
    <mergeCell ref="B150:G150"/>
    <mergeCell ref="B151:G151"/>
    <mergeCell ref="B152:G152"/>
    <mergeCell ref="A137:G137"/>
    <mergeCell ref="B139:G139"/>
    <mergeCell ref="B140:G140"/>
    <mergeCell ref="A141:G141"/>
    <mergeCell ref="A143:E143"/>
    <mergeCell ref="A144:B144"/>
    <mergeCell ref="A131:B131"/>
    <mergeCell ref="A132:B132"/>
    <mergeCell ref="B133:I133"/>
    <mergeCell ref="B134:G134"/>
    <mergeCell ref="B135:G135"/>
    <mergeCell ref="B136:G136"/>
    <mergeCell ref="B123:G123"/>
    <mergeCell ref="B125:G125"/>
    <mergeCell ref="B126:G126"/>
    <mergeCell ref="A127:G127"/>
    <mergeCell ref="B128:I128"/>
    <mergeCell ref="A130:E130"/>
    <mergeCell ref="B124:G124"/>
    <mergeCell ref="A116:G116"/>
    <mergeCell ref="A118:I118"/>
    <mergeCell ref="B119:G119"/>
    <mergeCell ref="B120:G120"/>
    <mergeCell ref="B121:G121"/>
    <mergeCell ref="B122:G122"/>
    <mergeCell ref="A109:B109"/>
    <mergeCell ref="A110:B110"/>
    <mergeCell ref="A112:E112"/>
    <mergeCell ref="F112:I112"/>
    <mergeCell ref="A113:B113"/>
    <mergeCell ref="A114:B114"/>
    <mergeCell ref="A102:G102"/>
    <mergeCell ref="B103:G103"/>
    <mergeCell ref="A104:I104"/>
    <mergeCell ref="A105:B105"/>
    <mergeCell ref="A106:B106"/>
    <mergeCell ref="A108:I108"/>
    <mergeCell ref="B95:G95"/>
    <mergeCell ref="B96:G96"/>
    <mergeCell ref="B97:G97"/>
    <mergeCell ref="B98:G98"/>
    <mergeCell ref="B99:G99"/>
    <mergeCell ref="B101:G101"/>
    <mergeCell ref="B100:G100"/>
    <mergeCell ref="A86:G86"/>
    <mergeCell ref="B88:G88"/>
    <mergeCell ref="B89:G89"/>
    <mergeCell ref="A90:G90"/>
    <mergeCell ref="A92:G92"/>
    <mergeCell ref="B94:G94"/>
    <mergeCell ref="B80:I80"/>
    <mergeCell ref="B81:I81"/>
    <mergeCell ref="B82:G82"/>
    <mergeCell ref="B83:G83"/>
    <mergeCell ref="B84:G84"/>
    <mergeCell ref="B85:G85"/>
    <mergeCell ref="B74:G74"/>
    <mergeCell ref="B75:G75"/>
    <mergeCell ref="B76:G76"/>
    <mergeCell ref="B77:G77"/>
    <mergeCell ref="B78:G78"/>
    <mergeCell ref="A79:G79"/>
    <mergeCell ref="A68:I68"/>
    <mergeCell ref="A69:I69"/>
    <mergeCell ref="B70:G70"/>
    <mergeCell ref="B71:G71"/>
    <mergeCell ref="B72:G72"/>
    <mergeCell ref="B73:G73"/>
    <mergeCell ref="B62:G62"/>
    <mergeCell ref="B63:G63"/>
    <mergeCell ref="B64:G64"/>
    <mergeCell ref="B65:G65"/>
    <mergeCell ref="B66:G66"/>
    <mergeCell ref="A67:G67"/>
    <mergeCell ref="A47:G47"/>
    <mergeCell ref="A48:I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B46:G46"/>
    <mergeCell ref="A30:F30"/>
    <mergeCell ref="A32:I36"/>
    <mergeCell ref="A37:I37"/>
    <mergeCell ref="B38:G38"/>
    <mergeCell ref="B39:G39"/>
    <mergeCell ref="B40:G40"/>
    <mergeCell ref="A25:F25"/>
    <mergeCell ref="A26:F26"/>
    <mergeCell ref="A27:F28"/>
    <mergeCell ref="A29:F29"/>
    <mergeCell ref="A15:F17"/>
    <mergeCell ref="G15:G17"/>
    <mergeCell ref="A18:F20"/>
    <mergeCell ref="G18:G20"/>
    <mergeCell ref="A21:F22"/>
    <mergeCell ref="A23:F24"/>
    <mergeCell ref="G21:G22"/>
    <mergeCell ref="G23:G24"/>
    <mergeCell ref="H21:H22"/>
    <mergeCell ref="H23:H24"/>
    <mergeCell ref="I21:I22"/>
    <mergeCell ref="I23:I24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4"/>
  <sheetViews>
    <sheetView showGridLines="0" view="pageBreakPreview" topLeftCell="A177" zoomScale="145" zoomScaleNormal="130" zoomScaleSheetLayoutView="145" zoomScalePageLayoutView="130" workbookViewId="0">
      <selection activeCell="K140" sqref="K140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K1" s="3"/>
    </row>
    <row r="2" spans="1:11" ht="22.5" customHeight="1" x14ac:dyDescent="0.25">
      <c r="A2" s="141" t="s">
        <v>1</v>
      </c>
      <c r="B2" s="141"/>
      <c r="C2" s="142" t="s">
        <v>187</v>
      </c>
      <c r="D2" s="142"/>
      <c r="E2" s="143" t="s">
        <v>2</v>
      </c>
      <c r="F2" s="143"/>
      <c r="G2" s="143"/>
      <c r="H2" s="143"/>
      <c r="I2" s="143"/>
    </row>
    <row r="3" spans="1:11" ht="11.25" customHeight="1" x14ac:dyDescent="0.25">
      <c r="A3" s="141" t="s">
        <v>3</v>
      </c>
      <c r="B3" s="141"/>
      <c r="C3" s="4"/>
      <c r="D3" s="5"/>
      <c r="E3" s="6" t="s">
        <v>4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137" t="s">
        <v>5</v>
      </c>
      <c r="B5" s="137"/>
      <c r="C5" s="137"/>
      <c r="D5" s="144" t="s">
        <v>229</v>
      </c>
      <c r="E5" s="144"/>
      <c r="F5" s="144"/>
      <c r="G5" s="145" t="str">
        <f>IF(D6="12x36","Regime de trabalho:","Quantidade de HORAS/MÊS")</f>
        <v>Quantidade de HORAS/MÊS</v>
      </c>
      <c r="H5" s="145"/>
      <c r="I5" s="146">
        <f>IF(D6="12x36",D6,5*D6)</f>
        <v>220</v>
      </c>
    </row>
    <row r="6" spans="1:11" ht="18.75" customHeight="1" x14ac:dyDescent="0.25">
      <c r="A6" s="137" t="str">
        <f>IF(D6="12x36","Regime de trabalho:","Regime de trabalho (horas semanais):")</f>
        <v>Regime de trabalho (horas semanais):</v>
      </c>
      <c r="B6" s="137"/>
      <c r="C6" s="137"/>
      <c r="D6" s="137">
        <v>44</v>
      </c>
      <c r="E6" s="137"/>
      <c r="F6" s="137"/>
      <c r="G6" s="145"/>
      <c r="H6" s="145"/>
      <c r="I6" s="146"/>
    </row>
    <row r="7" spans="1:11" ht="22.5" customHeight="1" x14ac:dyDescent="0.25">
      <c r="A7" s="137" t="s">
        <v>6</v>
      </c>
      <c r="B7" s="137"/>
      <c r="C7" s="137"/>
      <c r="D7" s="138" t="s">
        <v>204</v>
      </c>
      <c r="E7" s="138"/>
      <c r="F7" s="138"/>
      <c r="G7" s="139" t="s">
        <v>7</v>
      </c>
      <c r="H7" s="139"/>
      <c r="I7" s="140" t="s">
        <v>185</v>
      </c>
    </row>
    <row r="8" spans="1:11" ht="22.5" customHeight="1" x14ac:dyDescent="0.25">
      <c r="A8" s="137" t="s">
        <v>8</v>
      </c>
      <c r="B8" s="137"/>
      <c r="C8" s="137"/>
      <c r="D8" s="138" t="s">
        <v>204</v>
      </c>
      <c r="E8" s="138"/>
      <c r="F8" s="138"/>
      <c r="G8" s="139"/>
      <c r="H8" s="139"/>
      <c r="I8" s="140"/>
    </row>
    <row r="9" spans="1:11" ht="24.75" customHeight="1" x14ac:dyDescent="0.25">
      <c r="A9" s="137" t="s">
        <v>9</v>
      </c>
      <c r="B9" s="137"/>
      <c r="C9" s="137"/>
      <c r="D9" s="137" t="s">
        <v>195</v>
      </c>
      <c r="E9" s="137"/>
      <c r="F9" s="137"/>
      <c r="G9" s="139" t="s">
        <v>10</v>
      </c>
      <c r="H9" s="139"/>
      <c r="I9" s="94" t="s">
        <v>185</v>
      </c>
    </row>
    <row r="10" spans="1:11" ht="32.25" customHeight="1" x14ac:dyDescent="0.25">
      <c r="A10" s="150" t="s">
        <v>179</v>
      </c>
      <c r="B10" s="150"/>
      <c r="C10" s="150"/>
      <c r="D10" s="150"/>
      <c r="E10" s="150"/>
      <c r="F10" s="150"/>
      <c r="G10" s="93" t="s">
        <v>11</v>
      </c>
      <c r="H10" s="96">
        <v>220</v>
      </c>
      <c r="I10" s="7">
        <v>2307.83</v>
      </c>
    </row>
    <row r="11" spans="1:11" ht="11.25" customHeight="1" x14ac:dyDescent="0.25">
      <c r="A11" s="151" t="s">
        <v>12</v>
      </c>
      <c r="B11" s="151"/>
      <c r="C11" s="151"/>
      <c r="D11" s="151"/>
      <c r="E11" s="151"/>
      <c r="F11" s="151"/>
      <c r="G11" s="96" t="str">
        <f>D9</f>
        <v>Canoas</v>
      </c>
      <c r="H11" s="96" t="s">
        <v>13</v>
      </c>
      <c r="I11" s="8">
        <v>0.03</v>
      </c>
    </row>
    <row r="12" spans="1:11" ht="15" customHeight="1" x14ac:dyDescent="0.25">
      <c r="A12" s="151" t="s">
        <v>14</v>
      </c>
      <c r="B12" s="151"/>
      <c r="C12" s="151"/>
      <c r="D12" s="151"/>
      <c r="E12" s="151"/>
      <c r="F12" s="151"/>
      <c r="G12" s="152" t="s">
        <v>15</v>
      </c>
      <c r="H12" s="96" t="s">
        <v>16</v>
      </c>
      <c r="I12" s="7">
        <v>4.8</v>
      </c>
    </row>
    <row r="13" spans="1:11" x14ac:dyDescent="0.25">
      <c r="A13" s="151"/>
      <c r="B13" s="151"/>
      <c r="C13" s="151"/>
      <c r="D13" s="151"/>
      <c r="E13" s="151"/>
      <c r="F13" s="151"/>
      <c r="G13" s="152"/>
      <c r="H13" s="96" t="s">
        <v>17</v>
      </c>
      <c r="I13" s="9">
        <v>22</v>
      </c>
    </row>
    <row r="14" spans="1:11" x14ac:dyDescent="0.25">
      <c r="A14" s="151"/>
      <c r="B14" s="151"/>
      <c r="C14" s="151"/>
      <c r="D14" s="151"/>
      <c r="E14" s="151"/>
      <c r="F14" s="151"/>
      <c r="G14" s="152"/>
      <c r="H14" s="96" t="s">
        <v>18</v>
      </c>
      <c r="I14" s="94">
        <v>0.06</v>
      </c>
    </row>
    <row r="15" spans="1:11" ht="11.25" customHeight="1" x14ac:dyDescent="0.25">
      <c r="A15" s="151" t="s">
        <v>178</v>
      </c>
      <c r="B15" s="151"/>
      <c r="C15" s="151"/>
      <c r="D15" s="151"/>
      <c r="E15" s="151"/>
      <c r="F15" s="151"/>
      <c r="G15" s="152" t="s">
        <v>15</v>
      </c>
      <c r="H15" s="96" t="s">
        <v>16</v>
      </c>
      <c r="I15" s="7">
        <v>27.15</v>
      </c>
    </row>
    <row r="16" spans="1:11" ht="11.25" customHeight="1" x14ac:dyDescent="0.25">
      <c r="A16" s="151"/>
      <c r="B16" s="151"/>
      <c r="C16" s="151"/>
      <c r="D16" s="151"/>
      <c r="E16" s="151"/>
      <c r="F16" s="151"/>
      <c r="G16" s="152"/>
      <c r="H16" s="96" t="s">
        <v>17</v>
      </c>
      <c r="I16" s="9">
        <v>22</v>
      </c>
    </row>
    <row r="17" spans="1:9" x14ac:dyDescent="0.25">
      <c r="A17" s="151"/>
      <c r="B17" s="151"/>
      <c r="C17" s="151"/>
      <c r="D17" s="151"/>
      <c r="E17" s="151"/>
      <c r="F17" s="151"/>
      <c r="G17" s="152"/>
      <c r="H17" s="96" t="s">
        <v>18</v>
      </c>
      <c r="I17" s="94">
        <v>0.19</v>
      </c>
    </row>
    <row r="18" spans="1:9" ht="11.25" customHeight="1" x14ac:dyDescent="0.25">
      <c r="A18" s="151" t="s">
        <v>20</v>
      </c>
      <c r="B18" s="151"/>
      <c r="C18" s="151"/>
      <c r="D18" s="151"/>
      <c r="E18" s="151"/>
      <c r="F18" s="151"/>
      <c r="G18" s="152" t="s">
        <v>15</v>
      </c>
      <c r="H18" s="96" t="s">
        <v>16</v>
      </c>
      <c r="I18" s="7">
        <v>0</v>
      </c>
    </row>
    <row r="19" spans="1:9" x14ac:dyDescent="0.25">
      <c r="A19" s="151"/>
      <c r="B19" s="151"/>
      <c r="C19" s="151"/>
      <c r="D19" s="151"/>
      <c r="E19" s="151"/>
      <c r="F19" s="151"/>
      <c r="G19" s="152"/>
      <c r="H19" s="96" t="s">
        <v>17</v>
      </c>
      <c r="I19" s="9">
        <v>0</v>
      </c>
    </row>
    <row r="20" spans="1:9" x14ac:dyDescent="0.25">
      <c r="A20" s="155"/>
      <c r="B20" s="155"/>
      <c r="C20" s="155"/>
      <c r="D20" s="155"/>
      <c r="E20" s="155"/>
      <c r="F20" s="155"/>
      <c r="G20" s="152"/>
      <c r="H20" s="96" t="s">
        <v>18</v>
      </c>
      <c r="I20" s="94">
        <v>0</v>
      </c>
    </row>
    <row r="21" spans="1:9" ht="14.25" customHeight="1" x14ac:dyDescent="0.25">
      <c r="A21" s="154" t="s">
        <v>226</v>
      </c>
      <c r="B21" s="154"/>
      <c r="C21" s="154"/>
      <c r="D21" s="154"/>
      <c r="E21" s="154"/>
      <c r="F21" s="154"/>
      <c r="G21" s="145" t="s">
        <v>15</v>
      </c>
      <c r="H21" s="145" t="s">
        <v>21</v>
      </c>
      <c r="I21" s="148">
        <v>25.52</v>
      </c>
    </row>
    <row r="22" spans="1:9" ht="10.9" customHeight="1" x14ac:dyDescent="0.25">
      <c r="A22" s="154"/>
      <c r="B22" s="154"/>
      <c r="C22" s="154"/>
      <c r="D22" s="154"/>
      <c r="E22" s="154"/>
      <c r="F22" s="154"/>
      <c r="G22" s="147"/>
      <c r="H22" s="147"/>
      <c r="I22" s="149"/>
    </row>
    <row r="23" spans="1:9" ht="11.25" customHeight="1" x14ac:dyDescent="0.25">
      <c r="A23" s="154" t="s">
        <v>225</v>
      </c>
      <c r="B23" s="154"/>
      <c r="C23" s="154"/>
      <c r="D23" s="154"/>
      <c r="E23" s="154"/>
      <c r="F23" s="154"/>
      <c r="G23" s="145" t="s">
        <v>15</v>
      </c>
      <c r="H23" s="145" t="s">
        <v>21</v>
      </c>
      <c r="I23" s="148">
        <v>80</v>
      </c>
    </row>
    <row r="24" spans="1:9" ht="11.25" customHeight="1" x14ac:dyDescent="0.25">
      <c r="A24" s="154"/>
      <c r="B24" s="154"/>
      <c r="C24" s="154"/>
      <c r="D24" s="154"/>
      <c r="E24" s="154"/>
      <c r="F24" s="154"/>
      <c r="G24" s="147"/>
      <c r="H24" s="147"/>
      <c r="I24" s="149"/>
    </row>
    <row r="25" spans="1:9" ht="22.5" customHeight="1" x14ac:dyDescent="0.25">
      <c r="A25" s="153" t="s">
        <v>22</v>
      </c>
      <c r="B25" s="153"/>
      <c r="C25" s="153"/>
      <c r="D25" s="153"/>
      <c r="E25" s="153"/>
      <c r="F25" s="153"/>
      <c r="G25" s="98"/>
      <c r="H25" s="98" t="s">
        <v>23</v>
      </c>
      <c r="I25" s="10" t="s">
        <v>185</v>
      </c>
    </row>
    <row r="26" spans="1:9" ht="34.5" customHeight="1" x14ac:dyDescent="0.25">
      <c r="A26" s="154" t="s">
        <v>24</v>
      </c>
      <c r="B26" s="154"/>
      <c r="C26" s="154"/>
      <c r="D26" s="154"/>
      <c r="E26" s="154"/>
      <c r="F26" s="154"/>
      <c r="G26" s="96"/>
      <c r="H26" s="96" t="s">
        <v>25</v>
      </c>
      <c r="I26" s="7" t="s">
        <v>185</v>
      </c>
    </row>
    <row r="27" spans="1:9" ht="15" customHeight="1" x14ac:dyDescent="0.25">
      <c r="A27" s="154" t="s">
        <v>26</v>
      </c>
      <c r="B27" s="154"/>
      <c r="C27" s="154"/>
      <c r="D27" s="154"/>
      <c r="E27" s="154"/>
      <c r="F27" s="154"/>
      <c r="G27" s="98"/>
      <c r="H27" s="11" t="s">
        <v>27</v>
      </c>
      <c r="I27" s="12">
        <v>8</v>
      </c>
    </row>
    <row r="28" spans="1:9" ht="15" customHeight="1" x14ac:dyDescent="0.25">
      <c r="A28" s="154"/>
      <c r="B28" s="154"/>
      <c r="C28" s="154"/>
      <c r="D28" s="154"/>
      <c r="E28" s="154"/>
      <c r="F28" s="154"/>
      <c r="G28" s="98"/>
      <c r="H28" s="13" t="s">
        <v>28</v>
      </c>
      <c r="I28" s="94">
        <v>1</v>
      </c>
    </row>
    <row r="29" spans="1:9" ht="26.25" customHeight="1" x14ac:dyDescent="0.25">
      <c r="A29" s="154" t="s">
        <v>29</v>
      </c>
      <c r="B29" s="154"/>
      <c r="C29" s="154"/>
      <c r="D29" s="154"/>
      <c r="E29" s="154"/>
      <c r="F29" s="154"/>
      <c r="G29" s="98"/>
      <c r="H29" s="96" t="s">
        <v>27</v>
      </c>
      <c r="I29" s="12" t="s">
        <v>185</v>
      </c>
    </row>
    <row r="30" spans="1:9" ht="35.25" customHeight="1" x14ac:dyDescent="0.25">
      <c r="A30" s="154" t="s">
        <v>30</v>
      </c>
      <c r="B30" s="154"/>
      <c r="C30" s="154"/>
      <c r="D30" s="154"/>
      <c r="E30" s="154"/>
      <c r="F30" s="154"/>
      <c r="G30" s="96"/>
      <c r="H30" s="93" t="s">
        <v>23</v>
      </c>
      <c r="I30" s="94">
        <v>0.1</v>
      </c>
    </row>
    <row r="31" spans="1:9" ht="1.1499999999999999" customHeight="1" x14ac:dyDescent="0.25">
      <c r="A31" s="90"/>
      <c r="B31" s="90"/>
      <c r="C31" s="90"/>
      <c r="D31" s="90"/>
      <c r="E31" s="90"/>
      <c r="F31" s="90"/>
      <c r="G31" s="90"/>
      <c r="H31" s="90"/>
      <c r="I31" s="91" t="s">
        <v>185</v>
      </c>
    </row>
    <row r="32" spans="1:9" ht="1.1499999999999999" customHeight="1" x14ac:dyDescent="0.25">
      <c r="A32" s="156"/>
      <c r="B32" s="156"/>
      <c r="C32" s="156"/>
      <c r="D32" s="156"/>
      <c r="E32" s="156"/>
      <c r="F32" s="156"/>
      <c r="G32" s="156"/>
      <c r="H32" s="156"/>
      <c r="I32" s="156"/>
    </row>
    <row r="33" spans="1:10" ht="1.1499999999999999" customHeight="1" x14ac:dyDescent="0.25">
      <c r="A33" s="156"/>
      <c r="B33" s="156"/>
      <c r="C33" s="156"/>
      <c r="D33" s="156"/>
      <c r="E33" s="156"/>
      <c r="F33" s="156"/>
      <c r="G33" s="156"/>
      <c r="H33" s="156"/>
      <c r="I33" s="156"/>
    </row>
    <row r="34" spans="1:10" ht="1.1499999999999999" customHeight="1" x14ac:dyDescent="0.25">
      <c r="A34" s="156"/>
      <c r="B34" s="156"/>
      <c r="C34" s="156"/>
      <c r="D34" s="156"/>
      <c r="E34" s="156"/>
      <c r="F34" s="156"/>
      <c r="G34" s="156"/>
      <c r="H34" s="156"/>
      <c r="I34" s="156"/>
    </row>
    <row r="35" spans="1:10" ht="1.1499999999999999" customHeight="1" x14ac:dyDescent="0.25">
      <c r="A35" s="156"/>
      <c r="B35" s="156"/>
      <c r="C35" s="156"/>
      <c r="D35" s="156"/>
      <c r="E35" s="156"/>
      <c r="F35" s="156"/>
      <c r="G35" s="156"/>
      <c r="H35" s="156"/>
      <c r="I35" s="156"/>
    </row>
    <row r="36" spans="1:10" ht="1.1499999999999999" customHeight="1" x14ac:dyDescent="0.25">
      <c r="A36" s="157"/>
      <c r="B36" s="157"/>
      <c r="C36" s="157"/>
      <c r="D36" s="157"/>
      <c r="E36" s="157"/>
      <c r="F36" s="157"/>
      <c r="G36" s="157"/>
      <c r="H36" s="157"/>
      <c r="I36" s="157"/>
    </row>
    <row r="37" spans="1:10" ht="8.25" customHeight="1" x14ac:dyDescent="0.25">
      <c r="A37" s="158" t="s">
        <v>31</v>
      </c>
      <c r="B37" s="158"/>
      <c r="C37" s="158"/>
      <c r="D37" s="158"/>
      <c r="E37" s="158"/>
      <c r="F37" s="158"/>
      <c r="G37" s="158"/>
      <c r="H37" s="158"/>
      <c r="I37" s="158"/>
    </row>
    <row r="38" spans="1:10" ht="33.75" customHeight="1" x14ac:dyDescent="0.25">
      <c r="A38" s="14" t="s">
        <v>32</v>
      </c>
      <c r="B38" s="159" t="s">
        <v>33</v>
      </c>
      <c r="C38" s="159"/>
      <c r="D38" s="159"/>
      <c r="E38" s="159"/>
      <c r="F38" s="159"/>
      <c r="G38" s="159"/>
      <c r="H38" s="14" t="s">
        <v>34</v>
      </c>
      <c r="I38" s="14" t="s">
        <v>35</v>
      </c>
    </row>
    <row r="39" spans="1:10" ht="15" customHeight="1" x14ac:dyDescent="0.25">
      <c r="A39" s="99">
        <v>1</v>
      </c>
      <c r="B39" s="138" t="s">
        <v>36</v>
      </c>
      <c r="C39" s="138"/>
      <c r="D39" s="138"/>
      <c r="E39" s="138"/>
      <c r="F39" s="138"/>
      <c r="G39" s="138"/>
      <c r="H39" s="15">
        <f t="shared" ref="H39:H46" si="0">I39/$I$47</f>
        <v>0.91805766312594839</v>
      </c>
      <c r="I39" s="105">
        <f>IF(D6="12x36",I10,I10/H10*I5)</f>
        <v>2307.83</v>
      </c>
    </row>
    <row r="40" spans="1:10" ht="15" customHeight="1" x14ac:dyDescent="0.25">
      <c r="A40" s="99">
        <f t="shared" ref="A40:A46" si="1">A39+1</f>
        <v>2</v>
      </c>
      <c r="B40" s="138" t="s">
        <v>37</v>
      </c>
      <c r="C40" s="138"/>
      <c r="D40" s="138"/>
      <c r="E40" s="138"/>
      <c r="F40" s="138"/>
      <c r="G40" s="138"/>
      <c r="H40" s="15">
        <f t="shared" si="0"/>
        <v>0</v>
      </c>
      <c r="I40" s="105">
        <f>IF(I9=30%,I39*I9,0)</f>
        <v>0</v>
      </c>
    </row>
    <row r="41" spans="1:10" ht="15" customHeight="1" x14ac:dyDescent="0.25">
      <c r="A41" s="99">
        <f t="shared" si="1"/>
        <v>3</v>
      </c>
      <c r="B41" s="138" t="s">
        <v>38</v>
      </c>
      <c r="C41" s="138"/>
      <c r="D41" s="138"/>
      <c r="E41" s="138"/>
      <c r="F41" s="138"/>
      <c r="G41" s="138"/>
      <c r="H41" s="15">
        <f t="shared" si="0"/>
        <v>0</v>
      </c>
      <c r="I41" s="105">
        <f>IF(I7=10%,I26*I7,0)</f>
        <v>0</v>
      </c>
    </row>
    <row r="42" spans="1:10" ht="15" customHeight="1" x14ac:dyDescent="0.25">
      <c r="A42" s="99">
        <f t="shared" si="1"/>
        <v>4</v>
      </c>
      <c r="B42" s="138" t="s">
        <v>39</v>
      </c>
      <c r="C42" s="138"/>
      <c r="D42" s="138"/>
      <c r="E42" s="138"/>
      <c r="F42" s="138"/>
      <c r="G42" s="138"/>
      <c r="H42" s="15">
        <f t="shared" si="0"/>
        <v>0</v>
      </c>
      <c r="I42" s="105">
        <f>IF(I7=20%,I26*I7,0)</f>
        <v>0</v>
      </c>
    </row>
    <row r="43" spans="1:10" ht="15" customHeight="1" x14ac:dyDescent="0.25">
      <c r="A43" s="99">
        <f t="shared" si="1"/>
        <v>5</v>
      </c>
      <c r="B43" s="138" t="s">
        <v>40</v>
      </c>
      <c r="C43" s="138"/>
      <c r="D43" s="138"/>
      <c r="E43" s="138"/>
      <c r="F43" s="138"/>
      <c r="G43" s="138"/>
      <c r="H43" s="15">
        <f t="shared" si="0"/>
        <v>0</v>
      </c>
      <c r="I43" s="105">
        <f>IF(I7=40%,I26*I7,0)</f>
        <v>0</v>
      </c>
    </row>
    <row r="44" spans="1:10" ht="15" customHeight="1" x14ac:dyDescent="0.25">
      <c r="A44" s="99">
        <f t="shared" si="1"/>
        <v>6</v>
      </c>
      <c r="B44" s="138" t="s">
        <v>173</v>
      </c>
      <c r="C44" s="138"/>
      <c r="D44" s="138"/>
      <c r="E44" s="138"/>
      <c r="F44" s="138"/>
      <c r="G44" s="138"/>
      <c r="H44" s="15">
        <f t="shared" si="0"/>
        <v>0</v>
      </c>
      <c r="I44" s="105">
        <f>IF(I25="Não aplicável",0,I39*I25)</f>
        <v>0</v>
      </c>
    </row>
    <row r="45" spans="1:10" ht="15" customHeight="1" x14ac:dyDescent="0.25">
      <c r="A45" s="99">
        <f t="shared" si="1"/>
        <v>7</v>
      </c>
      <c r="B45" s="138" t="s">
        <v>41</v>
      </c>
      <c r="C45" s="138"/>
      <c r="D45" s="138"/>
      <c r="E45" s="138"/>
      <c r="F45" s="138"/>
      <c r="G45" s="138"/>
      <c r="H45" s="15">
        <f t="shared" si="0"/>
        <v>6.6767830045523516E-2</v>
      </c>
      <c r="I45" s="105">
        <f>IF(I27="Não aplicável",0,(I39+I40+I41+I42+I43+I44)/I5*I27*(1+I28))</f>
        <v>167.84218181818181</v>
      </c>
    </row>
    <row r="46" spans="1:10" ht="23.25" customHeight="1" x14ac:dyDescent="0.25">
      <c r="A46" s="99">
        <f t="shared" si="1"/>
        <v>8</v>
      </c>
      <c r="B46" s="138" t="s">
        <v>42</v>
      </c>
      <c r="C46" s="138"/>
      <c r="D46" s="138"/>
      <c r="E46" s="138"/>
      <c r="F46" s="138"/>
      <c r="G46" s="138"/>
      <c r="H46" s="15">
        <f t="shared" si="0"/>
        <v>1.5174506828528073E-2</v>
      </c>
      <c r="I46" s="105">
        <f>IF(I27="Não aplicável",0,I27/I13*5*(I10/H10*(1+I28)))</f>
        <v>38.14595041322314</v>
      </c>
    </row>
    <row r="47" spans="1:10" s="19" customFormat="1" ht="15" customHeight="1" x14ac:dyDescent="0.25">
      <c r="A47" s="160" t="s">
        <v>43</v>
      </c>
      <c r="B47" s="160"/>
      <c r="C47" s="160"/>
      <c r="D47" s="160"/>
      <c r="E47" s="160"/>
      <c r="F47" s="160"/>
      <c r="G47" s="160"/>
      <c r="H47" s="16">
        <f>SUM(H39:H46)</f>
        <v>1</v>
      </c>
      <c r="I47" s="17">
        <f>SUM(I39:I46)</f>
        <v>2513.8181322314049</v>
      </c>
      <c r="J47" s="18"/>
    </row>
    <row r="48" spans="1:10" s="19" customFormat="1" ht="1.1499999999999999" customHeight="1" x14ac:dyDescent="0.25">
      <c r="A48" s="161"/>
      <c r="B48" s="161"/>
      <c r="C48" s="161"/>
      <c r="D48" s="161"/>
      <c r="E48" s="161"/>
      <c r="F48" s="161"/>
      <c r="G48" s="161"/>
      <c r="H48" s="161"/>
      <c r="I48" s="161"/>
      <c r="J48" s="18"/>
    </row>
    <row r="49" spans="1:10" s="19" customFormat="1" ht="1.1499999999999999" customHeight="1" x14ac:dyDescent="0.25">
      <c r="A49" s="162"/>
      <c r="B49" s="162"/>
      <c r="C49" s="162"/>
      <c r="D49" s="162"/>
      <c r="E49" s="162"/>
      <c r="F49" s="162"/>
      <c r="G49" s="162"/>
      <c r="H49" s="162"/>
      <c r="I49" s="162"/>
      <c r="J49" s="18"/>
    </row>
    <row r="50" spans="1:10" s="19" customFormat="1" ht="1.1499999999999999" customHeight="1" x14ac:dyDescent="0.25">
      <c r="A50" s="162"/>
      <c r="B50" s="162"/>
      <c r="C50" s="162"/>
      <c r="D50" s="162"/>
      <c r="E50" s="162"/>
      <c r="F50" s="162"/>
      <c r="G50" s="162"/>
      <c r="H50" s="162"/>
      <c r="I50" s="162"/>
      <c r="J50" s="18"/>
    </row>
    <row r="51" spans="1:10" s="19" customFormat="1" ht="1.1499999999999999" customHeight="1" x14ac:dyDescent="0.25">
      <c r="A51" s="162"/>
      <c r="B51" s="162"/>
      <c r="C51" s="162"/>
      <c r="D51" s="162"/>
      <c r="E51" s="162"/>
      <c r="F51" s="162"/>
      <c r="G51" s="162"/>
      <c r="H51" s="162"/>
      <c r="I51" s="162"/>
      <c r="J51" s="18"/>
    </row>
    <row r="52" spans="1:10" s="19" customFormat="1" ht="1.1499999999999999" customHeight="1" x14ac:dyDescent="0.25">
      <c r="A52" s="162"/>
      <c r="B52" s="162"/>
      <c r="C52" s="162"/>
      <c r="D52" s="162"/>
      <c r="E52" s="162"/>
      <c r="F52" s="162"/>
      <c r="G52" s="162"/>
      <c r="H52" s="162"/>
      <c r="I52" s="162"/>
      <c r="J52" s="18"/>
    </row>
    <row r="53" spans="1:10" s="19" customFormat="1" ht="1.1499999999999999" customHeight="1" x14ac:dyDescent="0.25">
      <c r="A53" s="162"/>
      <c r="B53" s="162"/>
      <c r="C53" s="162"/>
      <c r="D53" s="162"/>
      <c r="E53" s="162"/>
      <c r="F53" s="162"/>
      <c r="G53" s="162"/>
      <c r="H53" s="162"/>
      <c r="I53" s="162"/>
      <c r="J53" s="18"/>
    </row>
    <row r="54" spans="1:10" s="19" customFormat="1" ht="1.1499999999999999" customHeight="1" x14ac:dyDescent="0.25">
      <c r="A54" s="162"/>
      <c r="B54" s="162"/>
      <c r="C54" s="162"/>
      <c r="D54" s="162"/>
      <c r="E54" s="162"/>
      <c r="F54" s="162"/>
      <c r="G54" s="162"/>
      <c r="H54" s="162"/>
      <c r="I54" s="162"/>
      <c r="J54" s="18"/>
    </row>
    <row r="55" spans="1:10" s="19" customFormat="1" ht="1.1499999999999999" customHeight="1" x14ac:dyDescent="0.25">
      <c r="A55" s="162"/>
      <c r="B55" s="162"/>
      <c r="C55" s="162"/>
      <c r="D55" s="162"/>
      <c r="E55" s="162"/>
      <c r="F55" s="162"/>
      <c r="G55" s="162"/>
      <c r="H55" s="162"/>
      <c r="I55" s="162"/>
      <c r="J55" s="18"/>
    </row>
    <row r="56" spans="1:10" s="19" customFormat="1" ht="1.1499999999999999" customHeight="1" x14ac:dyDescent="0.25">
      <c r="A56" s="162"/>
      <c r="B56" s="162"/>
      <c r="C56" s="162"/>
      <c r="D56" s="162"/>
      <c r="E56" s="162"/>
      <c r="F56" s="162"/>
      <c r="G56" s="162"/>
      <c r="H56" s="162"/>
      <c r="I56" s="162"/>
      <c r="J56" s="18"/>
    </row>
    <row r="57" spans="1:10" ht="1.1499999999999999" customHeight="1" x14ac:dyDescent="0.25">
      <c r="A57" s="163"/>
      <c r="B57" s="163"/>
      <c r="C57" s="163"/>
      <c r="D57" s="163"/>
      <c r="E57" s="163"/>
      <c r="F57" s="163"/>
      <c r="G57" s="163"/>
      <c r="H57" s="163"/>
      <c r="I57" s="163"/>
    </row>
    <row r="58" spans="1:10" ht="33.75" customHeight="1" x14ac:dyDescent="0.25">
      <c r="A58" s="14" t="s">
        <v>44</v>
      </c>
      <c r="B58" s="159" t="s">
        <v>45</v>
      </c>
      <c r="C58" s="159"/>
      <c r="D58" s="159"/>
      <c r="E58" s="159"/>
      <c r="F58" s="159"/>
      <c r="G58" s="159"/>
      <c r="H58" s="14" t="s">
        <v>34</v>
      </c>
      <c r="I58" s="14" t="s">
        <v>35</v>
      </c>
    </row>
    <row r="59" spans="1:10" ht="15" customHeight="1" x14ac:dyDescent="0.25">
      <c r="A59" s="99">
        <v>1</v>
      </c>
      <c r="B59" s="138" t="s">
        <v>46</v>
      </c>
      <c r="C59" s="138"/>
      <c r="D59" s="138"/>
      <c r="E59" s="138"/>
      <c r="F59" s="138"/>
      <c r="G59" s="138"/>
      <c r="H59" s="15">
        <v>0.2</v>
      </c>
      <c r="I59" s="105">
        <f t="shared" ref="I59:I66" si="2">$I$47*H59</f>
        <v>502.76362644628102</v>
      </c>
    </row>
    <row r="60" spans="1:10" ht="15" customHeight="1" x14ac:dyDescent="0.25">
      <c r="A60" s="99">
        <v>2</v>
      </c>
      <c r="B60" s="138" t="s">
        <v>47</v>
      </c>
      <c r="C60" s="138"/>
      <c r="D60" s="138"/>
      <c r="E60" s="138"/>
      <c r="F60" s="138"/>
      <c r="G60" s="138"/>
      <c r="H60" s="15">
        <v>1.4999999999999999E-2</v>
      </c>
      <c r="I60" s="105">
        <f t="shared" si="2"/>
        <v>37.707271983471074</v>
      </c>
    </row>
    <row r="61" spans="1:10" ht="15" customHeight="1" x14ac:dyDescent="0.25">
      <c r="A61" s="99">
        <v>3</v>
      </c>
      <c r="B61" s="138" t="s">
        <v>48</v>
      </c>
      <c r="C61" s="138"/>
      <c r="D61" s="138"/>
      <c r="E61" s="138"/>
      <c r="F61" s="138"/>
      <c r="G61" s="138"/>
      <c r="H61" s="15">
        <v>0.01</v>
      </c>
      <c r="I61" s="105">
        <f t="shared" si="2"/>
        <v>25.13818132231405</v>
      </c>
    </row>
    <row r="62" spans="1:10" ht="15" customHeight="1" x14ac:dyDescent="0.25">
      <c r="A62" s="99">
        <v>4</v>
      </c>
      <c r="B62" s="138" t="s">
        <v>49</v>
      </c>
      <c r="C62" s="138"/>
      <c r="D62" s="138"/>
      <c r="E62" s="138"/>
      <c r="F62" s="138"/>
      <c r="G62" s="138"/>
      <c r="H62" s="15">
        <v>2E-3</v>
      </c>
      <c r="I62" s="105">
        <f t="shared" si="2"/>
        <v>5.0276362644628101</v>
      </c>
    </row>
    <row r="63" spans="1:10" ht="15" customHeight="1" x14ac:dyDescent="0.25">
      <c r="A63" s="99">
        <v>5</v>
      </c>
      <c r="B63" s="138" t="s">
        <v>50</v>
      </c>
      <c r="C63" s="138"/>
      <c r="D63" s="138"/>
      <c r="E63" s="138"/>
      <c r="F63" s="138"/>
      <c r="G63" s="138"/>
      <c r="H63" s="15">
        <v>2.5000000000000001E-2</v>
      </c>
      <c r="I63" s="105">
        <f t="shared" si="2"/>
        <v>62.845453305785128</v>
      </c>
    </row>
    <row r="64" spans="1:10" ht="15" customHeight="1" x14ac:dyDescent="0.25">
      <c r="A64" s="99">
        <v>6</v>
      </c>
      <c r="B64" s="138" t="s">
        <v>51</v>
      </c>
      <c r="C64" s="138"/>
      <c r="D64" s="138"/>
      <c r="E64" s="138"/>
      <c r="F64" s="138"/>
      <c r="G64" s="138"/>
      <c r="H64" s="15">
        <v>0.08</v>
      </c>
      <c r="I64" s="105">
        <f t="shared" si="2"/>
        <v>201.1054505785124</v>
      </c>
    </row>
    <row r="65" spans="1:10" ht="15" customHeight="1" x14ac:dyDescent="0.25">
      <c r="A65" s="99">
        <v>7</v>
      </c>
      <c r="B65" s="138" t="s">
        <v>52</v>
      </c>
      <c r="C65" s="138"/>
      <c r="D65" s="138"/>
      <c r="E65" s="138"/>
      <c r="F65" s="138"/>
      <c r="G65" s="138"/>
      <c r="H65" s="15">
        <v>0.03</v>
      </c>
      <c r="I65" s="105">
        <f t="shared" si="2"/>
        <v>75.414543966942148</v>
      </c>
    </row>
    <row r="66" spans="1:10" ht="15" customHeight="1" x14ac:dyDescent="0.25">
      <c r="A66" s="99">
        <v>8</v>
      </c>
      <c r="B66" s="138" t="s">
        <v>53</v>
      </c>
      <c r="C66" s="138"/>
      <c r="D66" s="138"/>
      <c r="E66" s="138"/>
      <c r="F66" s="138"/>
      <c r="G66" s="138"/>
      <c r="H66" s="15">
        <v>6.0000000000000001E-3</v>
      </c>
      <c r="I66" s="105">
        <f t="shared" si="2"/>
        <v>15.08290879338843</v>
      </c>
    </row>
    <row r="67" spans="1:10" s="19" customFormat="1" ht="15" customHeight="1" x14ac:dyDescent="0.25">
      <c r="A67" s="160" t="s">
        <v>54</v>
      </c>
      <c r="B67" s="160"/>
      <c r="C67" s="160"/>
      <c r="D67" s="160"/>
      <c r="E67" s="160"/>
      <c r="F67" s="160"/>
      <c r="G67" s="160"/>
      <c r="H67" s="16">
        <f>SUM(H59:H66)</f>
        <v>0.3680000000000001</v>
      </c>
      <c r="I67" s="17">
        <f>SUM(I59:I66)</f>
        <v>925.08507266115703</v>
      </c>
      <c r="J67" s="18"/>
    </row>
    <row r="68" spans="1:10" ht="15" customHeight="1" x14ac:dyDescent="0.25">
      <c r="A68" s="164" t="s">
        <v>55</v>
      </c>
      <c r="B68" s="164"/>
      <c r="C68" s="164"/>
      <c r="D68" s="164"/>
      <c r="E68" s="164"/>
      <c r="F68" s="164"/>
      <c r="G68" s="164"/>
      <c r="H68" s="164"/>
      <c r="I68" s="164"/>
    </row>
    <row r="69" spans="1:10" ht="30.75" customHeight="1" x14ac:dyDescent="0.25">
      <c r="A69" s="165" t="s">
        <v>56</v>
      </c>
      <c r="B69" s="165"/>
      <c r="C69" s="165"/>
      <c r="D69" s="165"/>
      <c r="E69" s="165"/>
      <c r="F69" s="165"/>
      <c r="G69" s="165"/>
      <c r="H69" s="165"/>
      <c r="I69" s="165"/>
    </row>
    <row r="70" spans="1:10" ht="33.75" customHeight="1" x14ac:dyDescent="0.25">
      <c r="A70" s="14" t="s">
        <v>57</v>
      </c>
      <c r="B70" s="159" t="s">
        <v>58</v>
      </c>
      <c r="C70" s="159"/>
      <c r="D70" s="159"/>
      <c r="E70" s="159"/>
      <c r="F70" s="159"/>
      <c r="G70" s="159"/>
      <c r="H70" s="14" t="s">
        <v>34</v>
      </c>
      <c r="I70" s="14" t="s">
        <v>35</v>
      </c>
    </row>
    <row r="71" spans="1:10" ht="15" customHeight="1" x14ac:dyDescent="0.25">
      <c r="A71" s="99">
        <v>1</v>
      </c>
      <c r="B71" s="138" t="s">
        <v>59</v>
      </c>
      <c r="C71" s="138"/>
      <c r="D71" s="138"/>
      <c r="E71" s="138"/>
      <c r="F71" s="138"/>
      <c r="G71" s="138"/>
      <c r="H71" s="15">
        <v>0.119314</v>
      </c>
      <c r="I71" s="105">
        <f t="shared" ref="I71:I78" si="3">$I$47*H71</f>
        <v>299.93369662905786</v>
      </c>
    </row>
    <row r="72" spans="1:10" ht="15" customHeight="1" x14ac:dyDescent="0.25">
      <c r="A72" s="99">
        <v>2</v>
      </c>
      <c r="B72" s="138" t="s">
        <v>60</v>
      </c>
      <c r="C72" s="138"/>
      <c r="D72" s="138"/>
      <c r="E72" s="138"/>
      <c r="F72" s="138"/>
      <c r="G72" s="138"/>
      <c r="H72" s="15">
        <v>2.0479000000000001E-2</v>
      </c>
      <c r="I72" s="105">
        <f t="shared" si="3"/>
        <v>51.480481529966944</v>
      </c>
    </row>
    <row r="73" spans="1:10" ht="15" customHeight="1" x14ac:dyDescent="0.25">
      <c r="A73" s="99">
        <v>3</v>
      </c>
      <c r="B73" s="138" t="s">
        <v>61</v>
      </c>
      <c r="C73" s="138"/>
      <c r="D73" s="138"/>
      <c r="E73" s="138"/>
      <c r="F73" s="138"/>
      <c r="G73" s="138"/>
      <c r="H73" s="15">
        <v>1.2123E-2</v>
      </c>
      <c r="I73" s="105">
        <f t="shared" si="3"/>
        <v>30.475017217041323</v>
      </c>
    </row>
    <row r="74" spans="1:10" ht="15" customHeight="1" x14ac:dyDescent="0.25">
      <c r="A74" s="99">
        <v>4</v>
      </c>
      <c r="B74" s="138" t="s">
        <v>62</v>
      </c>
      <c r="C74" s="138"/>
      <c r="D74" s="138"/>
      <c r="E74" s="138"/>
      <c r="F74" s="138"/>
      <c r="G74" s="138"/>
      <c r="H74" s="15">
        <v>1.1436E-2</v>
      </c>
      <c r="I74" s="105">
        <f t="shared" si="3"/>
        <v>28.748024160198348</v>
      </c>
    </row>
    <row r="75" spans="1:10" ht="15" customHeight="1" x14ac:dyDescent="0.25">
      <c r="A75" s="99">
        <v>5</v>
      </c>
      <c r="B75" s="138" t="s">
        <v>63</v>
      </c>
      <c r="C75" s="138"/>
      <c r="D75" s="138"/>
      <c r="E75" s="138"/>
      <c r="F75" s="138"/>
      <c r="G75" s="138"/>
      <c r="H75" s="15">
        <v>1.74E-4</v>
      </c>
      <c r="I75" s="105">
        <f t="shared" si="3"/>
        <v>0.43740435500826447</v>
      </c>
    </row>
    <row r="76" spans="1:10" ht="15" customHeight="1" x14ac:dyDescent="0.25">
      <c r="A76" s="99">
        <v>6</v>
      </c>
      <c r="B76" s="138" t="s">
        <v>64</v>
      </c>
      <c r="C76" s="138"/>
      <c r="D76" s="138"/>
      <c r="E76" s="138"/>
      <c r="F76" s="138"/>
      <c r="G76" s="138"/>
      <c r="H76" s="15">
        <v>4.4200000000000001E-4</v>
      </c>
      <c r="I76" s="105">
        <f t="shared" si="3"/>
        <v>1.111107614446281</v>
      </c>
    </row>
    <row r="77" spans="1:10" ht="15" customHeight="1" x14ac:dyDescent="0.25">
      <c r="A77" s="99">
        <v>7</v>
      </c>
      <c r="B77" s="138" t="s">
        <v>65</v>
      </c>
      <c r="C77" s="138"/>
      <c r="D77" s="138"/>
      <c r="E77" s="138"/>
      <c r="F77" s="138"/>
      <c r="G77" s="138"/>
      <c r="H77" s="15">
        <v>1.85E-4</v>
      </c>
      <c r="I77" s="105">
        <f t="shared" si="3"/>
        <v>0.46505635446280991</v>
      </c>
    </row>
    <row r="78" spans="1:10" ht="15" customHeight="1" x14ac:dyDescent="0.25">
      <c r="A78" s="99">
        <v>8</v>
      </c>
      <c r="B78" s="138" t="s">
        <v>66</v>
      </c>
      <c r="C78" s="138"/>
      <c r="D78" s="138"/>
      <c r="E78" s="138"/>
      <c r="F78" s="138"/>
      <c r="G78" s="138"/>
      <c r="H78" s="15">
        <v>9.0789999999999996E-2</v>
      </c>
      <c r="I78" s="105">
        <f t="shared" si="3"/>
        <v>228.22954822528925</v>
      </c>
    </row>
    <row r="79" spans="1:10" s="19" customFormat="1" ht="15" customHeight="1" x14ac:dyDescent="0.25">
      <c r="A79" s="160" t="s">
        <v>67</v>
      </c>
      <c r="B79" s="160"/>
      <c r="C79" s="160"/>
      <c r="D79" s="160"/>
      <c r="E79" s="160"/>
      <c r="F79" s="160"/>
      <c r="G79" s="160"/>
      <c r="H79" s="16">
        <f>SUM(H71:H78)</f>
        <v>0.25494299999999998</v>
      </c>
      <c r="I79" s="17">
        <f>SUM(I71:I78)</f>
        <v>640.88033608547107</v>
      </c>
      <c r="J79" s="18"/>
    </row>
    <row r="80" spans="1:10" ht="11.25" customHeight="1" x14ac:dyDescent="0.25">
      <c r="A80" s="20" t="s">
        <v>68</v>
      </c>
      <c r="B80" s="167" t="s">
        <v>69</v>
      </c>
      <c r="C80" s="167"/>
      <c r="D80" s="167"/>
      <c r="E80" s="167"/>
      <c r="F80" s="167"/>
      <c r="G80" s="167"/>
      <c r="H80" s="167"/>
      <c r="I80" s="167"/>
    </row>
    <row r="81" spans="1:11" ht="15" customHeight="1" x14ac:dyDescent="0.25">
      <c r="A81" s="20" t="s">
        <v>70</v>
      </c>
      <c r="B81" s="168" t="s">
        <v>71</v>
      </c>
      <c r="C81" s="168"/>
      <c r="D81" s="168"/>
      <c r="E81" s="168"/>
      <c r="F81" s="168"/>
      <c r="G81" s="168"/>
      <c r="H81" s="168"/>
      <c r="I81" s="168"/>
    </row>
    <row r="82" spans="1:11" ht="33.75" customHeight="1" x14ac:dyDescent="0.25">
      <c r="A82" s="14" t="s">
        <v>72</v>
      </c>
      <c r="B82" s="159" t="s">
        <v>73</v>
      </c>
      <c r="C82" s="159"/>
      <c r="D82" s="159"/>
      <c r="E82" s="159"/>
      <c r="F82" s="159"/>
      <c r="G82" s="159"/>
      <c r="H82" s="14" t="s">
        <v>34</v>
      </c>
      <c r="I82" s="14" t="s">
        <v>35</v>
      </c>
    </row>
    <row r="83" spans="1:11" ht="15" customHeight="1" x14ac:dyDescent="0.25">
      <c r="A83" s="99">
        <v>1</v>
      </c>
      <c r="B83" s="138" t="s">
        <v>74</v>
      </c>
      <c r="C83" s="138"/>
      <c r="D83" s="138"/>
      <c r="E83" s="138"/>
      <c r="F83" s="138"/>
      <c r="G83" s="138"/>
      <c r="H83" s="15">
        <v>4.8321000000000003E-2</v>
      </c>
      <c r="I83" s="105">
        <f>$I$47*H83</f>
        <v>121.47020596755372</v>
      </c>
    </row>
    <row r="84" spans="1:11" ht="15" customHeight="1" x14ac:dyDescent="0.25">
      <c r="A84" s="99">
        <v>2</v>
      </c>
      <c r="B84" s="138" t="s">
        <v>75</v>
      </c>
      <c r="C84" s="138"/>
      <c r="D84" s="138"/>
      <c r="E84" s="138"/>
      <c r="F84" s="138"/>
      <c r="G84" s="138"/>
      <c r="H84" s="15">
        <v>3.5109999999999998E-3</v>
      </c>
      <c r="I84" s="105">
        <f>$I$47*H84</f>
        <v>8.8260154622644613</v>
      </c>
    </row>
    <row r="85" spans="1:11" ht="15" customHeight="1" x14ac:dyDescent="0.25">
      <c r="A85" s="99">
        <v>3</v>
      </c>
      <c r="B85" s="138" t="s">
        <v>76</v>
      </c>
      <c r="C85" s="138"/>
      <c r="D85" s="138"/>
      <c r="E85" s="138"/>
      <c r="F85" s="138"/>
      <c r="G85" s="138"/>
      <c r="H85" s="15">
        <v>1.9328000000000001E-2</v>
      </c>
      <c r="I85" s="105">
        <f>$I$47*H85</f>
        <v>48.587076859768594</v>
      </c>
    </row>
    <row r="86" spans="1:11" s="19" customFormat="1" ht="15" customHeight="1" x14ac:dyDescent="0.25">
      <c r="A86" s="160" t="s">
        <v>77</v>
      </c>
      <c r="B86" s="160"/>
      <c r="C86" s="160"/>
      <c r="D86" s="160"/>
      <c r="E86" s="160"/>
      <c r="F86" s="160"/>
      <c r="G86" s="160"/>
      <c r="H86" s="16">
        <f>SUM(H83:H85)</f>
        <v>7.1160000000000001E-2</v>
      </c>
      <c r="I86" s="17">
        <f>SUM(I83:I85)</f>
        <v>178.88329828958678</v>
      </c>
      <c r="J86" s="18"/>
    </row>
    <row r="87" spans="1:11" ht="4.5" customHeight="1" x14ac:dyDescent="0.25"/>
    <row r="88" spans="1:11" ht="33.75" customHeight="1" x14ac:dyDescent="0.25">
      <c r="A88" s="14" t="s">
        <v>78</v>
      </c>
      <c r="B88" s="159" t="s">
        <v>79</v>
      </c>
      <c r="C88" s="159"/>
      <c r="D88" s="159"/>
      <c r="E88" s="159"/>
      <c r="F88" s="159"/>
      <c r="G88" s="159"/>
      <c r="H88" s="14" t="s">
        <v>34</v>
      </c>
      <c r="I88" s="14" t="s">
        <v>35</v>
      </c>
    </row>
    <row r="89" spans="1:11" ht="15" customHeight="1" x14ac:dyDescent="0.25">
      <c r="A89" s="99">
        <v>1</v>
      </c>
      <c r="B89" s="138" t="s">
        <v>80</v>
      </c>
      <c r="C89" s="138"/>
      <c r="D89" s="138"/>
      <c r="E89" s="138"/>
      <c r="F89" s="138"/>
      <c r="G89" s="138"/>
      <c r="H89" s="15">
        <f>(H67*H79)</f>
        <v>9.3819024000000015E-2</v>
      </c>
      <c r="I89" s="105">
        <f>$I$47*H89</f>
        <v>235.8439636794534</v>
      </c>
    </row>
    <row r="90" spans="1:11" s="19" customFormat="1" ht="15" customHeight="1" x14ac:dyDescent="0.25">
      <c r="A90" s="160" t="s">
        <v>81</v>
      </c>
      <c r="B90" s="160"/>
      <c r="C90" s="160"/>
      <c r="D90" s="160"/>
      <c r="E90" s="160"/>
      <c r="F90" s="160"/>
      <c r="G90" s="160"/>
      <c r="H90" s="16">
        <f>SUM(H89:H89)</f>
        <v>9.3819024000000015E-2</v>
      </c>
      <c r="I90" s="17">
        <f>I89</f>
        <v>235.8439636794534</v>
      </c>
      <c r="J90" s="18"/>
      <c r="K90" s="21"/>
    </row>
    <row r="91" spans="1:11" ht="4.5" customHeight="1" x14ac:dyDescent="0.25">
      <c r="J91" s="22"/>
    </row>
    <row r="92" spans="1:11" s="19" customFormat="1" ht="12" customHeight="1" x14ac:dyDescent="0.25">
      <c r="A92" s="166" t="s">
        <v>180</v>
      </c>
      <c r="B92" s="166"/>
      <c r="C92" s="166"/>
      <c r="D92" s="166"/>
      <c r="E92" s="166"/>
      <c r="F92" s="166"/>
      <c r="G92" s="166"/>
      <c r="H92" s="23">
        <f>H67+H79+H86+H90</f>
        <v>0.787922024</v>
      </c>
      <c r="I92" s="24">
        <f>I67+I79+I86+I90</f>
        <v>1980.6926707156681</v>
      </c>
      <c r="J92" s="18"/>
    </row>
    <row r="93" spans="1:11" ht="4.5" customHeight="1" x14ac:dyDescent="0.25"/>
    <row r="94" spans="1:11" ht="33.75" customHeight="1" x14ac:dyDescent="0.25">
      <c r="A94" s="14" t="s">
        <v>82</v>
      </c>
      <c r="B94" s="159" t="s">
        <v>83</v>
      </c>
      <c r="C94" s="159"/>
      <c r="D94" s="159"/>
      <c r="E94" s="159"/>
      <c r="F94" s="159"/>
      <c r="G94" s="159"/>
      <c r="H94" s="14" t="s">
        <v>34</v>
      </c>
      <c r="I94" s="14" t="s">
        <v>35</v>
      </c>
    </row>
    <row r="95" spans="1:11" ht="15" customHeight="1" x14ac:dyDescent="0.25">
      <c r="A95" s="99">
        <v>1</v>
      </c>
      <c r="B95" s="138" t="s">
        <v>19</v>
      </c>
      <c r="C95" s="138"/>
      <c r="D95" s="138"/>
      <c r="E95" s="138"/>
      <c r="F95" s="138"/>
      <c r="G95" s="138"/>
      <c r="H95" s="15">
        <f t="shared" ref="H95:H101" si="4">I95/$I$47</f>
        <v>0.19246141707576142</v>
      </c>
      <c r="I95" s="105">
        <f>I114</f>
        <v>483.81299999999999</v>
      </c>
    </row>
    <row r="96" spans="1:11" ht="15" customHeight="1" x14ac:dyDescent="0.25">
      <c r="A96" s="99">
        <f>A95+1</f>
        <v>2</v>
      </c>
      <c r="B96" s="138" t="s">
        <v>20</v>
      </c>
      <c r="C96" s="138"/>
      <c r="D96" s="138"/>
      <c r="E96" s="138"/>
      <c r="F96" s="138"/>
      <c r="G96" s="138"/>
      <c r="H96" s="15">
        <f t="shared" si="4"/>
        <v>0</v>
      </c>
      <c r="I96" s="105">
        <f>I110</f>
        <v>0</v>
      </c>
    </row>
    <row r="97" spans="1:10" ht="15" customHeight="1" x14ac:dyDescent="0.25">
      <c r="A97" s="99">
        <f t="shared" ref="A97:A99" si="5">A96+1</f>
        <v>3</v>
      </c>
      <c r="B97" s="171" t="s">
        <v>175</v>
      </c>
      <c r="C97" s="172"/>
      <c r="D97" s="172"/>
      <c r="E97" s="172"/>
      <c r="F97" s="172"/>
      <c r="G97" s="173"/>
      <c r="H97" s="15">
        <f t="shared" si="4"/>
        <v>0</v>
      </c>
      <c r="I97" s="105">
        <v>0</v>
      </c>
    </row>
    <row r="98" spans="1:10" ht="15" customHeight="1" x14ac:dyDescent="0.25">
      <c r="A98" s="99">
        <f t="shared" si="5"/>
        <v>4</v>
      </c>
      <c r="B98" s="138" t="s">
        <v>84</v>
      </c>
      <c r="C98" s="138"/>
      <c r="D98" s="138"/>
      <c r="E98" s="138"/>
      <c r="F98" s="138"/>
      <c r="G98" s="138"/>
      <c r="H98" s="15">
        <f t="shared" si="4"/>
        <v>2.8932164609474204E-2</v>
      </c>
      <c r="I98" s="105">
        <f>I106</f>
        <v>72.730199999999996</v>
      </c>
    </row>
    <row r="99" spans="1:10" ht="15" customHeight="1" x14ac:dyDescent="0.25">
      <c r="A99" s="99">
        <f t="shared" si="5"/>
        <v>5</v>
      </c>
      <c r="B99" s="138" t="s">
        <v>85</v>
      </c>
      <c r="C99" s="138"/>
      <c r="D99" s="138"/>
      <c r="E99" s="138"/>
      <c r="F99" s="138"/>
      <c r="G99" s="138"/>
      <c r="H99" s="15">
        <f t="shared" si="4"/>
        <v>0</v>
      </c>
      <c r="I99" s="105">
        <f>IF(I29="Não aplicável",0,((I10/H10)*1.5*I29))</f>
        <v>0</v>
      </c>
    </row>
    <row r="100" spans="1:10" ht="15" customHeight="1" x14ac:dyDescent="0.25">
      <c r="A100" s="134">
        <v>6</v>
      </c>
      <c r="B100" s="171" t="s">
        <v>227</v>
      </c>
      <c r="C100" s="172"/>
      <c r="D100" s="172"/>
      <c r="E100" s="172"/>
      <c r="F100" s="172"/>
      <c r="G100" s="173"/>
      <c r="H100" s="15">
        <f t="shared" si="4"/>
        <v>1.0151887947974593E-2</v>
      </c>
      <c r="I100" s="135">
        <f>I21</f>
        <v>25.52</v>
      </c>
    </row>
    <row r="101" spans="1:10" ht="15" customHeight="1" x14ac:dyDescent="0.25">
      <c r="A101" s="99">
        <v>7</v>
      </c>
      <c r="B101" s="138" t="s">
        <v>228</v>
      </c>
      <c r="C101" s="138"/>
      <c r="D101" s="138"/>
      <c r="E101" s="138"/>
      <c r="F101" s="138"/>
      <c r="G101" s="138"/>
      <c r="H101" s="15">
        <f t="shared" si="4"/>
        <v>3.1824100150390569E-2</v>
      </c>
      <c r="I101" s="105">
        <f>I23</f>
        <v>80</v>
      </c>
    </row>
    <row r="102" spans="1:10" ht="15" customHeight="1" x14ac:dyDescent="0.25">
      <c r="A102" s="160" t="s">
        <v>87</v>
      </c>
      <c r="B102" s="160"/>
      <c r="C102" s="160"/>
      <c r="D102" s="160"/>
      <c r="E102" s="160"/>
      <c r="F102" s="160"/>
      <c r="G102" s="160"/>
      <c r="H102" s="16">
        <f>SUM(H95:H101)</f>
        <v>0.26336956978360077</v>
      </c>
      <c r="I102" s="17">
        <f>SUM(I95:I101)</f>
        <v>662.06319999999994</v>
      </c>
      <c r="J102" s="25"/>
    </row>
    <row r="103" spans="1:10" ht="18" customHeight="1" x14ac:dyDescent="0.25">
      <c r="A103" s="20" t="s">
        <v>88</v>
      </c>
      <c r="B103" s="164" t="s">
        <v>89</v>
      </c>
      <c r="C103" s="164"/>
      <c r="D103" s="164"/>
      <c r="E103" s="164"/>
      <c r="F103" s="164"/>
      <c r="G103" s="164"/>
      <c r="H103" s="26"/>
      <c r="I103" s="27"/>
    </row>
    <row r="104" spans="1:10" ht="15" customHeight="1" x14ac:dyDescent="0.25">
      <c r="A104" s="169" t="s">
        <v>90</v>
      </c>
      <c r="B104" s="169"/>
      <c r="C104" s="169"/>
      <c r="D104" s="169"/>
      <c r="E104" s="169"/>
      <c r="F104" s="169"/>
      <c r="G104" s="169"/>
      <c r="H104" s="169"/>
      <c r="I104" s="169"/>
    </row>
    <row r="105" spans="1:10" ht="24" customHeight="1" x14ac:dyDescent="0.25">
      <c r="A105" s="154" t="s">
        <v>91</v>
      </c>
      <c r="B105" s="154"/>
      <c r="C105" s="99" t="s">
        <v>92</v>
      </c>
      <c r="D105" s="99" t="s">
        <v>93</v>
      </c>
      <c r="E105" s="99" t="s">
        <v>94</v>
      </c>
      <c r="F105" s="99" t="s">
        <v>95</v>
      </c>
      <c r="G105" s="99" t="s">
        <v>96</v>
      </c>
      <c r="H105" s="15" t="s">
        <v>97</v>
      </c>
      <c r="I105" s="105" t="s">
        <v>98</v>
      </c>
    </row>
    <row r="106" spans="1:10" ht="15" customHeight="1" x14ac:dyDescent="0.25">
      <c r="A106" s="170">
        <f>IF(I12="Não aplicável",0,I12)</f>
        <v>4.8</v>
      </c>
      <c r="B106" s="170"/>
      <c r="C106" s="99">
        <f>IF(I13="Não aplicável",0,I13)</f>
        <v>22</v>
      </c>
      <c r="D106" s="99">
        <v>2</v>
      </c>
      <c r="E106" s="101">
        <f>A106*C106*D106</f>
        <v>211.2</v>
      </c>
      <c r="F106" s="101">
        <f>I39</f>
        <v>2307.83</v>
      </c>
      <c r="G106" s="28">
        <f>IF(I14="Não aplicável",0,I14)</f>
        <v>0.06</v>
      </c>
      <c r="H106" s="101">
        <f>F106*G106</f>
        <v>138.46979999999999</v>
      </c>
      <c r="I106" s="105">
        <f>IF((E106-H106)&gt;0,E106-H106,0)</f>
        <v>72.730199999999996</v>
      </c>
    </row>
    <row r="107" spans="1:10" ht="3.75" customHeight="1" x14ac:dyDescent="0.25">
      <c r="A107" s="29"/>
      <c r="E107" s="25"/>
      <c r="F107" s="25"/>
      <c r="G107" s="30"/>
      <c r="H107" s="25"/>
      <c r="I107" s="31"/>
    </row>
    <row r="108" spans="1:10" ht="15" customHeight="1" x14ac:dyDescent="0.25">
      <c r="A108" s="169" t="s">
        <v>99</v>
      </c>
      <c r="B108" s="169"/>
      <c r="C108" s="169"/>
      <c r="D108" s="169"/>
      <c r="E108" s="169"/>
      <c r="F108" s="169"/>
      <c r="G108" s="169"/>
      <c r="H108" s="169"/>
      <c r="I108" s="169"/>
    </row>
    <row r="109" spans="1:10" ht="23.25" customHeight="1" x14ac:dyDescent="0.25">
      <c r="A109" s="154" t="s">
        <v>91</v>
      </c>
      <c r="B109" s="154"/>
      <c r="C109" s="99" t="s">
        <v>100</v>
      </c>
      <c r="D109" s="99" t="s">
        <v>93</v>
      </c>
      <c r="E109" s="99" t="s">
        <v>94</v>
      </c>
      <c r="F109" s="99" t="s">
        <v>95</v>
      </c>
      <c r="G109" s="99" t="s">
        <v>96</v>
      </c>
      <c r="H109" s="15" t="s">
        <v>97</v>
      </c>
      <c r="I109" s="105" t="s">
        <v>98</v>
      </c>
    </row>
    <row r="110" spans="1:10" ht="15" customHeight="1" x14ac:dyDescent="0.25">
      <c r="A110" s="175">
        <f>IF(I18="Não aplicável",0,I18)</f>
        <v>0</v>
      </c>
      <c r="B110" s="175"/>
      <c r="C110" s="32">
        <f>IF(I19="Não aplicável",0,I19)</f>
        <v>0</v>
      </c>
      <c r="D110" s="99">
        <v>1</v>
      </c>
      <c r="E110" s="101">
        <f>A110*C110*D110</f>
        <v>0</v>
      </c>
      <c r="F110" s="101">
        <f>E110</f>
        <v>0</v>
      </c>
      <c r="G110" s="104">
        <f>IF(I20="Não aplicável",0,I20)</f>
        <v>0</v>
      </c>
      <c r="H110" s="101">
        <f>F110*G110</f>
        <v>0</v>
      </c>
      <c r="I110" s="105">
        <f>E110-H110</f>
        <v>0</v>
      </c>
    </row>
    <row r="111" spans="1:10" ht="4.5" customHeight="1" x14ac:dyDescent="0.25">
      <c r="A111" s="33"/>
      <c r="B111" s="33"/>
      <c r="C111" s="33"/>
      <c r="D111" s="33"/>
      <c r="E111" s="18"/>
      <c r="F111" s="18"/>
      <c r="G111" s="34"/>
      <c r="H111" s="18"/>
      <c r="I111" s="35"/>
    </row>
    <row r="112" spans="1:10" ht="15" customHeight="1" x14ac:dyDescent="0.25">
      <c r="A112" s="176" t="s">
        <v>174</v>
      </c>
      <c r="B112" s="177"/>
      <c r="C112" s="177"/>
      <c r="D112" s="177"/>
      <c r="E112" s="177"/>
      <c r="F112" s="178" t="str">
        <f>A15</f>
        <v xml:space="preserve">Auxílio Alimentação </v>
      </c>
      <c r="G112" s="178"/>
      <c r="H112" s="178"/>
      <c r="I112" s="179"/>
    </row>
    <row r="113" spans="1:12" ht="23.25" customHeight="1" x14ac:dyDescent="0.25">
      <c r="A113" s="153" t="s">
        <v>91</v>
      </c>
      <c r="B113" s="153"/>
      <c r="C113" s="100" t="s">
        <v>100</v>
      </c>
      <c r="D113" s="100" t="s">
        <v>93</v>
      </c>
      <c r="E113" s="100" t="s">
        <v>94</v>
      </c>
      <c r="F113" s="100" t="s">
        <v>95</v>
      </c>
      <c r="G113" s="100" t="s">
        <v>96</v>
      </c>
      <c r="H113" s="65" t="str">
        <f>H105</f>
        <v>Valor desconto</v>
      </c>
      <c r="I113" s="66" t="s">
        <v>98</v>
      </c>
    </row>
    <row r="114" spans="1:12" ht="15" customHeight="1" x14ac:dyDescent="0.25">
      <c r="A114" s="175">
        <f>IF(I15="Não aplicável",0,I15)</f>
        <v>27.15</v>
      </c>
      <c r="B114" s="175"/>
      <c r="C114" s="32">
        <f>IF(I16="Não aplicável",0,I16)</f>
        <v>22</v>
      </c>
      <c r="D114" s="99">
        <v>1</v>
      </c>
      <c r="E114" s="101">
        <f>A114*C114*D114</f>
        <v>597.29999999999995</v>
      </c>
      <c r="F114" s="101">
        <f>E114</f>
        <v>597.29999999999995</v>
      </c>
      <c r="G114" s="104">
        <f>IF(I17="Não aplicável",0,I17)</f>
        <v>0.19</v>
      </c>
      <c r="H114" s="101">
        <f>F114*G114</f>
        <v>113.48699999999999</v>
      </c>
      <c r="I114" s="105">
        <f>E114-H114</f>
        <v>483.81299999999999</v>
      </c>
    </row>
    <row r="115" spans="1:12" ht="4.5" customHeight="1" x14ac:dyDescent="0.25"/>
    <row r="116" spans="1:12" ht="12" customHeight="1" x14ac:dyDescent="0.25">
      <c r="A116" s="174" t="s">
        <v>101</v>
      </c>
      <c r="B116" s="174"/>
      <c r="C116" s="174"/>
      <c r="D116" s="174"/>
      <c r="E116" s="174"/>
      <c r="F116" s="174"/>
      <c r="G116" s="174"/>
      <c r="H116" s="36">
        <f>H47+H92+H102</f>
        <v>2.0512915937836009</v>
      </c>
      <c r="I116" s="37">
        <f>I47+I92+I102</f>
        <v>5156.5740029470726</v>
      </c>
      <c r="J116" s="25"/>
      <c r="L116" s="25"/>
    </row>
    <row r="117" spans="1:12" s="42" customFormat="1" ht="4.5" customHeight="1" x14ac:dyDescent="0.25">
      <c r="A117" s="38"/>
      <c r="B117" s="38"/>
      <c r="C117" s="38"/>
      <c r="D117" s="38"/>
      <c r="E117" s="38"/>
      <c r="F117" s="38"/>
      <c r="G117" s="38"/>
      <c r="H117" s="39"/>
      <c r="I117" s="40"/>
      <c r="J117" s="41"/>
      <c r="L117" s="41"/>
    </row>
    <row r="118" spans="1:12" ht="11.25" customHeight="1" x14ac:dyDescent="0.25">
      <c r="A118" s="158" t="s">
        <v>102</v>
      </c>
      <c r="B118" s="158"/>
      <c r="C118" s="158"/>
      <c r="D118" s="158"/>
      <c r="E118" s="158"/>
      <c r="F118" s="158"/>
      <c r="G118" s="158"/>
      <c r="H118" s="158"/>
      <c r="I118" s="158"/>
    </row>
    <row r="119" spans="1:12" ht="33.75" customHeight="1" x14ac:dyDescent="0.25">
      <c r="A119" s="14" t="s">
        <v>32</v>
      </c>
      <c r="B119" s="159" t="s">
        <v>103</v>
      </c>
      <c r="C119" s="159"/>
      <c r="D119" s="159"/>
      <c r="E119" s="159"/>
      <c r="F119" s="159"/>
      <c r="G119" s="159"/>
      <c r="H119" s="14" t="s">
        <v>34</v>
      </c>
      <c r="I119" s="14" t="s">
        <v>35</v>
      </c>
    </row>
    <row r="120" spans="1:12" ht="15" customHeight="1" x14ac:dyDescent="0.25">
      <c r="A120" s="99">
        <v>1</v>
      </c>
      <c r="B120" s="138" t="s">
        <v>104</v>
      </c>
      <c r="C120" s="138"/>
      <c r="D120" s="138"/>
      <c r="E120" s="138"/>
      <c r="F120" s="138"/>
      <c r="G120" s="138"/>
      <c r="H120" s="15">
        <f t="shared" ref="H120:H126" si="6">I120/$I$132</f>
        <v>0</v>
      </c>
      <c r="I120" s="105">
        <v>0</v>
      </c>
    </row>
    <row r="121" spans="1:12" ht="15" customHeight="1" x14ac:dyDescent="0.25">
      <c r="A121" s="99">
        <v>2</v>
      </c>
      <c r="B121" s="137" t="s">
        <v>105</v>
      </c>
      <c r="C121" s="137"/>
      <c r="D121" s="137"/>
      <c r="E121" s="137"/>
      <c r="F121" s="137"/>
      <c r="G121" s="137"/>
      <c r="H121" s="15">
        <f t="shared" si="6"/>
        <v>0</v>
      </c>
      <c r="I121" s="105">
        <v>0</v>
      </c>
    </row>
    <row r="122" spans="1:12" ht="15" customHeight="1" x14ac:dyDescent="0.25">
      <c r="A122" s="99">
        <v>3</v>
      </c>
      <c r="B122" s="138" t="s">
        <v>106</v>
      </c>
      <c r="C122" s="138"/>
      <c r="D122" s="138"/>
      <c r="E122" s="138"/>
      <c r="F122" s="138"/>
      <c r="G122" s="138"/>
      <c r="H122" s="15">
        <f t="shared" si="6"/>
        <v>0</v>
      </c>
      <c r="I122" s="105">
        <v>0</v>
      </c>
    </row>
    <row r="123" spans="1:12" ht="15" customHeight="1" x14ac:dyDescent="0.25">
      <c r="A123" s="99">
        <v>4</v>
      </c>
      <c r="B123" s="183" t="s">
        <v>222</v>
      </c>
      <c r="C123" s="183"/>
      <c r="D123" s="183"/>
      <c r="E123" s="183"/>
      <c r="F123" s="183"/>
      <c r="G123" s="183"/>
      <c r="H123" s="15">
        <f t="shared" si="6"/>
        <v>0</v>
      </c>
      <c r="I123" s="105">
        <f>IF(F130=20%,G130,0)</f>
        <v>0</v>
      </c>
    </row>
    <row r="124" spans="1:12" ht="15" customHeight="1" x14ac:dyDescent="0.25">
      <c r="A124" s="132">
        <v>5</v>
      </c>
      <c r="B124" s="183" t="s">
        <v>221</v>
      </c>
      <c r="C124" s="183"/>
      <c r="D124" s="183"/>
      <c r="E124" s="183"/>
      <c r="F124" s="183"/>
      <c r="G124" s="183"/>
      <c r="H124" s="15">
        <f t="shared" si="6"/>
        <v>0</v>
      </c>
      <c r="I124" s="133">
        <v>0</v>
      </c>
    </row>
    <row r="125" spans="1:12" ht="15" customHeight="1" x14ac:dyDescent="0.25">
      <c r="A125" s="99">
        <v>6</v>
      </c>
      <c r="B125" s="183" t="s">
        <v>223</v>
      </c>
      <c r="C125" s="183"/>
      <c r="D125" s="183"/>
      <c r="E125" s="183"/>
      <c r="F125" s="183"/>
      <c r="G125" s="183"/>
      <c r="H125" s="15">
        <f t="shared" si="6"/>
        <v>0</v>
      </c>
      <c r="I125" s="105">
        <v>0</v>
      </c>
    </row>
    <row r="126" spans="1:12" ht="15" customHeight="1" x14ac:dyDescent="0.25">
      <c r="A126" s="99">
        <v>7</v>
      </c>
      <c r="B126" s="138" t="s">
        <v>107</v>
      </c>
      <c r="C126" s="138"/>
      <c r="D126" s="138"/>
      <c r="E126" s="138"/>
      <c r="F126" s="138"/>
      <c r="G126" s="138"/>
      <c r="H126" s="15">
        <f t="shared" si="6"/>
        <v>0</v>
      </c>
      <c r="I126" s="105">
        <v>0</v>
      </c>
    </row>
    <row r="127" spans="1:12" ht="15" customHeight="1" x14ac:dyDescent="0.25">
      <c r="A127" s="160" t="s">
        <v>108</v>
      </c>
      <c r="B127" s="160"/>
      <c r="C127" s="160"/>
      <c r="D127" s="160"/>
      <c r="E127" s="160"/>
      <c r="F127" s="160"/>
      <c r="G127" s="160"/>
      <c r="H127" s="16">
        <f>H120+H121+H122+H123+H125+H126</f>
        <v>0</v>
      </c>
      <c r="I127" s="43">
        <f>SUM(I120:I126)</f>
        <v>0</v>
      </c>
      <c r="J127" s="25"/>
    </row>
    <row r="128" spans="1:12" ht="51" customHeight="1" x14ac:dyDescent="0.25">
      <c r="B128" s="184" t="s">
        <v>224</v>
      </c>
      <c r="C128" s="184"/>
      <c r="D128" s="184"/>
      <c r="E128" s="184"/>
      <c r="F128" s="184"/>
      <c r="G128" s="184"/>
      <c r="H128" s="184"/>
      <c r="I128" s="184"/>
    </row>
    <row r="129" spans="1:12" ht="5.25" customHeight="1" x14ac:dyDescent="0.25"/>
    <row r="130" spans="1:12" ht="48.75" customHeight="1" x14ac:dyDescent="0.25">
      <c r="A130" s="185" t="s">
        <v>109</v>
      </c>
      <c r="B130" s="185"/>
      <c r="C130" s="185"/>
      <c r="D130" s="185"/>
      <c r="E130" s="185"/>
      <c r="F130" s="44">
        <f>I30</f>
        <v>0.1</v>
      </c>
      <c r="G130" s="45">
        <f>I132*F130</f>
        <v>508.38438029470728</v>
      </c>
      <c r="H130" s="102" t="s">
        <v>110</v>
      </c>
      <c r="I130" s="46">
        <f>I98</f>
        <v>72.730199999999996</v>
      </c>
    </row>
    <row r="131" spans="1:12" s="49" customFormat="1" ht="16.5" customHeight="1" x14ac:dyDescent="0.25">
      <c r="A131" s="180" t="s">
        <v>111</v>
      </c>
      <c r="B131" s="180"/>
      <c r="C131" s="102" t="s">
        <v>112</v>
      </c>
      <c r="D131" s="102" t="s">
        <v>113</v>
      </c>
      <c r="E131" s="102" t="s">
        <v>114</v>
      </c>
      <c r="F131" s="102" t="s">
        <v>115</v>
      </c>
      <c r="G131" s="102" t="s">
        <v>116</v>
      </c>
      <c r="H131" s="102" t="s">
        <v>117</v>
      </c>
      <c r="I131" s="47" t="s">
        <v>118</v>
      </c>
      <c r="J131" s="48"/>
    </row>
    <row r="132" spans="1:12" ht="16.5" customHeight="1" x14ac:dyDescent="0.25">
      <c r="A132" s="181">
        <f>I47</f>
        <v>2513.8181322314049</v>
      </c>
      <c r="B132" s="181"/>
      <c r="C132" s="103">
        <f>I67</f>
        <v>925.08507266115703</v>
      </c>
      <c r="D132" s="103">
        <f>I79</f>
        <v>640.88033608547107</v>
      </c>
      <c r="E132" s="103">
        <f>I86</f>
        <v>178.88329828958678</v>
      </c>
      <c r="F132" s="103">
        <f>I90</f>
        <v>235.8439636794534</v>
      </c>
      <c r="G132" s="103">
        <f>I102</f>
        <v>662.06319999999994</v>
      </c>
      <c r="H132" s="103">
        <f>A132+C132+D132+E132+F132+G132</f>
        <v>5156.5740029470726</v>
      </c>
      <c r="I132" s="103">
        <f>H132-I130</f>
        <v>5083.8438029470726</v>
      </c>
      <c r="J132" s="25"/>
    </row>
    <row r="133" spans="1:12" ht="4.5" customHeight="1" x14ac:dyDescent="0.25">
      <c r="A133" s="20"/>
      <c r="B133" s="182"/>
      <c r="C133" s="182"/>
      <c r="D133" s="182"/>
      <c r="E133" s="182"/>
      <c r="F133" s="182"/>
      <c r="G133" s="182"/>
      <c r="H133" s="182"/>
      <c r="I133" s="182"/>
    </row>
    <row r="134" spans="1:12" ht="33.75" customHeight="1" x14ac:dyDescent="0.25">
      <c r="A134" s="14" t="s">
        <v>44</v>
      </c>
      <c r="B134" s="159" t="s">
        <v>119</v>
      </c>
      <c r="C134" s="159"/>
      <c r="D134" s="159"/>
      <c r="E134" s="159"/>
      <c r="F134" s="159"/>
      <c r="G134" s="159"/>
      <c r="H134" s="14" t="s">
        <v>34</v>
      </c>
      <c r="I134" s="14" t="s">
        <v>35</v>
      </c>
    </row>
    <row r="135" spans="1:12" ht="15" customHeight="1" x14ac:dyDescent="0.25">
      <c r="A135" s="99">
        <v>1</v>
      </c>
      <c r="B135" s="138" t="s">
        <v>120</v>
      </c>
      <c r="C135" s="138"/>
      <c r="D135" s="138"/>
      <c r="E135" s="138"/>
      <c r="F135" s="138"/>
      <c r="G135" s="138"/>
      <c r="H135" s="15">
        <f>I135/$I$145</f>
        <v>0</v>
      </c>
      <c r="I135" s="105">
        <v>0</v>
      </c>
    </row>
    <row r="136" spans="1:12" ht="15" customHeight="1" x14ac:dyDescent="0.25">
      <c r="A136" s="99">
        <v>2</v>
      </c>
      <c r="B136" s="138" t="s">
        <v>121</v>
      </c>
      <c r="C136" s="138"/>
      <c r="D136" s="138"/>
      <c r="E136" s="138"/>
      <c r="F136" s="138"/>
      <c r="G136" s="138"/>
      <c r="H136" s="15">
        <f>I136/$I$145</f>
        <v>0</v>
      </c>
      <c r="I136" s="105">
        <v>0</v>
      </c>
    </row>
    <row r="137" spans="1:12" ht="35.65" customHeight="1" x14ac:dyDescent="0.25">
      <c r="A137" s="160" t="s">
        <v>177</v>
      </c>
      <c r="B137" s="160"/>
      <c r="C137" s="160"/>
      <c r="D137" s="160"/>
      <c r="E137" s="160"/>
      <c r="F137" s="160"/>
      <c r="G137" s="160"/>
      <c r="H137" s="16">
        <f>H135+H136</f>
        <v>0</v>
      </c>
      <c r="I137" s="17">
        <f>SUM(I135:I136)</f>
        <v>0</v>
      </c>
    </row>
    <row r="138" spans="1:12" ht="4.5" customHeight="1" x14ac:dyDescent="0.25"/>
    <row r="139" spans="1:12" ht="33.75" customHeight="1" x14ac:dyDescent="0.25">
      <c r="A139" s="14" t="s">
        <v>57</v>
      </c>
      <c r="B139" s="159" t="s">
        <v>122</v>
      </c>
      <c r="C139" s="159"/>
      <c r="D139" s="159"/>
      <c r="E139" s="159"/>
      <c r="F139" s="159"/>
      <c r="G139" s="159"/>
      <c r="H139" s="14" t="s">
        <v>34</v>
      </c>
      <c r="I139" s="14" t="s">
        <v>35</v>
      </c>
    </row>
    <row r="140" spans="1:12" ht="15" customHeight="1" x14ac:dyDescent="0.25">
      <c r="A140" s="99">
        <v>1</v>
      </c>
      <c r="B140" s="138" t="s">
        <v>122</v>
      </c>
      <c r="C140" s="138"/>
      <c r="D140" s="138"/>
      <c r="E140" s="138"/>
      <c r="F140" s="138"/>
      <c r="G140" s="138"/>
      <c r="H140" s="15">
        <f>I140/I145</f>
        <v>0</v>
      </c>
      <c r="I140" s="105">
        <v>0</v>
      </c>
    </row>
    <row r="141" spans="1:12" ht="36.6" customHeight="1" x14ac:dyDescent="0.25">
      <c r="A141" s="160" t="s">
        <v>176</v>
      </c>
      <c r="B141" s="160"/>
      <c r="C141" s="160"/>
      <c r="D141" s="160"/>
      <c r="E141" s="160"/>
      <c r="F141" s="160"/>
      <c r="G141" s="160"/>
      <c r="H141" s="16">
        <f>H140</f>
        <v>0</v>
      </c>
      <c r="I141" s="17">
        <f>I140</f>
        <v>0</v>
      </c>
      <c r="J141" s="25"/>
      <c r="K141" s="25"/>
      <c r="L141" s="2"/>
    </row>
    <row r="142" spans="1:12" ht="4.5" customHeight="1" x14ac:dyDescent="0.25">
      <c r="A142" s="19"/>
      <c r="B142" s="19"/>
      <c r="C142" s="19"/>
      <c r="D142" s="19"/>
      <c r="E142" s="19"/>
      <c r="F142" s="19"/>
      <c r="G142" s="19"/>
      <c r="H142" s="26"/>
      <c r="I142" s="27"/>
    </row>
    <row r="143" spans="1:12" ht="39" customHeight="1" x14ac:dyDescent="0.25">
      <c r="A143" s="186" t="s">
        <v>123</v>
      </c>
      <c r="B143" s="186"/>
      <c r="C143" s="186"/>
      <c r="D143" s="186"/>
      <c r="E143" s="186"/>
      <c r="F143" s="44">
        <v>0.18</v>
      </c>
      <c r="G143" s="45">
        <f>I145*F143</f>
        <v>915.09188453047307</v>
      </c>
      <c r="H143" s="102" t="s">
        <v>110</v>
      </c>
      <c r="I143" s="46">
        <f>I98</f>
        <v>72.730199999999996</v>
      </c>
      <c r="L143" s="2"/>
    </row>
    <row r="144" spans="1:12" s="49" customFormat="1" ht="16.5" customHeight="1" x14ac:dyDescent="0.25">
      <c r="A144" s="180" t="s">
        <v>111</v>
      </c>
      <c r="B144" s="180"/>
      <c r="C144" s="102" t="s">
        <v>112</v>
      </c>
      <c r="D144" s="102" t="s">
        <v>113</v>
      </c>
      <c r="E144" s="102" t="s">
        <v>114</v>
      </c>
      <c r="F144" s="102" t="s">
        <v>115</v>
      </c>
      <c r="G144" s="102" t="s">
        <v>116</v>
      </c>
      <c r="H144" s="102" t="s">
        <v>117</v>
      </c>
      <c r="I144" s="47" t="s">
        <v>118</v>
      </c>
      <c r="J144" s="48"/>
      <c r="L144" s="48"/>
    </row>
    <row r="145" spans="1:12" ht="16.5" customHeight="1" x14ac:dyDescent="0.25">
      <c r="A145" s="181">
        <f>I47</f>
        <v>2513.8181322314049</v>
      </c>
      <c r="B145" s="181"/>
      <c r="C145" s="103">
        <f>I67</f>
        <v>925.08507266115703</v>
      </c>
      <c r="D145" s="103">
        <f>I79</f>
        <v>640.88033608547107</v>
      </c>
      <c r="E145" s="103">
        <f>I86</f>
        <v>178.88329828958678</v>
      </c>
      <c r="F145" s="103">
        <f>I90</f>
        <v>235.8439636794534</v>
      </c>
      <c r="G145" s="103">
        <f>I102</f>
        <v>662.06319999999994</v>
      </c>
      <c r="H145" s="103">
        <f>A145+C145+D145+E145+F145+G145</f>
        <v>5156.5740029470726</v>
      </c>
      <c r="I145" s="103">
        <f>H145-I143</f>
        <v>5083.8438029470726</v>
      </c>
      <c r="J145" s="25"/>
      <c r="L145" s="2"/>
    </row>
    <row r="146" spans="1:12" ht="4.5" customHeight="1" x14ac:dyDescent="0.25"/>
    <row r="147" spans="1:12" ht="12" customHeight="1" x14ac:dyDescent="0.25">
      <c r="A147" s="174" t="s">
        <v>124</v>
      </c>
      <c r="B147" s="174"/>
      <c r="C147" s="174"/>
      <c r="D147" s="174"/>
      <c r="E147" s="174"/>
      <c r="F147" s="174"/>
      <c r="G147" s="174"/>
      <c r="H147" s="36">
        <f>H127+H137+H141</f>
        <v>0</v>
      </c>
      <c r="I147" s="37">
        <f>I127+I137+I141</f>
        <v>0</v>
      </c>
    </row>
    <row r="148" spans="1:12" ht="4.5" customHeight="1" x14ac:dyDescent="0.25"/>
    <row r="149" spans="1:12" ht="11.25" customHeight="1" x14ac:dyDescent="0.25">
      <c r="A149" s="158" t="s">
        <v>125</v>
      </c>
      <c r="B149" s="158"/>
      <c r="C149" s="158"/>
      <c r="D149" s="158"/>
      <c r="E149" s="158"/>
      <c r="F149" s="158"/>
      <c r="G149" s="158"/>
      <c r="H149" s="158"/>
      <c r="I149" s="158"/>
    </row>
    <row r="150" spans="1:12" ht="33.75" customHeight="1" x14ac:dyDescent="0.25">
      <c r="A150" s="14" t="s">
        <v>32</v>
      </c>
      <c r="B150" s="159" t="s">
        <v>126</v>
      </c>
      <c r="C150" s="159"/>
      <c r="D150" s="159"/>
      <c r="E150" s="159"/>
      <c r="F150" s="159"/>
      <c r="G150" s="159"/>
      <c r="H150" s="14" t="s">
        <v>34</v>
      </c>
      <c r="I150" s="14" t="s">
        <v>35</v>
      </c>
    </row>
    <row r="151" spans="1:12" ht="15" customHeight="1" x14ac:dyDescent="0.25">
      <c r="A151" s="99">
        <v>1</v>
      </c>
      <c r="B151" s="138" t="s">
        <v>127</v>
      </c>
      <c r="C151" s="138"/>
      <c r="D151" s="138"/>
      <c r="E151" s="138"/>
      <c r="F151" s="138"/>
      <c r="G151" s="138"/>
      <c r="H151" s="15">
        <f>I151/$I$116</f>
        <v>1.8803418803418806E-2</v>
      </c>
      <c r="I151" s="105">
        <f>($D$161/$E$162)*G161</f>
        <v>96.961220568235561</v>
      </c>
    </row>
    <row r="152" spans="1:12" ht="15" customHeight="1" x14ac:dyDescent="0.25">
      <c r="A152" s="99">
        <v>2</v>
      </c>
      <c r="B152" s="138" t="s">
        <v>128</v>
      </c>
      <c r="C152" s="138"/>
      <c r="D152" s="138"/>
      <c r="E152" s="138"/>
      <c r="F152" s="138"/>
      <c r="G152" s="138"/>
      <c r="H152" s="15">
        <f>I152/$I$116</f>
        <v>8.6609686609686612E-2</v>
      </c>
      <c r="I152" s="105">
        <f>($D$161/$E$162)*G162</f>
        <v>446.60925837490316</v>
      </c>
    </row>
    <row r="153" spans="1:12" ht="15" customHeight="1" x14ac:dyDescent="0.25">
      <c r="A153" s="99">
        <v>3</v>
      </c>
      <c r="B153" s="138" t="s">
        <v>12</v>
      </c>
      <c r="C153" s="138"/>
      <c r="D153" s="138"/>
      <c r="E153" s="138"/>
      <c r="F153" s="138"/>
      <c r="G153" s="138"/>
      <c r="H153" s="15">
        <f>I153/$I$116</f>
        <v>3.4188034188034185E-2</v>
      </c>
      <c r="I153" s="105">
        <f>($D$161/$E$162)*G163</f>
        <v>176.29312830588282</v>
      </c>
    </row>
    <row r="154" spans="1:12" ht="15" customHeight="1" x14ac:dyDescent="0.25">
      <c r="A154" s="99">
        <v>4</v>
      </c>
      <c r="B154" s="138" t="s">
        <v>129</v>
      </c>
      <c r="C154" s="138"/>
      <c r="D154" s="138"/>
      <c r="E154" s="138"/>
      <c r="F154" s="138"/>
      <c r="G154" s="138"/>
      <c r="H154" s="15">
        <f>I154/$I$116</f>
        <v>0</v>
      </c>
      <c r="I154" s="105">
        <f>($D$161/$E$162)*G164</f>
        <v>0</v>
      </c>
    </row>
    <row r="155" spans="1:12" ht="15" customHeight="1" x14ac:dyDescent="0.25">
      <c r="A155" s="99">
        <v>5</v>
      </c>
      <c r="B155" s="138" t="s">
        <v>130</v>
      </c>
      <c r="C155" s="138"/>
      <c r="D155" s="138"/>
      <c r="E155" s="138"/>
      <c r="F155" s="138"/>
      <c r="G155" s="138"/>
      <c r="H155" s="15">
        <f>I155/$I$116</f>
        <v>0</v>
      </c>
      <c r="I155" s="105">
        <f>($D$161/$E$162)*G165</f>
        <v>0</v>
      </c>
    </row>
    <row r="156" spans="1:12" ht="15" customHeight="1" x14ac:dyDescent="0.25">
      <c r="A156" s="160" t="s">
        <v>131</v>
      </c>
      <c r="B156" s="160"/>
      <c r="C156" s="160"/>
      <c r="D156" s="160"/>
      <c r="E156" s="160"/>
      <c r="F156" s="160"/>
      <c r="G156" s="160"/>
      <c r="H156" s="16">
        <f>H151+H152+H153+H154+H155</f>
        <v>0.1396011396011396</v>
      </c>
      <c r="I156" s="17">
        <f>SUM(I151:I155)</f>
        <v>719.86360724902147</v>
      </c>
    </row>
    <row r="157" spans="1:12" ht="11.25" customHeight="1" x14ac:dyDescent="0.25">
      <c r="A157" s="20" t="s">
        <v>132</v>
      </c>
      <c r="B157" s="167" t="s">
        <v>133</v>
      </c>
      <c r="C157" s="167"/>
      <c r="D157" s="167"/>
      <c r="E157" s="167"/>
      <c r="F157" s="167"/>
      <c r="G157" s="167"/>
      <c r="H157" s="167"/>
      <c r="I157" s="167"/>
    </row>
    <row r="158" spans="1:12" ht="18.75" customHeight="1" x14ac:dyDescent="0.25">
      <c r="A158" s="20" t="s">
        <v>134</v>
      </c>
      <c r="B158" s="190" t="s">
        <v>135</v>
      </c>
      <c r="C158" s="190"/>
      <c r="D158" s="190"/>
      <c r="E158" s="190"/>
      <c r="F158" s="190"/>
      <c r="G158" s="190"/>
      <c r="H158" s="190"/>
      <c r="I158" s="190"/>
    </row>
    <row r="159" spans="1:12" ht="13.5" customHeight="1" x14ac:dyDescent="0.25">
      <c r="A159" s="169" t="s">
        <v>136</v>
      </c>
      <c r="B159" s="169"/>
      <c r="C159" s="169"/>
      <c r="D159" s="169"/>
      <c r="E159" s="169"/>
      <c r="F159" s="169"/>
      <c r="G159" s="169"/>
      <c r="H159" s="169"/>
      <c r="I159" s="169"/>
    </row>
    <row r="160" spans="1:12" ht="13.5" customHeight="1" x14ac:dyDescent="0.25">
      <c r="A160" s="154" t="s">
        <v>137</v>
      </c>
      <c r="B160" s="154"/>
      <c r="C160" s="99" t="s">
        <v>138</v>
      </c>
      <c r="D160" s="151" t="s">
        <v>139</v>
      </c>
      <c r="E160" s="151"/>
      <c r="F160" s="99" t="s">
        <v>140</v>
      </c>
      <c r="G160" s="50" t="s">
        <v>141</v>
      </c>
      <c r="H160" s="154" t="s">
        <v>142</v>
      </c>
      <c r="I160" s="154"/>
    </row>
    <row r="161" spans="1:10" ht="13.5" customHeight="1" x14ac:dyDescent="0.25">
      <c r="A161" s="187">
        <f>I116</f>
        <v>5156.5740029470726</v>
      </c>
      <c r="B161" s="187"/>
      <c r="C161" s="105">
        <f>I147</f>
        <v>0</v>
      </c>
      <c r="D161" s="188">
        <f>A161+C161</f>
        <v>5156.5740029470726</v>
      </c>
      <c r="E161" s="188"/>
      <c r="F161" s="99" t="str">
        <f>B151</f>
        <v>PIS</v>
      </c>
      <c r="G161" s="51">
        <v>1.6500000000000001E-2</v>
      </c>
      <c r="H161" s="189">
        <v>6.4999999999999997E-3</v>
      </c>
      <c r="I161" s="189"/>
      <c r="J161" s="25"/>
    </row>
    <row r="162" spans="1:10" ht="13.5" customHeight="1" x14ac:dyDescent="0.25">
      <c r="A162" s="194" t="s">
        <v>143</v>
      </c>
      <c r="B162" s="194"/>
      <c r="C162" s="50">
        <v>1</v>
      </c>
      <c r="D162" s="52">
        <f>G166/1</f>
        <v>0.1225</v>
      </c>
      <c r="E162" s="53">
        <f>C162-D162</f>
        <v>0.87749999999999995</v>
      </c>
      <c r="F162" s="99" t="str">
        <f>B152</f>
        <v>COFINS</v>
      </c>
      <c r="G162" s="51">
        <v>7.5999999999999998E-2</v>
      </c>
      <c r="H162" s="189">
        <v>0.03</v>
      </c>
      <c r="I162" s="189"/>
    </row>
    <row r="163" spans="1:10" ht="13.5" customHeight="1" x14ac:dyDescent="0.25">
      <c r="A163" s="195" t="s">
        <v>144</v>
      </c>
      <c r="B163" s="195"/>
      <c r="C163" s="99">
        <v>1</v>
      </c>
      <c r="D163" s="54">
        <f>H166</f>
        <v>6.6500000000000004E-2</v>
      </c>
      <c r="E163" s="55">
        <f>C163-D163</f>
        <v>0.9335</v>
      </c>
      <c r="F163" s="99" t="str">
        <f>B153</f>
        <v>ISS</v>
      </c>
      <c r="G163" s="51">
        <f>I11</f>
        <v>0.03</v>
      </c>
      <c r="H163" s="189">
        <f>I11</f>
        <v>0.03</v>
      </c>
      <c r="I163" s="189"/>
    </row>
    <row r="164" spans="1:10" ht="13.5" customHeight="1" x14ac:dyDescent="0.25">
      <c r="A164" s="196" t="s">
        <v>145</v>
      </c>
      <c r="B164" s="196"/>
      <c r="C164" s="99">
        <v>1</v>
      </c>
      <c r="D164" s="56">
        <v>0.09</v>
      </c>
      <c r="E164" s="57">
        <f>C164-D164</f>
        <v>0.91</v>
      </c>
      <c r="F164" s="99" t="s">
        <v>146</v>
      </c>
      <c r="G164" s="51">
        <v>0</v>
      </c>
      <c r="H164" s="189">
        <v>0</v>
      </c>
      <c r="I164" s="189"/>
    </row>
    <row r="165" spans="1:10" ht="13.5" customHeight="1" x14ac:dyDescent="0.25">
      <c r="A165" s="191" t="s">
        <v>147</v>
      </c>
      <c r="B165" s="191" t="s">
        <v>148</v>
      </c>
      <c r="C165" s="191"/>
      <c r="D165" s="191"/>
      <c r="E165" s="191"/>
      <c r="F165" s="95" t="s">
        <v>149</v>
      </c>
      <c r="G165" s="51">
        <v>0</v>
      </c>
      <c r="H165" s="189">
        <v>0</v>
      </c>
      <c r="I165" s="189"/>
    </row>
    <row r="166" spans="1:10" ht="18" customHeight="1" x14ac:dyDescent="0.25">
      <c r="A166" s="191"/>
      <c r="B166" s="191"/>
      <c r="C166" s="191"/>
      <c r="D166" s="191"/>
      <c r="E166" s="191"/>
      <c r="F166" s="97" t="s">
        <v>150</v>
      </c>
      <c r="G166" s="58">
        <f>SUM(G161:G165)</f>
        <v>0.1225</v>
      </c>
      <c r="H166" s="192">
        <f>SUM(H161:I165)</f>
        <v>6.6500000000000004E-2</v>
      </c>
      <c r="I166" s="192"/>
    </row>
    <row r="167" spans="1:10" ht="18" customHeight="1" x14ac:dyDescent="0.25">
      <c r="A167" s="20" t="s">
        <v>151</v>
      </c>
      <c r="B167" s="190" t="s">
        <v>152</v>
      </c>
      <c r="C167" s="190"/>
      <c r="D167" s="190"/>
      <c r="E167" s="190"/>
      <c r="F167" s="190"/>
      <c r="G167" s="190"/>
      <c r="H167" s="190"/>
      <c r="I167" s="190"/>
    </row>
    <row r="168" spans="1:10" ht="4.5" customHeight="1" x14ac:dyDescent="0.25">
      <c r="A168" s="59"/>
      <c r="B168" s="193"/>
      <c r="C168" s="193"/>
      <c r="D168" s="193"/>
      <c r="E168" s="193"/>
      <c r="F168" s="193"/>
      <c r="G168" s="193"/>
      <c r="H168" s="193"/>
      <c r="I168" s="193"/>
    </row>
    <row r="169" spans="1:10" ht="12" customHeight="1" x14ac:dyDescent="0.25">
      <c r="A169" s="174" t="s">
        <v>153</v>
      </c>
      <c r="B169" s="174"/>
      <c r="C169" s="174"/>
      <c r="D169" s="174"/>
      <c r="E169" s="174"/>
      <c r="F169" s="174"/>
      <c r="G169" s="174"/>
      <c r="H169" s="36">
        <f>H156</f>
        <v>0.1396011396011396</v>
      </c>
      <c r="I169" s="37">
        <f>I156</f>
        <v>719.86360724902147</v>
      </c>
    </row>
    <row r="170" spans="1:10" ht="4.5" customHeight="1" x14ac:dyDescent="0.25"/>
    <row r="171" spans="1:10" ht="11.25" customHeight="1" x14ac:dyDescent="0.25">
      <c r="A171" s="197" t="s">
        <v>154</v>
      </c>
      <c r="B171" s="197"/>
      <c r="C171" s="197"/>
      <c r="D171" s="197"/>
      <c r="E171" s="197"/>
      <c r="F171" s="197"/>
      <c r="G171" s="197"/>
      <c r="H171" s="197"/>
      <c r="I171" s="197"/>
    </row>
    <row r="172" spans="1:10" ht="11.25" customHeight="1" x14ac:dyDescent="0.25">
      <c r="A172" s="158" t="s">
        <v>31</v>
      </c>
      <c r="B172" s="158"/>
      <c r="C172" s="158"/>
      <c r="D172" s="158"/>
      <c r="E172" s="158"/>
      <c r="F172" s="158"/>
      <c r="G172" s="158"/>
      <c r="H172" s="158"/>
      <c r="I172" s="158"/>
    </row>
    <row r="173" spans="1:10" ht="15" customHeight="1" x14ac:dyDescent="0.25">
      <c r="A173" s="99">
        <v>1</v>
      </c>
      <c r="B173" s="138" t="s">
        <v>155</v>
      </c>
      <c r="C173" s="138"/>
      <c r="D173" s="138"/>
      <c r="E173" s="138"/>
      <c r="F173" s="138"/>
      <c r="G173" s="138"/>
      <c r="H173" s="15">
        <f>I173/$G$194</f>
        <v>0.42777925998392752</v>
      </c>
      <c r="I173" s="60">
        <f>I47</f>
        <v>2513.8181322314049</v>
      </c>
    </row>
    <row r="174" spans="1:10" ht="15" customHeight="1" x14ac:dyDescent="0.25">
      <c r="A174" s="99">
        <v>2</v>
      </c>
      <c r="B174" s="138" t="s">
        <v>156</v>
      </c>
      <c r="C174" s="138"/>
      <c r="D174" s="138"/>
      <c r="E174" s="138"/>
      <c r="F174" s="138"/>
      <c r="G174" s="138"/>
      <c r="H174" s="15">
        <f>I174/$G$194</f>
        <v>0.33705670035175839</v>
      </c>
      <c r="I174" s="60">
        <f>I67+I79+I86+I90</f>
        <v>1980.6926707156681</v>
      </c>
    </row>
    <row r="175" spans="1:10" ht="15" customHeight="1" x14ac:dyDescent="0.25">
      <c r="A175" s="99">
        <v>3</v>
      </c>
      <c r="B175" s="138" t="s">
        <v>157</v>
      </c>
      <c r="C175" s="138"/>
      <c r="D175" s="138"/>
      <c r="E175" s="138"/>
      <c r="F175" s="138"/>
      <c r="G175" s="138"/>
      <c r="H175" s="15">
        <f>I175/$G$194</f>
        <v>0.1126640396643141</v>
      </c>
      <c r="I175" s="60">
        <f>I102</f>
        <v>662.06319999999994</v>
      </c>
    </row>
    <row r="176" spans="1:10" s="19" customFormat="1" ht="15" customHeight="1" x14ac:dyDescent="0.25">
      <c r="A176" s="174" t="s">
        <v>158</v>
      </c>
      <c r="B176" s="174"/>
      <c r="C176" s="174"/>
      <c r="D176" s="174"/>
      <c r="E176" s="174"/>
      <c r="F176" s="174"/>
      <c r="G176" s="174"/>
      <c r="H176" s="36">
        <f>H173+H174+H175</f>
        <v>0.87749999999999995</v>
      </c>
      <c r="I176" s="37">
        <f>SUM(I173:I175)</f>
        <v>5156.5740029470726</v>
      </c>
      <c r="J176" s="26"/>
    </row>
    <row r="177" spans="1:11" ht="4.5" customHeight="1" x14ac:dyDescent="0.25"/>
    <row r="178" spans="1:11" ht="11.25" customHeight="1" x14ac:dyDescent="0.25">
      <c r="A178" s="158" t="s">
        <v>102</v>
      </c>
      <c r="B178" s="158"/>
      <c r="C178" s="158"/>
      <c r="D178" s="158"/>
      <c r="E178" s="158"/>
      <c r="F178" s="158"/>
      <c r="G178" s="158"/>
      <c r="H178" s="158"/>
      <c r="I178" s="158"/>
    </row>
    <row r="179" spans="1:11" ht="15" customHeight="1" x14ac:dyDescent="0.25">
      <c r="A179" s="99">
        <v>1</v>
      </c>
      <c r="B179" s="138" t="s">
        <v>159</v>
      </c>
      <c r="C179" s="138"/>
      <c r="D179" s="138"/>
      <c r="E179" s="138"/>
      <c r="F179" s="138"/>
      <c r="G179" s="138"/>
      <c r="H179" s="15">
        <f>I179/$G$194</f>
        <v>0</v>
      </c>
      <c r="I179" s="105">
        <f>I127</f>
        <v>0</v>
      </c>
    </row>
    <row r="180" spans="1:11" ht="15" customHeight="1" x14ac:dyDescent="0.25">
      <c r="A180" s="99">
        <v>2</v>
      </c>
      <c r="B180" s="138" t="s">
        <v>160</v>
      </c>
      <c r="C180" s="138"/>
      <c r="D180" s="138"/>
      <c r="E180" s="138"/>
      <c r="F180" s="138"/>
      <c r="G180" s="138"/>
      <c r="H180" s="15">
        <f>I180/$G$194</f>
        <v>0</v>
      </c>
      <c r="I180" s="105">
        <f>I137</f>
        <v>0</v>
      </c>
    </row>
    <row r="181" spans="1:11" ht="15" customHeight="1" x14ac:dyDescent="0.25">
      <c r="A181" s="99">
        <v>3</v>
      </c>
      <c r="B181" s="138" t="s">
        <v>161</v>
      </c>
      <c r="C181" s="138"/>
      <c r="D181" s="138"/>
      <c r="E181" s="138"/>
      <c r="F181" s="138"/>
      <c r="G181" s="138"/>
      <c r="H181" s="15">
        <f>I181/$G$194</f>
        <v>0</v>
      </c>
      <c r="I181" s="105">
        <f>I141</f>
        <v>0</v>
      </c>
    </row>
    <row r="182" spans="1:11" ht="15" customHeight="1" x14ac:dyDescent="0.25">
      <c r="A182" s="174" t="s">
        <v>162</v>
      </c>
      <c r="B182" s="174"/>
      <c r="C182" s="174"/>
      <c r="D182" s="174"/>
      <c r="E182" s="174"/>
      <c r="F182" s="174"/>
      <c r="G182" s="174"/>
      <c r="H182" s="36">
        <f>H179+H180+H181</f>
        <v>0</v>
      </c>
      <c r="I182" s="37">
        <f>I179+I180+I181</f>
        <v>0</v>
      </c>
    </row>
    <row r="183" spans="1:11" ht="4.5" customHeight="1" x14ac:dyDescent="0.25"/>
    <row r="184" spans="1:11" ht="11.25" customHeight="1" x14ac:dyDescent="0.25">
      <c r="A184" s="158" t="s">
        <v>125</v>
      </c>
      <c r="B184" s="158"/>
      <c r="C184" s="158"/>
      <c r="D184" s="158"/>
      <c r="E184" s="158"/>
      <c r="F184" s="158"/>
      <c r="G184" s="158"/>
      <c r="H184" s="158"/>
      <c r="I184" s="158"/>
    </row>
    <row r="185" spans="1:11" ht="15" customHeight="1" x14ac:dyDescent="0.25">
      <c r="A185" s="99">
        <v>1</v>
      </c>
      <c r="B185" s="138" t="s">
        <v>163</v>
      </c>
      <c r="C185" s="138"/>
      <c r="D185" s="138"/>
      <c r="E185" s="138"/>
      <c r="F185" s="138"/>
      <c r="G185" s="138"/>
      <c r="H185" s="15">
        <f>I185/$G$194</f>
        <v>0.12249999999999998</v>
      </c>
      <c r="I185" s="105">
        <f>I156</f>
        <v>719.86360724902147</v>
      </c>
    </row>
    <row r="186" spans="1:11" ht="15" customHeight="1" x14ac:dyDescent="0.25">
      <c r="A186" s="174" t="s">
        <v>164</v>
      </c>
      <c r="B186" s="174"/>
      <c r="C186" s="174"/>
      <c r="D186" s="174"/>
      <c r="E186" s="174"/>
      <c r="F186" s="174"/>
      <c r="G186" s="174"/>
      <c r="H186" s="36">
        <f>H185</f>
        <v>0.12249999999999998</v>
      </c>
      <c r="I186" s="37">
        <f>I156</f>
        <v>719.86360724902147</v>
      </c>
      <c r="K186" s="31"/>
    </row>
    <row r="187" spans="1:11" ht="4.5" customHeight="1" x14ac:dyDescent="0.25"/>
    <row r="188" spans="1:11" ht="11.25" customHeight="1" x14ac:dyDescent="0.25">
      <c r="A188" s="205" t="s">
        <v>184</v>
      </c>
      <c r="B188" s="205"/>
      <c r="C188" s="205"/>
      <c r="D188" s="205"/>
      <c r="E188" s="205"/>
      <c r="F188" s="205"/>
      <c r="G188" s="205"/>
      <c r="H188" s="205"/>
      <c r="I188" s="205"/>
    </row>
    <row r="189" spans="1:11" ht="4.9000000000000004" customHeight="1" x14ac:dyDescent="0.25">
      <c r="A189" s="198"/>
      <c r="B189" s="198"/>
      <c r="C189" s="198"/>
      <c r="D189" s="198"/>
      <c r="E189" s="198"/>
      <c r="F189" s="198"/>
      <c r="G189" s="198"/>
      <c r="H189" s="198"/>
      <c r="I189" s="198"/>
    </row>
    <row r="190" spans="1:11" ht="40.5" customHeight="1" x14ac:dyDescent="0.25">
      <c r="A190" s="205" t="s">
        <v>182</v>
      </c>
      <c r="B190" s="205"/>
      <c r="C190" s="205"/>
      <c r="D190" s="205"/>
      <c r="E190" s="205"/>
      <c r="F190" s="205"/>
      <c r="G190" s="206" t="s">
        <v>186</v>
      </c>
      <c r="H190" s="207"/>
      <c r="I190" s="208"/>
    </row>
    <row r="191" spans="1:11" ht="11.25" customHeight="1" x14ac:dyDescent="0.25">
      <c r="A191" s="205"/>
      <c r="B191" s="205"/>
      <c r="C191" s="205"/>
      <c r="D191" s="205"/>
      <c r="E191" s="205"/>
      <c r="F191" s="205"/>
      <c r="G191" s="106"/>
      <c r="H191" s="107"/>
      <c r="I191" s="107">
        <f>((H71+H77+H78+H83+H84+H85)+((H71+H77+H78+H83+H84+H85)*H67))*I47*H194</f>
        <v>967.87586811380675</v>
      </c>
    </row>
    <row r="192" spans="1:11" ht="4.9000000000000004" customHeight="1" x14ac:dyDescent="0.25">
      <c r="A192" s="198"/>
      <c r="B192" s="198"/>
      <c r="C192" s="198"/>
      <c r="D192" s="198"/>
      <c r="E192" s="198"/>
      <c r="F192" s="198"/>
      <c r="G192" s="198"/>
      <c r="H192" s="198"/>
      <c r="I192" s="198"/>
    </row>
    <row r="193" spans="1:9" ht="35.450000000000003" customHeight="1" x14ac:dyDescent="0.25">
      <c r="A193" s="199" t="s">
        <v>183</v>
      </c>
      <c r="B193" s="200"/>
      <c r="C193" s="200"/>
      <c r="D193" s="200"/>
      <c r="E193" s="200"/>
      <c r="F193" s="201"/>
      <c r="G193" s="81" t="s">
        <v>165</v>
      </c>
      <c r="H193" s="81" t="s">
        <v>166</v>
      </c>
      <c r="I193" s="81" t="s">
        <v>167</v>
      </c>
    </row>
    <row r="194" spans="1:9" ht="14.45" customHeight="1" x14ac:dyDescent="0.25">
      <c r="A194" s="202"/>
      <c r="B194" s="203"/>
      <c r="C194" s="203"/>
      <c r="D194" s="203"/>
      <c r="E194" s="203"/>
      <c r="F194" s="204"/>
      <c r="G194" s="87">
        <f>I176+I182+I186</f>
        <v>5876.4376101960943</v>
      </c>
      <c r="H194" s="92">
        <f>IF(D6="12x36",2,1)</f>
        <v>1</v>
      </c>
      <c r="I194" s="88">
        <f>G194*H194</f>
        <v>5876.4376101960943</v>
      </c>
    </row>
  </sheetData>
  <mergeCells count="184">
    <mergeCell ref="A192:I192"/>
    <mergeCell ref="A193:F194"/>
    <mergeCell ref="A184:I184"/>
    <mergeCell ref="B185:G185"/>
    <mergeCell ref="A186:G186"/>
    <mergeCell ref="A188:I188"/>
    <mergeCell ref="A189:I189"/>
    <mergeCell ref="A190:F191"/>
    <mergeCell ref="G190:I190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A159:I159"/>
    <mergeCell ref="A160:B160"/>
    <mergeCell ref="D160:E160"/>
    <mergeCell ref="H160:I160"/>
    <mergeCell ref="A161:B161"/>
    <mergeCell ref="D161:E161"/>
    <mergeCell ref="H161:I161"/>
    <mergeCell ref="B153:G153"/>
    <mergeCell ref="B154:G154"/>
    <mergeCell ref="B155:G155"/>
    <mergeCell ref="A156:G156"/>
    <mergeCell ref="B157:I157"/>
    <mergeCell ref="B158:I158"/>
    <mergeCell ref="A145:B145"/>
    <mergeCell ref="A147:G147"/>
    <mergeCell ref="A149:I149"/>
    <mergeCell ref="B150:G150"/>
    <mergeCell ref="B151:G151"/>
    <mergeCell ref="B152:G152"/>
    <mergeCell ref="A137:G137"/>
    <mergeCell ref="B139:G139"/>
    <mergeCell ref="B140:G140"/>
    <mergeCell ref="A141:G141"/>
    <mergeCell ref="A143:E143"/>
    <mergeCell ref="A144:B144"/>
    <mergeCell ref="A131:B131"/>
    <mergeCell ref="A132:B132"/>
    <mergeCell ref="B133:I133"/>
    <mergeCell ref="B134:G134"/>
    <mergeCell ref="B135:G135"/>
    <mergeCell ref="B136:G136"/>
    <mergeCell ref="B123:G123"/>
    <mergeCell ref="B125:G125"/>
    <mergeCell ref="B126:G126"/>
    <mergeCell ref="A127:G127"/>
    <mergeCell ref="B128:I128"/>
    <mergeCell ref="A130:E130"/>
    <mergeCell ref="B124:G124"/>
    <mergeCell ref="A116:G116"/>
    <mergeCell ref="A118:I118"/>
    <mergeCell ref="B119:G119"/>
    <mergeCell ref="B120:G120"/>
    <mergeCell ref="B121:G121"/>
    <mergeCell ref="B122:G122"/>
    <mergeCell ref="A109:B109"/>
    <mergeCell ref="A110:B110"/>
    <mergeCell ref="A112:E112"/>
    <mergeCell ref="F112:I112"/>
    <mergeCell ref="A113:B113"/>
    <mergeCell ref="A114:B114"/>
    <mergeCell ref="A102:G102"/>
    <mergeCell ref="B103:G103"/>
    <mergeCell ref="A104:I104"/>
    <mergeCell ref="A105:B105"/>
    <mergeCell ref="A106:B106"/>
    <mergeCell ref="A108:I108"/>
    <mergeCell ref="B95:G95"/>
    <mergeCell ref="B96:G96"/>
    <mergeCell ref="B97:G97"/>
    <mergeCell ref="B98:G98"/>
    <mergeCell ref="B99:G99"/>
    <mergeCell ref="B101:G101"/>
    <mergeCell ref="B100:G100"/>
    <mergeCell ref="A86:G86"/>
    <mergeCell ref="B88:G88"/>
    <mergeCell ref="B89:G89"/>
    <mergeCell ref="A90:G90"/>
    <mergeCell ref="A92:G92"/>
    <mergeCell ref="B94:G94"/>
    <mergeCell ref="B80:I80"/>
    <mergeCell ref="B81:I81"/>
    <mergeCell ref="B82:G82"/>
    <mergeCell ref="B83:G83"/>
    <mergeCell ref="B84:G84"/>
    <mergeCell ref="B85:G85"/>
    <mergeCell ref="B74:G74"/>
    <mergeCell ref="B75:G75"/>
    <mergeCell ref="B76:G76"/>
    <mergeCell ref="B77:G77"/>
    <mergeCell ref="B78:G78"/>
    <mergeCell ref="A79:G79"/>
    <mergeCell ref="A68:I68"/>
    <mergeCell ref="A69:I69"/>
    <mergeCell ref="B70:G70"/>
    <mergeCell ref="B71:G71"/>
    <mergeCell ref="B72:G72"/>
    <mergeCell ref="B73:G73"/>
    <mergeCell ref="B62:G62"/>
    <mergeCell ref="B63:G63"/>
    <mergeCell ref="B64:G64"/>
    <mergeCell ref="B65:G65"/>
    <mergeCell ref="B66:G66"/>
    <mergeCell ref="A67:G67"/>
    <mergeCell ref="A47:G47"/>
    <mergeCell ref="A48:I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B46:G46"/>
    <mergeCell ref="A30:F30"/>
    <mergeCell ref="A32:I36"/>
    <mergeCell ref="A37:I37"/>
    <mergeCell ref="B38:G38"/>
    <mergeCell ref="B39:G39"/>
    <mergeCell ref="B40:G40"/>
    <mergeCell ref="A25:F25"/>
    <mergeCell ref="A26:F26"/>
    <mergeCell ref="A27:F28"/>
    <mergeCell ref="A29:F29"/>
    <mergeCell ref="A15:F17"/>
    <mergeCell ref="G15:G17"/>
    <mergeCell ref="A18:F20"/>
    <mergeCell ref="G18:G20"/>
    <mergeCell ref="A21:F22"/>
    <mergeCell ref="A23:F24"/>
    <mergeCell ref="G21:G22"/>
    <mergeCell ref="G23:G24"/>
    <mergeCell ref="H21:H22"/>
    <mergeCell ref="H23:H24"/>
    <mergeCell ref="I21:I22"/>
    <mergeCell ref="I23:I24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3"/>
  <sheetViews>
    <sheetView showGridLines="0" view="pageBreakPreview" topLeftCell="A166" zoomScale="145" zoomScaleNormal="130" zoomScaleSheetLayoutView="145" zoomScalePageLayoutView="130" workbookViewId="0">
      <selection activeCell="K139" sqref="K13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K1" s="3"/>
    </row>
    <row r="2" spans="1:11" ht="22.5" customHeight="1" x14ac:dyDescent="0.25">
      <c r="A2" s="141" t="s">
        <v>1</v>
      </c>
      <c r="B2" s="141"/>
      <c r="C2" s="142" t="s">
        <v>187</v>
      </c>
      <c r="D2" s="142"/>
      <c r="E2" s="143" t="s">
        <v>2</v>
      </c>
      <c r="F2" s="143"/>
      <c r="G2" s="143"/>
      <c r="H2" s="143"/>
      <c r="I2" s="143"/>
    </row>
    <row r="3" spans="1:11" ht="11.25" customHeight="1" x14ac:dyDescent="0.25">
      <c r="A3" s="141" t="s">
        <v>3</v>
      </c>
      <c r="B3" s="141"/>
      <c r="C3" s="4"/>
      <c r="D3" s="5"/>
      <c r="E3" s="6" t="s">
        <v>4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137" t="s">
        <v>5</v>
      </c>
      <c r="B5" s="137"/>
      <c r="C5" s="137"/>
      <c r="D5" s="144" t="s">
        <v>189</v>
      </c>
      <c r="E5" s="144"/>
      <c r="F5" s="144"/>
      <c r="G5" s="145" t="str">
        <f>IF(D6="12x36","Regime de trabalho:","Quantidade de HORAS/MÊS")</f>
        <v>Quantidade de HORAS/MÊS</v>
      </c>
      <c r="H5" s="145"/>
      <c r="I5" s="146">
        <f>IF(D6="12x36",D6,5*D6)</f>
        <v>220</v>
      </c>
    </row>
    <row r="6" spans="1:11" ht="18.75" customHeight="1" x14ac:dyDescent="0.25">
      <c r="A6" s="137" t="str">
        <f>IF(D6="12x36","Regime de trabalho:","Regime de trabalho (horas semanais):")</f>
        <v>Regime de trabalho (horas semanais):</v>
      </c>
      <c r="B6" s="137"/>
      <c r="C6" s="137"/>
      <c r="D6" s="137">
        <v>44</v>
      </c>
      <c r="E6" s="137"/>
      <c r="F6" s="137"/>
      <c r="G6" s="145"/>
      <c r="H6" s="145"/>
      <c r="I6" s="146"/>
    </row>
    <row r="7" spans="1:11" ht="22.5" customHeight="1" x14ac:dyDescent="0.25">
      <c r="A7" s="137" t="s">
        <v>6</v>
      </c>
      <c r="B7" s="137"/>
      <c r="C7" s="137"/>
      <c r="D7" s="138" t="s">
        <v>199</v>
      </c>
      <c r="E7" s="138"/>
      <c r="F7" s="138"/>
      <c r="G7" s="139" t="s">
        <v>7</v>
      </c>
      <c r="H7" s="139"/>
      <c r="I7" s="140" t="s">
        <v>185</v>
      </c>
    </row>
    <row r="8" spans="1:11" ht="22.5" customHeight="1" x14ac:dyDescent="0.25">
      <c r="A8" s="137" t="s">
        <v>8</v>
      </c>
      <c r="B8" s="137"/>
      <c r="C8" s="137"/>
      <c r="D8" s="138" t="s">
        <v>199</v>
      </c>
      <c r="E8" s="138"/>
      <c r="F8" s="138"/>
      <c r="G8" s="139"/>
      <c r="H8" s="139"/>
      <c r="I8" s="140"/>
    </row>
    <row r="9" spans="1:11" ht="24.75" customHeight="1" x14ac:dyDescent="0.25">
      <c r="A9" s="137" t="s">
        <v>9</v>
      </c>
      <c r="B9" s="137"/>
      <c r="C9" s="137"/>
      <c r="D9" s="137" t="s">
        <v>194</v>
      </c>
      <c r="E9" s="137"/>
      <c r="F9" s="137"/>
      <c r="G9" s="139" t="s">
        <v>10</v>
      </c>
      <c r="H9" s="139"/>
      <c r="I9" s="94" t="s">
        <v>185</v>
      </c>
    </row>
    <row r="10" spans="1:11" ht="32.25" customHeight="1" x14ac:dyDescent="0.25">
      <c r="A10" s="150" t="s">
        <v>179</v>
      </c>
      <c r="B10" s="150"/>
      <c r="C10" s="150"/>
      <c r="D10" s="150"/>
      <c r="E10" s="150"/>
      <c r="F10" s="150"/>
      <c r="G10" s="93" t="s">
        <v>11</v>
      </c>
      <c r="H10" s="96">
        <v>220</v>
      </c>
      <c r="I10" s="7">
        <v>2323.27</v>
      </c>
    </row>
    <row r="11" spans="1:11" ht="11.25" customHeight="1" x14ac:dyDescent="0.25">
      <c r="A11" s="151" t="s">
        <v>12</v>
      </c>
      <c r="B11" s="151"/>
      <c r="C11" s="151"/>
      <c r="D11" s="151"/>
      <c r="E11" s="151"/>
      <c r="F11" s="151"/>
      <c r="G11" s="96" t="str">
        <f>D9</f>
        <v>Porto Alegre</v>
      </c>
      <c r="H11" s="96" t="s">
        <v>13</v>
      </c>
      <c r="I11" s="8">
        <v>0.05</v>
      </c>
    </row>
    <row r="12" spans="1:11" ht="15" customHeight="1" x14ac:dyDescent="0.25">
      <c r="A12" s="151" t="s">
        <v>14</v>
      </c>
      <c r="B12" s="151"/>
      <c r="C12" s="151"/>
      <c r="D12" s="151"/>
      <c r="E12" s="151"/>
      <c r="F12" s="151"/>
      <c r="G12" s="152" t="s">
        <v>15</v>
      </c>
      <c r="H12" s="96" t="s">
        <v>16</v>
      </c>
      <c r="I12" s="7">
        <v>5.3</v>
      </c>
    </row>
    <row r="13" spans="1:11" x14ac:dyDescent="0.25">
      <c r="A13" s="151"/>
      <c r="B13" s="151"/>
      <c r="C13" s="151"/>
      <c r="D13" s="151"/>
      <c r="E13" s="151"/>
      <c r="F13" s="151"/>
      <c r="G13" s="152"/>
      <c r="H13" s="96" t="s">
        <v>17</v>
      </c>
      <c r="I13" s="9">
        <v>22</v>
      </c>
    </row>
    <row r="14" spans="1:11" x14ac:dyDescent="0.25">
      <c r="A14" s="151"/>
      <c r="B14" s="151"/>
      <c r="C14" s="151"/>
      <c r="D14" s="151"/>
      <c r="E14" s="151"/>
      <c r="F14" s="151"/>
      <c r="G14" s="152"/>
      <c r="H14" s="96" t="s">
        <v>18</v>
      </c>
      <c r="I14" s="94">
        <v>0.06</v>
      </c>
    </row>
    <row r="15" spans="1:11" ht="11.25" customHeight="1" x14ac:dyDescent="0.25">
      <c r="A15" s="151" t="s">
        <v>178</v>
      </c>
      <c r="B15" s="151"/>
      <c r="C15" s="151"/>
      <c r="D15" s="151"/>
      <c r="E15" s="151"/>
      <c r="F15" s="151"/>
      <c r="G15" s="152" t="s">
        <v>15</v>
      </c>
      <c r="H15" s="96" t="s">
        <v>16</v>
      </c>
      <c r="I15" s="7">
        <v>31.69</v>
      </c>
    </row>
    <row r="16" spans="1:11" ht="11.25" customHeight="1" x14ac:dyDescent="0.25">
      <c r="A16" s="151"/>
      <c r="B16" s="151"/>
      <c r="C16" s="151"/>
      <c r="D16" s="151"/>
      <c r="E16" s="151"/>
      <c r="F16" s="151"/>
      <c r="G16" s="152"/>
      <c r="H16" s="96" t="s">
        <v>17</v>
      </c>
      <c r="I16" s="9">
        <v>22</v>
      </c>
    </row>
    <row r="17" spans="1:9" x14ac:dyDescent="0.25">
      <c r="A17" s="151"/>
      <c r="B17" s="151"/>
      <c r="C17" s="151"/>
      <c r="D17" s="151"/>
      <c r="E17" s="151"/>
      <c r="F17" s="151"/>
      <c r="G17" s="152"/>
      <c r="H17" s="96" t="s">
        <v>18</v>
      </c>
      <c r="I17" s="94">
        <v>0.2</v>
      </c>
    </row>
    <row r="18" spans="1:9" ht="11.25" customHeight="1" x14ac:dyDescent="0.25">
      <c r="A18" s="151" t="s">
        <v>200</v>
      </c>
      <c r="B18" s="151"/>
      <c r="C18" s="151"/>
      <c r="D18" s="151"/>
      <c r="E18" s="151"/>
      <c r="F18" s="151"/>
      <c r="G18" s="152" t="s">
        <v>15</v>
      </c>
      <c r="H18" s="96" t="s">
        <v>16</v>
      </c>
      <c r="I18" s="7">
        <v>198.64</v>
      </c>
    </row>
    <row r="19" spans="1:9" x14ac:dyDescent="0.25">
      <c r="A19" s="151"/>
      <c r="B19" s="151"/>
      <c r="C19" s="151"/>
      <c r="D19" s="151"/>
      <c r="E19" s="151"/>
      <c r="F19" s="151"/>
      <c r="G19" s="152"/>
      <c r="H19" s="96" t="s">
        <v>17</v>
      </c>
      <c r="I19" s="9">
        <v>1</v>
      </c>
    </row>
    <row r="20" spans="1:9" x14ac:dyDescent="0.25">
      <c r="A20" s="155"/>
      <c r="B20" s="155"/>
      <c r="C20" s="155"/>
      <c r="D20" s="155"/>
      <c r="E20" s="155"/>
      <c r="F20" s="155"/>
      <c r="G20" s="152"/>
      <c r="H20" s="96" t="s">
        <v>18</v>
      </c>
      <c r="I20" s="94">
        <v>0.2</v>
      </c>
    </row>
    <row r="21" spans="1:9" ht="14.25" customHeight="1" x14ac:dyDescent="0.25">
      <c r="A21" s="155" t="s">
        <v>201</v>
      </c>
      <c r="B21" s="211"/>
      <c r="C21" s="211"/>
      <c r="D21" s="211"/>
      <c r="E21" s="211"/>
      <c r="F21" s="212"/>
      <c r="G21" s="216" t="s">
        <v>15</v>
      </c>
      <c r="H21" s="145" t="s">
        <v>21</v>
      </c>
      <c r="I21" s="148">
        <v>0</v>
      </c>
    </row>
    <row r="22" spans="1:9" ht="3" customHeight="1" x14ac:dyDescent="0.25">
      <c r="A22" s="213"/>
      <c r="B22" s="156"/>
      <c r="C22" s="156"/>
      <c r="D22" s="156"/>
      <c r="E22" s="156"/>
      <c r="F22" s="214"/>
      <c r="G22" s="217"/>
      <c r="H22" s="147"/>
      <c r="I22" s="149"/>
    </row>
    <row r="23" spans="1:9" ht="11.25" hidden="1" customHeight="1" x14ac:dyDescent="0.25">
      <c r="A23" s="213"/>
      <c r="B23" s="156"/>
      <c r="C23" s="156"/>
      <c r="D23" s="156"/>
      <c r="E23" s="156"/>
      <c r="F23" s="214"/>
      <c r="G23" s="217"/>
      <c r="H23" s="147"/>
      <c r="I23" s="149"/>
    </row>
    <row r="24" spans="1:9" ht="11.25" hidden="1" customHeight="1" x14ac:dyDescent="0.25">
      <c r="A24" s="150"/>
      <c r="B24" s="157"/>
      <c r="C24" s="157"/>
      <c r="D24" s="157"/>
      <c r="E24" s="157"/>
      <c r="F24" s="215"/>
      <c r="G24" s="218"/>
      <c r="H24" s="209"/>
      <c r="I24" s="210"/>
    </row>
    <row r="25" spans="1:9" ht="22.5" customHeight="1" x14ac:dyDescent="0.25">
      <c r="A25" s="153" t="s">
        <v>22</v>
      </c>
      <c r="B25" s="153"/>
      <c r="C25" s="153"/>
      <c r="D25" s="153"/>
      <c r="E25" s="153"/>
      <c r="F25" s="153"/>
      <c r="G25" s="98"/>
      <c r="H25" s="98" t="s">
        <v>23</v>
      </c>
      <c r="I25" s="10" t="s">
        <v>185</v>
      </c>
    </row>
    <row r="26" spans="1:9" ht="34.5" customHeight="1" x14ac:dyDescent="0.25">
      <c r="A26" s="154" t="s">
        <v>24</v>
      </c>
      <c r="B26" s="154"/>
      <c r="C26" s="154"/>
      <c r="D26" s="154"/>
      <c r="E26" s="154"/>
      <c r="F26" s="154"/>
      <c r="G26" s="96"/>
      <c r="H26" s="96" t="s">
        <v>25</v>
      </c>
      <c r="I26" s="7" t="s">
        <v>185</v>
      </c>
    </row>
    <row r="27" spans="1:9" ht="15" customHeight="1" x14ac:dyDescent="0.25">
      <c r="A27" s="154" t="s">
        <v>26</v>
      </c>
      <c r="B27" s="154"/>
      <c r="C27" s="154"/>
      <c r="D27" s="154"/>
      <c r="E27" s="154"/>
      <c r="F27" s="154"/>
      <c r="G27" s="98"/>
      <c r="H27" s="11" t="s">
        <v>27</v>
      </c>
      <c r="I27" s="12">
        <v>8</v>
      </c>
    </row>
    <row r="28" spans="1:9" ht="15" customHeight="1" x14ac:dyDescent="0.25">
      <c r="A28" s="154"/>
      <c r="B28" s="154"/>
      <c r="C28" s="154"/>
      <c r="D28" s="154"/>
      <c r="E28" s="154"/>
      <c r="F28" s="154"/>
      <c r="G28" s="98"/>
      <c r="H28" s="13" t="s">
        <v>28</v>
      </c>
      <c r="I28" s="94">
        <v>1</v>
      </c>
    </row>
    <row r="29" spans="1:9" ht="26.25" customHeight="1" x14ac:dyDescent="0.25">
      <c r="A29" s="154" t="s">
        <v>29</v>
      </c>
      <c r="B29" s="154"/>
      <c r="C29" s="154"/>
      <c r="D29" s="154"/>
      <c r="E29" s="154"/>
      <c r="F29" s="154"/>
      <c r="G29" s="98"/>
      <c r="H29" s="96" t="s">
        <v>27</v>
      </c>
      <c r="I29" s="12" t="s">
        <v>185</v>
      </c>
    </row>
    <row r="30" spans="1:9" ht="35.25" customHeight="1" x14ac:dyDescent="0.25">
      <c r="A30" s="154" t="s">
        <v>30</v>
      </c>
      <c r="B30" s="154"/>
      <c r="C30" s="154"/>
      <c r="D30" s="154"/>
      <c r="E30" s="154"/>
      <c r="F30" s="154"/>
      <c r="G30" s="96"/>
      <c r="H30" s="93" t="s">
        <v>23</v>
      </c>
      <c r="I30" s="94">
        <v>0.1</v>
      </c>
    </row>
    <row r="31" spans="1:9" ht="1.1499999999999999" customHeight="1" x14ac:dyDescent="0.25">
      <c r="A31" s="90"/>
      <c r="B31" s="90"/>
      <c r="C31" s="90"/>
      <c r="D31" s="90"/>
      <c r="E31" s="90"/>
      <c r="F31" s="90"/>
      <c r="G31" s="90"/>
      <c r="H31" s="90"/>
      <c r="I31" s="91" t="s">
        <v>185</v>
      </c>
    </row>
    <row r="32" spans="1:9" ht="1.1499999999999999" customHeight="1" x14ac:dyDescent="0.25">
      <c r="A32" s="156"/>
      <c r="B32" s="156"/>
      <c r="C32" s="156"/>
      <c r="D32" s="156"/>
      <c r="E32" s="156"/>
      <c r="F32" s="156"/>
      <c r="G32" s="156"/>
      <c r="H32" s="156"/>
      <c r="I32" s="156"/>
    </row>
    <row r="33" spans="1:10" ht="1.1499999999999999" customHeight="1" x14ac:dyDescent="0.25">
      <c r="A33" s="156"/>
      <c r="B33" s="156"/>
      <c r="C33" s="156"/>
      <c r="D33" s="156"/>
      <c r="E33" s="156"/>
      <c r="F33" s="156"/>
      <c r="G33" s="156"/>
      <c r="H33" s="156"/>
      <c r="I33" s="156"/>
    </row>
    <row r="34" spans="1:10" ht="1.1499999999999999" customHeight="1" x14ac:dyDescent="0.25">
      <c r="A34" s="156"/>
      <c r="B34" s="156"/>
      <c r="C34" s="156"/>
      <c r="D34" s="156"/>
      <c r="E34" s="156"/>
      <c r="F34" s="156"/>
      <c r="G34" s="156"/>
      <c r="H34" s="156"/>
      <c r="I34" s="156"/>
    </row>
    <row r="35" spans="1:10" ht="1.1499999999999999" customHeight="1" x14ac:dyDescent="0.25">
      <c r="A35" s="156"/>
      <c r="B35" s="156"/>
      <c r="C35" s="156"/>
      <c r="D35" s="156"/>
      <c r="E35" s="156"/>
      <c r="F35" s="156"/>
      <c r="G35" s="156"/>
      <c r="H35" s="156"/>
      <c r="I35" s="156"/>
    </row>
    <row r="36" spans="1:10" ht="1.1499999999999999" customHeight="1" x14ac:dyDescent="0.25">
      <c r="A36" s="157"/>
      <c r="B36" s="157"/>
      <c r="C36" s="157"/>
      <c r="D36" s="157"/>
      <c r="E36" s="157"/>
      <c r="F36" s="157"/>
      <c r="G36" s="157"/>
      <c r="H36" s="157"/>
      <c r="I36" s="157"/>
    </row>
    <row r="37" spans="1:10" ht="8.25" customHeight="1" x14ac:dyDescent="0.25">
      <c r="A37" s="158" t="s">
        <v>31</v>
      </c>
      <c r="B37" s="158"/>
      <c r="C37" s="158"/>
      <c r="D37" s="158"/>
      <c r="E37" s="158"/>
      <c r="F37" s="158"/>
      <c r="G37" s="158"/>
      <c r="H37" s="158"/>
      <c r="I37" s="158"/>
    </row>
    <row r="38" spans="1:10" ht="33.75" customHeight="1" x14ac:dyDescent="0.25">
      <c r="A38" s="14" t="s">
        <v>32</v>
      </c>
      <c r="B38" s="159" t="s">
        <v>33</v>
      </c>
      <c r="C38" s="159"/>
      <c r="D38" s="159"/>
      <c r="E38" s="159"/>
      <c r="F38" s="159"/>
      <c r="G38" s="159"/>
      <c r="H38" s="14" t="s">
        <v>34</v>
      </c>
      <c r="I38" s="14" t="s">
        <v>35</v>
      </c>
    </row>
    <row r="39" spans="1:10" ht="15" customHeight="1" x14ac:dyDescent="0.25">
      <c r="A39" s="99">
        <v>1</v>
      </c>
      <c r="B39" s="138" t="s">
        <v>36</v>
      </c>
      <c r="C39" s="138"/>
      <c r="D39" s="138"/>
      <c r="E39" s="138"/>
      <c r="F39" s="138"/>
      <c r="G39" s="138"/>
      <c r="H39" s="15">
        <f t="shared" ref="H39:H46" si="0">I39/$I$47</f>
        <v>0.91805766312594828</v>
      </c>
      <c r="I39" s="105">
        <f>IF(D6="12x36",I10,I10/H10*I5)</f>
        <v>2323.27</v>
      </c>
    </row>
    <row r="40" spans="1:10" ht="15" customHeight="1" x14ac:dyDescent="0.25">
      <c r="A40" s="99">
        <f t="shared" ref="A40:A46" si="1">A39+1</f>
        <v>2</v>
      </c>
      <c r="B40" s="138" t="s">
        <v>37</v>
      </c>
      <c r="C40" s="138"/>
      <c r="D40" s="138"/>
      <c r="E40" s="138"/>
      <c r="F40" s="138"/>
      <c r="G40" s="138"/>
      <c r="H40" s="15">
        <f t="shared" si="0"/>
        <v>0</v>
      </c>
      <c r="I40" s="105">
        <f>IF(I9=30%,I39*I9,0)</f>
        <v>0</v>
      </c>
    </row>
    <row r="41" spans="1:10" ht="15" customHeight="1" x14ac:dyDescent="0.25">
      <c r="A41" s="99">
        <f t="shared" si="1"/>
        <v>3</v>
      </c>
      <c r="B41" s="138" t="s">
        <v>38</v>
      </c>
      <c r="C41" s="138"/>
      <c r="D41" s="138"/>
      <c r="E41" s="138"/>
      <c r="F41" s="138"/>
      <c r="G41" s="138"/>
      <c r="H41" s="15">
        <f t="shared" si="0"/>
        <v>0</v>
      </c>
      <c r="I41" s="105">
        <f>IF(I7=10%,I26*I7,0)</f>
        <v>0</v>
      </c>
    </row>
    <row r="42" spans="1:10" ht="15" customHeight="1" x14ac:dyDescent="0.25">
      <c r="A42" s="99">
        <f t="shared" si="1"/>
        <v>4</v>
      </c>
      <c r="B42" s="138" t="s">
        <v>39</v>
      </c>
      <c r="C42" s="138"/>
      <c r="D42" s="138"/>
      <c r="E42" s="138"/>
      <c r="F42" s="138"/>
      <c r="G42" s="138"/>
      <c r="H42" s="15">
        <f t="shared" si="0"/>
        <v>0</v>
      </c>
      <c r="I42" s="105">
        <f>IF(I7=20%,I26*I7,0)</f>
        <v>0</v>
      </c>
    </row>
    <row r="43" spans="1:10" ht="15" customHeight="1" x14ac:dyDescent="0.25">
      <c r="A43" s="99">
        <f t="shared" si="1"/>
        <v>5</v>
      </c>
      <c r="B43" s="138" t="s">
        <v>40</v>
      </c>
      <c r="C43" s="138"/>
      <c r="D43" s="138"/>
      <c r="E43" s="138"/>
      <c r="F43" s="138"/>
      <c r="G43" s="138"/>
      <c r="H43" s="15">
        <f t="shared" si="0"/>
        <v>0</v>
      </c>
      <c r="I43" s="105">
        <f>IF(I7=40%,I26*I7,0)</f>
        <v>0</v>
      </c>
    </row>
    <row r="44" spans="1:10" ht="15" customHeight="1" x14ac:dyDescent="0.25">
      <c r="A44" s="99">
        <f t="shared" si="1"/>
        <v>6</v>
      </c>
      <c r="B44" s="138" t="s">
        <v>173</v>
      </c>
      <c r="C44" s="138"/>
      <c r="D44" s="138"/>
      <c r="E44" s="138"/>
      <c r="F44" s="138"/>
      <c r="G44" s="138"/>
      <c r="H44" s="15">
        <f t="shared" si="0"/>
        <v>0</v>
      </c>
      <c r="I44" s="105">
        <f>IF(I25="Não aplicável",0,I39*I25)</f>
        <v>0</v>
      </c>
    </row>
    <row r="45" spans="1:10" ht="15" customHeight="1" x14ac:dyDescent="0.25">
      <c r="A45" s="99">
        <f t="shared" si="1"/>
        <v>7</v>
      </c>
      <c r="B45" s="138" t="s">
        <v>41</v>
      </c>
      <c r="C45" s="138"/>
      <c r="D45" s="138"/>
      <c r="E45" s="138"/>
      <c r="F45" s="138"/>
      <c r="G45" s="138"/>
      <c r="H45" s="15">
        <f t="shared" si="0"/>
        <v>6.6767830045523516E-2</v>
      </c>
      <c r="I45" s="105">
        <f>IF(I27="Não aplicável",0,(I39+I40+I41+I42+I43+I44)/I5*I27*(1+I28))</f>
        <v>168.96509090909092</v>
      </c>
    </row>
    <row r="46" spans="1:10" ht="23.25" customHeight="1" x14ac:dyDescent="0.25">
      <c r="A46" s="99">
        <f t="shared" si="1"/>
        <v>8</v>
      </c>
      <c r="B46" s="138" t="s">
        <v>42</v>
      </c>
      <c r="C46" s="138"/>
      <c r="D46" s="138"/>
      <c r="E46" s="138"/>
      <c r="F46" s="138"/>
      <c r="G46" s="138"/>
      <c r="H46" s="15">
        <f t="shared" si="0"/>
        <v>1.5174506828528073E-2</v>
      </c>
      <c r="I46" s="105">
        <f>IF(I27="Não aplicável",0,I27/I13*5*(I10/H10*(1+I28)))</f>
        <v>38.401157024793392</v>
      </c>
    </row>
    <row r="47" spans="1:10" s="19" customFormat="1" ht="15" customHeight="1" x14ac:dyDescent="0.25">
      <c r="A47" s="160" t="s">
        <v>43</v>
      </c>
      <c r="B47" s="160"/>
      <c r="C47" s="160"/>
      <c r="D47" s="160"/>
      <c r="E47" s="160"/>
      <c r="F47" s="160"/>
      <c r="G47" s="160"/>
      <c r="H47" s="16">
        <f>SUM(H39:H46)</f>
        <v>0.99999999999999989</v>
      </c>
      <c r="I47" s="17">
        <f>SUM(I39:I46)</f>
        <v>2530.6362479338845</v>
      </c>
      <c r="J47" s="18"/>
    </row>
    <row r="48" spans="1:10" s="19" customFormat="1" ht="1.1499999999999999" customHeight="1" x14ac:dyDescent="0.25">
      <c r="A48" s="161"/>
      <c r="B48" s="161"/>
      <c r="C48" s="161"/>
      <c r="D48" s="161"/>
      <c r="E48" s="161"/>
      <c r="F48" s="161"/>
      <c r="G48" s="161"/>
      <c r="H48" s="161"/>
      <c r="I48" s="161"/>
      <c r="J48" s="18"/>
    </row>
    <row r="49" spans="1:10" s="19" customFormat="1" ht="1.1499999999999999" customHeight="1" x14ac:dyDescent="0.25">
      <c r="A49" s="162"/>
      <c r="B49" s="162"/>
      <c r="C49" s="162"/>
      <c r="D49" s="162"/>
      <c r="E49" s="162"/>
      <c r="F49" s="162"/>
      <c r="G49" s="162"/>
      <c r="H49" s="162"/>
      <c r="I49" s="162"/>
      <c r="J49" s="18"/>
    </row>
    <row r="50" spans="1:10" s="19" customFormat="1" ht="1.1499999999999999" customHeight="1" x14ac:dyDescent="0.25">
      <c r="A50" s="162"/>
      <c r="B50" s="162"/>
      <c r="C50" s="162"/>
      <c r="D50" s="162"/>
      <c r="E50" s="162"/>
      <c r="F50" s="162"/>
      <c r="G50" s="162"/>
      <c r="H50" s="162"/>
      <c r="I50" s="162"/>
      <c r="J50" s="18"/>
    </row>
    <row r="51" spans="1:10" s="19" customFormat="1" ht="1.1499999999999999" customHeight="1" x14ac:dyDescent="0.25">
      <c r="A51" s="162"/>
      <c r="B51" s="162"/>
      <c r="C51" s="162"/>
      <c r="D51" s="162"/>
      <c r="E51" s="162"/>
      <c r="F51" s="162"/>
      <c r="G51" s="162"/>
      <c r="H51" s="162"/>
      <c r="I51" s="162"/>
      <c r="J51" s="18"/>
    </row>
    <row r="52" spans="1:10" s="19" customFormat="1" ht="1.1499999999999999" customHeight="1" x14ac:dyDescent="0.25">
      <c r="A52" s="162"/>
      <c r="B52" s="162"/>
      <c r="C52" s="162"/>
      <c r="D52" s="162"/>
      <c r="E52" s="162"/>
      <c r="F52" s="162"/>
      <c r="G52" s="162"/>
      <c r="H52" s="162"/>
      <c r="I52" s="162"/>
      <c r="J52" s="18"/>
    </row>
    <row r="53" spans="1:10" s="19" customFormat="1" ht="1.1499999999999999" customHeight="1" x14ac:dyDescent="0.25">
      <c r="A53" s="162"/>
      <c r="B53" s="162"/>
      <c r="C53" s="162"/>
      <c r="D53" s="162"/>
      <c r="E53" s="162"/>
      <c r="F53" s="162"/>
      <c r="G53" s="162"/>
      <c r="H53" s="162"/>
      <c r="I53" s="162"/>
      <c r="J53" s="18"/>
    </row>
    <row r="54" spans="1:10" s="19" customFormat="1" ht="1.1499999999999999" customHeight="1" x14ac:dyDescent="0.25">
      <c r="A54" s="162"/>
      <c r="B54" s="162"/>
      <c r="C54" s="162"/>
      <c r="D54" s="162"/>
      <c r="E54" s="162"/>
      <c r="F54" s="162"/>
      <c r="G54" s="162"/>
      <c r="H54" s="162"/>
      <c r="I54" s="162"/>
      <c r="J54" s="18"/>
    </row>
    <row r="55" spans="1:10" s="19" customFormat="1" ht="1.1499999999999999" customHeight="1" x14ac:dyDescent="0.25">
      <c r="A55" s="162"/>
      <c r="B55" s="162"/>
      <c r="C55" s="162"/>
      <c r="D55" s="162"/>
      <c r="E55" s="162"/>
      <c r="F55" s="162"/>
      <c r="G55" s="162"/>
      <c r="H55" s="162"/>
      <c r="I55" s="162"/>
      <c r="J55" s="18"/>
    </row>
    <row r="56" spans="1:10" s="19" customFormat="1" ht="1.1499999999999999" customHeight="1" x14ac:dyDescent="0.25">
      <c r="A56" s="162"/>
      <c r="B56" s="162"/>
      <c r="C56" s="162"/>
      <c r="D56" s="162"/>
      <c r="E56" s="162"/>
      <c r="F56" s="162"/>
      <c r="G56" s="162"/>
      <c r="H56" s="162"/>
      <c r="I56" s="162"/>
      <c r="J56" s="18"/>
    </row>
    <row r="57" spans="1:10" ht="1.1499999999999999" customHeight="1" x14ac:dyDescent="0.25">
      <c r="A57" s="163"/>
      <c r="B57" s="163"/>
      <c r="C57" s="163"/>
      <c r="D57" s="163"/>
      <c r="E57" s="163"/>
      <c r="F57" s="163"/>
      <c r="G57" s="163"/>
      <c r="H57" s="163"/>
      <c r="I57" s="163"/>
    </row>
    <row r="58" spans="1:10" ht="33.75" customHeight="1" x14ac:dyDescent="0.25">
      <c r="A58" s="14" t="s">
        <v>44</v>
      </c>
      <c r="B58" s="159" t="s">
        <v>45</v>
      </c>
      <c r="C58" s="159"/>
      <c r="D58" s="159"/>
      <c r="E58" s="159"/>
      <c r="F58" s="159"/>
      <c r="G58" s="159"/>
      <c r="H58" s="14" t="s">
        <v>34</v>
      </c>
      <c r="I58" s="14" t="s">
        <v>35</v>
      </c>
    </row>
    <row r="59" spans="1:10" ht="15" customHeight="1" x14ac:dyDescent="0.25">
      <c r="A59" s="99">
        <v>1</v>
      </c>
      <c r="B59" s="138" t="s">
        <v>46</v>
      </c>
      <c r="C59" s="138"/>
      <c r="D59" s="138"/>
      <c r="E59" s="138"/>
      <c r="F59" s="138"/>
      <c r="G59" s="138"/>
      <c r="H59" s="15">
        <v>0.2</v>
      </c>
      <c r="I59" s="105">
        <f t="shared" ref="I59:I66" si="2">$I$47*H59</f>
        <v>506.12724958677694</v>
      </c>
    </row>
    <row r="60" spans="1:10" ht="15" customHeight="1" x14ac:dyDescent="0.25">
      <c r="A60" s="99">
        <v>2</v>
      </c>
      <c r="B60" s="138" t="s">
        <v>47</v>
      </c>
      <c r="C60" s="138"/>
      <c r="D60" s="138"/>
      <c r="E60" s="138"/>
      <c r="F60" s="138"/>
      <c r="G60" s="138"/>
      <c r="H60" s="15">
        <v>1.4999999999999999E-2</v>
      </c>
      <c r="I60" s="105">
        <f t="shared" si="2"/>
        <v>37.959543719008266</v>
      </c>
    </row>
    <row r="61" spans="1:10" ht="15" customHeight="1" x14ac:dyDescent="0.25">
      <c r="A61" s="99">
        <v>3</v>
      </c>
      <c r="B61" s="138" t="s">
        <v>48</v>
      </c>
      <c r="C61" s="138"/>
      <c r="D61" s="138"/>
      <c r="E61" s="138"/>
      <c r="F61" s="138"/>
      <c r="G61" s="138"/>
      <c r="H61" s="15">
        <v>0.01</v>
      </c>
      <c r="I61" s="105">
        <f t="shared" si="2"/>
        <v>25.306362479338844</v>
      </c>
    </row>
    <row r="62" spans="1:10" ht="15" customHeight="1" x14ac:dyDescent="0.25">
      <c r="A62" s="99">
        <v>4</v>
      </c>
      <c r="B62" s="138" t="s">
        <v>49</v>
      </c>
      <c r="C62" s="138"/>
      <c r="D62" s="138"/>
      <c r="E62" s="138"/>
      <c r="F62" s="138"/>
      <c r="G62" s="138"/>
      <c r="H62" s="15">
        <v>2E-3</v>
      </c>
      <c r="I62" s="105">
        <f t="shared" si="2"/>
        <v>5.0612724958677688</v>
      </c>
    </row>
    <row r="63" spans="1:10" ht="15" customHeight="1" x14ac:dyDescent="0.25">
      <c r="A63" s="99">
        <v>5</v>
      </c>
      <c r="B63" s="138" t="s">
        <v>50</v>
      </c>
      <c r="C63" s="138"/>
      <c r="D63" s="138"/>
      <c r="E63" s="138"/>
      <c r="F63" s="138"/>
      <c r="G63" s="138"/>
      <c r="H63" s="15">
        <v>2.5000000000000001E-2</v>
      </c>
      <c r="I63" s="105">
        <f t="shared" si="2"/>
        <v>63.265906198347118</v>
      </c>
    </row>
    <row r="64" spans="1:10" ht="15" customHeight="1" x14ac:dyDescent="0.25">
      <c r="A64" s="99">
        <v>6</v>
      </c>
      <c r="B64" s="138" t="s">
        <v>51</v>
      </c>
      <c r="C64" s="138"/>
      <c r="D64" s="138"/>
      <c r="E64" s="138"/>
      <c r="F64" s="138"/>
      <c r="G64" s="138"/>
      <c r="H64" s="15">
        <v>0.08</v>
      </c>
      <c r="I64" s="105">
        <f t="shared" si="2"/>
        <v>202.45089983471075</v>
      </c>
    </row>
    <row r="65" spans="1:10" ht="15" customHeight="1" x14ac:dyDescent="0.25">
      <c r="A65" s="99">
        <v>7</v>
      </c>
      <c r="B65" s="138" t="s">
        <v>52</v>
      </c>
      <c r="C65" s="138"/>
      <c r="D65" s="138"/>
      <c r="E65" s="138"/>
      <c r="F65" s="138"/>
      <c r="G65" s="138"/>
      <c r="H65" s="15">
        <v>0.03</v>
      </c>
      <c r="I65" s="105">
        <f t="shared" si="2"/>
        <v>75.919087438016533</v>
      </c>
    </row>
    <row r="66" spans="1:10" ht="15" customHeight="1" x14ac:dyDescent="0.25">
      <c r="A66" s="99">
        <v>8</v>
      </c>
      <c r="B66" s="138" t="s">
        <v>53</v>
      </c>
      <c r="C66" s="138"/>
      <c r="D66" s="138"/>
      <c r="E66" s="138"/>
      <c r="F66" s="138"/>
      <c r="G66" s="138"/>
      <c r="H66" s="15">
        <v>6.0000000000000001E-3</v>
      </c>
      <c r="I66" s="105">
        <f t="shared" si="2"/>
        <v>15.183817487603308</v>
      </c>
    </row>
    <row r="67" spans="1:10" s="19" customFormat="1" ht="15" customHeight="1" x14ac:dyDescent="0.25">
      <c r="A67" s="160" t="s">
        <v>54</v>
      </c>
      <c r="B67" s="160"/>
      <c r="C67" s="160"/>
      <c r="D67" s="160"/>
      <c r="E67" s="160"/>
      <c r="F67" s="160"/>
      <c r="G67" s="160"/>
      <c r="H67" s="16">
        <f>SUM(H59:H66)</f>
        <v>0.3680000000000001</v>
      </c>
      <c r="I67" s="17">
        <f>SUM(I59:I66)</f>
        <v>931.27413923966958</v>
      </c>
      <c r="J67" s="18"/>
    </row>
    <row r="68" spans="1:10" ht="15" customHeight="1" x14ac:dyDescent="0.25">
      <c r="A68" s="164" t="s">
        <v>55</v>
      </c>
      <c r="B68" s="164"/>
      <c r="C68" s="164"/>
      <c r="D68" s="164"/>
      <c r="E68" s="164"/>
      <c r="F68" s="164"/>
      <c r="G68" s="164"/>
      <c r="H68" s="164"/>
      <c r="I68" s="164"/>
    </row>
    <row r="69" spans="1:10" ht="30.75" customHeight="1" x14ac:dyDescent="0.25">
      <c r="A69" s="165" t="s">
        <v>56</v>
      </c>
      <c r="B69" s="165"/>
      <c r="C69" s="165"/>
      <c r="D69" s="165"/>
      <c r="E69" s="165"/>
      <c r="F69" s="165"/>
      <c r="G69" s="165"/>
      <c r="H69" s="165"/>
      <c r="I69" s="165"/>
    </row>
    <row r="70" spans="1:10" ht="33.75" customHeight="1" x14ac:dyDescent="0.25">
      <c r="A70" s="14" t="s">
        <v>57</v>
      </c>
      <c r="B70" s="159" t="s">
        <v>58</v>
      </c>
      <c r="C70" s="159"/>
      <c r="D70" s="159"/>
      <c r="E70" s="159"/>
      <c r="F70" s="159"/>
      <c r="G70" s="159"/>
      <c r="H70" s="14" t="s">
        <v>34</v>
      </c>
      <c r="I70" s="14" t="s">
        <v>35</v>
      </c>
    </row>
    <row r="71" spans="1:10" ht="15" customHeight="1" x14ac:dyDescent="0.25">
      <c r="A71" s="99">
        <v>1</v>
      </c>
      <c r="B71" s="138" t="s">
        <v>59</v>
      </c>
      <c r="C71" s="138"/>
      <c r="D71" s="138"/>
      <c r="E71" s="138"/>
      <c r="F71" s="138"/>
      <c r="G71" s="138"/>
      <c r="H71" s="15">
        <v>0.119314</v>
      </c>
      <c r="I71" s="105">
        <f t="shared" ref="I71:I78" si="3">$I$47*H71</f>
        <v>301.94033328598351</v>
      </c>
    </row>
    <row r="72" spans="1:10" ht="15" customHeight="1" x14ac:dyDescent="0.25">
      <c r="A72" s="99">
        <v>2</v>
      </c>
      <c r="B72" s="138" t="s">
        <v>60</v>
      </c>
      <c r="C72" s="138"/>
      <c r="D72" s="138"/>
      <c r="E72" s="138"/>
      <c r="F72" s="138"/>
      <c r="G72" s="138"/>
      <c r="H72" s="15">
        <v>2.0479000000000001E-2</v>
      </c>
      <c r="I72" s="105">
        <f t="shared" si="3"/>
        <v>51.824899721438022</v>
      </c>
    </row>
    <row r="73" spans="1:10" ht="15" customHeight="1" x14ac:dyDescent="0.25">
      <c r="A73" s="99">
        <v>3</v>
      </c>
      <c r="B73" s="138" t="s">
        <v>61</v>
      </c>
      <c r="C73" s="138"/>
      <c r="D73" s="138"/>
      <c r="E73" s="138"/>
      <c r="F73" s="138"/>
      <c r="G73" s="138"/>
      <c r="H73" s="15">
        <v>1.2123E-2</v>
      </c>
      <c r="I73" s="105">
        <f t="shared" si="3"/>
        <v>30.678903233702481</v>
      </c>
    </row>
    <row r="74" spans="1:10" ht="15" customHeight="1" x14ac:dyDescent="0.25">
      <c r="A74" s="99">
        <v>4</v>
      </c>
      <c r="B74" s="138" t="s">
        <v>62</v>
      </c>
      <c r="C74" s="138"/>
      <c r="D74" s="138"/>
      <c r="E74" s="138"/>
      <c r="F74" s="138"/>
      <c r="G74" s="138"/>
      <c r="H74" s="15">
        <v>1.1436E-2</v>
      </c>
      <c r="I74" s="105">
        <f t="shared" si="3"/>
        <v>28.940356131371903</v>
      </c>
    </row>
    <row r="75" spans="1:10" ht="15" customHeight="1" x14ac:dyDescent="0.25">
      <c r="A75" s="99">
        <v>5</v>
      </c>
      <c r="B75" s="138" t="s">
        <v>63</v>
      </c>
      <c r="C75" s="138"/>
      <c r="D75" s="138"/>
      <c r="E75" s="138"/>
      <c r="F75" s="138"/>
      <c r="G75" s="138"/>
      <c r="H75" s="15">
        <v>1.74E-4</v>
      </c>
      <c r="I75" s="105">
        <f t="shared" si="3"/>
        <v>0.44033070714049594</v>
      </c>
    </row>
    <row r="76" spans="1:10" ht="15" customHeight="1" x14ac:dyDescent="0.25">
      <c r="A76" s="99">
        <v>6</v>
      </c>
      <c r="B76" s="138" t="s">
        <v>64</v>
      </c>
      <c r="C76" s="138"/>
      <c r="D76" s="138"/>
      <c r="E76" s="138"/>
      <c r="F76" s="138"/>
      <c r="G76" s="138"/>
      <c r="H76" s="15">
        <v>4.4200000000000001E-4</v>
      </c>
      <c r="I76" s="105">
        <f t="shared" si="3"/>
        <v>1.1185412215867769</v>
      </c>
    </row>
    <row r="77" spans="1:10" ht="15" customHeight="1" x14ac:dyDescent="0.25">
      <c r="A77" s="99">
        <v>7</v>
      </c>
      <c r="B77" s="138" t="s">
        <v>65</v>
      </c>
      <c r="C77" s="138"/>
      <c r="D77" s="138"/>
      <c r="E77" s="138"/>
      <c r="F77" s="138"/>
      <c r="G77" s="138"/>
      <c r="H77" s="15">
        <v>1.85E-4</v>
      </c>
      <c r="I77" s="105">
        <f t="shared" si="3"/>
        <v>0.46816770586776862</v>
      </c>
    </row>
    <row r="78" spans="1:10" ht="15" customHeight="1" x14ac:dyDescent="0.25">
      <c r="A78" s="99">
        <v>8</v>
      </c>
      <c r="B78" s="138" t="s">
        <v>66</v>
      </c>
      <c r="C78" s="138"/>
      <c r="D78" s="138"/>
      <c r="E78" s="138"/>
      <c r="F78" s="138"/>
      <c r="G78" s="138"/>
      <c r="H78" s="15">
        <v>9.0789999999999996E-2</v>
      </c>
      <c r="I78" s="105">
        <f t="shared" si="3"/>
        <v>229.75646494991736</v>
      </c>
    </row>
    <row r="79" spans="1:10" s="19" customFormat="1" ht="15" customHeight="1" x14ac:dyDescent="0.25">
      <c r="A79" s="160" t="s">
        <v>67</v>
      </c>
      <c r="B79" s="160"/>
      <c r="C79" s="160"/>
      <c r="D79" s="160"/>
      <c r="E79" s="160"/>
      <c r="F79" s="160"/>
      <c r="G79" s="160"/>
      <c r="H79" s="16">
        <f>SUM(H71:H78)</f>
        <v>0.25494299999999998</v>
      </c>
      <c r="I79" s="17">
        <f>SUM(I71:I78)</f>
        <v>645.16799695700843</v>
      </c>
      <c r="J79" s="18"/>
    </row>
    <row r="80" spans="1:10" ht="11.25" customHeight="1" x14ac:dyDescent="0.25">
      <c r="A80" s="20" t="s">
        <v>68</v>
      </c>
      <c r="B80" s="167" t="s">
        <v>69</v>
      </c>
      <c r="C80" s="167"/>
      <c r="D80" s="167"/>
      <c r="E80" s="167"/>
      <c r="F80" s="167"/>
      <c r="G80" s="167"/>
      <c r="H80" s="167"/>
      <c r="I80" s="167"/>
    </row>
    <row r="81" spans="1:11" ht="15" customHeight="1" x14ac:dyDescent="0.25">
      <c r="A81" s="20" t="s">
        <v>70</v>
      </c>
      <c r="B81" s="168" t="s">
        <v>71</v>
      </c>
      <c r="C81" s="168"/>
      <c r="D81" s="168"/>
      <c r="E81" s="168"/>
      <c r="F81" s="168"/>
      <c r="G81" s="168"/>
      <c r="H81" s="168"/>
      <c r="I81" s="168"/>
    </row>
    <row r="82" spans="1:11" ht="33.75" customHeight="1" x14ac:dyDescent="0.25">
      <c r="A82" s="14" t="s">
        <v>72</v>
      </c>
      <c r="B82" s="159" t="s">
        <v>73</v>
      </c>
      <c r="C82" s="159"/>
      <c r="D82" s="159"/>
      <c r="E82" s="159"/>
      <c r="F82" s="159"/>
      <c r="G82" s="159"/>
      <c r="H82" s="14" t="s">
        <v>34</v>
      </c>
      <c r="I82" s="14" t="s">
        <v>35</v>
      </c>
    </row>
    <row r="83" spans="1:11" ht="15" customHeight="1" x14ac:dyDescent="0.25">
      <c r="A83" s="99">
        <v>1</v>
      </c>
      <c r="B83" s="138" t="s">
        <v>74</v>
      </c>
      <c r="C83" s="138"/>
      <c r="D83" s="138"/>
      <c r="E83" s="138"/>
      <c r="F83" s="138"/>
      <c r="G83" s="138"/>
      <c r="H83" s="15">
        <v>4.8321000000000003E-2</v>
      </c>
      <c r="I83" s="105">
        <f>$I$47*H83</f>
        <v>122.28287413641324</v>
      </c>
    </row>
    <row r="84" spans="1:11" ht="15" customHeight="1" x14ac:dyDescent="0.25">
      <c r="A84" s="99">
        <v>2</v>
      </c>
      <c r="B84" s="138" t="s">
        <v>75</v>
      </c>
      <c r="C84" s="138"/>
      <c r="D84" s="138"/>
      <c r="E84" s="138"/>
      <c r="F84" s="138"/>
      <c r="G84" s="138"/>
      <c r="H84" s="15">
        <v>3.5109999999999998E-3</v>
      </c>
      <c r="I84" s="105">
        <f>$I$47*H84</f>
        <v>8.8850638664958677</v>
      </c>
    </row>
    <row r="85" spans="1:11" ht="15" customHeight="1" x14ac:dyDescent="0.25">
      <c r="A85" s="99">
        <v>3</v>
      </c>
      <c r="B85" s="138" t="s">
        <v>76</v>
      </c>
      <c r="C85" s="138"/>
      <c r="D85" s="138"/>
      <c r="E85" s="138"/>
      <c r="F85" s="138"/>
      <c r="G85" s="138"/>
      <c r="H85" s="15">
        <v>1.9328000000000001E-2</v>
      </c>
      <c r="I85" s="105">
        <f>$I$47*H85</f>
        <v>48.912137400066122</v>
      </c>
    </row>
    <row r="86" spans="1:11" s="19" customFormat="1" ht="15" customHeight="1" x14ac:dyDescent="0.25">
      <c r="A86" s="160" t="s">
        <v>77</v>
      </c>
      <c r="B86" s="160"/>
      <c r="C86" s="160"/>
      <c r="D86" s="160"/>
      <c r="E86" s="160"/>
      <c r="F86" s="160"/>
      <c r="G86" s="160"/>
      <c r="H86" s="16">
        <f>SUM(H83:H85)</f>
        <v>7.1160000000000001E-2</v>
      </c>
      <c r="I86" s="17">
        <f>SUM(I83:I85)</f>
        <v>180.08007540297521</v>
      </c>
      <c r="J86" s="18"/>
    </row>
    <row r="87" spans="1:11" ht="4.5" customHeight="1" x14ac:dyDescent="0.25"/>
    <row r="88" spans="1:11" ht="33.75" customHeight="1" x14ac:dyDescent="0.25">
      <c r="A88" s="14" t="s">
        <v>78</v>
      </c>
      <c r="B88" s="159" t="s">
        <v>79</v>
      </c>
      <c r="C88" s="159"/>
      <c r="D88" s="159"/>
      <c r="E88" s="159"/>
      <c r="F88" s="159"/>
      <c r="G88" s="159"/>
      <c r="H88" s="14" t="s">
        <v>34</v>
      </c>
      <c r="I88" s="14" t="s">
        <v>35</v>
      </c>
    </row>
    <row r="89" spans="1:11" ht="15" customHeight="1" x14ac:dyDescent="0.25">
      <c r="A89" s="99">
        <v>1</v>
      </c>
      <c r="B89" s="138" t="s">
        <v>80</v>
      </c>
      <c r="C89" s="138"/>
      <c r="D89" s="138"/>
      <c r="E89" s="138"/>
      <c r="F89" s="138"/>
      <c r="G89" s="138"/>
      <c r="H89" s="15">
        <f>(H67*H79)</f>
        <v>9.3819024000000015E-2</v>
      </c>
      <c r="I89" s="105">
        <f>$I$47*H89</f>
        <v>237.42182288017909</v>
      </c>
    </row>
    <row r="90" spans="1:11" s="19" customFormat="1" ht="15" customHeight="1" x14ac:dyDescent="0.25">
      <c r="A90" s="160" t="s">
        <v>81</v>
      </c>
      <c r="B90" s="160"/>
      <c r="C90" s="160"/>
      <c r="D90" s="160"/>
      <c r="E90" s="160"/>
      <c r="F90" s="160"/>
      <c r="G90" s="160"/>
      <c r="H90" s="16">
        <f>SUM(H89:H89)</f>
        <v>9.3819024000000015E-2</v>
      </c>
      <c r="I90" s="17">
        <f>I89</f>
        <v>237.42182288017909</v>
      </c>
      <c r="J90" s="18"/>
      <c r="K90" s="21"/>
    </row>
    <row r="91" spans="1:11" ht="4.5" customHeight="1" x14ac:dyDescent="0.25">
      <c r="J91" s="22"/>
    </row>
    <row r="92" spans="1:11" s="19" customFormat="1" ht="12" customHeight="1" x14ac:dyDescent="0.25">
      <c r="A92" s="166" t="s">
        <v>180</v>
      </c>
      <c r="B92" s="166"/>
      <c r="C92" s="166"/>
      <c r="D92" s="166"/>
      <c r="E92" s="166"/>
      <c r="F92" s="166"/>
      <c r="G92" s="166"/>
      <c r="H92" s="23">
        <f>H67+H79+H86+H90</f>
        <v>0.787922024</v>
      </c>
      <c r="I92" s="24">
        <f>I67+I79+I86+I90</f>
        <v>1993.9440344798322</v>
      </c>
      <c r="J92" s="18"/>
    </row>
    <row r="93" spans="1:11" ht="4.5" customHeight="1" x14ac:dyDescent="0.25"/>
    <row r="94" spans="1:11" ht="33.75" customHeight="1" x14ac:dyDescent="0.25">
      <c r="A94" s="14" t="s">
        <v>82</v>
      </c>
      <c r="B94" s="159" t="s">
        <v>83</v>
      </c>
      <c r="C94" s="159"/>
      <c r="D94" s="159"/>
      <c r="E94" s="159"/>
      <c r="F94" s="159"/>
      <c r="G94" s="159"/>
      <c r="H94" s="14" t="s">
        <v>34</v>
      </c>
      <c r="I94" s="14" t="s">
        <v>35</v>
      </c>
    </row>
    <row r="95" spans="1:11" ht="15" customHeight="1" x14ac:dyDescent="0.25">
      <c r="A95" s="99">
        <v>1</v>
      </c>
      <c r="B95" s="138" t="s">
        <v>19</v>
      </c>
      <c r="C95" s="138"/>
      <c r="D95" s="138"/>
      <c r="E95" s="138"/>
      <c r="F95" s="138"/>
      <c r="G95" s="138"/>
      <c r="H95" s="15">
        <f t="shared" ref="H95:H100" si="4">I95/$I$47</f>
        <v>0.2203967482309499</v>
      </c>
      <c r="I95" s="105">
        <f>I113</f>
        <v>557.74400000000003</v>
      </c>
    </row>
    <row r="96" spans="1:11" ht="15" customHeight="1" x14ac:dyDescent="0.25">
      <c r="A96" s="99">
        <f>A95+1</f>
        <v>2</v>
      </c>
      <c r="B96" s="138" t="s">
        <v>20</v>
      </c>
      <c r="C96" s="138"/>
      <c r="D96" s="138"/>
      <c r="E96" s="138"/>
      <c r="F96" s="138"/>
      <c r="G96" s="138"/>
      <c r="H96" s="15">
        <f t="shared" si="4"/>
        <v>6.2795275350118876E-2</v>
      </c>
      <c r="I96" s="105">
        <f>I109</f>
        <v>158.91199999999998</v>
      </c>
    </row>
    <row r="97" spans="1:10" ht="15" customHeight="1" x14ac:dyDescent="0.25">
      <c r="A97" s="99">
        <f t="shared" ref="A97:A100" si="5">A96+1</f>
        <v>3</v>
      </c>
      <c r="B97" s="171" t="s">
        <v>175</v>
      </c>
      <c r="C97" s="172"/>
      <c r="D97" s="172"/>
      <c r="E97" s="172"/>
      <c r="F97" s="172"/>
      <c r="G97" s="173"/>
      <c r="H97" s="15">
        <f t="shared" si="4"/>
        <v>0</v>
      </c>
      <c r="I97" s="105">
        <v>0</v>
      </c>
    </row>
    <row r="98" spans="1:10" ht="15" customHeight="1" x14ac:dyDescent="0.25">
      <c r="A98" s="99">
        <f t="shared" si="5"/>
        <v>4</v>
      </c>
      <c r="B98" s="138" t="s">
        <v>84</v>
      </c>
      <c r="C98" s="138"/>
      <c r="D98" s="138"/>
      <c r="E98" s="138"/>
      <c r="F98" s="138"/>
      <c r="G98" s="138"/>
      <c r="H98" s="15">
        <f t="shared" si="4"/>
        <v>3.7067279059400687E-2</v>
      </c>
      <c r="I98" s="105">
        <f>I105</f>
        <v>93.803799999999995</v>
      </c>
    </row>
    <row r="99" spans="1:10" ht="15" customHeight="1" x14ac:dyDescent="0.25">
      <c r="A99" s="99">
        <f t="shared" si="5"/>
        <v>5</v>
      </c>
      <c r="B99" s="138" t="s">
        <v>85</v>
      </c>
      <c r="C99" s="138"/>
      <c r="D99" s="138"/>
      <c r="E99" s="138"/>
      <c r="F99" s="138"/>
      <c r="G99" s="138"/>
      <c r="H99" s="15">
        <f t="shared" si="4"/>
        <v>0</v>
      </c>
      <c r="I99" s="105">
        <f>IF(I29="Não aplicável",0,((I10/H10)*1.5*I29))</f>
        <v>0</v>
      </c>
    </row>
    <row r="100" spans="1:10" ht="15" customHeight="1" x14ac:dyDescent="0.25">
      <c r="A100" s="99">
        <f t="shared" si="5"/>
        <v>6</v>
      </c>
      <c r="B100" s="138" t="s">
        <v>86</v>
      </c>
      <c r="C100" s="138"/>
      <c r="D100" s="138"/>
      <c r="E100" s="138"/>
      <c r="F100" s="138"/>
      <c r="G100" s="138"/>
      <c r="H100" s="15">
        <f t="shared" si="4"/>
        <v>0</v>
      </c>
      <c r="I100" s="105">
        <f>IF(I21="Não aplicável",0,I21)</f>
        <v>0</v>
      </c>
    </row>
    <row r="101" spans="1:10" ht="15" customHeight="1" x14ac:dyDescent="0.25">
      <c r="A101" s="160" t="s">
        <v>87</v>
      </c>
      <c r="B101" s="160"/>
      <c r="C101" s="160"/>
      <c r="D101" s="160"/>
      <c r="E101" s="160"/>
      <c r="F101" s="160"/>
      <c r="G101" s="160"/>
      <c r="H101" s="16">
        <f>SUM(H95:H100)</f>
        <v>0.32025930264046942</v>
      </c>
      <c r="I101" s="17">
        <f>SUM(I95:I100)</f>
        <v>810.45979999999997</v>
      </c>
      <c r="J101" s="25"/>
    </row>
    <row r="102" spans="1:10" ht="18" customHeight="1" x14ac:dyDescent="0.25">
      <c r="A102" s="20" t="s">
        <v>88</v>
      </c>
      <c r="B102" s="164" t="s">
        <v>89</v>
      </c>
      <c r="C102" s="164"/>
      <c r="D102" s="164"/>
      <c r="E102" s="164"/>
      <c r="F102" s="164"/>
      <c r="G102" s="164"/>
      <c r="H102" s="26"/>
      <c r="I102" s="27"/>
    </row>
    <row r="103" spans="1:10" ht="15" customHeight="1" x14ac:dyDescent="0.25">
      <c r="A103" s="169" t="s">
        <v>90</v>
      </c>
      <c r="B103" s="169"/>
      <c r="C103" s="169"/>
      <c r="D103" s="169"/>
      <c r="E103" s="169"/>
      <c r="F103" s="169"/>
      <c r="G103" s="169"/>
      <c r="H103" s="169"/>
      <c r="I103" s="169"/>
    </row>
    <row r="104" spans="1:10" ht="24" customHeight="1" x14ac:dyDescent="0.25">
      <c r="A104" s="154" t="s">
        <v>91</v>
      </c>
      <c r="B104" s="154"/>
      <c r="C104" s="99" t="s">
        <v>92</v>
      </c>
      <c r="D104" s="99" t="s">
        <v>93</v>
      </c>
      <c r="E104" s="99" t="s">
        <v>94</v>
      </c>
      <c r="F104" s="99" t="s">
        <v>95</v>
      </c>
      <c r="G104" s="99" t="s">
        <v>96</v>
      </c>
      <c r="H104" s="15" t="s">
        <v>97</v>
      </c>
      <c r="I104" s="105" t="s">
        <v>98</v>
      </c>
    </row>
    <row r="105" spans="1:10" ht="15" customHeight="1" x14ac:dyDescent="0.25">
      <c r="A105" s="170">
        <f>IF(I12="Não aplicável",0,I12)</f>
        <v>5.3</v>
      </c>
      <c r="B105" s="170"/>
      <c r="C105" s="99">
        <f>IF(I13="Não aplicável",0,I13)</f>
        <v>22</v>
      </c>
      <c r="D105" s="99">
        <v>2</v>
      </c>
      <c r="E105" s="101">
        <f>A105*C105*D105</f>
        <v>233.2</v>
      </c>
      <c r="F105" s="101">
        <f>I39</f>
        <v>2323.27</v>
      </c>
      <c r="G105" s="28">
        <f>IF(I14="Não aplicável",0,I14)</f>
        <v>0.06</v>
      </c>
      <c r="H105" s="101">
        <f>F105*G105</f>
        <v>139.39619999999999</v>
      </c>
      <c r="I105" s="105">
        <f>IF((E105-H105)&gt;0,E105-H105,0)</f>
        <v>93.803799999999995</v>
      </c>
    </row>
    <row r="106" spans="1:10" ht="3.75" customHeight="1" x14ac:dyDescent="0.25">
      <c r="A106" s="29"/>
      <c r="E106" s="25"/>
      <c r="F106" s="25"/>
      <c r="G106" s="30"/>
      <c r="H106" s="25"/>
      <c r="I106" s="31"/>
    </row>
    <row r="107" spans="1:10" ht="15" customHeight="1" x14ac:dyDescent="0.25">
      <c r="A107" s="169" t="s">
        <v>99</v>
      </c>
      <c r="B107" s="169"/>
      <c r="C107" s="169"/>
      <c r="D107" s="169"/>
      <c r="E107" s="169"/>
      <c r="F107" s="169"/>
      <c r="G107" s="169"/>
      <c r="H107" s="169"/>
      <c r="I107" s="169"/>
    </row>
    <row r="108" spans="1:10" ht="23.25" customHeight="1" x14ac:dyDescent="0.25">
      <c r="A108" s="154" t="s">
        <v>91</v>
      </c>
      <c r="B108" s="154"/>
      <c r="C108" s="99" t="s">
        <v>100</v>
      </c>
      <c r="D108" s="99" t="s">
        <v>93</v>
      </c>
      <c r="E108" s="99" t="s">
        <v>94</v>
      </c>
      <c r="F108" s="99" t="s">
        <v>95</v>
      </c>
      <c r="G108" s="99" t="s">
        <v>96</v>
      </c>
      <c r="H108" s="15" t="s">
        <v>97</v>
      </c>
      <c r="I108" s="105" t="s">
        <v>98</v>
      </c>
    </row>
    <row r="109" spans="1:10" ht="15" customHeight="1" x14ac:dyDescent="0.25">
      <c r="A109" s="175">
        <f>IF(I18="Não aplicável",0,I18)</f>
        <v>198.64</v>
      </c>
      <c r="B109" s="175"/>
      <c r="C109" s="32">
        <f>IF(I19="Não aplicável",0,I19)</f>
        <v>1</v>
      </c>
      <c r="D109" s="99">
        <v>1</v>
      </c>
      <c r="E109" s="101">
        <f>A109*C109*D109</f>
        <v>198.64</v>
      </c>
      <c r="F109" s="101">
        <f>E109</f>
        <v>198.64</v>
      </c>
      <c r="G109" s="104">
        <f>IF(I20="Não aplicável",0,I20)</f>
        <v>0.2</v>
      </c>
      <c r="H109" s="101">
        <f>F109*G109</f>
        <v>39.728000000000002</v>
      </c>
      <c r="I109" s="105">
        <f>E109-H109</f>
        <v>158.91199999999998</v>
      </c>
    </row>
    <row r="110" spans="1:10" ht="4.5" customHeight="1" x14ac:dyDescent="0.25">
      <c r="A110" s="33"/>
      <c r="B110" s="33"/>
      <c r="C110" s="33"/>
      <c r="D110" s="33"/>
      <c r="E110" s="18"/>
      <c r="F110" s="18"/>
      <c r="G110" s="34"/>
      <c r="H110" s="18"/>
      <c r="I110" s="35"/>
    </row>
    <row r="111" spans="1:10" ht="15" customHeight="1" x14ac:dyDescent="0.25">
      <c r="A111" s="176" t="s">
        <v>174</v>
      </c>
      <c r="B111" s="177"/>
      <c r="C111" s="177"/>
      <c r="D111" s="177"/>
      <c r="E111" s="177"/>
      <c r="F111" s="178" t="str">
        <f>A15</f>
        <v xml:space="preserve">Auxílio Alimentação </v>
      </c>
      <c r="G111" s="178"/>
      <c r="H111" s="178"/>
      <c r="I111" s="179"/>
    </row>
    <row r="112" spans="1:10" ht="23.25" customHeight="1" x14ac:dyDescent="0.25">
      <c r="A112" s="153" t="s">
        <v>91</v>
      </c>
      <c r="B112" s="153"/>
      <c r="C112" s="100" t="s">
        <v>100</v>
      </c>
      <c r="D112" s="100" t="s">
        <v>93</v>
      </c>
      <c r="E112" s="100" t="s">
        <v>94</v>
      </c>
      <c r="F112" s="100" t="s">
        <v>95</v>
      </c>
      <c r="G112" s="100" t="s">
        <v>96</v>
      </c>
      <c r="H112" s="65" t="str">
        <f>H104</f>
        <v>Valor desconto</v>
      </c>
      <c r="I112" s="66" t="s">
        <v>98</v>
      </c>
    </row>
    <row r="113" spans="1:12" ht="15" customHeight="1" x14ac:dyDescent="0.25">
      <c r="A113" s="175">
        <f>IF(I15="Não aplicável",0,I15)</f>
        <v>31.69</v>
      </c>
      <c r="B113" s="175"/>
      <c r="C113" s="32">
        <f>IF(I16="Não aplicável",0,I16)</f>
        <v>22</v>
      </c>
      <c r="D113" s="99">
        <v>1</v>
      </c>
      <c r="E113" s="101">
        <f>A113*C113*D113</f>
        <v>697.18000000000006</v>
      </c>
      <c r="F113" s="101">
        <f>E113</f>
        <v>697.18000000000006</v>
      </c>
      <c r="G113" s="104">
        <f>IF(I17="Não aplicável",0,I17)</f>
        <v>0.2</v>
      </c>
      <c r="H113" s="101">
        <f>F113*G113</f>
        <v>139.43600000000001</v>
      </c>
      <c r="I113" s="105">
        <f>E113-H113</f>
        <v>557.74400000000003</v>
      </c>
    </row>
    <row r="114" spans="1:12" ht="4.5" customHeight="1" x14ac:dyDescent="0.25"/>
    <row r="115" spans="1:12" ht="12" customHeight="1" x14ac:dyDescent="0.25">
      <c r="A115" s="174" t="s">
        <v>101</v>
      </c>
      <c r="B115" s="174"/>
      <c r="C115" s="174"/>
      <c r="D115" s="174"/>
      <c r="E115" s="174"/>
      <c r="F115" s="174"/>
      <c r="G115" s="174"/>
      <c r="H115" s="36">
        <f>H47+H92+H101</f>
        <v>2.1081813266404694</v>
      </c>
      <c r="I115" s="37">
        <f>I47+I92+I101</f>
        <v>5335.0400824137168</v>
      </c>
      <c r="J115" s="25"/>
      <c r="L115" s="25"/>
    </row>
    <row r="116" spans="1:12" s="42" customFormat="1" ht="4.5" customHeight="1" x14ac:dyDescent="0.25">
      <c r="A116" s="38"/>
      <c r="B116" s="38"/>
      <c r="C116" s="38"/>
      <c r="D116" s="38"/>
      <c r="E116" s="38"/>
      <c r="F116" s="38"/>
      <c r="G116" s="38"/>
      <c r="H116" s="39"/>
      <c r="I116" s="40"/>
      <c r="J116" s="41"/>
      <c r="L116" s="41"/>
    </row>
    <row r="117" spans="1:12" ht="11.25" customHeight="1" x14ac:dyDescent="0.25">
      <c r="A117" s="158" t="s">
        <v>102</v>
      </c>
      <c r="B117" s="158"/>
      <c r="C117" s="158"/>
      <c r="D117" s="158"/>
      <c r="E117" s="158"/>
      <c r="F117" s="158"/>
      <c r="G117" s="158"/>
      <c r="H117" s="158"/>
      <c r="I117" s="158"/>
    </row>
    <row r="118" spans="1:12" ht="33.75" customHeight="1" x14ac:dyDescent="0.25">
      <c r="A118" s="14" t="s">
        <v>32</v>
      </c>
      <c r="B118" s="159" t="s">
        <v>103</v>
      </c>
      <c r="C118" s="159"/>
      <c r="D118" s="159"/>
      <c r="E118" s="159"/>
      <c r="F118" s="159"/>
      <c r="G118" s="159"/>
      <c r="H118" s="14" t="s">
        <v>34</v>
      </c>
      <c r="I118" s="14" t="s">
        <v>35</v>
      </c>
    </row>
    <row r="119" spans="1:12" ht="15" customHeight="1" x14ac:dyDescent="0.25">
      <c r="A119" s="99">
        <v>1</v>
      </c>
      <c r="B119" s="138" t="s">
        <v>104</v>
      </c>
      <c r="C119" s="138"/>
      <c r="D119" s="138"/>
      <c r="E119" s="138"/>
      <c r="F119" s="138"/>
      <c r="G119" s="138"/>
      <c r="H119" s="15">
        <f t="shared" ref="H119:H125" si="6">I119/$I$131</f>
        <v>0</v>
      </c>
      <c r="I119" s="105">
        <v>0</v>
      </c>
    </row>
    <row r="120" spans="1:12" ht="15" customHeight="1" x14ac:dyDescent="0.25">
      <c r="A120" s="99">
        <v>2</v>
      </c>
      <c r="B120" s="137" t="s">
        <v>105</v>
      </c>
      <c r="C120" s="137"/>
      <c r="D120" s="137"/>
      <c r="E120" s="137"/>
      <c r="F120" s="137"/>
      <c r="G120" s="137"/>
      <c r="H120" s="15">
        <f t="shared" si="6"/>
        <v>0</v>
      </c>
      <c r="I120" s="105">
        <v>0</v>
      </c>
    </row>
    <row r="121" spans="1:12" ht="15" customHeight="1" x14ac:dyDescent="0.25">
      <c r="A121" s="99">
        <v>3</v>
      </c>
      <c r="B121" s="138" t="s">
        <v>106</v>
      </c>
      <c r="C121" s="138"/>
      <c r="D121" s="138"/>
      <c r="E121" s="138"/>
      <c r="F121" s="138"/>
      <c r="G121" s="138"/>
      <c r="H121" s="15">
        <f t="shared" si="6"/>
        <v>0</v>
      </c>
      <c r="I121" s="105">
        <v>0</v>
      </c>
    </row>
    <row r="122" spans="1:12" ht="15" customHeight="1" x14ac:dyDescent="0.25">
      <c r="A122" s="99">
        <v>4</v>
      </c>
      <c r="B122" s="183" t="s">
        <v>222</v>
      </c>
      <c r="C122" s="183"/>
      <c r="D122" s="183"/>
      <c r="E122" s="183"/>
      <c r="F122" s="183"/>
      <c r="G122" s="183"/>
      <c r="H122" s="15">
        <f t="shared" si="6"/>
        <v>0</v>
      </c>
      <c r="I122" s="105">
        <f>IF(F129=20%,G129,0)</f>
        <v>0</v>
      </c>
    </row>
    <row r="123" spans="1:12" ht="15" customHeight="1" x14ac:dyDescent="0.25">
      <c r="A123" s="132">
        <v>5</v>
      </c>
      <c r="B123" s="183" t="s">
        <v>221</v>
      </c>
      <c r="C123" s="183"/>
      <c r="D123" s="183"/>
      <c r="E123" s="183"/>
      <c r="F123" s="183"/>
      <c r="G123" s="183"/>
      <c r="H123" s="15">
        <f t="shared" si="6"/>
        <v>0</v>
      </c>
      <c r="I123" s="133">
        <v>0</v>
      </c>
    </row>
    <row r="124" spans="1:12" ht="15" customHeight="1" x14ac:dyDescent="0.25">
      <c r="A124" s="99">
        <v>6</v>
      </c>
      <c r="B124" s="183" t="s">
        <v>223</v>
      </c>
      <c r="C124" s="183"/>
      <c r="D124" s="183"/>
      <c r="E124" s="183"/>
      <c r="F124" s="183"/>
      <c r="G124" s="183"/>
      <c r="H124" s="15">
        <f t="shared" si="6"/>
        <v>0</v>
      </c>
      <c r="I124" s="105">
        <v>0</v>
      </c>
    </row>
    <row r="125" spans="1:12" ht="15" customHeight="1" x14ac:dyDescent="0.25">
      <c r="A125" s="99">
        <v>7</v>
      </c>
      <c r="B125" s="138" t="s">
        <v>107</v>
      </c>
      <c r="C125" s="138"/>
      <c r="D125" s="138"/>
      <c r="E125" s="138"/>
      <c r="F125" s="138"/>
      <c r="G125" s="138"/>
      <c r="H125" s="15">
        <f t="shared" si="6"/>
        <v>0</v>
      </c>
      <c r="I125" s="105">
        <v>0</v>
      </c>
    </row>
    <row r="126" spans="1:12" ht="15" customHeight="1" x14ac:dyDescent="0.25">
      <c r="A126" s="160" t="s">
        <v>108</v>
      </c>
      <c r="B126" s="160"/>
      <c r="C126" s="160"/>
      <c r="D126" s="160"/>
      <c r="E126" s="160"/>
      <c r="F126" s="160"/>
      <c r="G126" s="160"/>
      <c r="H126" s="16">
        <f>H119+H120+H121+H122+H124+H125</f>
        <v>0</v>
      </c>
      <c r="I126" s="43">
        <f>SUM(I119:I125)</f>
        <v>0</v>
      </c>
      <c r="J126" s="25"/>
    </row>
    <row r="127" spans="1:12" ht="51" customHeight="1" x14ac:dyDescent="0.25">
      <c r="B127" s="184" t="s">
        <v>224</v>
      </c>
      <c r="C127" s="184"/>
      <c r="D127" s="184"/>
      <c r="E127" s="184"/>
      <c r="F127" s="184"/>
      <c r="G127" s="184"/>
      <c r="H127" s="184"/>
      <c r="I127" s="184"/>
    </row>
    <row r="128" spans="1:12" ht="5.25" customHeight="1" x14ac:dyDescent="0.25"/>
    <row r="129" spans="1:12" ht="48.75" customHeight="1" x14ac:dyDescent="0.25">
      <c r="A129" s="185" t="s">
        <v>109</v>
      </c>
      <c r="B129" s="185"/>
      <c r="C129" s="185"/>
      <c r="D129" s="185"/>
      <c r="E129" s="185"/>
      <c r="F129" s="44">
        <f>I30</f>
        <v>0.1</v>
      </c>
      <c r="G129" s="45">
        <f>I131*F129</f>
        <v>524.12362824137176</v>
      </c>
      <c r="H129" s="102" t="s">
        <v>110</v>
      </c>
      <c r="I129" s="46">
        <f>I98</f>
        <v>93.803799999999995</v>
      </c>
    </row>
    <row r="130" spans="1:12" s="49" customFormat="1" ht="16.5" customHeight="1" x14ac:dyDescent="0.25">
      <c r="A130" s="180" t="s">
        <v>111</v>
      </c>
      <c r="B130" s="180"/>
      <c r="C130" s="102" t="s">
        <v>112</v>
      </c>
      <c r="D130" s="102" t="s">
        <v>113</v>
      </c>
      <c r="E130" s="102" t="s">
        <v>114</v>
      </c>
      <c r="F130" s="102" t="s">
        <v>115</v>
      </c>
      <c r="G130" s="102" t="s">
        <v>116</v>
      </c>
      <c r="H130" s="102" t="s">
        <v>117</v>
      </c>
      <c r="I130" s="47" t="s">
        <v>118</v>
      </c>
      <c r="J130" s="48"/>
    </row>
    <row r="131" spans="1:12" ht="16.5" customHeight="1" x14ac:dyDescent="0.25">
      <c r="A131" s="181">
        <f>I47</f>
        <v>2530.6362479338845</v>
      </c>
      <c r="B131" s="181"/>
      <c r="C131" s="103">
        <f>I67</f>
        <v>931.27413923966958</v>
      </c>
      <c r="D131" s="103">
        <f>I79</f>
        <v>645.16799695700843</v>
      </c>
      <c r="E131" s="103">
        <f>I86</f>
        <v>180.08007540297521</v>
      </c>
      <c r="F131" s="103">
        <f>I90</f>
        <v>237.42182288017909</v>
      </c>
      <c r="G131" s="103">
        <f>I101</f>
        <v>810.45979999999997</v>
      </c>
      <c r="H131" s="103">
        <f>A131+C131+D131+E131+F131+G131</f>
        <v>5335.0400824137168</v>
      </c>
      <c r="I131" s="103">
        <f>H131-I129</f>
        <v>5241.2362824137172</v>
      </c>
      <c r="J131" s="25"/>
    </row>
    <row r="132" spans="1:12" ht="4.5" customHeight="1" x14ac:dyDescent="0.25">
      <c r="A132" s="20"/>
      <c r="B132" s="182"/>
      <c r="C132" s="182"/>
      <c r="D132" s="182"/>
      <c r="E132" s="182"/>
      <c r="F132" s="182"/>
      <c r="G132" s="182"/>
      <c r="H132" s="182"/>
      <c r="I132" s="182"/>
    </row>
    <row r="133" spans="1:12" ht="33.75" customHeight="1" x14ac:dyDescent="0.25">
      <c r="A133" s="14" t="s">
        <v>44</v>
      </c>
      <c r="B133" s="159" t="s">
        <v>119</v>
      </c>
      <c r="C133" s="159"/>
      <c r="D133" s="159"/>
      <c r="E133" s="159"/>
      <c r="F133" s="159"/>
      <c r="G133" s="159"/>
      <c r="H133" s="14" t="s">
        <v>34</v>
      </c>
      <c r="I133" s="14" t="s">
        <v>35</v>
      </c>
    </row>
    <row r="134" spans="1:12" ht="15" customHeight="1" x14ac:dyDescent="0.25">
      <c r="A134" s="99">
        <v>1</v>
      </c>
      <c r="B134" s="138" t="s">
        <v>120</v>
      </c>
      <c r="C134" s="138"/>
      <c r="D134" s="138"/>
      <c r="E134" s="138"/>
      <c r="F134" s="138"/>
      <c r="G134" s="138"/>
      <c r="H134" s="15">
        <f>I134/$I$144</f>
        <v>0</v>
      </c>
      <c r="I134" s="105">
        <v>0</v>
      </c>
    </row>
    <row r="135" spans="1:12" ht="15" customHeight="1" x14ac:dyDescent="0.25">
      <c r="A135" s="99">
        <v>2</v>
      </c>
      <c r="B135" s="138" t="s">
        <v>121</v>
      </c>
      <c r="C135" s="138"/>
      <c r="D135" s="138"/>
      <c r="E135" s="138"/>
      <c r="F135" s="138"/>
      <c r="G135" s="138"/>
      <c r="H135" s="15">
        <f>I135/$I$144</f>
        <v>0</v>
      </c>
      <c r="I135" s="105">
        <v>0</v>
      </c>
    </row>
    <row r="136" spans="1:12" ht="35.65" customHeight="1" x14ac:dyDescent="0.25">
      <c r="A136" s="160" t="s">
        <v>177</v>
      </c>
      <c r="B136" s="160"/>
      <c r="C136" s="160"/>
      <c r="D136" s="160"/>
      <c r="E136" s="160"/>
      <c r="F136" s="160"/>
      <c r="G136" s="160"/>
      <c r="H136" s="16">
        <f>H134+H135</f>
        <v>0</v>
      </c>
      <c r="I136" s="17">
        <f>SUM(I134:I135)</f>
        <v>0</v>
      </c>
    </row>
    <row r="137" spans="1:12" ht="4.5" customHeight="1" x14ac:dyDescent="0.25"/>
    <row r="138" spans="1:12" ht="33.75" customHeight="1" x14ac:dyDescent="0.25">
      <c r="A138" s="14" t="s">
        <v>57</v>
      </c>
      <c r="B138" s="159" t="s">
        <v>122</v>
      </c>
      <c r="C138" s="159"/>
      <c r="D138" s="159"/>
      <c r="E138" s="159"/>
      <c r="F138" s="159"/>
      <c r="G138" s="159"/>
      <c r="H138" s="14" t="s">
        <v>34</v>
      </c>
      <c r="I138" s="14" t="s">
        <v>35</v>
      </c>
    </row>
    <row r="139" spans="1:12" ht="15" customHeight="1" x14ac:dyDescent="0.25">
      <c r="A139" s="99">
        <v>1</v>
      </c>
      <c r="B139" s="138" t="s">
        <v>122</v>
      </c>
      <c r="C139" s="138"/>
      <c r="D139" s="138"/>
      <c r="E139" s="138"/>
      <c r="F139" s="138"/>
      <c r="G139" s="138"/>
      <c r="H139" s="15">
        <f>I139/I144</f>
        <v>0</v>
      </c>
      <c r="I139" s="105">
        <v>0</v>
      </c>
    </row>
    <row r="140" spans="1:12" ht="36.6" customHeight="1" x14ac:dyDescent="0.25">
      <c r="A140" s="160" t="s">
        <v>176</v>
      </c>
      <c r="B140" s="160"/>
      <c r="C140" s="160"/>
      <c r="D140" s="160"/>
      <c r="E140" s="160"/>
      <c r="F140" s="160"/>
      <c r="G140" s="160"/>
      <c r="H140" s="16">
        <f>H139</f>
        <v>0</v>
      </c>
      <c r="I140" s="17">
        <f>I139</f>
        <v>0</v>
      </c>
      <c r="J140" s="25"/>
      <c r="K140" s="25"/>
      <c r="L140" s="2"/>
    </row>
    <row r="141" spans="1:12" ht="4.5" customHeight="1" x14ac:dyDescent="0.25">
      <c r="A141" s="19"/>
      <c r="B141" s="19"/>
      <c r="C141" s="19"/>
      <c r="D141" s="19"/>
      <c r="E141" s="19"/>
      <c r="F141" s="19"/>
      <c r="G141" s="19"/>
      <c r="H141" s="26"/>
      <c r="I141" s="27"/>
    </row>
    <row r="142" spans="1:12" ht="39" customHeight="1" x14ac:dyDescent="0.25">
      <c r="A142" s="186" t="s">
        <v>123</v>
      </c>
      <c r="B142" s="186"/>
      <c r="C142" s="186"/>
      <c r="D142" s="186"/>
      <c r="E142" s="186"/>
      <c r="F142" s="44">
        <v>0.18</v>
      </c>
      <c r="G142" s="45">
        <f>I144*F142</f>
        <v>943.42253083446906</v>
      </c>
      <c r="H142" s="102" t="s">
        <v>110</v>
      </c>
      <c r="I142" s="46">
        <f>I98</f>
        <v>93.803799999999995</v>
      </c>
      <c r="L142" s="2"/>
    </row>
    <row r="143" spans="1:12" s="49" customFormat="1" ht="16.5" customHeight="1" x14ac:dyDescent="0.25">
      <c r="A143" s="180" t="s">
        <v>111</v>
      </c>
      <c r="B143" s="180"/>
      <c r="C143" s="102" t="s">
        <v>112</v>
      </c>
      <c r="D143" s="102" t="s">
        <v>113</v>
      </c>
      <c r="E143" s="102" t="s">
        <v>114</v>
      </c>
      <c r="F143" s="102" t="s">
        <v>115</v>
      </c>
      <c r="G143" s="102" t="s">
        <v>116</v>
      </c>
      <c r="H143" s="102" t="s">
        <v>117</v>
      </c>
      <c r="I143" s="47" t="s">
        <v>118</v>
      </c>
      <c r="J143" s="48"/>
      <c r="L143" s="48"/>
    </row>
    <row r="144" spans="1:12" ht="16.5" customHeight="1" x14ac:dyDescent="0.25">
      <c r="A144" s="181">
        <f>I47</f>
        <v>2530.6362479338845</v>
      </c>
      <c r="B144" s="181"/>
      <c r="C144" s="103">
        <f>I67</f>
        <v>931.27413923966958</v>
      </c>
      <c r="D144" s="103">
        <f>I79</f>
        <v>645.16799695700843</v>
      </c>
      <c r="E144" s="103">
        <f>I86</f>
        <v>180.08007540297521</v>
      </c>
      <c r="F144" s="103">
        <f>I90</f>
        <v>237.42182288017909</v>
      </c>
      <c r="G144" s="103">
        <f>I101</f>
        <v>810.45979999999997</v>
      </c>
      <c r="H144" s="103">
        <f>A144+C144+D144+E144+F144+G144</f>
        <v>5335.0400824137168</v>
      </c>
      <c r="I144" s="103">
        <f>H144-I142</f>
        <v>5241.2362824137172</v>
      </c>
      <c r="J144" s="25"/>
      <c r="L144" s="2"/>
    </row>
    <row r="145" spans="1:10" ht="4.5" customHeight="1" x14ac:dyDescent="0.25"/>
    <row r="146" spans="1:10" ht="12" customHeight="1" x14ac:dyDescent="0.25">
      <c r="A146" s="174" t="s">
        <v>124</v>
      </c>
      <c r="B146" s="174"/>
      <c r="C146" s="174"/>
      <c r="D146" s="174"/>
      <c r="E146" s="174"/>
      <c r="F146" s="174"/>
      <c r="G146" s="174"/>
      <c r="H146" s="36">
        <f>H126+H136+H140</f>
        <v>0</v>
      </c>
      <c r="I146" s="37">
        <f>I126+I136+I140</f>
        <v>0</v>
      </c>
    </row>
    <row r="147" spans="1:10" ht="4.5" customHeight="1" x14ac:dyDescent="0.25"/>
    <row r="148" spans="1:10" ht="11.25" customHeight="1" x14ac:dyDescent="0.25">
      <c r="A148" s="158" t="s">
        <v>125</v>
      </c>
      <c r="B148" s="158"/>
      <c r="C148" s="158"/>
      <c r="D148" s="158"/>
      <c r="E148" s="158"/>
      <c r="F148" s="158"/>
      <c r="G148" s="158"/>
      <c r="H148" s="158"/>
      <c r="I148" s="158"/>
    </row>
    <row r="149" spans="1:10" ht="33.75" customHeight="1" x14ac:dyDescent="0.25">
      <c r="A149" s="14" t="s">
        <v>32</v>
      </c>
      <c r="B149" s="159" t="s">
        <v>126</v>
      </c>
      <c r="C149" s="159"/>
      <c r="D149" s="159"/>
      <c r="E149" s="159"/>
      <c r="F149" s="159"/>
      <c r="G149" s="159"/>
      <c r="H149" s="14" t="s">
        <v>34</v>
      </c>
      <c r="I149" s="14" t="s">
        <v>35</v>
      </c>
    </row>
    <row r="150" spans="1:10" ht="15" customHeight="1" x14ac:dyDescent="0.25">
      <c r="A150" s="99">
        <v>1</v>
      </c>
      <c r="B150" s="138" t="s">
        <v>127</v>
      </c>
      <c r="C150" s="138"/>
      <c r="D150" s="138"/>
      <c r="E150" s="138"/>
      <c r="F150" s="138"/>
      <c r="G150" s="138"/>
      <c r="H150" s="15">
        <f>I150/$I$115</f>
        <v>1.9241982507288629E-2</v>
      </c>
      <c r="I150" s="105">
        <f>($D$160/$E$161)*G160</f>
        <v>102.65674794148843</v>
      </c>
    </row>
    <row r="151" spans="1:10" ht="15" customHeight="1" x14ac:dyDescent="0.25">
      <c r="A151" s="99">
        <v>2</v>
      </c>
      <c r="B151" s="138" t="s">
        <v>128</v>
      </c>
      <c r="C151" s="138"/>
      <c r="D151" s="138"/>
      <c r="E151" s="138"/>
      <c r="F151" s="138"/>
      <c r="G151" s="138"/>
      <c r="H151" s="15">
        <f>I151/$I$115</f>
        <v>8.8629737609329448E-2</v>
      </c>
      <c r="I151" s="105">
        <f>($D$160/$E$161)*G161</f>
        <v>472.84320263958307</v>
      </c>
    </row>
    <row r="152" spans="1:10" ht="15" customHeight="1" x14ac:dyDescent="0.25">
      <c r="A152" s="99">
        <v>3</v>
      </c>
      <c r="B152" s="138" t="s">
        <v>12</v>
      </c>
      <c r="C152" s="138"/>
      <c r="D152" s="138"/>
      <c r="E152" s="138"/>
      <c r="F152" s="138"/>
      <c r="G152" s="138"/>
      <c r="H152" s="15">
        <f>I152/$I$115</f>
        <v>5.830903790087464E-2</v>
      </c>
      <c r="I152" s="105">
        <f>($D$160/$E$161)*G162</f>
        <v>311.08105436814679</v>
      </c>
    </row>
    <row r="153" spans="1:10" ht="15" customHeight="1" x14ac:dyDescent="0.25">
      <c r="A153" s="99">
        <v>4</v>
      </c>
      <c r="B153" s="138" t="s">
        <v>129</v>
      </c>
      <c r="C153" s="138"/>
      <c r="D153" s="138"/>
      <c r="E153" s="138"/>
      <c r="F153" s="138"/>
      <c r="G153" s="138"/>
      <c r="H153" s="15">
        <f>I153/$I$115</f>
        <v>0</v>
      </c>
      <c r="I153" s="105">
        <f>($D$160/$E$161)*G163</f>
        <v>0</v>
      </c>
    </row>
    <row r="154" spans="1:10" ht="15" customHeight="1" x14ac:dyDescent="0.25">
      <c r="A154" s="99">
        <v>5</v>
      </c>
      <c r="B154" s="138" t="s">
        <v>130</v>
      </c>
      <c r="C154" s="138"/>
      <c r="D154" s="138"/>
      <c r="E154" s="138"/>
      <c r="F154" s="138"/>
      <c r="G154" s="138"/>
      <c r="H154" s="15">
        <f>I154/$I$115</f>
        <v>0</v>
      </c>
      <c r="I154" s="105">
        <f>($D$160/$E$161)*G164</f>
        <v>0</v>
      </c>
    </row>
    <row r="155" spans="1:10" ht="15" customHeight="1" x14ac:dyDescent="0.25">
      <c r="A155" s="160" t="s">
        <v>131</v>
      </c>
      <c r="B155" s="160"/>
      <c r="C155" s="160"/>
      <c r="D155" s="160"/>
      <c r="E155" s="160"/>
      <c r="F155" s="160"/>
      <c r="G155" s="160"/>
      <c r="H155" s="16">
        <f>H150+H151+H152+H153+H154</f>
        <v>0.16618075801749271</v>
      </c>
      <c r="I155" s="17">
        <f>SUM(I150:I154)</f>
        <v>886.58100494921837</v>
      </c>
    </row>
    <row r="156" spans="1:10" ht="11.25" customHeight="1" x14ac:dyDescent="0.25">
      <c r="A156" s="20" t="s">
        <v>132</v>
      </c>
      <c r="B156" s="167" t="s">
        <v>133</v>
      </c>
      <c r="C156" s="167"/>
      <c r="D156" s="167"/>
      <c r="E156" s="167"/>
      <c r="F156" s="167"/>
      <c r="G156" s="167"/>
      <c r="H156" s="167"/>
      <c r="I156" s="167"/>
    </row>
    <row r="157" spans="1:10" ht="18.75" customHeight="1" x14ac:dyDescent="0.25">
      <c r="A157" s="20" t="s">
        <v>134</v>
      </c>
      <c r="B157" s="190" t="s">
        <v>135</v>
      </c>
      <c r="C157" s="190"/>
      <c r="D157" s="190"/>
      <c r="E157" s="190"/>
      <c r="F157" s="190"/>
      <c r="G157" s="190"/>
      <c r="H157" s="190"/>
      <c r="I157" s="190"/>
    </row>
    <row r="158" spans="1:10" ht="13.5" customHeight="1" x14ac:dyDescent="0.25">
      <c r="A158" s="169" t="s">
        <v>136</v>
      </c>
      <c r="B158" s="169"/>
      <c r="C158" s="169"/>
      <c r="D158" s="169"/>
      <c r="E158" s="169"/>
      <c r="F158" s="169"/>
      <c r="G158" s="169"/>
      <c r="H158" s="169"/>
      <c r="I158" s="169"/>
    </row>
    <row r="159" spans="1:10" ht="13.5" customHeight="1" x14ac:dyDescent="0.25">
      <c r="A159" s="154" t="s">
        <v>137</v>
      </c>
      <c r="B159" s="154"/>
      <c r="C159" s="99" t="s">
        <v>138</v>
      </c>
      <c r="D159" s="151" t="s">
        <v>139</v>
      </c>
      <c r="E159" s="151"/>
      <c r="F159" s="99" t="s">
        <v>140</v>
      </c>
      <c r="G159" s="50" t="s">
        <v>141</v>
      </c>
      <c r="H159" s="154" t="s">
        <v>142</v>
      </c>
      <c r="I159" s="154"/>
    </row>
    <row r="160" spans="1:10" ht="13.5" customHeight="1" x14ac:dyDescent="0.25">
      <c r="A160" s="187">
        <f>I115</f>
        <v>5335.0400824137168</v>
      </c>
      <c r="B160" s="187"/>
      <c r="C160" s="105">
        <f>I146</f>
        <v>0</v>
      </c>
      <c r="D160" s="188">
        <f>A160+C160</f>
        <v>5335.0400824137168</v>
      </c>
      <c r="E160" s="188"/>
      <c r="F160" s="99" t="str">
        <f>B150</f>
        <v>PIS</v>
      </c>
      <c r="G160" s="51">
        <v>1.6500000000000001E-2</v>
      </c>
      <c r="H160" s="189">
        <v>6.4999999999999997E-3</v>
      </c>
      <c r="I160" s="189"/>
      <c r="J160" s="25"/>
    </row>
    <row r="161" spans="1:10" ht="13.5" customHeight="1" x14ac:dyDescent="0.25">
      <c r="A161" s="194" t="s">
        <v>143</v>
      </c>
      <c r="B161" s="194"/>
      <c r="C161" s="50">
        <v>1</v>
      </c>
      <c r="D161" s="52">
        <f>G165/1</f>
        <v>0.14250000000000002</v>
      </c>
      <c r="E161" s="53">
        <f>C161-D161</f>
        <v>0.85749999999999993</v>
      </c>
      <c r="F161" s="99" t="str">
        <f>B151</f>
        <v>COFINS</v>
      </c>
      <c r="G161" s="51">
        <v>7.5999999999999998E-2</v>
      </c>
      <c r="H161" s="189">
        <v>0.03</v>
      </c>
      <c r="I161" s="189"/>
    </row>
    <row r="162" spans="1:10" ht="13.5" customHeight="1" x14ac:dyDescent="0.25">
      <c r="A162" s="195" t="s">
        <v>144</v>
      </c>
      <c r="B162" s="195"/>
      <c r="C162" s="99">
        <v>1</v>
      </c>
      <c r="D162" s="54">
        <f>H165</f>
        <v>8.6499999999999994E-2</v>
      </c>
      <c r="E162" s="55">
        <f>C162-D162</f>
        <v>0.91349999999999998</v>
      </c>
      <c r="F162" s="99" t="str">
        <f>B152</f>
        <v>ISS</v>
      </c>
      <c r="G162" s="51">
        <f>I11</f>
        <v>0.05</v>
      </c>
      <c r="H162" s="189">
        <f>I11</f>
        <v>0.05</v>
      </c>
      <c r="I162" s="189"/>
    </row>
    <row r="163" spans="1:10" ht="13.5" customHeight="1" x14ac:dyDescent="0.25">
      <c r="A163" s="196" t="s">
        <v>145</v>
      </c>
      <c r="B163" s="196"/>
      <c r="C163" s="99">
        <v>1</v>
      </c>
      <c r="D163" s="56">
        <v>0.09</v>
      </c>
      <c r="E163" s="57">
        <f>C163-D163</f>
        <v>0.91</v>
      </c>
      <c r="F163" s="99" t="s">
        <v>146</v>
      </c>
      <c r="G163" s="51">
        <v>0</v>
      </c>
      <c r="H163" s="189">
        <v>0</v>
      </c>
      <c r="I163" s="189"/>
    </row>
    <row r="164" spans="1:10" ht="13.5" customHeight="1" x14ac:dyDescent="0.25">
      <c r="A164" s="191" t="s">
        <v>147</v>
      </c>
      <c r="B164" s="191" t="s">
        <v>148</v>
      </c>
      <c r="C164" s="191"/>
      <c r="D164" s="191"/>
      <c r="E164" s="191"/>
      <c r="F164" s="95" t="s">
        <v>149</v>
      </c>
      <c r="G164" s="51">
        <v>0</v>
      </c>
      <c r="H164" s="189">
        <v>0</v>
      </c>
      <c r="I164" s="189"/>
    </row>
    <row r="165" spans="1:10" ht="18" customHeight="1" x14ac:dyDescent="0.25">
      <c r="A165" s="191"/>
      <c r="B165" s="191"/>
      <c r="C165" s="191"/>
      <c r="D165" s="191"/>
      <c r="E165" s="191"/>
      <c r="F165" s="97" t="s">
        <v>150</v>
      </c>
      <c r="G165" s="58">
        <f>SUM(G160:G164)</f>
        <v>0.14250000000000002</v>
      </c>
      <c r="H165" s="192">
        <f>SUM(H160:I164)</f>
        <v>8.6499999999999994E-2</v>
      </c>
      <c r="I165" s="192"/>
    </row>
    <row r="166" spans="1:10" ht="18" customHeight="1" x14ac:dyDescent="0.25">
      <c r="A166" s="20" t="s">
        <v>151</v>
      </c>
      <c r="B166" s="190" t="s">
        <v>152</v>
      </c>
      <c r="C166" s="190"/>
      <c r="D166" s="190"/>
      <c r="E166" s="190"/>
      <c r="F166" s="190"/>
      <c r="G166" s="190"/>
      <c r="H166" s="190"/>
      <c r="I166" s="190"/>
    </row>
    <row r="167" spans="1:10" ht="4.5" customHeight="1" x14ac:dyDescent="0.25">
      <c r="A167" s="59"/>
      <c r="B167" s="193"/>
      <c r="C167" s="193"/>
      <c r="D167" s="193"/>
      <c r="E167" s="193"/>
      <c r="F167" s="193"/>
      <c r="G167" s="193"/>
      <c r="H167" s="193"/>
      <c r="I167" s="193"/>
    </row>
    <row r="168" spans="1:10" ht="12" customHeight="1" x14ac:dyDescent="0.25">
      <c r="A168" s="174" t="s">
        <v>153</v>
      </c>
      <c r="B168" s="174"/>
      <c r="C168" s="174"/>
      <c r="D168" s="174"/>
      <c r="E168" s="174"/>
      <c r="F168" s="174"/>
      <c r="G168" s="174"/>
      <c r="H168" s="36">
        <f>H155</f>
        <v>0.16618075801749271</v>
      </c>
      <c r="I168" s="37">
        <f>I155</f>
        <v>886.58100494921837</v>
      </c>
    </row>
    <row r="169" spans="1:10" ht="4.5" customHeight="1" x14ac:dyDescent="0.25"/>
    <row r="170" spans="1:10" ht="11.25" customHeight="1" x14ac:dyDescent="0.25">
      <c r="A170" s="197" t="s">
        <v>154</v>
      </c>
      <c r="B170" s="197"/>
      <c r="C170" s="197"/>
      <c r="D170" s="197"/>
      <c r="E170" s="197"/>
      <c r="F170" s="197"/>
      <c r="G170" s="197"/>
      <c r="H170" s="197"/>
      <c r="I170" s="197"/>
    </row>
    <row r="171" spans="1:10" ht="11.25" customHeight="1" x14ac:dyDescent="0.25">
      <c r="A171" s="158" t="s">
        <v>31</v>
      </c>
      <c r="B171" s="158"/>
      <c r="C171" s="158"/>
      <c r="D171" s="158"/>
      <c r="E171" s="158"/>
      <c r="F171" s="158"/>
      <c r="G171" s="158"/>
      <c r="H171" s="158"/>
      <c r="I171" s="158"/>
    </row>
    <row r="172" spans="1:10" ht="15" customHeight="1" x14ac:dyDescent="0.25">
      <c r="A172" s="99">
        <v>1</v>
      </c>
      <c r="B172" s="138" t="s">
        <v>155</v>
      </c>
      <c r="C172" s="138"/>
      <c r="D172" s="138"/>
      <c r="E172" s="138"/>
      <c r="F172" s="138"/>
      <c r="G172" s="138"/>
      <c r="H172" s="15">
        <f>I172/$G$193</f>
        <v>0.40674869337092773</v>
      </c>
      <c r="I172" s="60">
        <f>I47</f>
        <v>2530.6362479338845</v>
      </c>
    </row>
    <row r="173" spans="1:10" ht="15" customHeight="1" x14ac:dyDescent="0.25">
      <c r="A173" s="99">
        <v>2</v>
      </c>
      <c r="B173" s="138" t="s">
        <v>156</v>
      </c>
      <c r="C173" s="138"/>
      <c r="D173" s="138"/>
      <c r="E173" s="138"/>
      <c r="F173" s="138"/>
      <c r="G173" s="138"/>
      <c r="H173" s="15">
        <f>I173/$G$193</f>
        <v>0.32048625374017681</v>
      </c>
      <c r="I173" s="60">
        <f>I67+I79+I86+I90</f>
        <v>1993.9440344798322</v>
      </c>
    </row>
    <row r="174" spans="1:10" ht="15" customHeight="1" x14ac:dyDescent="0.25">
      <c r="A174" s="99">
        <v>3</v>
      </c>
      <c r="B174" s="138" t="s">
        <v>157</v>
      </c>
      <c r="C174" s="138"/>
      <c r="D174" s="138"/>
      <c r="E174" s="138"/>
      <c r="F174" s="138"/>
      <c r="G174" s="138"/>
      <c r="H174" s="15">
        <f>I174/$G$193</f>
        <v>0.13026505288889545</v>
      </c>
      <c r="I174" s="60">
        <f>I101</f>
        <v>810.45979999999997</v>
      </c>
    </row>
    <row r="175" spans="1:10" s="19" customFormat="1" ht="15" customHeight="1" x14ac:dyDescent="0.25">
      <c r="A175" s="174" t="s">
        <v>158</v>
      </c>
      <c r="B175" s="174"/>
      <c r="C175" s="174"/>
      <c r="D175" s="174"/>
      <c r="E175" s="174"/>
      <c r="F175" s="174"/>
      <c r="G175" s="174"/>
      <c r="H175" s="36">
        <f>H172+H173+H174</f>
        <v>0.85750000000000004</v>
      </c>
      <c r="I175" s="37">
        <f>SUM(I172:I174)</f>
        <v>5335.0400824137168</v>
      </c>
      <c r="J175" s="26"/>
    </row>
    <row r="176" spans="1:10" ht="4.5" customHeight="1" x14ac:dyDescent="0.25"/>
    <row r="177" spans="1:11" ht="11.25" customHeight="1" x14ac:dyDescent="0.25">
      <c r="A177" s="158" t="s">
        <v>102</v>
      </c>
      <c r="B177" s="158"/>
      <c r="C177" s="158"/>
      <c r="D177" s="158"/>
      <c r="E177" s="158"/>
      <c r="F177" s="158"/>
      <c r="G177" s="158"/>
      <c r="H177" s="158"/>
      <c r="I177" s="158"/>
    </row>
    <row r="178" spans="1:11" ht="15" customHeight="1" x14ac:dyDescent="0.25">
      <c r="A178" s="99">
        <v>1</v>
      </c>
      <c r="B178" s="138" t="s">
        <v>159</v>
      </c>
      <c r="C178" s="138"/>
      <c r="D178" s="138"/>
      <c r="E178" s="138"/>
      <c r="F178" s="138"/>
      <c r="G178" s="138"/>
      <c r="H178" s="15">
        <f>I178/$G$193</f>
        <v>0</v>
      </c>
      <c r="I178" s="105">
        <f>I126</f>
        <v>0</v>
      </c>
    </row>
    <row r="179" spans="1:11" ht="15" customHeight="1" x14ac:dyDescent="0.25">
      <c r="A179" s="99">
        <v>2</v>
      </c>
      <c r="B179" s="138" t="s">
        <v>160</v>
      </c>
      <c r="C179" s="138"/>
      <c r="D179" s="138"/>
      <c r="E179" s="138"/>
      <c r="F179" s="138"/>
      <c r="G179" s="138"/>
      <c r="H179" s="15">
        <f>I179/$G$193</f>
        <v>0</v>
      </c>
      <c r="I179" s="105">
        <f>I136</f>
        <v>0</v>
      </c>
    </row>
    <row r="180" spans="1:11" ht="15" customHeight="1" x14ac:dyDescent="0.25">
      <c r="A180" s="99">
        <v>3</v>
      </c>
      <c r="B180" s="138" t="s">
        <v>161</v>
      </c>
      <c r="C180" s="138"/>
      <c r="D180" s="138"/>
      <c r="E180" s="138"/>
      <c r="F180" s="138"/>
      <c r="G180" s="138"/>
      <c r="H180" s="15">
        <f>I180/$G$193</f>
        <v>0</v>
      </c>
      <c r="I180" s="105">
        <f>I140</f>
        <v>0</v>
      </c>
    </row>
    <row r="181" spans="1:11" ht="15" customHeight="1" x14ac:dyDescent="0.25">
      <c r="A181" s="174" t="s">
        <v>162</v>
      </c>
      <c r="B181" s="174"/>
      <c r="C181" s="174"/>
      <c r="D181" s="174"/>
      <c r="E181" s="174"/>
      <c r="F181" s="174"/>
      <c r="G181" s="174"/>
      <c r="H181" s="36">
        <f>H178+H179+H180</f>
        <v>0</v>
      </c>
      <c r="I181" s="37">
        <f>I178+I179+I180</f>
        <v>0</v>
      </c>
    </row>
    <row r="182" spans="1:11" ht="4.5" customHeight="1" x14ac:dyDescent="0.25"/>
    <row r="183" spans="1:11" ht="11.25" customHeight="1" x14ac:dyDescent="0.25">
      <c r="A183" s="158" t="s">
        <v>125</v>
      </c>
      <c r="B183" s="158"/>
      <c r="C183" s="158"/>
      <c r="D183" s="158"/>
      <c r="E183" s="158"/>
      <c r="F183" s="158"/>
      <c r="G183" s="158"/>
      <c r="H183" s="158"/>
      <c r="I183" s="158"/>
    </row>
    <row r="184" spans="1:11" ht="15" customHeight="1" x14ac:dyDescent="0.25">
      <c r="A184" s="99">
        <v>1</v>
      </c>
      <c r="B184" s="138" t="s">
        <v>163</v>
      </c>
      <c r="C184" s="138"/>
      <c r="D184" s="138"/>
      <c r="E184" s="138"/>
      <c r="F184" s="138"/>
      <c r="G184" s="138"/>
      <c r="H184" s="15">
        <f>I184/$G$193</f>
        <v>0.14250000000000002</v>
      </c>
      <c r="I184" s="105">
        <f>I155</f>
        <v>886.58100494921837</v>
      </c>
    </row>
    <row r="185" spans="1:11" ht="15" customHeight="1" x14ac:dyDescent="0.25">
      <c r="A185" s="174" t="s">
        <v>164</v>
      </c>
      <c r="B185" s="174"/>
      <c r="C185" s="174"/>
      <c r="D185" s="174"/>
      <c r="E185" s="174"/>
      <c r="F185" s="174"/>
      <c r="G185" s="174"/>
      <c r="H185" s="36">
        <f>H184</f>
        <v>0.14250000000000002</v>
      </c>
      <c r="I185" s="37">
        <f>I155</f>
        <v>886.58100494921837</v>
      </c>
      <c r="K185" s="31"/>
    </row>
    <row r="186" spans="1:11" ht="4.5" customHeight="1" x14ac:dyDescent="0.25"/>
    <row r="187" spans="1:11" ht="11.25" customHeight="1" x14ac:dyDescent="0.25">
      <c r="A187" s="205" t="s">
        <v>184</v>
      </c>
      <c r="B187" s="205"/>
      <c r="C187" s="205"/>
      <c r="D187" s="205"/>
      <c r="E187" s="205"/>
      <c r="F187" s="205"/>
      <c r="G187" s="205"/>
      <c r="H187" s="205"/>
      <c r="I187" s="205"/>
    </row>
    <row r="188" spans="1:11" ht="4.9000000000000004" customHeight="1" x14ac:dyDescent="0.25">
      <c r="A188" s="198"/>
      <c r="B188" s="198"/>
      <c r="C188" s="198"/>
      <c r="D188" s="198"/>
      <c r="E188" s="198"/>
      <c r="F188" s="198"/>
      <c r="G188" s="198"/>
      <c r="H188" s="198"/>
      <c r="I188" s="198"/>
    </row>
    <row r="189" spans="1:11" ht="40.5" customHeight="1" x14ac:dyDescent="0.25">
      <c r="A189" s="205" t="s">
        <v>182</v>
      </c>
      <c r="B189" s="205"/>
      <c r="C189" s="205"/>
      <c r="D189" s="205"/>
      <c r="E189" s="205"/>
      <c r="F189" s="205"/>
      <c r="G189" s="206" t="s">
        <v>186</v>
      </c>
      <c r="H189" s="207"/>
      <c r="I189" s="208"/>
    </row>
    <row r="190" spans="1:11" ht="11.25" customHeight="1" x14ac:dyDescent="0.25">
      <c r="A190" s="205"/>
      <c r="B190" s="205"/>
      <c r="C190" s="205"/>
      <c r="D190" s="205"/>
      <c r="E190" s="205"/>
      <c r="F190" s="205"/>
      <c r="G190" s="106"/>
      <c r="H190" s="107"/>
      <c r="I190" s="107">
        <f>((H71+H77+H78+H83+H84+H85)+((H71+H77+H78+H83+H84+H85)*H67))*I47*H193</f>
        <v>974.35121655960961</v>
      </c>
    </row>
    <row r="191" spans="1:11" ht="4.9000000000000004" customHeight="1" x14ac:dyDescent="0.25">
      <c r="A191" s="198"/>
      <c r="B191" s="198"/>
      <c r="C191" s="198"/>
      <c r="D191" s="198"/>
      <c r="E191" s="198"/>
      <c r="F191" s="198"/>
      <c r="G191" s="198"/>
      <c r="H191" s="198"/>
      <c r="I191" s="198"/>
    </row>
    <row r="192" spans="1:11" ht="35.450000000000003" customHeight="1" x14ac:dyDescent="0.25">
      <c r="A192" s="199" t="s">
        <v>183</v>
      </c>
      <c r="B192" s="200"/>
      <c r="C192" s="200"/>
      <c r="D192" s="200"/>
      <c r="E192" s="200"/>
      <c r="F192" s="201"/>
      <c r="G192" s="81" t="s">
        <v>165</v>
      </c>
      <c r="H192" s="81" t="s">
        <v>166</v>
      </c>
      <c r="I192" s="81" t="s">
        <v>167</v>
      </c>
    </row>
    <row r="193" spans="1:9" ht="14.45" customHeight="1" x14ac:dyDescent="0.25">
      <c r="A193" s="202"/>
      <c r="B193" s="203"/>
      <c r="C193" s="203"/>
      <c r="D193" s="203"/>
      <c r="E193" s="203"/>
      <c r="F193" s="204"/>
      <c r="G193" s="87">
        <f>I175+I181+I185</f>
        <v>6221.6210873629352</v>
      </c>
      <c r="H193" s="92">
        <f>IF(D6="12x36",2,1)</f>
        <v>1</v>
      </c>
      <c r="I193" s="88">
        <f>G193*H193</f>
        <v>6221.6210873629352</v>
      </c>
    </row>
  </sheetData>
  <mergeCells count="179">
    <mergeCell ref="A191:I191"/>
    <mergeCell ref="A192:F193"/>
    <mergeCell ref="A183:I183"/>
    <mergeCell ref="B184:G184"/>
    <mergeCell ref="A185:G185"/>
    <mergeCell ref="A187:I187"/>
    <mergeCell ref="A188:I188"/>
    <mergeCell ref="A189:F190"/>
    <mergeCell ref="G189:I189"/>
    <mergeCell ref="A175:G175"/>
    <mergeCell ref="A177:I177"/>
    <mergeCell ref="B178:G178"/>
    <mergeCell ref="B179:G179"/>
    <mergeCell ref="B180:G180"/>
    <mergeCell ref="A181:G181"/>
    <mergeCell ref="A168:G168"/>
    <mergeCell ref="A170:I170"/>
    <mergeCell ref="A171:I171"/>
    <mergeCell ref="B172:G172"/>
    <mergeCell ref="B173:G173"/>
    <mergeCell ref="B174:G174"/>
    <mergeCell ref="A164:A165"/>
    <mergeCell ref="B164:E165"/>
    <mergeCell ref="H164:I164"/>
    <mergeCell ref="H165:I165"/>
    <mergeCell ref="B166:I166"/>
    <mergeCell ref="B167:I167"/>
    <mergeCell ref="A161:B161"/>
    <mergeCell ref="H161:I161"/>
    <mergeCell ref="A162:B162"/>
    <mergeCell ref="H162:I162"/>
    <mergeCell ref="A163:B163"/>
    <mergeCell ref="H163:I163"/>
    <mergeCell ref="A158:I158"/>
    <mergeCell ref="A159:B159"/>
    <mergeCell ref="D159:E159"/>
    <mergeCell ref="H159:I159"/>
    <mergeCell ref="A160:B160"/>
    <mergeCell ref="D160:E160"/>
    <mergeCell ref="H160:I160"/>
    <mergeCell ref="B152:G152"/>
    <mergeCell ref="B153:G153"/>
    <mergeCell ref="B154:G154"/>
    <mergeCell ref="A155:G155"/>
    <mergeCell ref="B156:I156"/>
    <mergeCell ref="B157:I157"/>
    <mergeCell ref="A144:B144"/>
    <mergeCell ref="A146:G146"/>
    <mergeCell ref="A148:I148"/>
    <mergeCell ref="B149:G149"/>
    <mergeCell ref="B150:G150"/>
    <mergeCell ref="B151:G151"/>
    <mergeCell ref="A136:G136"/>
    <mergeCell ref="B138:G138"/>
    <mergeCell ref="B139:G139"/>
    <mergeCell ref="A140:G140"/>
    <mergeCell ref="A142:E142"/>
    <mergeCell ref="A143:B143"/>
    <mergeCell ref="A130:B130"/>
    <mergeCell ref="A131:B131"/>
    <mergeCell ref="B132:I132"/>
    <mergeCell ref="B133:G133"/>
    <mergeCell ref="B134:G134"/>
    <mergeCell ref="B135:G135"/>
    <mergeCell ref="B122:G122"/>
    <mergeCell ref="B124:G124"/>
    <mergeCell ref="B125:G125"/>
    <mergeCell ref="A126:G126"/>
    <mergeCell ref="B127:I127"/>
    <mergeCell ref="A129:E129"/>
    <mergeCell ref="B123:G123"/>
    <mergeCell ref="A115:G115"/>
    <mergeCell ref="A117:I117"/>
    <mergeCell ref="B118:G118"/>
    <mergeCell ref="B119:G119"/>
    <mergeCell ref="B120:G120"/>
    <mergeCell ref="B121:G121"/>
    <mergeCell ref="A108:B108"/>
    <mergeCell ref="A109:B109"/>
    <mergeCell ref="A111:E111"/>
    <mergeCell ref="F111:I111"/>
    <mergeCell ref="A112:B112"/>
    <mergeCell ref="A113:B113"/>
    <mergeCell ref="A101:G101"/>
    <mergeCell ref="B102:G102"/>
    <mergeCell ref="A103:I103"/>
    <mergeCell ref="A104:B104"/>
    <mergeCell ref="A105:B105"/>
    <mergeCell ref="A107:I107"/>
    <mergeCell ref="B95:G95"/>
    <mergeCell ref="B96:G96"/>
    <mergeCell ref="B97:G97"/>
    <mergeCell ref="B98:G98"/>
    <mergeCell ref="B99:G99"/>
    <mergeCell ref="B100:G100"/>
    <mergeCell ref="A86:G86"/>
    <mergeCell ref="B88:G88"/>
    <mergeCell ref="B89:G89"/>
    <mergeCell ref="A90:G90"/>
    <mergeCell ref="A92:G92"/>
    <mergeCell ref="B94:G94"/>
    <mergeCell ref="B80:I80"/>
    <mergeCell ref="B81:I81"/>
    <mergeCell ref="B82:G82"/>
    <mergeCell ref="B83:G83"/>
    <mergeCell ref="B84:G84"/>
    <mergeCell ref="B85:G85"/>
    <mergeCell ref="B74:G74"/>
    <mergeCell ref="B75:G75"/>
    <mergeCell ref="B76:G76"/>
    <mergeCell ref="B77:G77"/>
    <mergeCell ref="B78:G78"/>
    <mergeCell ref="A79:G79"/>
    <mergeCell ref="A68:I68"/>
    <mergeCell ref="A69:I69"/>
    <mergeCell ref="B70:G70"/>
    <mergeCell ref="B71:G71"/>
    <mergeCell ref="B72:G72"/>
    <mergeCell ref="B73:G73"/>
    <mergeCell ref="B62:G62"/>
    <mergeCell ref="B63:G63"/>
    <mergeCell ref="B64:G64"/>
    <mergeCell ref="B65:G65"/>
    <mergeCell ref="B66:G66"/>
    <mergeCell ref="A67:G67"/>
    <mergeCell ref="A47:G47"/>
    <mergeCell ref="A48:I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B46:G46"/>
    <mergeCell ref="A30:F30"/>
    <mergeCell ref="A32:I36"/>
    <mergeCell ref="A37:I37"/>
    <mergeCell ref="B38:G38"/>
    <mergeCell ref="B39:G39"/>
    <mergeCell ref="B40:G40"/>
    <mergeCell ref="H21:H24"/>
    <mergeCell ref="I21:I24"/>
    <mergeCell ref="A25:F25"/>
    <mergeCell ref="A26:F26"/>
    <mergeCell ref="A27:F28"/>
    <mergeCell ref="A29:F29"/>
    <mergeCell ref="A15:F17"/>
    <mergeCell ref="G15:G17"/>
    <mergeCell ref="A18:F20"/>
    <mergeCell ref="G18:G20"/>
    <mergeCell ref="A21:F24"/>
    <mergeCell ref="G21:G24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6"/>
  <sheetViews>
    <sheetView view="pageBreakPreview" zoomScaleNormal="100" workbookViewId="0">
      <selection activeCell="A25" sqref="A25"/>
    </sheetView>
  </sheetViews>
  <sheetFormatPr defaultColWidth="8.42578125" defaultRowHeight="15" x14ac:dyDescent="0.25"/>
  <cols>
    <col min="1" max="1" width="31.5703125" style="61" customWidth="1"/>
    <col min="2" max="2" width="24.42578125" style="61" customWidth="1"/>
    <col min="3" max="3" width="16.5703125" style="61" customWidth="1"/>
    <col min="4" max="4" width="17.42578125" style="61" customWidth="1"/>
    <col min="5" max="16384" width="8.42578125" style="61"/>
  </cols>
  <sheetData>
    <row r="1" spans="1:4" ht="44.25" customHeight="1" x14ac:dyDescent="0.25">
      <c r="A1" s="219" t="s">
        <v>205</v>
      </c>
      <c r="B1" s="220"/>
      <c r="C1" s="220"/>
      <c r="D1" s="221"/>
    </row>
    <row r="2" spans="1:4" ht="34.5" customHeight="1" x14ac:dyDescent="0.25">
      <c r="A2" s="222" t="s">
        <v>206</v>
      </c>
      <c r="B2" s="223"/>
      <c r="C2" s="223"/>
      <c r="D2" s="224"/>
    </row>
    <row r="3" spans="1:4" ht="30" x14ac:dyDescent="0.25">
      <c r="A3" s="113" t="s">
        <v>207</v>
      </c>
      <c r="B3" s="113" t="s">
        <v>208</v>
      </c>
      <c r="C3" s="113" t="s">
        <v>209</v>
      </c>
      <c r="D3" s="113" t="s">
        <v>210</v>
      </c>
    </row>
    <row r="4" spans="1:4" x14ac:dyDescent="0.25">
      <c r="A4" s="114"/>
      <c r="B4" s="115"/>
      <c r="C4" s="116"/>
      <c r="D4" s="116"/>
    </row>
    <row r="5" spans="1:4" x14ac:dyDescent="0.25">
      <c r="A5" s="117"/>
      <c r="B5" s="118"/>
      <c r="C5" s="119"/>
      <c r="D5" s="119"/>
    </row>
    <row r="6" spans="1:4" x14ac:dyDescent="0.25">
      <c r="A6" s="114"/>
      <c r="B6" s="115"/>
      <c r="C6" s="116"/>
      <c r="D6" s="116"/>
    </row>
    <row r="7" spans="1:4" x14ac:dyDescent="0.25">
      <c r="A7" s="114"/>
      <c r="B7" s="115"/>
      <c r="C7" s="116"/>
      <c r="D7" s="116"/>
    </row>
    <row r="8" spans="1:4" x14ac:dyDescent="0.25">
      <c r="A8" s="114"/>
      <c r="B8" s="115"/>
      <c r="C8" s="116"/>
      <c r="D8" s="116"/>
    </row>
    <row r="9" spans="1:4" x14ac:dyDescent="0.25">
      <c r="A9" s="114"/>
      <c r="B9" s="115"/>
      <c r="C9" s="116"/>
      <c r="D9" s="116"/>
    </row>
    <row r="10" spans="1:4" x14ac:dyDescent="0.25">
      <c r="A10" s="114"/>
      <c r="B10" s="115"/>
      <c r="C10" s="116"/>
      <c r="D10" s="116"/>
    </row>
    <row r="11" spans="1:4" x14ac:dyDescent="0.25">
      <c r="A11" s="114"/>
      <c r="B11" s="115"/>
      <c r="C11" s="116"/>
      <c r="D11" s="116"/>
    </row>
    <row r="12" spans="1:4" x14ac:dyDescent="0.25">
      <c r="A12" s="114"/>
      <c r="B12" s="115"/>
      <c r="C12" s="116"/>
      <c r="D12" s="116"/>
    </row>
    <row r="13" spans="1:4" x14ac:dyDescent="0.25">
      <c r="A13" s="114"/>
      <c r="B13" s="115"/>
      <c r="C13" s="116"/>
      <c r="D13" s="116"/>
    </row>
    <row r="14" spans="1:4" x14ac:dyDescent="0.25">
      <c r="A14" s="114"/>
      <c r="B14" s="115"/>
      <c r="C14" s="116"/>
      <c r="D14" s="116"/>
    </row>
    <row r="15" spans="1:4" x14ac:dyDescent="0.25">
      <c r="A15" s="114"/>
      <c r="B15" s="115"/>
      <c r="C15" s="116"/>
      <c r="D15" s="116"/>
    </row>
    <row r="16" spans="1:4" x14ac:dyDescent="0.25">
      <c r="A16" s="114"/>
      <c r="B16" s="115"/>
      <c r="C16" s="116"/>
      <c r="D16" s="116"/>
    </row>
    <row r="17" spans="1:4" x14ac:dyDescent="0.25">
      <c r="A17" s="114"/>
      <c r="B17" s="115"/>
      <c r="C17" s="116"/>
      <c r="D17" s="116"/>
    </row>
    <row r="18" spans="1:4" x14ac:dyDescent="0.25">
      <c r="A18" s="114"/>
      <c r="B18" s="115"/>
      <c r="C18" s="116"/>
      <c r="D18" s="116"/>
    </row>
    <row r="19" spans="1:4" x14ac:dyDescent="0.25">
      <c r="A19" s="114"/>
      <c r="B19" s="115"/>
      <c r="C19" s="116"/>
      <c r="D19" s="116"/>
    </row>
    <row r="20" spans="1:4" x14ac:dyDescent="0.25">
      <c r="A20" s="114"/>
      <c r="B20" s="115"/>
      <c r="C20" s="116"/>
      <c r="D20" s="116"/>
    </row>
    <row r="21" spans="1:4" x14ac:dyDescent="0.25">
      <c r="A21" s="114"/>
      <c r="B21" s="115"/>
      <c r="C21" s="116"/>
      <c r="D21" s="116"/>
    </row>
    <row r="22" spans="1:4" x14ac:dyDescent="0.25">
      <c r="A22" s="114"/>
      <c r="B22" s="115"/>
      <c r="C22" s="116"/>
      <c r="D22" s="116"/>
    </row>
    <row r="23" spans="1:4" x14ac:dyDescent="0.25">
      <c r="A23" s="114"/>
      <c r="B23" s="115"/>
      <c r="C23" s="116"/>
      <c r="D23" s="116"/>
    </row>
    <row r="24" spans="1:4" x14ac:dyDescent="0.25">
      <c r="A24" s="114"/>
      <c r="B24" s="115"/>
      <c r="C24" s="116"/>
      <c r="D24" s="116"/>
    </row>
    <row r="25" spans="1:4" x14ac:dyDescent="0.25">
      <c r="A25" s="114"/>
      <c r="B25" s="115"/>
      <c r="C25" s="116"/>
      <c r="D25" s="116"/>
    </row>
    <row r="26" spans="1:4" x14ac:dyDescent="0.25">
      <c r="A26" s="114"/>
      <c r="B26" s="115"/>
      <c r="C26" s="116"/>
      <c r="D26" s="116"/>
    </row>
    <row r="27" spans="1:4" x14ac:dyDescent="0.25">
      <c r="A27" s="114"/>
      <c r="B27" s="115"/>
      <c r="C27" s="116"/>
      <c r="D27" s="116"/>
    </row>
    <row r="28" spans="1:4" x14ac:dyDescent="0.25">
      <c r="A28" s="114"/>
      <c r="B28" s="115"/>
      <c r="C28" s="116"/>
      <c r="D28" s="116"/>
    </row>
    <row r="29" spans="1:4" x14ac:dyDescent="0.25">
      <c r="A29" s="114"/>
      <c r="B29" s="115"/>
      <c r="C29" s="116"/>
      <c r="D29" s="116"/>
    </row>
    <row r="30" spans="1:4" x14ac:dyDescent="0.25">
      <c r="A30" s="114"/>
      <c r="B30" s="115"/>
      <c r="C30" s="116"/>
      <c r="D30" s="116"/>
    </row>
    <row r="31" spans="1:4" x14ac:dyDescent="0.25">
      <c r="A31" s="114"/>
      <c r="B31" s="115"/>
      <c r="C31" s="116"/>
      <c r="D31" s="116"/>
    </row>
    <row r="32" spans="1:4" x14ac:dyDescent="0.25">
      <c r="A32" s="114"/>
      <c r="B32" s="115"/>
      <c r="C32" s="116"/>
      <c r="D32" s="116"/>
    </row>
    <row r="33" spans="1:4" x14ac:dyDescent="0.25">
      <c r="A33" s="114"/>
      <c r="B33" s="115"/>
      <c r="C33" s="116"/>
      <c r="D33" s="120"/>
    </row>
    <row r="34" spans="1:4" ht="6" customHeight="1" x14ac:dyDescent="0.25">
      <c r="A34" s="225"/>
      <c r="B34" s="226"/>
      <c r="C34" s="226"/>
      <c r="D34" s="226"/>
    </row>
    <row r="35" spans="1:4" ht="27.75" customHeight="1" x14ac:dyDescent="0.25">
      <c r="A35" s="227" t="s">
        <v>211</v>
      </c>
      <c r="B35" s="228"/>
      <c r="C35" s="228"/>
      <c r="D35" s="121">
        <f>SUM(D4:D33)</f>
        <v>0</v>
      </c>
    </row>
    <row r="36" spans="1:4" ht="6.75" customHeight="1" x14ac:dyDescent="0.25">
      <c r="A36" s="225"/>
      <c r="B36" s="226"/>
      <c r="C36" s="226"/>
      <c r="D36" s="226"/>
    </row>
  </sheetData>
  <mergeCells count="5">
    <mergeCell ref="A1:D1"/>
    <mergeCell ref="A2:D2"/>
    <mergeCell ref="A34:D34"/>
    <mergeCell ref="A35:C35"/>
    <mergeCell ref="A36:D36"/>
  </mergeCells>
  <pageMargins left="0.51180555555555596" right="0.51180555555555596" top="0.78749999999999998" bottom="0.78749999999999998" header="0.511811023622047" footer="0.511811023622047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"/>
  <sheetViews>
    <sheetView tabSelected="1" view="pageBreakPreview" zoomScaleNormal="100" workbookViewId="0">
      <selection activeCell="B17" sqref="B17"/>
    </sheetView>
  </sheetViews>
  <sheetFormatPr defaultColWidth="8.42578125" defaultRowHeight="15" x14ac:dyDescent="0.25"/>
  <cols>
    <col min="1" max="1" width="31.5703125" style="61" customWidth="1"/>
    <col min="2" max="2" width="24.42578125" style="61" customWidth="1"/>
    <col min="3" max="3" width="16.5703125" style="61" customWidth="1"/>
    <col min="4" max="4" width="17.42578125" style="61" customWidth="1"/>
    <col min="5" max="5" width="7.28515625" style="61" customWidth="1"/>
    <col min="6" max="6" width="16.140625" style="61" customWidth="1"/>
    <col min="7" max="7" width="18.85546875" style="61" customWidth="1"/>
    <col min="8" max="8" width="15.42578125" style="61" customWidth="1"/>
    <col min="9" max="9" width="14.85546875" style="61" customWidth="1"/>
    <col min="10" max="10" width="15.42578125" style="61" customWidth="1"/>
    <col min="11" max="11" width="15" style="61" customWidth="1"/>
    <col min="12" max="16384" width="8.42578125" style="61"/>
  </cols>
  <sheetData>
    <row r="1" spans="1:11" ht="76.5" customHeight="1" x14ac:dyDescent="0.25">
      <c r="A1" s="83" t="s">
        <v>168</v>
      </c>
      <c r="B1" s="83" t="s">
        <v>169</v>
      </c>
      <c r="C1" s="82" t="s">
        <v>170</v>
      </c>
      <c r="D1" s="82" t="s">
        <v>171</v>
      </c>
      <c r="E1" s="84" t="s">
        <v>172</v>
      </c>
      <c r="F1" s="84" t="s">
        <v>212</v>
      </c>
      <c r="G1" s="84" t="s">
        <v>213</v>
      </c>
      <c r="H1" s="85" t="s">
        <v>214</v>
      </c>
      <c r="I1" s="86" t="s">
        <v>215</v>
      </c>
      <c r="J1" s="86" t="s">
        <v>181</v>
      </c>
      <c r="K1" s="85" t="s">
        <v>216</v>
      </c>
    </row>
    <row r="2" spans="1:11" x14ac:dyDescent="0.25">
      <c r="A2" s="110" t="s">
        <v>203</v>
      </c>
      <c r="B2" s="110" t="s">
        <v>194</v>
      </c>
      <c r="C2" s="111" t="s">
        <v>196</v>
      </c>
      <c r="D2" s="111" t="s">
        <v>198</v>
      </c>
      <c r="E2" s="112">
        <v>1</v>
      </c>
      <c r="F2" s="122">
        <f t="shared" ref="F2:F9" ca="1" si="0">OFFSET(INDIRECT(SUBSTITUTE(_xlfn.FORMULATEXT(J2),"=","")), -6, 0)</f>
        <v>0</v>
      </c>
      <c r="G2" s="123">
        <f t="shared" ref="G2:G9" ca="1" si="1">F2*E2</f>
        <v>0</v>
      </c>
      <c r="H2" s="124">
        <f t="shared" ref="H2:H9" ca="1" si="2">OFFSET(INDIRECT(SUBSTITUTE(_xlfn.FORMULATEXT(J2),"=","")), -3, 0)</f>
        <v>1320.5557348970667</v>
      </c>
      <c r="I2" s="125">
        <f ca="1">H2*E2</f>
        <v>1320.5557348970667</v>
      </c>
      <c r="J2" s="126">
        <f>Supervisor!I194</f>
        <v>7949.0475400997202</v>
      </c>
      <c r="K2" s="126">
        <f t="shared" ref="K2:K9" si="3">E2*J2</f>
        <v>7949.0475400997202</v>
      </c>
    </row>
    <row r="3" spans="1:11" x14ac:dyDescent="0.25">
      <c r="A3" s="62" t="s">
        <v>188</v>
      </c>
      <c r="B3" s="108" t="s">
        <v>194</v>
      </c>
      <c r="C3" s="63" t="s">
        <v>196</v>
      </c>
      <c r="D3" s="64" t="s">
        <v>198</v>
      </c>
      <c r="E3" s="64">
        <v>18</v>
      </c>
      <c r="F3" s="122">
        <f t="shared" ca="1" si="0"/>
        <v>0</v>
      </c>
      <c r="G3" s="123">
        <f t="shared" ca="1" si="1"/>
        <v>0</v>
      </c>
      <c r="H3" s="124">
        <f t="shared" ca="1" si="2"/>
        <v>967.87586811380675</v>
      </c>
      <c r="I3" s="125">
        <f t="shared" ref="I3:I9" ca="1" si="4">H3*E3</f>
        <v>17421.76562604852</v>
      </c>
      <c r="J3" s="127">
        <f>'Auxiliar de Supervisor'!I194</f>
        <v>6039.1533562064988</v>
      </c>
      <c r="K3" s="127">
        <f t="shared" si="3"/>
        <v>108704.76041171698</v>
      </c>
    </row>
    <row r="4" spans="1:11" x14ac:dyDescent="0.25">
      <c r="A4" s="62" t="s">
        <v>189</v>
      </c>
      <c r="B4" s="108" t="s">
        <v>194</v>
      </c>
      <c r="C4" s="63" t="s">
        <v>196</v>
      </c>
      <c r="D4" s="64" t="s">
        <v>198</v>
      </c>
      <c r="E4" s="64">
        <v>3</v>
      </c>
      <c r="F4" s="122">
        <f t="shared" ca="1" si="0"/>
        <v>0</v>
      </c>
      <c r="G4" s="123">
        <f t="shared" ca="1" si="1"/>
        <v>0</v>
      </c>
      <c r="H4" s="124">
        <f t="shared" ca="1" si="2"/>
        <v>974.35121655960961</v>
      </c>
      <c r="I4" s="125">
        <f t="shared" ca="1" si="4"/>
        <v>2923.0536496788291</v>
      </c>
      <c r="J4" s="127">
        <f>Motorista!I193</f>
        <v>6221.6210873629352</v>
      </c>
      <c r="K4" s="127">
        <f t="shared" si="3"/>
        <v>18664.863262088806</v>
      </c>
    </row>
    <row r="5" spans="1:11" x14ac:dyDescent="0.25">
      <c r="A5" s="62" t="s">
        <v>190</v>
      </c>
      <c r="B5" s="108" t="s">
        <v>194</v>
      </c>
      <c r="C5" s="63" t="s">
        <v>197</v>
      </c>
      <c r="D5" s="64" t="s">
        <v>198</v>
      </c>
      <c r="E5" s="64">
        <v>76</v>
      </c>
      <c r="F5" s="122">
        <f t="shared" ca="1" si="0"/>
        <v>0</v>
      </c>
      <c r="G5" s="123">
        <f t="shared" ca="1" si="1"/>
        <v>0</v>
      </c>
      <c r="H5" s="124">
        <f t="shared" ca="1" si="2"/>
        <v>887.097153779574</v>
      </c>
      <c r="I5" s="125">
        <f t="shared" ca="1" si="4"/>
        <v>67419.383687247624</v>
      </c>
      <c r="J5" s="127">
        <f>'Auxiliar de Serviços Adm'!I194</f>
        <v>5616.3862971396647</v>
      </c>
      <c r="K5" s="127">
        <f t="shared" si="3"/>
        <v>426845.35858261451</v>
      </c>
    </row>
    <row r="6" spans="1:11" x14ac:dyDescent="0.25">
      <c r="A6" s="62" t="s">
        <v>191</v>
      </c>
      <c r="B6" s="108" t="s">
        <v>194</v>
      </c>
      <c r="C6" s="64" t="s">
        <v>197</v>
      </c>
      <c r="D6" s="64" t="s">
        <v>198</v>
      </c>
      <c r="E6" s="64">
        <v>1</v>
      </c>
      <c r="F6" s="122">
        <f t="shared" ca="1" si="0"/>
        <v>0</v>
      </c>
      <c r="G6" s="123">
        <f t="shared" ca="1" si="1"/>
        <v>0</v>
      </c>
      <c r="H6" s="124">
        <f t="shared" ca="1" si="2"/>
        <v>767.40324967250308</v>
      </c>
      <c r="I6" s="125">
        <f t="shared" ca="1" si="4"/>
        <v>767.40324967250308</v>
      </c>
      <c r="J6" s="127">
        <f>Recepcionista!I194</f>
        <v>4988.0062425157021</v>
      </c>
      <c r="K6" s="127">
        <f t="shared" si="3"/>
        <v>4988.0062425157021</v>
      </c>
    </row>
    <row r="7" spans="1:11" x14ac:dyDescent="0.25">
      <c r="A7" s="62" t="s">
        <v>192</v>
      </c>
      <c r="B7" s="108" t="s">
        <v>194</v>
      </c>
      <c r="C7" s="64" t="s">
        <v>197</v>
      </c>
      <c r="D7" s="64" t="s">
        <v>198</v>
      </c>
      <c r="E7" s="109">
        <v>8</v>
      </c>
      <c r="F7" s="122">
        <f>'Auxiliar de Limpeza'!I123</f>
        <v>0</v>
      </c>
      <c r="G7" s="123">
        <f t="shared" si="1"/>
        <v>0</v>
      </c>
      <c r="H7" s="124">
        <f t="shared" ca="1" si="2"/>
        <v>945.78546816727783</v>
      </c>
      <c r="I7" s="125">
        <f t="shared" ca="1" si="4"/>
        <v>7566.2837453382226</v>
      </c>
      <c r="J7" s="127">
        <f>'Auxiliar de Limpeza'!I194</f>
        <v>5968.6802381704219</v>
      </c>
      <c r="K7" s="127">
        <f t="shared" si="3"/>
        <v>47749.441905363376</v>
      </c>
    </row>
    <row r="8" spans="1:11" x14ac:dyDescent="0.25">
      <c r="A8" s="62" t="s">
        <v>190</v>
      </c>
      <c r="B8" s="108" t="s">
        <v>195</v>
      </c>
      <c r="C8" s="63" t="s">
        <v>196</v>
      </c>
      <c r="D8" s="64" t="s">
        <v>198</v>
      </c>
      <c r="E8" s="64">
        <v>4</v>
      </c>
      <c r="F8" s="122">
        <f t="shared" ca="1" si="0"/>
        <v>0</v>
      </c>
      <c r="G8" s="123">
        <f t="shared" ca="1" si="1"/>
        <v>0</v>
      </c>
      <c r="H8" s="124">
        <f t="shared" ca="1" si="2"/>
        <v>887.097153779574</v>
      </c>
      <c r="I8" s="125">
        <f t="shared" ca="1" si="4"/>
        <v>3548.388615118296</v>
      </c>
      <c r="J8" s="127">
        <f>'Auxiliar de Serv Adm Canoas'!I194</f>
        <v>5463.306267575228</v>
      </c>
      <c r="K8" s="127">
        <f t="shared" si="3"/>
        <v>21853.225070300912</v>
      </c>
    </row>
    <row r="9" spans="1:11" x14ac:dyDescent="0.25">
      <c r="A9" s="62" t="s">
        <v>188</v>
      </c>
      <c r="B9" s="108" t="s">
        <v>195</v>
      </c>
      <c r="C9" s="63" t="s">
        <v>196</v>
      </c>
      <c r="D9" s="64" t="s">
        <v>198</v>
      </c>
      <c r="E9" s="64">
        <v>1</v>
      </c>
      <c r="F9" s="122">
        <f t="shared" ca="1" si="0"/>
        <v>0</v>
      </c>
      <c r="G9" s="123">
        <f t="shared" ca="1" si="1"/>
        <v>0</v>
      </c>
      <c r="H9" s="124">
        <f t="shared" ca="1" si="2"/>
        <v>967.87586811380675</v>
      </c>
      <c r="I9" s="125">
        <f t="shared" ca="1" si="4"/>
        <v>967.87586811380675</v>
      </c>
      <c r="J9" s="127">
        <f>'Aux. Supervisor Canoas'!I194</f>
        <v>5876.4376101960943</v>
      </c>
      <c r="K9" s="127">
        <f t="shared" si="3"/>
        <v>5876.4376101960943</v>
      </c>
    </row>
    <row r="10" spans="1:11" ht="6" customHeight="1" x14ac:dyDescent="0.25">
      <c r="A10" s="225"/>
      <c r="B10" s="226"/>
      <c r="C10" s="226"/>
      <c r="D10" s="226"/>
      <c r="E10" s="226"/>
      <c r="F10" s="226"/>
      <c r="G10" s="226"/>
      <c r="H10" s="226"/>
      <c r="I10" s="226"/>
      <c r="J10" s="226"/>
      <c r="K10" s="229"/>
    </row>
    <row r="11" spans="1:11" ht="63" customHeight="1" x14ac:dyDescent="0.25">
      <c r="A11" s="227" t="s">
        <v>217</v>
      </c>
      <c r="B11" s="228"/>
      <c r="C11" s="228"/>
      <c r="D11" s="230"/>
      <c r="E11" s="128">
        <f>SUM(E2:E9)</f>
        <v>112</v>
      </c>
      <c r="F11" s="129" t="s">
        <v>211</v>
      </c>
      <c r="G11" s="130">
        <f ca="1">SUM(G2:G9)</f>
        <v>0</v>
      </c>
      <c r="H11" s="129" t="s">
        <v>218</v>
      </c>
      <c r="I11" s="130">
        <f ca="1">SUM(I2:I9)</f>
        <v>101934.71017611487</v>
      </c>
      <c r="J11" s="131" t="s">
        <v>219</v>
      </c>
      <c r="K11" s="136">
        <f ca="1">I11/K13</f>
        <v>0.1586208693170289</v>
      </c>
    </row>
    <row r="12" spans="1:11" ht="6" customHeight="1" x14ac:dyDescent="0.25">
      <c r="A12" s="231"/>
      <c r="B12" s="232"/>
      <c r="C12" s="232"/>
      <c r="D12" s="232"/>
      <c r="E12" s="232"/>
      <c r="F12" s="232"/>
      <c r="G12" s="232"/>
      <c r="H12" s="232"/>
      <c r="I12" s="232"/>
      <c r="J12" s="232"/>
      <c r="K12" s="233"/>
    </row>
    <row r="13" spans="1:11" ht="26.45" customHeight="1" x14ac:dyDescent="0.25">
      <c r="A13" s="234" t="s">
        <v>220</v>
      </c>
      <c r="B13" s="235"/>
      <c r="C13" s="235"/>
      <c r="D13" s="235"/>
      <c r="E13" s="235"/>
      <c r="F13" s="235"/>
      <c r="G13" s="235"/>
      <c r="H13" s="235"/>
      <c r="I13" s="235"/>
      <c r="J13" s="236"/>
      <c r="K13" s="89">
        <f>SUM(K2:K9)</f>
        <v>642631.14062489604</v>
      </c>
    </row>
    <row r="14" spans="1:11" ht="6" customHeight="1" x14ac:dyDescent="0.25">
      <c r="A14" s="225"/>
      <c r="B14" s="226"/>
      <c r="C14" s="226"/>
      <c r="D14" s="226"/>
      <c r="E14" s="226"/>
      <c r="F14" s="226"/>
      <c r="G14" s="226"/>
      <c r="H14" s="226"/>
      <c r="I14" s="226"/>
      <c r="J14" s="226"/>
      <c r="K14" s="229"/>
    </row>
  </sheetData>
  <mergeCells count="5">
    <mergeCell ref="A10:K10"/>
    <mergeCell ref="A11:D11"/>
    <mergeCell ref="A12:K12"/>
    <mergeCell ref="A13:J13"/>
    <mergeCell ref="A14:K14"/>
  </mergeCells>
  <pageMargins left="0.51180555555555596" right="0.51180555555555596" top="0.78749999999999998" bottom="0.78749999999999998" header="0.511811023622047" footer="0.511811023622047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8</vt:i4>
      </vt:variant>
    </vt:vector>
  </HeadingPairs>
  <TitlesOfParts>
    <vt:vector size="18" baseType="lpstr">
      <vt:lpstr>Supervisor</vt:lpstr>
      <vt:lpstr>Auxiliar de Supervisor</vt:lpstr>
      <vt:lpstr>Auxiliar de Serviços Adm</vt:lpstr>
      <vt:lpstr>Recepcionista</vt:lpstr>
      <vt:lpstr>Auxiliar de Limpeza</vt:lpstr>
      <vt:lpstr>Auxiliar de Serv Adm Canoas</vt:lpstr>
      <vt:lpstr>Aux. Supervisor Canoas</vt:lpstr>
      <vt:lpstr>Motorista</vt:lpstr>
      <vt:lpstr>Materiais Equipamentos</vt:lpstr>
      <vt:lpstr>Resumo </vt:lpstr>
      <vt:lpstr>'Aux. Supervisor Canoas'!Area_de_impressao</vt:lpstr>
      <vt:lpstr>'Auxiliar de Limpeza'!Area_de_impressao</vt:lpstr>
      <vt:lpstr>'Auxiliar de Serv Adm Canoas'!Area_de_impressao</vt:lpstr>
      <vt:lpstr>'Auxiliar de Serviços Adm'!Area_de_impressao</vt:lpstr>
      <vt:lpstr>'Auxiliar de Supervisor'!Area_de_impressao</vt:lpstr>
      <vt:lpstr>Motorista!Area_de_impressao</vt:lpstr>
      <vt:lpstr>Recepcionista!Area_de_impressao</vt:lpstr>
      <vt:lpstr>Supervisor!Area_de_impressao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Roberta Sartorio</cp:lastModifiedBy>
  <cp:revision>2</cp:revision>
  <cp:lastPrinted>2026-03-26T13:02:57Z</cp:lastPrinted>
  <dcterms:created xsi:type="dcterms:W3CDTF">2019-04-12T20:03:09Z</dcterms:created>
  <dcterms:modified xsi:type="dcterms:W3CDTF">2026-05-12T17:16:01Z</dcterms:modified>
  <dc:language>pt-BR</dc:language>
</cp:coreProperties>
</file>