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Vigilante Supervisor Diurno 40h" sheetId="1" state="visible" r:id="rId3"/>
    <sheet name="Vigilante 8h diárias " sheetId="2" state="visible" r:id="rId4"/>
    <sheet name="Vigilante Diurno Porto Alegre" sheetId="3" state="visible" r:id="rId5"/>
    <sheet name="Vigilante Noturno Porto Alegre " sheetId="4" state="visible" r:id="rId6"/>
    <sheet name="Vigilante Diurno Esteio" sheetId="5" state="visible" r:id="rId7"/>
    <sheet name="Vigilante Noturno Esteio" sheetId="6" state="visible" r:id="rId8"/>
    <sheet name="Vigilante Diurno Eldorado" sheetId="7" state="visible" r:id="rId9"/>
    <sheet name="Vigilante Noturno Eldorado" sheetId="8" state="visible" r:id="rId10"/>
    <sheet name="Materiais Equipamentos" sheetId="9" state="visible" r:id="rId11"/>
    <sheet name="Resumo" sheetId="10" state="visible" r:id="rId12"/>
  </sheets>
  <externalReferences>
    <externalReference r:id="rId13"/>
    <externalReference r:id="rId14"/>
  </externalReferences>
  <definedNames>
    <definedName function="false" hidden="false" localSheetId="1" name="_xlnm.Print_Area" vbProcedure="false">'Vigilante 8h diárias '!$A$1:$I$194</definedName>
    <definedName function="false" hidden="false" localSheetId="6" name="_xlnm.Print_Area" vbProcedure="false">'Vigilante Diurno Eldorado'!$A$1:$I$194</definedName>
    <definedName function="false" hidden="false" localSheetId="4" name="_xlnm.Print_Area" vbProcedure="false">'Vigilante Diurno Esteio'!$A$1:$I$194</definedName>
    <definedName function="false" hidden="false" localSheetId="2" name="_xlnm.Print_Area" vbProcedure="false">'Vigilante Diurno Porto Alegre'!$A$1:$I$194</definedName>
    <definedName function="false" hidden="false" localSheetId="7" name="_xlnm.Print_Area" vbProcedure="false">'Vigilante Noturno Eldorado'!$A$1:$I$194</definedName>
    <definedName function="false" hidden="false" localSheetId="5" name="_xlnm.Print_Area" vbProcedure="false">'Vigilante Noturno Esteio'!$A$1:$I$194</definedName>
    <definedName function="false" hidden="false" localSheetId="3" name="_xlnm.Print_Area" vbProcedure="false">'Vigilante Noturno Porto Alegre '!$A$1:$I$194</definedName>
    <definedName function="false" hidden="false" localSheetId="0" name="_xlnm.Print_Area" vbProcedure="false">'Vigilante Supervisor Diurno 40h'!$A$1:$I$194</definedName>
    <definedName function="false" hidden="false" name="Auxiliar" vbProcedure="false">#REF!</definedName>
    <definedName function="false" hidden="false" name="CUSTO_VALE_TRANSPORTE" vbProcedure="false">#REF!</definedName>
    <definedName function="false" hidden="false" name="ecwece4c" vbProcedure="false">#REF!</definedName>
    <definedName function="false" hidden="false" name="MOMB4" vbProcedure="false">'[1]SERVENTE MANUTENCAO'!$I$144</definedName>
    <definedName function="false" hidden="false" name="MONA1" vbProcedure="false">#REF!</definedName>
    <definedName function="false" hidden="false" name="MONA2" vbProcedure="false">#REF!</definedName>
    <definedName function="false" hidden="false" name="MONA3" vbProcedure="false">[2]HIDRAULICO!$I$138</definedName>
    <definedName function="false" hidden="false" name="MONA4" vbProcedure="false">'[2]SERVENTE (AUX PRODUCAO)'!$I$138</definedName>
    <definedName function="false" hidden="false" name="MONA5" vbProcedure="false">#REF!</definedName>
    <definedName function="false" hidden="false" name="MONA6" vbProcedure="false">#REF!</definedName>
    <definedName function="false" hidden="false" name="MONA7" vbProcedure="false">#REF!</definedName>
    <definedName function="false" hidden="false" name="MONA8" vbProcedure="false">[2]MECANICO_REFRIGERACAO!$I$138</definedName>
    <definedName function="false" hidden="false" name="MONB1" vbProcedure="false">#REF!</definedName>
    <definedName function="false" hidden="false" name="MONB2" vbProcedure="false">#REF!</definedName>
    <definedName function="false" hidden="false" name="MONB3" vbProcedure="false">[2]HIDRAULICO!$I$144</definedName>
    <definedName function="false" hidden="false" name="MONB4" vbProcedure="false">'[2]SERVENTE (AUX PRODUCAO)'!$I$144</definedName>
    <definedName function="false" hidden="false" name="MONB5" vbProcedure="false">#REF!</definedName>
    <definedName function="false" hidden="false" name="MONB6" vbProcedure="false">#REF!</definedName>
    <definedName function="false" hidden="false" name="MONB7" vbProcedure="false">#REF!</definedName>
    <definedName function="false" hidden="false" name="MONB8" vbProcedure="false">[2]MECANICO_REFRIGERACAO!$I$144</definedName>
    <definedName function="false" hidden="false" name="MONC1" vbProcedure="false">#REF!</definedName>
    <definedName function="false" hidden="false" name="MONC2" vbProcedure="false">#REF!</definedName>
    <definedName function="false" hidden="false" name="MONC3" vbProcedure="false">[2]HIDRAULICO!$I$148</definedName>
    <definedName function="false" hidden="false" name="MONC4" vbProcedure="false">'[2]SERVENTE (AUX PRODUCAO)'!$I$148</definedName>
    <definedName function="false" hidden="false" name="MONC5" vbProcedure="false">#REF!</definedName>
    <definedName function="false" hidden="false" name="MONC6" vbProcedure="false">#REF!</definedName>
    <definedName function="false" hidden="false" name="MONC7" vbProcedure="false">#REF!</definedName>
    <definedName function="false" hidden="false" name="MONC8" vbProcedure="false">[2]MECANICO_REFRIGERACAO!$I$148</definedName>
    <definedName function="false" hidden="false" name="mont" vbProcedure="false">#REF!</definedName>
    <definedName function="false" hidden="false" name="MONTANTEA" vbProcedure="false">#REF!</definedName>
    <definedName function="false" hidden="false" name="MONTANTEA1" vbProcedure="false">#REF!</definedName>
    <definedName function="false" hidden="false" name="MONTANTEA2" vbProcedure="false">#REF!</definedName>
    <definedName function="false" hidden="false" name="MONTANTEB" vbProcedure="false">#REF!</definedName>
    <definedName function="false" hidden="false" name="MONTANTEB1" vbProcedure="false">#REF!</definedName>
    <definedName function="false" hidden="false" name="MONTANTEB2" vbProcedure="false">#REF!</definedName>
    <definedName function="false" hidden="false" name="MONTANTEC" vbProcedure="false">#REF!</definedName>
    <definedName function="false" hidden="false" name="MONTANTEC1" vbProcedure="false">#REF!</definedName>
    <definedName function="false" hidden="false" name="MONTANTEC2" vbProcedure="false">#REF!</definedName>
    <definedName function="false" hidden="false" name="ok" vbProcedure="false">#REF!</definedName>
    <definedName function="false" hidden="false" name="REMUNERACAO1" vbProcedure="false">#REF!</definedName>
    <definedName function="false" hidden="false" name="REMUNERACAO2" vbProcedure="false">#REF!</definedName>
    <definedName function="false" hidden="false" name="REMUNERACAO3" vbProcedure="false">[2]HIDRAULICO!$I$30</definedName>
    <definedName function="false" hidden="false" name="REMUNERACAO4" vbProcedure="false">'[2]SERVENTE (AUX PRODUCAO)'!$I$30</definedName>
    <definedName function="false" hidden="false" name="REMUNERACAO5" vbProcedure="false">#REF!</definedName>
    <definedName function="false" hidden="false" name="REMUNERACAO6" vbProcedure="false">#REF!</definedName>
    <definedName function="false" hidden="false" name="REMUNERACAO7" vbProcedure="false">#REF!</definedName>
    <definedName function="false" hidden="false" name="REMUNERACAO8" vbProcedure="false">[2]MECANICO_REFRIGERACAO!$I$30</definedName>
    <definedName function="false" hidden="false" name="TOTAL1" vbProcedure="false">#REF!</definedName>
    <definedName function="false" hidden="false" name="TOTAL2" vbProcedure="false">#REF!</definedName>
    <definedName function="false" hidden="false" name="TOTAL_MONT_A" vbProcedure="false">#REF!</definedName>
    <definedName function="false" hidden="false" name="VALE_TRANSPORTE" vbProcedure="false">#REF!</definedName>
    <definedName function="false" hidden="false" localSheetId="3" name="Auxiliar" vbProcedure="false">#REF!</definedName>
    <definedName function="false" hidden="false" localSheetId="3" name="CUSTO_VALE_TRANSPORTE" vbProcedure="false">#REF!</definedName>
    <definedName function="false" hidden="false" localSheetId="3" name="ecwece4c" vbProcedure="false">#REF!</definedName>
    <definedName function="false" hidden="false" localSheetId="3" name="MONA1" vbProcedure="false">#REF!</definedName>
    <definedName function="false" hidden="false" localSheetId="3" name="MONA2" vbProcedure="false">#REF!</definedName>
    <definedName function="false" hidden="false" localSheetId="3" name="MONA5" vbProcedure="false">#REF!</definedName>
    <definedName function="false" hidden="false" localSheetId="3" name="MONA6" vbProcedure="false">#REF!</definedName>
    <definedName function="false" hidden="false" localSheetId="3" name="MONA7" vbProcedure="false">#REF!</definedName>
    <definedName function="false" hidden="false" localSheetId="3" name="MONB1" vbProcedure="false">#REF!</definedName>
    <definedName function="false" hidden="false" localSheetId="3" name="MONB2" vbProcedure="false">#REF!</definedName>
    <definedName function="false" hidden="false" localSheetId="3" name="MONB5" vbProcedure="false">#REF!</definedName>
    <definedName function="false" hidden="false" localSheetId="3" name="MONB6" vbProcedure="false">#REF!</definedName>
    <definedName function="false" hidden="false" localSheetId="3" name="MONB7" vbProcedure="false">#REF!</definedName>
    <definedName function="false" hidden="false" localSheetId="3" name="MONC1" vbProcedure="false">#REF!</definedName>
    <definedName function="false" hidden="false" localSheetId="3" name="MONC2" vbProcedure="false">#REF!</definedName>
    <definedName function="false" hidden="false" localSheetId="3" name="MONC5" vbProcedure="false">#REF!</definedName>
    <definedName function="false" hidden="false" localSheetId="3" name="MONC6" vbProcedure="false">#REF!</definedName>
    <definedName function="false" hidden="false" localSheetId="3" name="MONC7" vbProcedure="false">#REF!</definedName>
    <definedName function="false" hidden="false" localSheetId="3" name="mont" vbProcedure="false">#REF!</definedName>
    <definedName function="false" hidden="false" localSheetId="3" name="MONTANTEA" vbProcedure="false">#REF!</definedName>
    <definedName function="false" hidden="false" localSheetId="3" name="MONTANTEA1" vbProcedure="false">#REF!</definedName>
    <definedName function="false" hidden="false" localSheetId="3" name="MONTANTEA2" vbProcedure="false">#REF!</definedName>
    <definedName function="false" hidden="false" localSheetId="3" name="MONTANTEB" vbProcedure="false">#REF!</definedName>
    <definedName function="false" hidden="false" localSheetId="3" name="MONTANTEB1" vbProcedure="false">#REF!</definedName>
    <definedName function="false" hidden="false" localSheetId="3" name="MONTANTEB2" vbProcedure="false">#REF!</definedName>
    <definedName function="false" hidden="false" localSheetId="3" name="MONTANTEC" vbProcedure="false">#REF!</definedName>
    <definedName function="false" hidden="false" localSheetId="3" name="MONTANTEC1" vbProcedure="false">#REF!</definedName>
    <definedName function="false" hidden="false" localSheetId="3" name="MONTANTEC2" vbProcedure="false">#REF!</definedName>
    <definedName function="false" hidden="false" localSheetId="3" name="ok" vbProcedure="false">#REF!</definedName>
    <definedName function="false" hidden="false" localSheetId="3" name="REMUNERACAO1" vbProcedure="false">#REF!</definedName>
    <definedName function="false" hidden="false" localSheetId="3" name="REMUNERACAO2" vbProcedure="false">#REF!</definedName>
    <definedName function="false" hidden="false" localSheetId="3" name="REMUNERACAO5" vbProcedure="false">#REF!</definedName>
    <definedName function="false" hidden="false" localSheetId="3" name="REMUNERACAO6" vbProcedure="false">#REF!</definedName>
    <definedName function="false" hidden="false" localSheetId="3" name="REMUNERACAO7" vbProcedure="false">#REF!</definedName>
    <definedName function="false" hidden="false" localSheetId="3" name="TOTAL1" vbProcedure="false">#REF!</definedName>
    <definedName function="false" hidden="false" localSheetId="3" name="TOTAL2" vbProcedure="false">#REF!</definedName>
    <definedName function="false" hidden="false" localSheetId="3" name="TOTAL_MONT_A" vbProcedure="false">#REF!</definedName>
    <definedName function="false" hidden="false" localSheetId="3" name="VALE_TRANSPORTE" vbProcedure="false">#REF!</definedName>
    <definedName function="false" hidden="false" localSheetId="5" name="Auxiliar" vbProcedure="false">#REF!</definedName>
    <definedName function="false" hidden="false" localSheetId="5" name="CUSTO_VALE_TRANSPORTE" vbProcedure="false">#REF!</definedName>
    <definedName function="false" hidden="false" localSheetId="5" name="ecwece4c" vbProcedure="false">#REF!</definedName>
    <definedName function="false" hidden="false" localSheetId="5" name="MONA1" vbProcedure="false">#REF!</definedName>
    <definedName function="false" hidden="false" localSheetId="5" name="MONA2" vbProcedure="false">#REF!</definedName>
    <definedName function="false" hidden="false" localSheetId="5" name="MONA5" vbProcedure="false">#REF!</definedName>
    <definedName function="false" hidden="false" localSheetId="5" name="MONA6" vbProcedure="false">#REF!</definedName>
    <definedName function="false" hidden="false" localSheetId="5" name="MONA7" vbProcedure="false">#REF!</definedName>
    <definedName function="false" hidden="false" localSheetId="5" name="MONB1" vbProcedure="false">#REF!</definedName>
    <definedName function="false" hidden="false" localSheetId="5" name="MONB2" vbProcedure="false">#REF!</definedName>
    <definedName function="false" hidden="false" localSheetId="5" name="MONB5" vbProcedure="false">#REF!</definedName>
    <definedName function="false" hidden="false" localSheetId="5" name="MONB6" vbProcedure="false">#REF!</definedName>
    <definedName function="false" hidden="false" localSheetId="5" name="MONB7" vbProcedure="false">#REF!</definedName>
    <definedName function="false" hidden="false" localSheetId="5" name="MONC1" vbProcedure="false">#REF!</definedName>
    <definedName function="false" hidden="false" localSheetId="5" name="MONC2" vbProcedure="false">#REF!</definedName>
    <definedName function="false" hidden="false" localSheetId="5" name="MONC5" vbProcedure="false">#REF!</definedName>
    <definedName function="false" hidden="false" localSheetId="5" name="MONC6" vbProcedure="false">#REF!</definedName>
    <definedName function="false" hidden="false" localSheetId="5" name="MONC7" vbProcedure="false">#REF!</definedName>
    <definedName function="false" hidden="false" localSheetId="5" name="mont" vbProcedure="false">#REF!</definedName>
    <definedName function="false" hidden="false" localSheetId="5" name="MONTANTEA" vbProcedure="false">#REF!</definedName>
    <definedName function="false" hidden="false" localSheetId="5" name="MONTANTEA1" vbProcedure="false">#REF!</definedName>
    <definedName function="false" hidden="false" localSheetId="5" name="MONTANTEA2" vbProcedure="false">#REF!</definedName>
    <definedName function="false" hidden="false" localSheetId="5" name="MONTANTEB" vbProcedure="false">#REF!</definedName>
    <definedName function="false" hidden="false" localSheetId="5" name="MONTANTEB1" vbProcedure="false">#REF!</definedName>
    <definedName function="false" hidden="false" localSheetId="5" name="MONTANTEB2" vbProcedure="false">#REF!</definedName>
    <definedName function="false" hidden="false" localSheetId="5" name="MONTANTEC" vbProcedure="false">#REF!</definedName>
    <definedName function="false" hidden="false" localSheetId="5" name="MONTANTEC1" vbProcedure="false">#REF!</definedName>
    <definedName function="false" hidden="false" localSheetId="5" name="MONTANTEC2" vbProcedure="false">#REF!</definedName>
    <definedName function="false" hidden="false" localSheetId="5" name="ok" vbProcedure="false">#REF!</definedName>
    <definedName function="false" hidden="false" localSheetId="5" name="REMUNERACAO1" vbProcedure="false">#REF!</definedName>
    <definedName function="false" hidden="false" localSheetId="5" name="REMUNERACAO2" vbProcedure="false">#REF!</definedName>
    <definedName function="false" hidden="false" localSheetId="5" name="REMUNERACAO5" vbProcedure="false">#REF!</definedName>
    <definedName function="false" hidden="false" localSheetId="5" name="REMUNERACAO6" vbProcedure="false">#REF!</definedName>
    <definedName function="false" hidden="false" localSheetId="5" name="REMUNERACAO7" vbProcedure="false">#REF!</definedName>
    <definedName function="false" hidden="false" localSheetId="5" name="TOTAL1" vbProcedure="false">#REF!</definedName>
    <definedName function="false" hidden="false" localSheetId="5" name="TOTAL2" vbProcedure="false">#REF!</definedName>
    <definedName function="false" hidden="false" localSheetId="5" name="TOTAL_MONT_A" vbProcedure="false">#REF!</definedName>
    <definedName function="false" hidden="false" localSheetId="5" name="VALE_TRANSPORTE" vbProcedure="false">#REF!</definedName>
    <definedName function="false" hidden="false" localSheetId="7" name="Auxiliar" vbProcedure="false">#REF!</definedName>
    <definedName function="false" hidden="false" localSheetId="7" name="CUSTO_VALE_TRANSPORTE" vbProcedure="false">#REF!</definedName>
    <definedName function="false" hidden="false" localSheetId="7" name="ecwece4c" vbProcedure="false">#REF!</definedName>
    <definedName function="false" hidden="false" localSheetId="7" name="MONA1" vbProcedure="false">#REF!</definedName>
    <definedName function="false" hidden="false" localSheetId="7" name="MONA2" vbProcedure="false">#REF!</definedName>
    <definedName function="false" hidden="false" localSheetId="7" name="MONA5" vbProcedure="false">#REF!</definedName>
    <definedName function="false" hidden="false" localSheetId="7" name="MONA6" vbProcedure="false">#REF!</definedName>
    <definedName function="false" hidden="false" localSheetId="7" name="MONA7" vbProcedure="false">#REF!</definedName>
    <definedName function="false" hidden="false" localSheetId="7" name="MONB1" vbProcedure="false">#REF!</definedName>
    <definedName function="false" hidden="false" localSheetId="7" name="MONB2" vbProcedure="false">#REF!</definedName>
    <definedName function="false" hidden="false" localSheetId="7" name="MONB5" vbProcedure="false">#REF!</definedName>
    <definedName function="false" hidden="false" localSheetId="7" name="MONB6" vbProcedure="false">#REF!</definedName>
    <definedName function="false" hidden="false" localSheetId="7" name="MONB7" vbProcedure="false">#REF!</definedName>
    <definedName function="false" hidden="false" localSheetId="7" name="MONC1" vbProcedure="false">#REF!</definedName>
    <definedName function="false" hidden="false" localSheetId="7" name="MONC2" vbProcedure="false">#REF!</definedName>
    <definedName function="false" hidden="false" localSheetId="7" name="MONC5" vbProcedure="false">#REF!</definedName>
    <definedName function="false" hidden="false" localSheetId="7" name="MONC6" vbProcedure="false">#REF!</definedName>
    <definedName function="false" hidden="false" localSheetId="7" name="MONC7" vbProcedure="false">#REF!</definedName>
    <definedName function="false" hidden="false" localSheetId="7" name="mont" vbProcedure="false">#REF!</definedName>
    <definedName function="false" hidden="false" localSheetId="7" name="MONTANTEA" vbProcedure="false">#REF!</definedName>
    <definedName function="false" hidden="false" localSheetId="7" name="MONTANTEA1" vbProcedure="false">#REF!</definedName>
    <definedName function="false" hidden="false" localSheetId="7" name="MONTANTEA2" vbProcedure="false">#REF!</definedName>
    <definedName function="false" hidden="false" localSheetId="7" name="MONTANTEB" vbProcedure="false">#REF!</definedName>
    <definedName function="false" hidden="false" localSheetId="7" name="MONTANTEB1" vbProcedure="false">#REF!</definedName>
    <definedName function="false" hidden="false" localSheetId="7" name="MONTANTEB2" vbProcedure="false">#REF!</definedName>
    <definedName function="false" hidden="false" localSheetId="7" name="MONTANTEC" vbProcedure="false">#REF!</definedName>
    <definedName function="false" hidden="false" localSheetId="7" name="MONTANTEC1" vbProcedure="false">#REF!</definedName>
    <definedName function="false" hidden="false" localSheetId="7" name="MONTANTEC2" vbProcedure="false">#REF!</definedName>
    <definedName function="false" hidden="false" localSheetId="7" name="ok" vbProcedure="false">#REF!</definedName>
    <definedName function="false" hidden="false" localSheetId="7" name="REMUNERACAO1" vbProcedure="false">#REF!</definedName>
    <definedName function="false" hidden="false" localSheetId="7" name="REMUNERACAO2" vbProcedure="false">#REF!</definedName>
    <definedName function="false" hidden="false" localSheetId="7" name="REMUNERACAO5" vbProcedure="false">#REF!</definedName>
    <definedName function="false" hidden="false" localSheetId="7" name="REMUNERACAO6" vbProcedure="false">#REF!</definedName>
    <definedName function="false" hidden="false" localSheetId="7" name="REMUNERACAO7" vbProcedure="false">#REF!</definedName>
    <definedName function="false" hidden="false" localSheetId="7" name="TOTAL1" vbProcedure="false">#REF!</definedName>
    <definedName function="false" hidden="false" localSheetId="7" name="TOTAL2" vbProcedure="false">#REF!</definedName>
    <definedName function="false" hidden="false" localSheetId="7" name="TOTAL_MONT_A" vbProcedure="false">#REF!</definedName>
    <definedName function="false" hidden="false" localSheetId="7" name="VALE_TRANSPORTE" vbProcedure="false">#REF!</definedName>
    <definedName function="false" hidden="false" localSheetId="8" name="Auxiliar" vbProcedure="false">#REF!</definedName>
    <definedName function="false" hidden="false" localSheetId="8" name="CUSTO_VALE_TRANSPORTE" vbProcedure="false">#REF!</definedName>
    <definedName function="false" hidden="false" localSheetId="8" name="ecwece4c" vbProcedure="false">#REF!</definedName>
    <definedName function="false" hidden="false" localSheetId="8" name="MONA1" vbProcedure="false">#REF!</definedName>
    <definedName function="false" hidden="false" localSheetId="8" name="MONA2" vbProcedure="false">#REF!</definedName>
    <definedName function="false" hidden="false" localSheetId="8" name="MONA5" vbProcedure="false">#REF!</definedName>
    <definedName function="false" hidden="false" localSheetId="8" name="MONA6" vbProcedure="false">#REF!</definedName>
    <definedName function="false" hidden="false" localSheetId="8" name="MONA7" vbProcedure="false">#REF!</definedName>
    <definedName function="false" hidden="false" localSheetId="8" name="MONB1" vbProcedure="false">#REF!</definedName>
    <definedName function="false" hidden="false" localSheetId="8" name="MONB2" vbProcedure="false">#REF!</definedName>
    <definedName function="false" hidden="false" localSheetId="8" name="MONB5" vbProcedure="false">#REF!</definedName>
    <definedName function="false" hidden="false" localSheetId="8" name="MONB6" vbProcedure="false">#REF!</definedName>
    <definedName function="false" hidden="false" localSheetId="8" name="MONB7" vbProcedure="false">#REF!</definedName>
    <definedName function="false" hidden="false" localSheetId="8" name="MONC1" vbProcedure="false">#REF!</definedName>
    <definedName function="false" hidden="false" localSheetId="8" name="MONC2" vbProcedure="false">#REF!</definedName>
    <definedName function="false" hidden="false" localSheetId="8" name="MONC5" vbProcedure="false">#REF!</definedName>
    <definedName function="false" hidden="false" localSheetId="8" name="MONC6" vbProcedure="false">#REF!</definedName>
    <definedName function="false" hidden="false" localSheetId="8" name="MONC7" vbProcedure="false">#REF!</definedName>
    <definedName function="false" hidden="false" localSheetId="8" name="mont" vbProcedure="false">#REF!</definedName>
    <definedName function="false" hidden="false" localSheetId="8" name="MONTANTEA" vbProcedure="false">#REF!</definedName>
    <definedName function="false" hidden="false" localSheetId="8" name="MONTANTEA1" vbProcedure="false">#REF!</definedName>
    <definedName function="false" hidden="false" localSheetId="8" name="MONTANTEA2" vbProcedure="false">#REF!</definedName>
    <definedName function="false" hidden="false" localSheetId="8" name="MONTANTEB" vbProcedure="false">#REF!</definedName>
    <definedName function="false" hidden="false" localSheetId="8" name="MONTANTEB1" vbProcedure="false">#REF!</definedName>
    <definedName function="false" hidden="false" localSheetId="8" name="MONTANTEB2" vbProcedure="false">#REF!</definedName>
    <definedName function="false" hidden="false" localSheetId="8" name="MONTANTEC" vbProcedure="false">#REF!</definedName>
    <definedName function="false" hidden="false" localSheetId="8" name="MONTANTEC1" vbProcedure="false">#REF!</definedName>
    <definedName function="false" hidden="false" localSheetId="8" name="MONTANTEC2" vbProcedure="false">#REF!</definedName>
    <definedName function="false" hidden="false" localSheetId="8" name="ok" vbProcedure="false">#REF!</definedName>
    <definedName function="false" hidden="false" localSheetId="8" name="REMUNERACAO1" vbProcedure="false">#REF!</definedName>
    <definedName function="false" hidden="false" localSheetId="8" name="REMUNERACAO2" vbProcedure="false">#REF!</definedName>
    <definedName function="false" hidden="false" localSheetId="8" name="REMUNERACAO5" vbProcedure="false">#REF!</definedName>
    <definedName function="false" hidden="false" localSheetId="8" name="REMUNERACAO6" vbProcedure="false">#REF!</definedName>
    <definedName function="false" hidden="false" localSheetId="8" name="REMUNERACAO7" vbProcedure="false">#REF!</definedName>
    <definedName function="false" hidden="false" localSheetId="8" name="TOTAL1" vbProcedure="false">#REF!</definedName>
    <definedName function="false" hidden="false" localSheetId="8" name="TOTAL2" vbProcedure="false">#REF!</definedName>
    <definedName function="false" hidden="false" localSheetId="8" name="TOTAL_MONT_A" vbProcedure="false">#REF!</definedName>
    <definedName function="false" hidden="false" localSheetId="8" name="VALE_TRANSPORTE" vbProcedure="false">#REF!</definedName>
    <definedName function="false" hidden="false" localSheetId="9" name="Auxiliar" vbProcedure="false">#REF!</definedName>
    <definedName function="false" hidden="false" localSheetId="9" name="MONA1" vbProcedure="false">#REF!</definedName>
    <definedName function="false" hidden="false" localSheetId="9" name="MONA5" vbProcedure="false">#REF!</definedName>
    <definedName function="false" hidden="false" localSheetId="9" name="MONB1" vbProcedure="false">#REF!</definedName>
    <definedName function="false" hidden="false" localSheetId="9" name="MONB5" vbProcedure="false">#REF!</definedName>
    <definedName function="false" hidden="false" localSheetId="9" name="MONC1" vbProcedure="false">#REF!</definedName>
    <definedName function="false" hidden="false" localSheetId="9" name="MONC5" vbProcedure="false">#REF!</definedName>
    <definedName function="false" hidden="false" localSheetId="9" name="mont" vbProcedure="false">#REF!</definedName>
    <definedName function="false" hidden="false" localSheetId="9" name="REMUNERACAO5" vbProcedure="false">#REF!</definedName>
    <definedName function="false" hidden="false" localSheetId="9" name="TOTAL_MONT_A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<sst xmlns="http://schemas.openxmlformats.org/spreadsheetml/2006/main" count="2261" uniqueCount="247">
  <si>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DECRETOS 52.768 de 15.12.2015)</t>
    </r>
  </si>
  <si>
    <t xml:space="preserve">PROCESSO:</t>
  </si>
  <si>
    <t xml:space="preserve">25/1500-0029434-8</t>
  </si>
  <si>
    <r>
      <rPr>
        <b val="true"/>
        <sz val="12"/>
        <color rgb="FF000000"/>
        <rFont val="Calibri"/>
        <family val="2"/>
        <charset val="1"/>
      </rPr>
      <t xml:space="preserve">REGIME DE TRIBUTAÇÃO: </t>
    </r>
    <r>
      <rPr>
        <b val="true"/>
        <sz val="12"/>
        <color rgb="FFFF0000"/>
        <rFont val="Calibri"/>
        <family val="2"/>
        <charset val="1"/>
      </rPr>
      <t xml:space="preserve">LUCRO REAL e PRESUMIDO (*)</t>
    </r>
  </si>
  <si>
    <t xml:space="preserve">LICITAÇÃO/EDITAL</t>
  </si>
  <si>
    <t xml:space="preserve">ABERTURA:</t>
  </si>
  <si>
    <t xml:space="preserve">Cargo/Função:</t>
  </si>
  <si>
    <t xml:space="preserve">Vigilante Supervisor Diurno</t>
  </si>
  <si>
    <t xml:space="preserve">Convenção Coletiva de Trabalho:</t>
  </si>
  <si>
    <t xml:space="preserve">RS000837/2025</t>
  </si>
  <si>
    <t xml:space="preserve">INSALUBRIDADE (10%, 20%, 40%)</t>
  </si>
  <si>
    <t xml:space="preserve">Não aplicável</t>
  </si>
  <si>
    <t xml:space="preserve">Origem do salário:</t>
  </si>
  <si>
    <t xml:space="preserve">CCT</t>
  </si>
  <si>
    <t xml:space="preserve">Cidade:</t>
  </si>
  <si>
    <t xml:space="preserve">Porto Alegre</t>
  </si>
  <si>
    <t xml:space="preserve">PERICULOSIDADE (30%)</t>
  </si>
  <si>
    <t xml:space="preserve">Salário Normativo</t>
  </si>
  <si>
    <t xml:space="preserve">Vlr. do salário e nº de horas correspondentes</t>
  </si>
  <si>
    <t xml:space="preserve">ISS</t>
  </si>
  <si>
    <t xml:space="preserve">Alíquota</t>
  </si>
  <si>
    <t xml:space="preserve">Adicional Troca de Uniforme (somente para postos de vigilantes que preveem pagamento para troca de uniforme na CCT)</t>
  </si>
  <si>
    <t xml:space="preserve">Valor</t>
  </si>
  <si>
    <t xml:space="preserve">Quantidade de dias trabalhados no mês</t>
  </si>
  <si>
    <t xml:space="preserve">Tarifa Transporte</t>
  </si>
  <si>
    <t xml:space="preserve">Vr. Unitário</t>
  </si>
  <si>
    <t xml:space="preserve">Dias</t>
  </si>
  <si>
    <t xml:space="preserve">Desconto</t>
  </si>
  <si>
    <t xml:space="preserve">Auxílio Alimentação</t>
  </si>
  <si>
    <t xml:space="preserve">Auxílio Lanche</t>
  </si>
  <si>
    <t xml:space="preserve">Outros benefícios que refletem na planilha de custos, caso constem na CCT</t>
  </si>
  <si>
    <t xml:space="preserve">Valor mensal</t>
  </si>
  <si>
    <t xml:space="preserve">Adicional de Supervisor (37%)</t>
  </si>
  <si>
    <t xml:space="preserve">Porcentagem</t>
  </si>
  <si>
    <t xml:space="preserve">Base de cálculo da insalubridade</t>
  </si>
  <si>
    <t xml:space="preserve">Quantitativo de horas trabalhadas em feriados no mês (estimado) - Não aplicável para postos 12x36</t>
  </si>
  <si>
    <t xml:space="preserve">Horas por mês</t>
  </si>
  <si>
    <t xml:space="preserve">Acréscimo da hora extra</t>
  </si>
  <si>
    <t xml:space="preserve">Hora Intervalar </t>
  </si>
  <si>
    <t xml:space="preserve"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</si>
  <si>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 xml:space="preserve">MONTANTE A</t>
  </si>
  <si>
    <t xml:space="preserve">I</t>
  </si>
  <si>
    <t xml:space="preserve">Remuneração - Grupo I</t>
  </si>
  <si>
    <t xml:space="preserve">%</t>
  </si>
  <si>
    <t xml:space="preserve">Valor Mensal/unidade de serviço (R$)</t>
  </si>
  <si>
    <t xml:space="preserve">Salário</t>
  </si>
  <si>
    <t xml:space="preserve"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</si>
  <si>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</si>
  <si>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</si>
  <si>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</si>
  <si>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 val="true"/>
        <sz val="5"/>
        <color rgb="FF000000"/>
        <rFont val="Calibri"/>
        <family val="2"/>
        <charset val="1"/>
      </rPr>
      <t xml:space="preserve">(IN 05/2017 MPOG SLTI)</t>
    </r>
  </si>
  <si>
    <t xml:space="preserve">Feriados</t>
  </si>
  <si>
    <t xml:space="preserve">DSR =  número total das horas extras do mês / número de dias úteis X domingos e feriados do mês X valor da hora extra com acréscimo</t>
  </si>
  <si>
    <t xml:space="preserve">Adicional Troca de Uniforme </t>
  </si>
  <si>
    <t xml:space="preserve">Integração RSF (20% sobre Ad.Troca de Uniforme - somente para vigilantes)</t>
  </si>
  <si>
    <t xml:space="preserve">Total de Remuneração</t>
  </si>
  <si>
    <t xml:space="preserve">II</t>
  </si>
  <si>
    <t xml:space="preserve"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</si>
  <si>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 val="true"/>
        <sz val="5"/>
        <color rgb="FF000000"/>
        <rFont val="Calibri"/>
        <family val="2"/>
        <charset val="1"/>
      </rPr>
      <t xml:space="preserve"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</si>
  <si>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 val="true"/>
        <sz val="5"/>
        <color rgb="FF000000"/>
        <rFont val="Calibri"/>
        <family val="2"/>
        <charset val="1"/>
      </rPr>
      <t xml:space="preserve"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</si>
  <si>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 val="true"/>
        <sz val="5"/>
        <color rgb="FF000000"/>
        <rFont val="Calibri"/>
        <family val="2"/>
        <charset val="1"/>
      </rPr>
      <t xml:space="preserve"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</si>
  <si>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 val="true"/>
        <sz val="5"/>
        <color rgb="FF000000"/>
        <rFont val="Calibri"/>
        <family val="2"/>
        <charset val="1"/>
      </rPr>
      <t xml:space="preserve"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</si>
  <si>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 val="true"/>
        <sz val="5"/>
        <color rgb="FF000000"/>
        <rFont val="Calibri"/>
        <family val="2"/>
        <charset val="1"/>
      </rPr>
      <t xml:space="preserve">(art. , inc. I, Decreto nº 87.043/82)</t>
    </r>
  </si>
  <si>
    <r>
      <rPr>
        <sz val="8"/>
        <color rgb="FF000000"/>
        <rFont val="Calibri"/>
        <family val="2"/>
        <charset val="1"/>
      </rPr>
      <t xml:space="preserve">FGTS</t>
    </r>
    <r>
      <rPr>
        <b val="true"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</si>
  <si>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 val="true"/>
        <sz val="5"/>
        <color rgb="FF000000"/>
        <rFont val="Calibri"/>
        <family val="2"/>
        <charset val="1"/>
      </rPr>
      <t xml:space="preserve"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</si>
  <si>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 val="true"/>
        <sz val="5"/>
        <color rgb="FF000000"/>
        <rFont val="Calibri"/>
        <family val="2"/>
        <charset val="1"/>
      </rPr>
      <t xml:space="preserve">(§ 3º, art. 8º, Lei nº 8.029/90)</t>
    </r>
  </si>
  <si>
    <t xml:space="preserve">Total do Grupo II</t>
  </si>
  <si>
    <t xml:space="preserve">Os percentuais para o SAT podem variar de 0,50% a 6,00% em função do Fator de Acidente Previdenciário (FAP), Decreto nº 6.957/2009</t>
  </si>
  <si>
    <t xml:space="preserve"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</si>
  <si>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</si>
  <si>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</si>
  <si>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</si>
  <si>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8"/>
        <color rgb="FF000000"/>
        <rFont val="Calibri"/>
        <family val="2"/>
        <charset val="1"/>
      </rPr>
      <t xml:space="preserve">FALTAS ABONADAS</t>
    </r>
    <r>
      <rPr>
        <b val="true"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</si>
  <si>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 xml:space="preserve">(4)</t>
    </r>
  </si>
  <si>
    <t xml:space="preserve">LICENÇA MATERNIDADE</t>
  </si>
  <si>
    <t xml:space="preserve">LICENÇA PATERNIDADE</t>
  </si>
  <si>
    <t xml:space="preserve">ACIDENTE DE TRABALHO</t>
  </si>
  <si>
    <t xml:space="preserve">AVISO PRÉVIO TRABALHADO</t>
  </si>
  <si>
    <t xml:space="preserve">13º SALÁRIO</t>
  </si>
  <si>
    <t xml:space="preserve">Total do Grupo III</t>
  </si>
  <si>
    <t xml:space="preserve">(3)</t>
  </si>
  <si>
    <t xml:space="preserve">Faltas Justificadas por Auxílio Doença</t>
  </si>
  <si>
    <t xml:space="preserve">(4)</t>
  </si>
  <si>
    <t xml:space="preserve">Faltas Legais - Art. 473 CLT</t>
  </si>
  <si>
    <t xml:space="preserve">IV</t>
  </si>
  <si>
    <t xml:space="preserve">Encargos Sociais - Grupo IV: Indenizações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</si>
  <si>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</si>
  <si>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</si>
  <si>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</si>
  <si>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Total do Grupo IV</t>
  </si>
  <si>
    <t xml:space="preserve">V</t>
  </si>
  <si>
    <t xml:space="preserve">Encargos Sociais - Grupo V: Incidências</t>
  </si>
  <si>
    <t xml:space="preserve">INCIDÊNCIA GRUPO II (Obrigações Sociais) X GRUPO III (Tempo Não Trabalhado)</t>
  </si>
  <si>
    <t xml:space="preserve">Total do Grupo V</t>
  </si>
  <si>
    <t xml:space="preserve">TOTAL DOS ENCARGOS SOCIAIS (II + III + IV + V)</t>
  </si>
  <si>
    <t xml:space="preserve">VI</t>
  </si>
  <si>
    <t xml:space="preserve">Demais custos relativos à Norma Coletiva ou Disposições Legais - Grupo VI</t>
  </si>
  <si>
    <t xml:space="preserve">Vale-Transporte⁽⁵⁾</t>
  </si>
  <si>
    <t xml:space="preserve">Adicional Intervalar</t>
  </si>
  <si>
    <t xml:space="preserve">Outros</t>
  </si>
  <si>
    <t xml:space="preserve">Total do Grupo VI</t>
  </si>
  <si>
    <t xml:space="preserve">(5)</t>
  </si>
  <si>
    <t xml:space="preserve">O valor do vale-transporte pode variar de acordo com o modal fornecido pelo empregador.</t>
  </si>
  <si>
    <t xml:space="preserve">MEMÓRIA DE CÁLCULO DO VALE TRANSPORTE</t>
  </si>
  <si>
    <t xml:space="preserve">Valor Unitário</t>
  </si>
  <si>
    <t xml:space="preserve">Dias de Trabalho</t>
  </si>
  <si>
    <t xml:space="preserve">Vale p/dia</t>
  </si>
  <si>
    <t xml:space="preserve">Custo total</t>
  </si>
  <si>
    <t xml:space="preserve">Base de cálculo</t>
  </si>
  <si>
    <t xml:space="preserve">Percentual de desconto</t>
  </si>
  <si>
    <t xml:space="preserve">Valor desconto</t>
  </si>
  <si>
    <t xml:space="preserve">Custo efetivo</t>
  </si>
  <si>
    <t xml:space="preserve">MEMÓRIA DE CÁLCULO DO VALE LANCHE</t>
  </si>
  <si>
    <t xml:space="preserve">Dias por mês</t>
  </si>
  <si>
    <t xml:space="preserve">MEMÓRIA DE CÁLCULO DO VALE ALIMENTAÇÃO</t>
  </si>
  <si>
    <t xml:space="preserve">TOTAL DO MONTANTE A (I + II + III+ IV + V +VI)</t>
  </si>
  <si>
    <t xml:space="preserve">MONTANTE B</t>
  </si>
  <si>
    <t xml:space="preserve"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</si>
  <si>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</si>
  <si>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 xml:space="preserve"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</si>
  <si>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 xml:space="preserve">Seguro de vida</t>
  </si>
  <si>
    <r>
      <rPr>
        <sz val="8"/>
        <color rgb="FF000000"/>
        <rFont val="Calibri"/>
        <family val="2"/>
        <charset val="1"/>
      </rPr>
      <t xml:space="preserve"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</si>
  <si>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rPr>
        <sz val="8"/>
        <color rgb="FF000000"/>
        <rFont val="Calibri"/>
        <family val="2"/>
        <charset val="1"/>
      </rPr>
      <t xml:space="preserve"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</si>
  <si>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</si>
  <si>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 xml:space="preserve">Outros (especificar)</t>
  </si>
  <si>
    <t xml:space="preserve">Total de Despesas Diretas</t>
  </si>
  <si>
    <t xml:space="preserve"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</si>
  <si>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 xml:space="preserve">LIMITE QUADRO I (Despesas Diretas) sobre Montante A (exceto Vale-transporte), conforme alíneas "b.2" e "b.3", Inc. II, art. 7º, do Decreto 52.768/2015, alterado pelo Decreto 53.424/2017: 10% SEM MATERIAIS/EQUIPAMENTOS; 20% COM MATERIAIS/EQUIPAMENTOS</t>
  </si>
  <si>
    <t xml:space="preserve">Dedução Vale Transporte</t>
  </si>
  <si>
    <t xml:space="preserve">Remuneração (Grupo I)</t>
  </si>
  <si>
    <t xml:space="preserve">Obrigações Sociais (Grupo II)</t>
  </si>
  <si>
    <t xml:space="preserve">Tempo Não Trabalhado (Grupo III)</t>
  </si>
  <si>
    <t xml:space="preserve">Indenizações (Grupo IV)</t>
  </si>
  <si>
    <t xml:space="preserve">Incidências (Grupo V)</t>
  </si>
  <si>
    <t xml:space="preserve">Demais Custos CCT</t>
  </si>
  <si>
    <t xml:space="preserve">Total Montante A</t>
  </si>
  <si>
    <t xml:space="preserve">Base de Cálculo</t>
  </si>
  <si>
    <t xml:space="preserve">Despesas Indiretas</t>
  </si>
  <si>
    <t xml:space="preserve">Despesas Administrativas</t>
  </si>
  <si>
    <t xml:space="preserve">Seguros</t>
  </si>
  <si>
    <r>
      <rPr>
        <b val="true"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G128.</t>
    </r>
  </si>
  <si>
    <t xml:space="preserve">Lucro</t>
  </si>
  <si>
    <r>
      <rPr>
        <b val="true"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G128.</t>
    </r>
  </si>
  <si>
    <t xml:space="preserve">LIMITE DOS QUADROS II (Despesas Indiretas) e III (Lucro) sobre Montante A (exceto Vale-transporte), conforme alínea "b1", Inc. II, art. 7º, do Decreto 52.768</t>
  </si>
  <si>
    <t xml:space="preserve">TOTAL DO MONTANTE B (I + II + III)</t>
  </si>
  <si>
    <t xml:space="preserve">MONTANTE C</t>
  </si>
  <si>
    <r>
      <rPr>
        <b val="true"/>
        <sz val="10"/>
        <color rgb="FF000000"/>
        <rFont val="Calibri"/>
        <family val="2"/>
        <charset val="1"/>
      </rPr>
      <t xml:space="preserve">Tributos </t>
    </r>
    <r>
      <rPr>
        <b val="true"/>
        <vertAlign val="superscript"/>
        <sz val="10"/>
        <color rgb="FF000000"/>
        <rFont val="Calibri"/>
        <family val="2"/>
        <charset val="1"/>
      </rPr>
      <t xml:space="preserve">(8)</t>
    </r>
  </si>
  <si>
    <t xml:space="preserve">PIS</t>
  </si>
  <si>
    <t xml:space="preserve"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</si>
  <si>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 xml:space="preserve">(9)</t>
    </r>
  </si>
  <si>
    <t xml:space="preserve">Outros (CPRB)</t>
  </si>
  <si>
    <t xml:space="preserve">Total de Tributos</t>
  </si>
  <si>
    <t xml:space="preserve">(8)</t>
  </si>
  <si>
    <t xml:space="preserve">O valor referente a tributos é obtido aplicando-se o percentual sobre o valor do faturamento.</t>
  </si>
  <si>
    <t xml:space="preserve">(9)</t>
  </si>
  <si>
    <t xml:space="preserve">As empresas optantes pelo SIMPLES que se enquadrarem nas exceções previstas nos parágrafos 5º-B a 5º-E do artigo 18 da Lei Complementar 123/2006, deverão preencher apenas a linha 4 da planilha</t>
  </si>
  <si>
    <t xml:space="preserve">MEMÓRIA DE CÁLCULO DOS TRIBUTOS</t>
  </si>
  <si>
    <t xml:space="preserve">Montante A</t>
  </si>
  <si>
    <t xml:space="preserve">Montante B</t>
  </si>
  <si>
    <t xml:space="preserve">Custo total por empregado</t>
  </si>
  <si>
    <t xml:space="preserve">TRIBUTOS</t>
  </si>
  <si>
    <t xml:space="preserve">LUCRO REAL</t>
  </si>
  <si>
    <t xml:space="preserve">LUCRO PRESUMIDO e REAL (*)</t>
  </si>
  <si>
    <t xml:space="preserve">Coeficiente L. Real</t>
  </si>
  <si>
    <t xml:space="preserve">Coeficiente L. Presumido</t>
  </si>
  <si>
    <r>
      <rPr>
        <sz val="6"/>
        <color rgb="FF000000"/>
        <rFont val="Calibri"/>
        <family val="2"/>
        <charset val="1"/>
      </rPr>
      <t xml:space="preserve">Coef SIMPLES</t>
    </r>
    <r>
      <rPr>
        <i val="true"/>
        <vertAlign val="superscript"/>
        <sz val="6"/>
        <color rgb="FF000000"/>
        <rFont val="Calibri"/>
        <family val="2"/>
        <charset val="1"/>
      </rPr>
      <t xml:space="preserve"> (*)</t>
    </r>
  </si>
  <si>
    <t xml:space="preserve">SIMPLES</t>
  </si>
  <si>
    <t xml:space="preserve">(*)</t>
  </si>
  <si>
    <t xml:space="preserve"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</si>
  <si>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 xml:space="preserve">(1)</t>
    </r>
  </si>
  <si>
    <t xml:space="preserve">TOTAL</t>
  </si>
  <si>
    <t xml:space="preserve"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</si>
  <si>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 xml:space="preserve">(1)</t>
  </si>
  <si>
    <t xml:space="preserve">As empresas optantes pela desoneração da Folha de Pagamento prevista na Lei Federal nº 12.546/2011 devem preencher a alíquota no campo "Outros (CPRB)"</t>
  </si>
  <si>
    <t xml:space="preserve">TOTAL DO MONTANTE C</t>
  </si>
  <si>
    <t xml:space="preserve">QUADRO RESUMO</t>
  </si>
  <si>
    <t xml:space="preserve">Remuneração (I)</t>
  </si>
  <si>
    <t xml:space="preserve">Encargos Sociais (II + III + IV + V)</t>
  </si>
  <si>
    <t xml:space="preserve">Demais Custos realtivos a Norma Coletiva ou Disposições Legais (VI)</t>
  </si>
  <si>
    <t xml:space="preserve">Total do Montante A </t>
  </si>
  <si>
    <t xml:space="preserve">Despesas Diretas (I)</t>
  </si>
  <si>
    <t xml:space="preserve">Despesas Indiretas (II)</t>
  </si>
  <si>
    <t xml:space="preserve">Lucro (III)</t>
  </si>
  <si>
    <t xml:space="preserve">Total do Montante B </t>
  </si>
  <si>
    <t xml:space="preserve">Tributos (I)</t>
  </si>
  <si>
    <t xml:space="preserve">Total do Montante C </t>
  </si>
  <si>
    <t xml:space="preserve">QUADRO RESUMO UNITÁRIO</t>
  </si>
  <si>
    <t xml:space="preserve">Valor mensal de materiais/equipamentos</t>
  </si>
  <si>
    <t xml:space="preserve">Conta vinculada</t>
  </si>
  <si>
    <r>
      <rPr>
        <u val="single"/>
        <sz val="7"/>
        <color rgb="FF000000"/>
        <rFont val="Calibri"/>
        <family val="2"/>
        <charset val="1"/>
      </rPr>
      <t xml:space="preserve">Valor unitário de retenção</t>
    </r>
    <r>
      <rPr>
        <sz val="7"/>
        <color rgb="FF000000"/>
        <rFont val="Calibri"/>
        <family val="2"/>
        <charset val="1"/>
      </rPr>
      <t xml:space="preserve"> (total da remuneração X soma das porcentagens de Férias Gozadas, Aviso Prévio Trabalhado, 13º salário, indenizações e incidências X unidades de serviço)</t>
    </r>
  </si>
  <si>
    <t xml:space="preserve">Valor total do posto</t>
  </si>
  <si>
    <t xml:space="preserve">Valor Mensal por Unidade de Serviço (A + B + C)</t>
  </si>
  <si>
    <t xml:space="preserve">Quantidade de Unidade de Serviços</t>
  </si>
  <si>
    <t xml:space="preserve">Valor mensal do serviço</t>
  </si>
  <si>
    <t xml:space="preserve">Vigilante Diurno (sábados, domingos e feriados) - 8h diárias e foi considerado 1 feriado por mês</t>
  </si>
  <si>
    <t xml:space="preserve">Vigilante Diurno</t>
  </si>
  <si>
    <t xml:space="preserve">12x36</t>
  </si>
  <si>
    <t xml:space="preserve">Vigilante Noturno</t>
  </si>
  <si>
    <t xml:space="preserve">Vale Alimentação</t>
  </si>
  <si>
    <t xml:space="preserve">Hora Intervalar (somente para postos 12x36, quando for o caso)</t>
  </si>
  <si>
    <r>
      <rPr>
        <b val="true"/>
        <sz val="8"/>
        <color rgb="FF000000"/>
        <rFont val="Calibri"/>
        <family val="2"/>
        <charset val="1"/>
      </rPr>
      <t xml:space="preserve"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 val="true"/>
        <sz val="8"/>
        <color rgb="FF000000"/>
        <rFont val="Calibri"/>
        <family val="2"/>
        <charset val="1"/>
      </rPr>
      <t xml:space="preserve"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</si>
  <si>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 xml:space="preserve">Nº horas</t>
  </si>
  <si>
    <t xml:space="preserve">Vr. Hora</t>
  </si>
  <si>
    <r>
      <rPr>
        <b val="true"/>
        <sz val="8"/>
        <color rgb="FF000000"/>
        <rFont val="Calibri"/>
        <family val="2"/>
        <charset val="1"/>
      </rPr>
      <t xml:space="preserve"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 val="true"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</si>
  <si>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 val="true"/>
        <sz val="5"/>
        <color rgb="FF000000"/>
        <rFont val="Calibri"/>
        <family val="2"/>
        <charset val="1"/>
      </rPr>
      <t xml:space="preserve">(Ver súmula 60 TST)</t>
    </r>
  </si>
  <si>
    <t xml:space="preserve">Reduzida Noturna</t>
  </si>
  <si>
    <t xml:space="preserve">Adicional de insalubridade sobre Reduzida Noturna</t>
  </si>
  <si>
    <t xml:space="preserve">Adicional de periculosidade sobre Reduzida Noturna</t>
  </si>
  <si>
    <t xml:space="preserve">Adicional Noturno </t>
  </si>
  <si>
    <t xml:space="preserve">Adicional de insalubridade sobre o Adicional Noturno</t>
  </si>
  <si>
    <t xml:space="preserve">Adicional de periculosidade sobre o Adicional Noturno</t>
  </si>
  <si>
    <t xml:space="preserve">Integração RSRF (20%) sobre H. Extra Red. Noturna e Adic Noturno = [Reduzida Noturna + Adic. Noturno]*[Descanso Semanal Remunerado] (20%)</t>
  </si>
  <si>
    <t xml:space="preserve">Adicional Troca de Uniforme</t>
  </si>
  <si>
    <t xml:space="preserve">Integração RSF (20% sobre Ad.Troca de Uniforme)</t>
  </si>
  <si>
    <r>
      <rPr>
        <b val="true"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G136.</t>
    </r>
  </si>
  <si>
    <r>
      <rPr>
        <b val="true"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G136.</t>
    </r>
  </si>
  <si>
    <t xml:space="preserve">RS000966/2025</t>
  </si>
  <si>
    <t xml:space="preserve">Esteio</t>
  </si>
  <si>
    <t xml:space="preserve">Esteio </t>
  </si>
  <si>
    <t xml:space="preserve">Eldorado do Sul</t>
  </si>
  <si>
    <r>
      <rPr>
        <b val="true"/>
        <sz val="11"/>
        <color rgb="FFFF0000"/>
        <rFont val="Calibri"/>
        <family val="2"/>
        <charset val="1"/>
      </rPr>
      <t xml:space="preserve">ATENÇÃO: SOMENTE PREENCHER QUANDO HOUVER FORNECIMENTO DE MATERIAIS E/OU EQUIPAMENTOS (</t>
    </r>
    <r>
      <rPr>
        <b val="true"/>
        <u val="single"/>
        <sz val="11"/>
        <color rgb="FFFF0000"/>
        <rFont val="Calibri"/>
        <family val="2"/>
        <charset val="1"/>
      </rPr>
      <t xml:space="preserve">NÃO INCLUÍDO EPIs E UNIFORMES</t>
    </r>
    <r>
      <rPr>
        <b val="true"/>
        <sz val="11"/>
        <color rgb="FFFF0000"/>
        <rFont val="Calibri"/>
        <family val="2"/>
        <charset val="1"/>
      </rPr>
      <t xml:space="preserve">)</t>
    </r>
  </si>
  <si>
    <t xml:space="preserve">PLANILHA DE MATERIAIS E EQUIPAMENTOS A SER PREENCHIDA PELO LICITANTE COM BASE NO TERMO DE REFERÊNCIA (CGL 7.2 DO EDITAL)</t>
  </si>
  <si>
    <r>
      <rPr>
        <b val="true"/>
        <sz val="11"/>
        <rFont val="Calibri"/>
        <family val="2"/>
        <charset val="1"/>
      </rPr>
      <t xml:space="preserve">Material/Equipamento (</t>
    </r>
    <r>
      <rPr>
        <b val="true"/>
        <u val="single"/>
        <sz val="11"/>
        <rFont val="Calibri"/>
        <family val="2"/>
        <charset val="1"/>
      </rPr>
      <t xml:space="preserve">não incluir EPIs e uniformes</t>
    </r>
    <r>
      <rPr>
        <b val="true"/>
        <sz val="11"/>
        <rFont val="Calibri"/>
        <family val="2"/>
        <charset val="1"/>
      </rPr>
      <t xml:space="preserve">)</t>
    </r>
  </si>
  <si>
    <t xml:space="preserve">Quantidade</t>
  </si>
  <si>
    <t xml:space="preserve">Valor unitário</t>
  </si>
  <si>
    <t xml:space="preserve">Valor total</t>
  </si>
  <si>
    <t xml:space="preserve">VALOR TOTAL MENSAL DE MATERIAIS/EQUIPAMENTOS:</t>
  </si>
  <si>
    <t xml:space="preserve">Função</t>
  </si>
  <si>
    <t xml:space="preserve">Cidade</t>
  </si>
  <si>
    <t xml:space="preserve">Carga Horária</t>
  </si>
  <si>
    <t xml:space="preserve">Dias da semana</t>
  </si>
  <si>
    <t xml:space="preserve">Nº de Postos</t>
  </si>
  <si>
    <t xml:space="preserve">Valor unitário mensal de MATERIAL/EQUIPAMENTO</t>
  </si>
  <si>
    <t xml:space="preserve">Valor total mensal de MATERIAL/EQUIPAMENTO</t>
  </si>
  <si>
    <t xml:space="preserve">Valor unitário  mensal de retenção para a CONTA VINCULADA</t>
  </si>
  <si>
    <t xml:space="preserve">Valor total mensal de retenção para a CONTA VINCULADA</t>
  </si>
  <si>
    <t xml:space="preserve">Valor unitário mensal do posto</t>
  </si>
  <si>
    <t xml:space="preserve">Valor total mensal do posto</t>
  </si>
  <si>
    <t xml:space="preserve">seg-dom</t>
  </si>
  <si>
    <t xml:space="preserve">Vigilante 8h diárias</t>
  </si>
  <si>
    <t xml:space="preserve">17,6h</t>
  </si>
  <si>
    <t xml:space="preserve">sab, dom e feriados</t>
  </si>
  <si>
    <t xml:space="preserve">Vigilante Noturno </t>
  </si>
  <si>
    <t xml:space="preserve">TOTAL DE POSTOS:</t>
  </si>
  <si>
    <t xml:space="preserve">VALOR TOTAL MENSAL PARA RETENÇÃO EM CONTA VINCULADA:</t>
  </si>
  <si>
    <t xml:space="preserve">PORCENTAGEM CORRESPONDENTE EM RELAÇÃO AO VALOR TOTAL PARA RETENÇÃO EM CONTA VINCULADA:</t>
  </si>
  <si>
    <t xml:space="preserve">VALOR GLOBAL MENSAL:</t>
  </si>
</sst>
</file>

<file path=xl/styles.xml><?xml version="1.0" encoding="utf-8"?>
<styleSheet xmlns="http://schemas.openxmlformats.org/spreadsheetml/2006/main">
  <numFmts count="18">
    <numFmt numFmtId="164" formatCode="General"/>
    <numFmt numFmtId="165" formatCode="_-&quot;R$ &quot;* #,##0.00_-;&quot;-R$ &quot;* #,##0.00_-;_-&quot;R$ &quot;* \-??_-;_-@_-"/>
    <numFmt numFmtId="166" formatCode="0%"/>
    <numFmt numFmtId="167" formatCode="0.0000%"/>
    <numFmt numFmtId="168" formatCode="General"/>
    <numFmt numFmtId="169" formatCode="&quot;R$ &quot;#,##0.00"/>
    <numFmt numFmtId="170" formatCode="0.00%"/>
    <numFmt numFmtId="171" formatCode="#,##0"/>
    <numFmt numFmtId="172" formatCode="#,##0.00"/>
    <numFmt numFmtId="173" formatCode="0.00"/>
    <numFmt numFmtId="174" formatCode="0.0%"/>
    <numFmt numFmtId="175" formatCode="0"/>
    <numFmt numFmtId="176" formatCode="@"/>
    <numFmt numFmtId="177" formatCode="0.0000"/>
    <numFmt numFmtId="178" formatCode="_-&quot;R$ &quot;* #,##0.00_-;&quot;-R$ &quot;* #,##0.00_-;_-&quot;R$ &quot;* \-??_-;_-@_-"/>
    <numFmt numFmtId="179" formatCode="&quot;R$ &quot;#,##0.000"/>
    <numFmt numFmtId="180" formatCode="&quot;R$ &quot;#,##0.00"/>
    <numFmt numFmtId="181" formatCode="_-* #,##0.00_-;\-* #,##0.00_-;_-* \-??_-;_-@_-"/>
  </numFmts>
  <fonts count="3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u val="single"/>
      <sz val="10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2"/>
      <color rgb="FFFF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5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 val="true"/>
      <sz val="7"/>
      <color rgb="FF000000"/>
      <name val="Calibri"/>
      <family val="2"/>
      <charset val="1"/>
    </font>
    <font>
      <b val="true"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 val="true"/>
      <sz val="6"/>
      <color rgb="FF000000"/>
      <name val="Calibri"/>
      <family val="2"/>
      <charset val="1"/>
    </font>
    <font>
      <u val="single"/>
      <sz val="7.5"/>
      <color rgb="FF000000"/>
      <name val="Calibri"/>
      <family val="2"/>
      <charset val="1"/>
    </font>
    <font>
      <b val="true"/>
      <vertAlign val="superscript"/>
      <sz val="10"/>
      <color rgb="FF000000"/>
      <name val="Calibri"/>
      <family val="2"/>
      <charset val="1"/>
    </font>
    <font>
      <i val="true"/>
      <vertAlign val="superscript"/>
      <sz val="6"/>
      <color rgb="FF000000"/>
      <name val="Calibri"/>
      <family val="2"/>
      <charset val="1"/>
    </font>
    <font>
      <b val="true"/>
      <i val="true"/>
      <sz val="6"/>
      <color rgb="FF000000"/>
      <name val="Calibri"/>
      <family val="2"/>
      <charset val="1"/>
    </font>
    <font>
      <b val="true"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u val="single"/>
      <sz val="7"/>
      <color rgb="FF000000"/>
      <name val="Calibri"/>
      <family val="2"/>
      <charset val="1"/>
    </font>
    <font>
      <b val="true"/>
      <u val="single"/>
      <sz val="10"/>
      <color rgb="FF000000"/>
      <name val="Calibri"/>
      <family val="2"/>
      <charset val="1"/>
    </font>
    <font>
      <b val="true"/>
      <sz val="6"/>
      <color rgb="FF000000"/>
      <name val="Arial"/>
      <family val="2"/>
      <charset val="1"/>
    </font>
    <font>
      <b val="true"/>
      <sz val="11"/>
      <color rgb="FFFF0000"/>
      <name val="Calibri"/>
      <family val="2"/>
      <charset val="1"/>
    </font>
    <font>
      <b val="true"/>
      <u val="single"/>
      <sz val="11"/>
      <color rgb="FFFF0000"/>
      <name val="Calibri"/>
      <family val="2"/>
      <charset val="1"/>
    </font>
    <font>
      <b val="true"/>
      <sz val="11"/>
      <name val="Calibri"/>
      <family val="2"/>
      <charset val="1"/>
    </font>
    <font>
      <b val="true"/>
      <u val="single"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E2F0D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AFABAB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2" tint="-0.25"/>
        <bgColor rgb="FFA5A5A5"/>
      </patternFill>
    </fill>
    <fill>
      <patternFill patternType="solid">
        <fgColor theme="4" tint="0.5999"/>
        <bgColor rgb="FFD6DCE5"/>
      </patternFill>
    </fill>
    <fill>
      <patternFill patternType="solid">
        <fgColor theme="9" tint="0.7999"/>
        <bgColor rgb="FFFFF2CC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thin"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6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5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0" borderId="7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3" fontId="1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7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1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2" fontId="1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2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2" fontId="1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7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7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7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17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2" fontId="17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3" fontId="5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2" fontId="17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9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6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6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2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7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6" fontId="17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1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11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11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6" fillId="11" borderId="7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7" fillId="11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29" fillId="11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6" fillId="11" borderId="5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3" fillId="11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6" fillId="11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30" fillId="11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5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79" fontId="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6" fillId="2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" borderId="1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0" fillId="0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2" fillId="7" borderId="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12" borderId="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4" borderId="3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0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5" fontId="0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80" fontId="0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6" fontId="36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5" fontId="36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80" fontId="36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80" fontId="0" fillId="0" borderId="5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5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4" borderId="5" xfId="23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80" fontId="15" fillId="4" borderId="1" xfId="23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4" fillId="13" borderId="3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13" borderId="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13" borderId="5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13" borderId="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13" borderId="12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80" fontId="0" fillId="14" borderId="2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8" fontId="0" fillId="14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8" fontId="0" fillId="4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6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80" fontId="0" fillId="14" borderId="7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8" fontId="0" fillId="14" borderId="1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8" fontId="0" fillId="4" borderId="1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3" borderId="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4" borderId="1" xfId="23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1" fontId="15" fillId="4" borderId="1" xfId="23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4" borderId="12" xfId="23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8" fontId="15" fillId="4" borderId="12" xfId="23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5" fillId="4" borderId="1" xfId="23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8" fontId="15" fillId="4" borderId="7" xfId="23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4" borderId="1" xfId="23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15" fillId="4" borderId="1" xfId="19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8" fillId="13" borderId="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5" fillId="4" borderId="1" xfId="23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Normal 2 2" xfId="24"/>
    <cellStyle name="Normal 3" xfId="25"/>
    <cellStyle name="Porcentagem 2" xfId="26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ABAB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E2F0D9"/>
      <rgbColor rgb="FFFFE699"/>
      <rgbColor rgb="FFC5E0B4"/>
      <rgbColor rgb="FFFF99CC"/>
      <rgbColor rgb="FFCC99FF"/>
      <rgbColor rgb="FFD9D9D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externalLink" Target="externalLinks/externalLink1.xml"/><Relationship Id="rId14" Type="http://schemas.openxmlformats.org/officeDocument/2006/relationships/externalLink" Target="externalLinks/externalLink2.xml"/><Relationship Id="rId15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Sarhpaefs01/deplan/AAAA/INFORMACOES%20EXPEDIENTES%20SPI%20PROA/EXPEDIENTE%20209921400167%20SEFAZ%20SERVICOS%20GERAIS/EXPEDIENTE%20209921400167%20SEFAZ%20SERVICOS%20GERAIS%20PLANILHAS%20DE%20CUSTO%20E%20FORMACAO%20DE%20PRECO%20RETIFICADA%20IMPUGNACAO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seplagpaefs02.seplag.intra.rs.gov.br/Direcao/1PLANILHAS%20DE%20FORMACAO%20DE%20PRECO/EPESQ/DAER%20Manut%20Predial%200000960435166/DAER%20Manut%20Predial%20960435166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94"/>
  <sheetViews>
    <sheetView showFormulas="false" showGridLines="true" showRowColHeaders="true" showZeros="true" rightToLeft="false" tabSelected="false" showOutlineSymbols="true" defaultGridColor="true" view="pageBreakPreview" topLeftCell="A184" colorId="64" zoomScale="130" zoomScaleNormal="130" zoomScalePageLayoutView="130" workbookViewId="0">
      <selection pane="topLeft" activeCell="I138" activeCellId="0" sqref="I138"/>
    </sheetView>
  </sheetViews>
  <sheetFormatPr defaultColWidth="9.2890625" defaultRowHeight="11.25" customHeight="false" zeroHeight="false" outlineLevelRow="0" outlineLevelCol="0"/>
  <cols>
    <col collapsed="false" customWidth="true" hidden="false" outlineLevel="0" max="1" min="1" style="1" width="2.71"/>
    <col collapsed="false" customWidth="true" hidden="false" outlineLevel="0" max="2" min="2" style="1" width="14.29"/>
    <col collapsed="false" customWidth="true" hidden="false" outlineLevel="0" max="3" min="3" style="1" width="14.42"/>
    <col collapsed="false" customWidth="true" hidden="false" outlineLevel="0" max="4" min="4" style="1" width="11.29"/>
    <col collapsed="false" customWidth="true" hidden="false" outlineLevel="0" max="5" min="5" style="1" width="12.29"/>
    <col collapsed="false" customWidth="true" hidden="false" outlineLevel="0" max="7" min="6" style="1" width="11.29"/>
    <col collapsed="false" customWidth="fals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29"/>
    <col collapsed="false" customWidth="true" hidden="false" outlineLevel="0" max="11" min="11" style="1" width="10"/>
    <col collapsed="false" customWidth="false" hidden="false" outlineLevel="0" max="12" min="12" style="1" width="9.29"/>
    <col collapsed="false" customWidth="true" hidden="false" outlineLevel="0" max="15" min="13" style="1" width="22.29"/>
    <col collapsed="false" customWidth="false" hidden="false" outlineLevel="0" max="16384" min="16" style="1" width="9.29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4" t="str">
        <f aca="false">IF(D6="12x36","Regime de trabalho:","Regime de trabalho (horas semanais):")</f>
        <v>Regime de trabalho (horas semanais):</v>
      </c>
      <c r="B6" s="14"/>
      <c r="C6" s="14"/>
      <c r="D6" s="14" t="n">
        <v>40</v>
      </c>
      <c r="E6" s="14"/>
      <c r="F6" s="14"/>
      <c r="G6" s="12"/>
      <c r="H6" s="12"/>
      <c r="I6" s="13"/>
    </row>
    <row r="7" customFormat="false" ht="22.5" hidden="false" customHeight="true" outlineLevel="0" collapsed="false">
      <c r="A7" s="14" t="s">
        <v>8</v>
      </c>
      <c r="B7" s="14"/>
      <c r="C7" s="14"/>
      <c r="D7" s="10" t="s">
        <v>9</v>
      </c>
      <c r="E7" s="10"/>
      <c r="F7" s="10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4" t="s">
        <v>12</v>
      </c>
      <c r="B8" s="14"/>
      <c r="C8" s="14"/>
      <c r="D8" s="10" t="s">
        <v>13</v>
      </c>
      <c r="E8" s="10"/>
      <c r="F8" s="10"/>
      <c r="G8" s="15"/>
      <c r="H8" s="15"/>
      <c r="I8" s="16"/>
    </row>
    <row r="9" customFormat="false" ht="18.75" hidden="false" customHeight="true" outlineLevel="0" collapsed="false">
      <c r="A9" s="14" t="s">
        <v>14</v>
      </c>
      <c r="B9" s="14"/>
      <c r="C9" s="14"/>
      <c r="D9" s="14" t="s">
        <v>15</v>
      </c>
      <c r="E9" s="14"/>
      <c r="F9" s="14"/>
      <c r="G9" s="15" t="s">
        <v>16</v>
      </c>
      <c r="H9" s="15"/>
      <c r="I9" s="16" t="n">
        <v>0.3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2105.4</v>
      </c>
    </row>
    <row r="11" customFormat="false" ht="1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Porto Alegre</v>
      </c>
      <c r="H11" s="18" t="s">
        <v>20</v>
      </c>
      <c r="I11" s="21" t="n">
        <v>0.025</v>
      </c>
    </row>
    <row r="12" customFormat="false" ht="24.75" hidden="false" customHeight="true" outlineLevel="0" collapsed="false">
      <c r="A12" s="22" t="s">
        <v>21</v>
      </c>
      <c r="B12" s="22"/>
      <c r="C12" s="22"/>
      <c r="D12" s="22"/>
      <c r="E12" s="22"/>
      <c r="F12" s="22"/>
      <c r="G12" s="18" t="s">
        <v>13</v>
      </c>
      <c r="H12" s="18" t="s">
        <v>22</v>
      </c>
      <c r="I12" s="19" t="n">
        <v>1.59</v>
      </c>
    </row>
    <row r="13" customFormat="false" ht="15.75" hidden="false" customHeight="true" outlineLevel="0" collapsed="false">
      <c r="A13" s="22" t="s">
        <v>23</v>
      </c>
      <c r="B13" s="22"/>
      <c r="C13" s="22"/>
      <c r="D13" s="22"/>
      <c r="E13" s="22"/>
      <c r="F13" s="22"/>
      <c r="G13" s="18"/>
      <c r="H13" s="18"/>
      <c r="I13" s="23" t="n">
        <v>22</v>
      </c>
    </row>
    <row r="14" customFormat="false" ht="15" hidden="false" customHeight="true" outlineLevel="0" collapsed="false">
      <c r="A14" s="20" t="s">
        <v>24</v>
      </c>
      <c r="B14" s="20"/>
      <c r="C14" s="20"/>
      <c r="D14" s="20"/>
      <c r="E14" s="20"/>
      <c r="F14" s="20"/>
      <c r="G14" s="18" t="s">
        <v>13</v>
      </c>
      <c r="H14" s="18" t="s">
        <v>25</v>
      </c>
      <c r="I14" s="19" t="n">
        <v>5.3</v>
      </c>
    </row>
    <row r="15" customFormat="false" ht="11.25" hidden="false" customHeight="false" outlineLevel="0" collapsed="false">
      <c r="A15" s="20"/>
      <c r="B15" s="20"/>
      <c r="C15" s="20"/>
      <c r="D15" s="20"/>
      <c r="E15" s="20"/>
      <c r="F15" s="20"/>
      <c r="G15" s="18"/>
      <c r="H15" s="18" t="s">
        <v>26</v>
      </c>
      <c r="I15" s="23" t="n">
        <f aca="false">I13</f>
        <v>22</v>
      </c>
    </row>
    <row r="16" customFormat="false" ht="11.25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27</v>
      </c>
      <c r="I16" s="16" t="n">
        <v>0.06</v>
      </c>
    </row>
    <row r="17" customFormat="false" ht="11.25" hidden="false" customHeight="true" outlineLevel="0" collapsed="false">
      <c r="A17" s="20" t="s">
        <v>28</v>
      </c>
      <c r="B17" s="20"/>
      <c r="C17" s="20"/>
      <c r="D17" s="20"/>
      <c r="E17" s="20"/>
      <c r="F17" s="20"/>
      <c r="G17" s="18" t="s">
        <v>13</v>
      </c>
      <c r="H17" s="18" t="s">
        <v>25</v>
      </c>
      <c r="I17" s="19" t="n">
        <v>30</v>
      </c>
    </row>
    <row r="18" customFormat="false" ht="11.25" hidden="false" customHeight="true" outlineLevel="0" collapsed="false">
      <c r="A18" s="20"/>
      <c r="B18" s="20"/>
      <c r="C18" s="20"/>
      <c r="D18" s="20"/>
      <c r="E18" s="20"/>
      <c r="F18" s="20"/>
      <c r="G18" s="18"/>
      <c r="H18" s="18" t="s">
        <v>26</v>
      </c>
      <c r="I18" s="23" t="n">
        <f aca="false">I13</f>
        <v>22</v>
      </c>
    </row>
    <row r="19" customFormat="false" ht="11.25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27</v>
      </c>
      <c r="I19" s="16" t="n">
        <v>0.2</v>
      </c>
    </row>
    <row r="20" customFormat="false" ht="11.25" hidden="false" customHeight="true" outlineLevel="0" collapsed="false">
      <c r="A20" s="20" t="s">
        <v>29</v>
      </c>
      <c r="B20" s="20"/>
      <c r="C20" s="20"/>
      <c r="D20" s="20"/>
      <c r="E20" s="20"/>
      <c r="F20" s="20"/>
      <c r="G20" s="18" t="s">
        <v>13</v>
      </c>
      <c r="H20" s="18" t="s">
        <v>25</v>
      </c>
      <c r="I20" s="19" t="s">
        <v>11</v>
      </c>
    </row>
    <row r="21" customFormat="false" ht="11.25" hidden="false" customHeight="false" outlineLevel="0" collapsed="false">
      <c r="A21" s="20"/>
      <c r="B21" s="20"/>
      <c r="C21" s="20"/>
      <c r="D21" s="20"/>
      <c r="E21" s="20"/>
      <c r="F21" s="20"/>
      <c r="G21" s="18"/>
      <c r="H21" s="18" t="s">
        <v>26</v>
      </c>
      <c r="I21" s="23" t="s">
        <v>11</v>
      </c>
    </row>
    <row r="22" customFormat="false" ht="11.25" hidden="false" customHeight="false" outlineLevel="0" collapsed="false">
      <c r="A22" s="20"/>
      <c r="B22" s="20"/>
      <c r="C22" s="20"/>
      <c r="D22" s="20"/>
      <c r="E22" s="20"/>
      <c r="F22" s="20"/>
      <c r="G22" s="18"/>
      <c r="H22" s="18" t="s">
        <v>27</v>
      </c>
      <c r="I22" s="16" t="s">
        <v>11</v>
      </c>
    </row>
    <row r="23" customFormat="false" ht="36" hidden="false" customHeight="true" outlineLevel="0" collapsed="false">
      <c r="A23" s="24" t="s">
        <v>30</v>
      </c>
      <c r="B23" s="24"/>
      <c r="C23" s="24"/>
      <c r="D23" s="24"/>
      <c r="E23" s="24"/>
      <c r="F23" s="24"/>
      <c r="G23" s="12" t="s">
        <v>13</v>
      </c>
      <c r="H23" s="12" t="s">
        <v>31</v>
      </c>
      <c r="I23" s="25" t="s">
        <v>11</v>
      </c>
    </row>
    <row r="24" customFormat="false" ht="22.5" hidden="false" customHeight="true" outlineLevel="0" collapsed="false">
      <c r="A24" s="22" t="s">
        <v>32</v>
      </c>
      <c r="B24" s="22"/>
      <c r="C24" s="22"/>
      <c r="D24" s="22"/>
      <c r="E24" s="22"/>
      <c r="F24" s="22"/>
      <c r="G24" s="12"/>
      <c r="H24" s="12" t="s">
        <v>33</v>
      </c>
      <c r="I24" s="26" t="n">
        <v>0.37</v>
      </c>
    </row>
    <row r="25" customFormat="false" ht="34.5" hidden="false" customHeight="true" outlineLevel="0" collapsed="false">
      <c r="A25" s="22" t="s">
        <v>34</v>
      </c>
      <c r="B25" s="22"/>
      <c r="C25" s="22"/>
      <c r="D25" s="22"/>
      <c r="E25" s="22"/>
      <c r="F25" s="22"/>
      <c r="G25" s="18"/>
      <c r="H25" s="18" t="s">
        <v>22</v>
      </c>
      <c r="I25" s="19" t="s">
        <v>11</v>
      </c>
    </row>
    <row r="26" customFormat="false" ht="15" hidden="false" customHeight="true" outlineLevel="0" collapsed="false">
      <c r="A26" s="22" t="s">
        <v>35</v>
      </c>
      <c r="B26" s="22"/>
      <c r="C26" s="22"/>
      <c r="D26" s="22"/>
      <c r="E26" s="22"/>
      <c r="F26" s="22"/>
      <c r="G26" s="12"/>
      <c r="H26" s="27" t="s">
        <v>36</v>
      </c>
      <c r="I26" s="28" t="s">
        <v>11</v>
      </c>
    </row>
    <row r="27" customFormat="false" ht="15" hidden="false" customHeight="true" outlineLevel="0" collapsed="false">
      <c r="A27" s="22"/>
      <c r="B27" s="22"/>
      <c r="C27" s="22"/>
      <c r="D27" s="22"/>
      <c r="E27" s="22"/>
      <c r="F27" s="22"/>
      <c r="G27" s="12"/>
      <c r="H27" s="29" t="s">
        <v>37</v>
      </c>
      <c r="I27" s="16" t="s">
        <v>11</v>
      </c>
    </row>
    <row r="28" customFormat="false" ht="26.25" hidden="false" customHeight="true" outlineLevel="0" collapsed="false">
      <c r="A28" s="22" t="s">
        <v>38</v>
      </c>
      <c r="B28" s="22"/>
      <c r="C28" s="22"/>
      <c r="D28" s="22"/>
      <c r="E28" s="22"/>
      <c r="F28" s="22"/>
      <c r="G28" s="12"/>
      <c r="H28" s="18" t="s">
        <v>36</v>
      </c>
      <c r="I28" s="28" t="s">
        <v>11</v>
      </c>
    </row>
    <row r="29" customFormat="false" ht="35.25" hidden="false" customHeight="true" outlineLevel="0" collapsed="false">
      <c r="A29" s="22" t="s">
        <v>39</v>
      </c>
      <c r="B29" s="22"/>
      <c r="C29" s="22"/>
      <c r="D29" s="22"/>
      <c r="E29" s="22"/>
      <c r="F29" s="22"/>
      <c r="G29" s="18"/>
      <c r="H29" s="15" t="s">
        <v>33</v>
      </c>
      <c r="I29" s="16" t="n">
        <v>0.2</v>
      </c>
    </row>
    <row r="30" customFormat="false" ht="0.75" hidden="false" customHeight="true" outlineLevel="0" collapsed="false">
      <c r="A30" s="30"/>
      <c r="B30" s="30"/>
      <c r="C30" s="30"/>
      <c r="D30" s="30"/>
      <c r="E30" s="30"/>
      <c r="F30" s="30"/>
      <c r="G30" s="30"/>
      <c r="H30" s="30"/>
      <c r="I30" s="30"/>
    </row>
    <row r="31" customFormat="false" ht="0.75" hidden="false" customHeight="true" outlineLevel="0" collapsed="false">
      <c r="A31" s="30"/>
      <c r="B31" s="30"/>
      <c r="C31" s="30"/>
      <c r="D31" s="30"/>
      <c r="E31" s="30"/>
      <c r="F31" s="30"/>
      <c r="G31" s="30"/>
      <c r="H31" s="30"/>
      <c r="I31" s="30"/>
    </row>
    <row r="32" customFormat="false" ht="0.75" hidden="false" customHeight="true" outlineLevel="0" collapsed="false">
      <c r="A32" s="30"/>
      <c r="B32" s="30"/>
      <c r="C32" s="30"/>
      <c r="D32" s="30"/>
      <c r="E32" s="30"/>
      <c r="F32" s="30"/>
      <c r="G32" s="30"/>
      <c r="H32" s="30"/>
      <c r="I32" s="30"/>
    </row>
    <row r="33" customFormat="false" ht="0.75" hidden="false" customHeight="true" outlineLevel="0" collapsed="false">
      <c r="A33" s="30"/>
      <c r="B33" s="30"/>
      <c r="C33" s="30"/>
      <c r="D33" s="30"/>
      <c r="E33" s="30"/>
      <c r="F33" s="30"/>
      <c r="G33" s="30"/>
      <c r="H33" s="30"/>
      <c r="I33" s="30"/>
    </row>
    <row r="34" customFormat="false" ht="3" hidden="false" customHeight="true" outlineLevel="0" collapsed="false">
      <c r="A34" s="30"/>
      <c r="B34" s="30"/>
      <c r="C34" s="30"/>
      <c r="D34" s="30"/>
      <c r="E34" s="30"/>
      <c r="F34" s="30"/>
      <c r="G34" s="30"/>
      <c r="H34" s="30"/>
      <c r="I34" s="30"/>
    </row>
    <row r="35" customFormat="false" ht="17.25" hidden="false" customHeight="true" outlineLevel="0" collapsed="false">
      <c r="A35" s="31" t="s">
        <v>40</v>
      </c>
      <c r="B35" s="31"/>
      <c r="C35" s="31"/>
      <c r="D35" s="31"/>
      <c r="E35" s="31"/>
      <c r="F35" s="31"/>
      <c r="G35" s="31"/>
      <c r="H35" s="31"/>
      <c r="I35" s="31"/>
    </row>
    <row r="36" customFormat="false" ht="33.75" hidden="false" customHeight="true" outlineLevel="0" collapsed="false">
      <c r="A36" s="32" t="s">
        <v>41</v>
      </c>
      <c r="B36" s="33" t="s">
        <v>42</v>
      </c>
      <c r="C36" s="33"/>
      <c r="D36" s="33"/>
      <c r="E36" s="33"/>
      <c r="F36" s="33"/>
      <c r="G36" s="33"/>
      <c r="H36" s="32" t="s">
        <v>43</v>
      </c>
      <c r="I36" s="32" t="s">
        <v>44</v>
      </c>
    </row>
    <row r="37" customFormat="false" ht="15" hidden="false" customHeight="true" outlineLevel="0" collapsed="false">
      <c r="A37" s="22" t="n">
        <v>1</v>
      </c>
      <c r="B37" s="10" t="s">
        <v>45</v>
      </c>
      <c r="C37" s="10"/>
      <c r="D37" s="10"/>
      <c r="E37" s="10"/>
      <c r="F37" s="10"/>
      <c r="G37" s="10"/>
      <c r="H37" s="34" t="n">
        <f aca="false">I37/$I$48</f>
        <v>0.588751197804161</v>
      </c>
      <c r="I37" s="35" t="n">
        <f aca="false">IF(D6="12x36",I10,I10/H10*I5)</f>
        <v>1914</v>
      </c>
    </row>
    <row r="38" customFormat="false" ht="15" hidden="false" customHeight="true" outlineLevel="0" collapsed="false">
      <c r="A38" s="22" t="n">
        <f aca="false">A37+1</f>
        <v>2</v>
      </c>
      <c r="B38" s="10" t="s">
        <v>46</v>
      </c>
      <c r="C38" s="10"/>
      <c r="D38" s="10"/>
      <c r="E38" s="10"/>
      <c r="F38" s="10"/>
      <c r="G38" s="10"/>
      <c r="H38" s="34" t="n">
        <f aca="false">I38/$I$48</f>
        <v>0.180498936187491</v>
      </c>
      <c r="I38" s="35" t="n">
        <f aca="false">IF(I9=30%,(I37+I45+I46)*I9,0)</f>
        <v>586.7928</v>
      </c>
    </row>
    <row r="39" customFormat="false" ht="15" hidden="false" customHeight="true" outlineLevel="0" collapsed="false">
      <c r="A39" s="22" t="n">
        <f aca="false">A38+1</f>
        <v>3</v>
      </c>
      <c r="B39" s="10" t="s">
        <v>47</v>
      </c>
      <c r="C39" s="10"/>
      <c r="D39" s="10"/>
      <c r="E39" s="10"/>
      <c r="F39" s="10"/>
      <c r="G39" s="10"/>
      <c r="H39" s="34" t="n">
        <f aca="false">I39/$I$48</f>
        <v>0</v>
      </c>
      <c r="I39" s="35" t="n">
        <f aca="false">IF(I7=10%,I25*I7,0)</f>
        <v>0</v>
      </c>
    </row>
    <row r="40" customFormat="false" ht="15" hidden="false" customHeight="true" outlineLevel="0" collapsed="false">
      <c r="A40" s="22" t="n">
        <f aca="false">A39+1</f>
        <v>4</v>
      </c>
      <c r="B40" s="10" t="s">
        <v>48</v>
      </c>
      <c r="C40" s="10"/>
      <c r="D40" s="10"/>
      <c r="E40" s="10"/>
      <c r="F40" s="10"/>
      <c r="G40" s="10"/>
      <c r="H40" s="34" t="n">
        <f aca="false">I40/$I$48</f>
        <v>0</v>
      </c>
      <c r="I40" s="35" t="n">
        <f aca="false">IF(I7=20%,I25*I7,0)</f>
        <v>0</v>
      </c>
    </row>
    <row r="41" customFormat="false" ht="15" hidden="false" customHeight="true" outlineLevel="0" collapsed="false">
      <c r="A41" s="22" t="n">
        <f aca="false">A40+1</f>
        <v>5</v>
      </c>
      <c r="B41" s="10" t="s">
        <v>49</v>
      </c>
      <c r="C41" s="10"/>
      <c r="D41" s="10"/>
      <c r="E41" s="10"/>
      <c r="F41" s="10"/>
      <c r="G41" s="10"/>
      <c r="H41" s="34" t="n">
        <f aca="false">I41/$I$48</f>
        <v>0</v>
      </c>
      <c r="I41" s="35" t="n">
        <f aca="false">IF(I7=40%,I25*I7,0)</f>
        <v>0</v>
      </c>
    </row>
    <row r="42" customFormat="false" ht="15" hidden="false" customHeight="true" outlineLevel="0" collapsed="false">
      <c r="A42" s="22" t="n">
        <f aca="false">A41+1</f>
        <v>6</v>
      </c>
      <c r="B42" s="10" t="s">
        <v>50</v>
      </c>
      <c r="C42" s="10"/>
      <c r="D42" s="10"/>
      <c r="E42" s="10"/>
      <c r="F42" s="10"/>
      <c r="G42" s="10"/>
      <c r="H42" s="34" t="n">
        <f aca="false">I42/$I$48</f>
        <v>0.21783794318754</v>
      </c>
      <c r="I42" s="35" t="n">
        <f aca="false">IF(I24="Não aplicável",0,I37*I24)</f>
        <v>708.18</v>
      </c>
    </row>
    <row r="43" customFormat="false" ht="15" hidden="false" customHeight="true" outlineLevel="0" collapsed="false">
      <c r="A43" s="22" t="n">
        <f aca="false">A42+1</f>
        <v>7</v>
      </c>
      <c r="B43" s="10" t="s">
        <v>51</v>
      </c>
      <c r="C43" s="10"/>
      <c r="D43" s="10"/>
      <c r="E43" s="10"/>
      <c r="F43" s="10"/>
      <c r="G43" s="10"/>
      <c r="H43" s="34" t="n">
        <f aca="false">I43/$I$48</f>
        <v>0</v>
      </c>
      <c r="I43" s="35" t="n">
        <f aca="false">IF(I26="Não aplicável",0,(I37+I38+I39+I40+I41+I42+I47)/I5*I26*(1+I27))</f>
        <v>0</v>
      </c>
    </row>
    <row r="44" customFormat="false" ht="23.25" hidden="false" customHeight="true" outlineLevel="0" collapsed="false">
      <c r="A44" s="22" t="n">
        <f aca="false">A43+1</f>
        <v>8</v>
      </c>
      <c r="B44" s="10" t="s">
        <v>52</v>
      </c>
      <c r="C44" s="10"/>
      <c r="D44" s="10"/>
      <c r="E44" s="10"/>
      <c r="F44" s="10"/>
      <c r="G44" s="10"/>
      <c r="H44" s="34" t="n">
        <f aca="false">I44/$I$48</f>
        <v>0</v>
      </c>
      <c r="I44" s="35" t="n">
        <f aca="false">IF(I26="Não aplicável",0,I26/I13*5*(I10/H10*(1+I27)))</f>
        <v>0</v>
      </c>
    </row>
    <row r="45" customFormat="false" ht="15" hidden="false" customHeight="true" outlineLevel="0" collapsed="false">
      <c r="A45" s="22" t="n">
        <f aca="false">A44+1</f>
        <v>9</v>
      </c>
      <c r="B45" s="10" t="s">
        <v>53</v>
      </c>
      <c r="C45" s="10"/>
      <c r="D45" s="10"/>
      <c r="E45" s="10"/>
      <c r="F45" s="10"/>
      <c r="G45" s="10"/>
      <c r="H45" s="34" t="n">
        <f aca="false">I45/$I$48</f>
        <v>0.0107599356840071</v>
      </c>
      <c r="I45" s="35" t="n">
        <f aca="false">I12*I13</f>
        <v>34.98</v>
      </c>
    </row>
    <row r="46" customFormat="false" ht="15" hidden="false" customHeight="true" outlineLevel="0" collapsed="false">
      <c r="A46" s="22" t="n">
        <f aca="false">A45+1</f>
        <v>10</v>
      </c>
      <c r="B46" s="10" t="s">
        <v>54</v>
      </c>
      <c r="C46" s="10"/>
      <c r="D46" s="10"/>
      <c r="E46" s="10"/>
      <c r="F46" s="10"/>
      <c r="G46" s="10"/>
      <c r="H46" s="34" t="n">
        <f aca="false">I46/$I$48</f>
        <v>0.00215198713680142</v>
      </c>
      <c r="I46" s="35" t="n">
        <f aca="false">I45*20%</f>
        <v>6.996</v>
      </c>
    </row>
    <row r="47" customFormat="false" ht="15" hidden="false" customHeight="true" outlineLevel="0" collapsed="false">
      <c r="A47" s="22" t="n">
        <f aca="false">A46+1</f>
        <v>11</v>
      </c>
      <c r="B47" s="36" t="str">
        <f aca="false">IF(D6="12x36","Para postos 12x36 os feriados são considerados compensados, conforme parágrafo único, Art. 59-A da CLT","Outros")</f>
        <v>Outros</v>
      </c>
      <c r="C47" s="36"/>
      <c r="D47" s="36"/>
      <c r="E47" s="36"/>
      <c r="F47" s="36"/>
      <c r="G47" s="36"/>
      <c r="H47" s="34" t="n">
        <f aca="false">I47/$I$48</f>
        <v>0</v>
      </c>
      <c r="I47" s="35" t="n">
        <v>0</v>
      </c>
    </row>
    <row r="48" s="41" customFormat="true" ht="15" hidden="false" customHeight="true" outlineLevel="0" collapsed="false">
      <c r="A48" s="37" t="s">
        <v>55</v>
      </c>
      <c r="B48" s="37"/>
      <c r="C48" s="37"/>
      <c r="D48" s="37"/>
      <c r="E48" s="37"/>
      <c r="F48" s="37"/>
      <c r="G48" s="37"/>
      <c r="H48" s="38" t="n">
        <f aca="false">SUM(H37:H47)</f>
        <v>1</v>
      </c>
      <c r="I48" s="39" t="n">
        <f aca="false">SUM(I37:I47)</f>
        <v>3250.9488</v>
      </c>
      <c r="J48" s="40"/>
    </row>
    <row r="49" s="41" customFormat="true" ht="0.75" hidden="false" customHeight="true" outlineLevel="0" collapsed="false">
      <c r="A49" s="42"/>
      <c r="B49" s="42"/>
      <c r="C49" s="42"/>
      <c r="D49" s="42"/>
      <c r="E49" s="42"/>
      <c r="F49" s="42"/>
      <c r="G49" s="42"/>
      <c r="H49" s="42"/>
      <c r="I49" s="42"/>
      <c r="J49" s="40"/>
    </row>
    <row r="50" s="41" customFormat="true" ht="0.75" hidden="false" customHeight="true" outlineLevel="0" collapsed="false">
      <c r="A50" s="42"/>
      <c r="B50" s="42"/>
      <c r="C50" s="42"/>
      <c r="D50" s="42"/>
      <c r="E50" s="42"/>
      <c r="F50" s="42"/>
      <c r="G50" s="42"/>
      <c r="H50" s="42"/>
      <c r="I50" s="42"/>
      <c r="J50" s="40"/>
    </row>
    <row r="51" s="41" customFormat="true" ht="0.75" hidden="false" customHeight="true" outlineLevel="0" collapsed="false">
      <c r="A51" s="42"/>
      <c r="B51" s="42"/>
      <c r="C51" s="42"/>
      <c r="D51" s="42"/>
      <c r="E51" s="42"/>
      <c r="F51" s="42"/>
      <c r="G51" s="42"/>
      <c r="H51" s="42"/>
      <c r="I51" s="42"/>
      <c r="J51" s="40"/>
    </row>
    <row r="52" s="41" customFormat="true" ht="0.75" hidden="false" customHeight="true" outlineLevel="0" collapsed="false">
      <c r="A52" s="42"/>
      <c r="B52" s="42"/>
      <c r="C52" s="42"/>
      <c r="D52" s="42"/>
      <c r="E52" s="42"/>
      <c r="F52" s="42"/>
      <c r="G52" s="42"/>
      <c r="H52" s="42"/>
      <c r="I52" s="42"/>
      <c r="J52" s="40"/>
    </row>
    <row r="53" s="41" customFormat="true" ht="0.75" hidden="false" customHeight="true" outlineLevel="0" collapsed="false">
      <c r="A53" s="42"/>
      <c r="B53" s="42"/>
      <c r="C53" s="42"/>
      <c r="D53" s="42"/>
      <c r="E53" s="42"/>
      <c r="F53" s="42"/>
      <c r="G53" s="42"/>
      <c r="H53" s="42"/>
      <c r="I53" s="42"/>
      <c r="J53" s="40"/>
    </row>
    <row r="54" s="41" customFormat="true" ht="0.75" hidden="false" customHeight="true" outlineLevel="0" collapsed="false">
      <c r="A54" s="42"/>
      <c r="B54" s="42"/>
      <c r="C54" s="42"/>
      <c r="D54" s="42"/>
      <c r="E54" s="42"/>
      <c r="F54" s="42"/>
      <c r="G54" s="42"/>
      <c r="H54" s="42"/>
      <c r="I54" s="42"/>
      <c r="J54" s="40"/>
    </row>
    <row r="55" s="41" customFormat="true" ht="0.75" hidden="false" customHeight="true" outlineLevel="0" collapsed="false">
      <c r="A55" s="42"/>
      <c r="B55" s="42"/>
      <c r="C55" s="42"/>
      <c r="D55" s="42"/>
      <c r="E55" s="42"/>
      <c r="F55" s="42"/>
      <c r="G55" s="42"/>
      <c r="H55" s="42"/>
      <c r="I55" s="42"/>
      <c r="J55" s="40"/>
    </row>
    <row r="56" customFormat="false" ht="0.75" hidden="false" customHeight="true" outlineLevel="0" collapsed="false">
      <c r="A56" s="42"/>
      <c r="B56" s="42"/>
      <c r="C56" s="42"/>
      <c r="D56" s="42"/>
      <c r="E56" s="42"/>
      <c r="F56" s="42"/>
      <c r="G56" s="42"/>
      <c r="H56" s="42"/>
      <c r="I56" s="42"/>
    </row>
    <row r="57" customFormat="false" ht="33.75" hidden="false" customHeight="true" outlineLevel="0" collapsed="false">
      <c r="A57" s="32" t="s">
        <v>56</v>
      </c>
      <c r="B57" s="33" t="s">
        <v>57</v>
      </c>
      <c r="C57" s="33"/>
      <c r="D57" s="33"/>
      <c r="E57" s="33"/>
      <c r="F57" s="33"/>
      <c r="G57" s="33"/>
      <c r="H57" s="32" t="s">
        <v>43</v>
      </c>
      <c r="I57" s="32" t="s">
        <v>44</v>
      </c>
    </row>
    <row r="58" customFormat="false" ht="15" hidden="false" customHeight="true" outlineLevel="0" collapsed="false">
      <c r="A58" s="22" t="n">
        <v>1</v>
      </c>
      <c r="B58" s="10" t="s">
        <v>58</v>
      </c>
      <c r="C58" s="10"/>
      <c r="D58" s="10"/>
      <c r="E58" s="10"/>
      <c r="F58" s="10"/>
      <c r="G58" s="10"/>
      <c r="H58" s="34" t="n">
        <v>0.2</v>
      </c>
      <c r="I58" s="35" t="n">
        <f aca="false">$I$48*H58</f>
        <v>650.18976</v>
      </c>
    </row>
    <row r="59" customFormat="false" ht="15" hidden="false" customHeight="true" outlineLevel="0" collapsed="false">
      <c r="A59" s="22" t="n">
        <v>2</v>
      </c>
      <c r="B59" s="10" t="s">
        <v>59</v>
      </c>
      <c r="C59" s="10"/>
      <c r="D59" s="10"/>
      <c r="E59" s="10"/>
      <c r="F59" s="10"/>
      <c r="G59" s="10"/>
      <c r="H59" s="34" t="n">
        <v>0.015</v>
      </c>
      <c r="I59" s="35" t="n">
        <f aca="false">$I$48*H59</f>
        <v>48.764232</v>
      </c>
    </row>
    <row r="60" customFormat="false" ht="15" hidden="false" customHeight="true" outlineLevel="0" collapsed="false">
      <c r="A60" s="22" t="n">
        <v>3</v>
      </c>
      <c r="B60" s="10" t="s">
        <v>60</v>
      </c>
      <c r="C60" s="10"/>
      <c r="D60" s="10"/>
      <c r="E60" s="10"/>
      <c r="F60" s="10"/>
      <c r="G60" s="10"/>
      <c r="H60" s="34" t="n">
        <v>0.01</v>
      </c>
      <c r="I60" s="35" t="n">
        <f aca="false">$I$48*H60</f>
        <v>32.509488</v>
      </c>
    </row>
    <row r="61" customFormat="false" ht="15" hidden="false" customHeight="true" outlineLevel="0" collapsed="false">
      <c r="A61" s="22" t="n">
        <v>4</v>
      </c>
      <c r="B61" s="10" t="s">
        <v>61</v>
      </c>
      <c r="C61" s="10"/>
      <c r="D61" s="10"/>
      <c r="E61" s="10"/>
      <c r="F61" s="10"/>
      <c r="G61" s="10"/>
      <c r="H61" s="34" t="n">
        <v>0.002</v>
      </c>
      <c r="I61" s="35" t="n">
        <f aca="false">$I$48*H61</f>
        <v>6.5018976</v>
      </c>
    </row>
    <row r="62" customFormat="false" ht="15" hidden="false" customHeight="true" outlineLevel="0" collapsed="false">
      <c r="A62" s="22" t="n">
        <v>5</v>
      </c>
      <c r="B62" s="10" t="s">
        <v>62</v>
      </c>
      <c r="C62" s="10"/>
      <c r="D62" s="10"/>
      <c r="E62" s="10"/>
      <c r="F62" s="10"/>
      <c r="G62" s="10"/>
      <c r="H62" s="34" t="n">
        <v>0.025</v>
      </c>
      <c r="I62" s="35" t="n">
        <f aca="false">$I$48*H62</f>
        <v>81.27372</v>
      </c>
    </row>
    <row r="63" customFormat="false" ht="15" hidden="false" customHeight="true" outlineLevel="0" collapsed="false">
      <c r="A63" s="22" t="n">
        <v>6</v>
      </c>
      <c r="B63" s="10" t="s">
        <v>63</v>
      </c>
      <c r="C63" s="10"/>
      <c r="D63" s="10"/>
      <c r="E63" s="10"/>
      <c r="F63" s="10"/>
      <c r="G63" s="10"/>
      <c r="H63" s="34" t="n">
        <v>0.08</v>
      </c>
      <c r="I63" s="35" t="n">
        <f aca="false">$I$48*H63</f>
        <v>260.075904</v>
      </c>
    </row>
    <row r="64" customFormat="false" ht="15" hidden="false" customHeight="true" outlineLevel="0" collapsed="false">
      <c r="A64" s="22" t="n">
        <v>7</v>
      </c>
      <c r="B64" s="10" t="s">
        <v>64</v>
      </c>
      <c r="C64" s="10"/>
      <c r="D64" s="10"/>
      <c r="E64" s="10"/>
      <c r="F64" s="10"/>
      <c r="G64" s="10"/>
      <c r="H64" s="34" t="n">
        <v>0.03</v>
      </c>
      <c r="I64" s="35" t="n">
        <f aca="false">$I$48*H64</f>
        <v>97.528464</v>
      </c>
    </row>
    <row r="65" customFormat="false" ht="15" hidden="false" customHeight="true" outlineLevel="0" collapsed="false">
      <c r="A65" s="22" t="n">
        <v>8</v>
      </c>
      <c r="B65" s="10" t="s">
        <v>65</v>
      </c>
      <c r="C65" s="10"/>
      <c r="D65" s="10"/>
      <c r="E65" s="10"/>
      <c r="F65" s="10"/>
      <c r="G65" s="10"/>
      <c r="H65" s="34" t="n">
        <v>0.006</v>
      </c>
      <c r="I65" s="35" t="n">
        <f aca="false">$I$48*H65</f>
        <v>19.5056928</v>
      </c>
    </row>
    <row r="66" s="41" customFormat="true" ht="15" hidden="false" customHeight="true" outlineLevel="0" collapsed="false">
      <c r="A66" s="37" t="s">
        <v>66</v>
      </c>
      <c r="B66" s="37"/>
      <c r="C66" s="37"/>
      <c r="D66" s="37"/>
      <c r="E66" s="37"/>
      <c r="F66" s="37"/>
      <c r="G66" s="37"/>
      <c r="H66" s="38" t="n">
        <f aca="false">SUM(H58:H65)</f>
        <v>0.368</v>
      </c>
      <c r="I66" s="39" t="n">
        <f aca="false">SUM(I58:I65)</f>
        <v>1196.3491584</v>
      </c>
      <c r="J66" s="40"/>
    </row>
    <row r="67" customFormat="false" ht="15" hidden="false" customHeight="true" outlineLevel="0" collapsed="false">
      <c r="A67" s="43" t="s">
        <v>67</v>
      </c>
      <c r="B67" s="43"/>
      <c r="C67" s="43"/>
      <c r="D67" s="43"/>
      <c r="E67" s="43"/>
      <c r="F67" s="43"/>
      <c r="G67" s="43"/>
      <c r="H67" s="43"/>
      <c r="I67" s="43"/>
    </row>
    <row r="68" customFormat="false" ht="30.75" hidden="false" customHeight="true" outlineLevel="0" collapsed="false">
      <c r="A68" s="44" t="s">
        <v>68</v>
      </c>
      <c r="B68" s="44"/>
      <c r="C68" s="44"/>
      <c r="D68" s="44"/>
      <c r="E68" s="44"/>
      <c r="F68" s="44"/>
      <c r="G68" s="44"/>
      <c r="H68" s="44"/>
      <c r="I68" s="44"/>
    </row>
    <row r="69" customFormat="false" ht="33.75" hidden="false" customHeight="true" outlineLevel="0" collapsed="false">
      <c r="A69" s="32" t="s">
        <v>69</v>
      </c>
      <c r="B69" s="33" t="s">
        <v>70</v>
      </c>
      <c r="C69" s="33"/>
      <c r="D69" s="33"/>
      <c r="E69" s="33"/>
      <c r="F69" s="33"/>
      <c r="G69" s="33"/>
      <c r="H69" s="32" t="s">
        <v>43</v>
      </c>
      <c r="I69" s="32" t="s">
        <v>44</v>
      </c>
    </row>
    <row r="70" customFormat="false" ht="15" hidden="false" customHeight="true" outlineLevel="0" collapsed="false">
      <c r="A70" s="22" t="n">
        <v>1</v>
      </c>
      <c r="B70" s="10" t="s">
        <v>71</v>
      </c>
      <c r="C70" s="10"/>
      <c r="D70" s="10"/>
      <c r="E70" s="10"/>
      <c r="F70" s="10"/>
      <c r="G70" s="10"/>
      <c r="H70" s="34" t="n">
        <v>0.119314</v>
      </c>
      <c r="I70" s="35" t="n">
        <f aca="false">$I$48*H70</f>
        <v>387.8837051232</v>
      </c>
    </row>
    <row r="71" customFormat="false" ht="15" hidden="false" customHeight="true" outlineLevel="0" collapsed="false">
      <c r="A71" s="22" t="n">
        <v>2</v>
      </c>
      <c r="B71" s="10" t="s">
        <v>72</v>
      </c>
      <c r="C71" s="10"/>
      <c r="D71" s="10"/>
      <c r="E71" s="10"/>
      <c r="F71" s="10"/>
      <c r="G71" s="10"/>
      <c r="H71" s="34" t="n">
        <v>0.020485</v>
      </c>
      <c r="I71" s="35" t="n">
        <f aca="false">$I$48*H71</f>
        <v>66.595686168</v>
      </c>
    </row>
    <row r="72" customFormat="false" ht="15" hidden="false" customHeight="true" outlineLevel="0" collapsed="false">
      <c r="A72" s="22" t="n">
        <v>3</v>
      </c>
      <c r="B72" s="10" t="s">
        <v>73</v>
      </c>
      <c r="C72" s="10"/>
      <c r="D72" s="10"/>
      <c r="E72" s="10"/>
      <c r="F72" s="10"/>
      <c r="G72" s="10"/>
      <c r="H72" s="34" t="n">
        <v>0.012127</v>
      </c>
      <c r="I72" s="35" t="n">
        <f aca="false">$I$48*H72</f>
        <v>39.4242560976</v>
      </c>
    </row>
    <row r="73" customFormat="false" ht="15" hidden="false" customHeight="true" outlineLevel="0" collapsed="false">
      <c r="A73" s="22" t="n">
        <v>4</v>
      </c>
      <c r="B73" s="10" t="s">
        <v>74</v>
      </c>
      <c r="C73" s="10"/>
      <c r="D73" s="10"/>
      <c r="E73" s="10"/>
      <c r="F73" s="10"/>
      <c r="G73" s="10"/>
      <c r="H73" s="34" t="n">
        <v>0.00272507938782268</v>
      </c>
      <c r="I73" s="35" t="n">
        <f aca="false">$I$48*H73</f>
        <v>8.85909356574688</v>
      </c>
    </row>
    <row r="74" customFormat="false" ht="15" hidden="false" customHeight="true" outlineLevel="0" collapsed="false">
      <c r="A74" s="22" t="n">
        <v>5</v>
      </c>
      <c r="B74" s="10" t="s">
        <v>75</v>
      </c>
      <c r="C74" s="10"/>
      <c r="D74" s="10"/>
      <c r="E74" s="10"/>
      <c r="F74" s="10"/>
      <c r="G74" s="10"/>
      <c r="H74" s="34" t="n">
        <v>0.000476</v>
      </c>
      <c r="I74" s="35" t="n">
        <f aca="false">$I$48*H74</f>
        <v>1.5474516288</v>
      </c>
    </row>
    <row r="75" customFormat="false" ht="15" hidden="false" customHeight="true" outlineLevel="0" collapsed="false">
      <c r="A75" s="22" t="n">
        <v>6</v>
      </c>
      <c r="B75" s="10" t="s">
        <v>76</v>
      </c>
      <c r="C75" s="10"/>
      <c r="D75" s="10"/>
      <c r="E75" s="10"/>
      <c r="F75" s="10"/>
      <c r="G75" s="10"/>
      <c r="H75" s="34" t="n">
        <v>0.000442</v>
      </c>
      <c r="I75" s="35" t="n">
        <f aca="false">$I$48*H75</f>
        <v>1.4369193696</v>
      </c>
    </row>
    <row r="76" customFormat="false" ht="15" hidden="false" customHeight="true" outlineLevel="0" collapsed="false">
      <c r="A76" s="22" t="n">
        <v>7</v>
      </c>
      <c r="B76" s="10" t="s">
        <v>77</v>
      </c>
      <c r="C76" s="10"/>
      <c r="D76" s="10"/>
      <c r="E76" s="10"/>
      <c r="F76" s="10"/>
      <c r="G76" s="10"/>
      <c r="H76" s="34" t="n">
        <v>0.000185</v>
      </c>
      <c r="I76" s="35" t="n">
        <f aca="false">$I$48*H76</f>
        <v>0.601425528</v>
      </c>
    </row>
    <row r="77" customFormat="false" ht="15" hidden="false" customHeight="true" outlineLevel="0" collapsed="false">
      <c r="A77" s="22" t="n">
        <v>8</v>
      </c>
      <c r="B77" s="10" t="s">
        <v>78</v>
      </c>
      <c r="C77" s="10"/>
      <c r="D77" s="10"/>
      <c r="E77" s="10"/>
      <c r="F77" s="10"/>
      <c r="G77" s="10"/>
      <c r="H77" s="34" t="n">
        <v>0.09079</v>
      </c>
      <c r="I77" s="35" t="n">
        <f aca="false">$I$48*H77</f>
        <v>295.153641552</v>
      </c>
    </row>
    <row r="78" s="41" customFormat="true" ht="15" hidden="false" customHeight="true" outlineLevel="0" collapsed="false">
      <c r="A78" s="37" t="s">
        <v>79</v>
      </c>
      <c r="B78" s="37"/>
      <c r="C78" s="37"/>
      <c r="D78" s="37"/>
      <c r="E78" s="37"/>
      <c r="F78" s="37"/>
      <c r="G78" s="37"/>
      <c r="H78" s="38" t="n">
        <f aca="false">SUM(H70:H77)</f>
        <v>0.246544079387823</v>
      </c>
      <c r="I78" s="39" t="n">
        <f aca="false">SUM(I70:I77)</f>
        <v>801.502179032947</v>
      </c>
      <c r="J78" s="40"/>
    </row>
    <row r="79" customFormat="false" ht="11.25" hidden="false" customHeight="true" outlineLevel="0" collapsed="false">
      <c r="A79" s="45" t="s">
        <v>80</v>
      </c>
      <c r="B79" s="46" t="s">
        <v>81</v>
      </c>
      <c r="C79" s="46"/>
      <c r="D79" s="46"/>
      <c r="E79" s="46"/>
      <c r="F79" s="46"/>
      <c r="G79" s="46"/>
      <c r="H79" s="46"/>
      <c r="I79" s="46"/>
    </row>
    <row r="80" customFormat="false" ht="15" hidden="false" customHeight="true" outlineLevel="0" collapsed="false">
      <c r="A80" s="45" t="s">
        <v>82</v>
      </c>
      <c r="B80" s="47" t="s">
        <v>83</v>
      </c>
      <c r="C80" s="47"/>
      <c r="D80" s="47"/>
      <c r="E80" s="47"/>
      <c r="F80" s="47"/>
      <c r="G80" s="47"/>
      <c r="H80" s="47"/>
      <c r="I80" s="47"/>
    </row>
    <row r="81" customFormat="false" ht="33.75" hidden="false" customHeight="true" outlineLevel="0" collapsed="false">
      <c r="A81" s="32" t="s">
        <v>84</v>
      </c>
      <c r="B81" s="33" t="s">
        <v>85</v>
      </c>
      <c r="C81" s="33"/>
      <c r="D81" s="33"/>
      <c r="E81" s="33"/>
      <c r="F81" s="33"/>
      <c r="G81" s="33"/>
      <c r="H81" s="32" t="s">
        <v>43</v>
      </c>
      <c r="I81" s="32" t="s">
        <v>44</v>
      </c>
    </row>
    <row r="82" customFormat="false" ht="15" hidden="false" customHeight="true" outlineLevel="0" collapsed="false">
      <c r="A82" s="22" t="n">
        <v>1</v>
      </c>
      <c r="B82" s="10" t="s">
        <v>86</v>
      </c>
      <c r="C82" s="10"/>
      <c r="D82" s="10"/>
      <c r="E82" s="10"/>
      <c r="F82" s="10"/>
      <c r="G82" s="10"/>
      <c r="H82" s="34" t="n">
        <v>0.048321</v>
      </c>
      <c r="I82" s="35" t="n">
        <f aca="false">$I$48*H82</f>
        <v>157.0890969648</v>
      </c>
    </row>
    <row r="83" customFormat="false" ht="15" hidden="false" customHeight="true" outlineLevel="0" collapsed="false">
      <c r="A83" s="22" t="n">
        <v>2</v>
      </c>
      <c r="B83" s="10" t="s">
        <v>87</v>
      </c>
      <c r="C83" s="10"/>
      <c r="D83" s="10"/>
      <c r="E83" s="10"/>
      <c r="F83" s="10"/>
      <c r="G83" s="10"/>
      <c r="H83" s="34" t="n">
        <v>0.003511</v>
      </c>
      <c r="I83" s="35" t="n">
        <f aca="false">$I$48*H83</f>
        <v>11.4140812368</v>
      </c>
    </row>
    <row r="84" customFormat="false" ht="15" hidden="false" customHeight="true" outlineLevel="0" collapsed="false">
      <c r="A84" s="22" t="n">
        <v>3</v>
      </c>
      <c r="B84" s="10" t="s">
        <v>88</v>
      </c>
      <c r="C84" s="10"/>
      <c r="D84" s="10"/>
      <c r="E84" s="10"/>
      <c r="F84" s="10"/>
      <c r="G84" s="10"/>
      <c r="H84" s="34" t="n">
        <v>0.019328</v>
      </c>
      <c r="I84" s="35" t="n">
        <f aca="false">$I$48*H84</f>
        <v>62.8343384064</v>
      </c>
    </row>
    <row r="85" s="41" customFormat="true" ht="15" hidden="false" customHeight="true" outlineLevel="0" collapsed="false">
      <c r="A85" s="37" t="s">
        <v>89</v>
      </c>
      <c r="B85" s="37"/>
      <c r="C85" s="37"/>
      <c r="D85" s="37"/>
      <c r="E85" s="37"/>
      <c r="F85" s="37"/>
      <c r="G85" s="37"/>
      <c r="H85" s="38" t="n">
        <f aca="false">SUM(H82:H84)</f>
        <v>0.07116</v>
      </c>
      <c r="I85" s="39" t="n">
        <f aca="false">SUM(I82:I84)</f>
        <v>231.337516608</v>
      </c>
      <c r="J85" s="40"/>
    </row>
    <row r="86" customFormat="false" ht="4.5" hidden="false" customHeight="true" outlineLevel="0" collapsed="false"/>
    <row r="87" customFormat="false" ht="33.75" hidden="false" customHeight="true" outlineLevel="0" collapsed="false">
      <c r="A87" s="32" t="s">
        <v>90</v>
      </c>
      <c r="B87" s="33" t="s">
        <v>91</v>
      </c>
      <c r="C87" s="33"/>
      <c r="D87" s="33"/>
      <c r="E87" s="33"/>
      <c r="F87" s="33"/>
      <c r="G87" s="33"/>
      <c r="H87" s="32" t="s">
        <v>43</v>
      </c>
      <c r="I87" s="32" t="s">
        <v>44</v>
      </c>
    </row>
    <row r="88" customFormat="false" ht="15" hidden="false" customHeight="true" outlineLevel="0" collapsed="false">
      <c r="A88" s="22" t="n">
        <v>1</v>
      </c>
      <c r="B88" s="10" t="s">
        <v>92</v>
      </c>
      <c r="C88" s="10"/>
      <c r="D88" s="10"/>
      <c r="E88" s="10"/>
      <c r="F88" s="10"/>
      <c r="G88" s="10"/>
      <c r="H88" s="34" t="n">
        <f aca="false">(H66*H78)</f>
        <v>0.0907282212147188</v>
      </c>
      <c r="I88" s="35" t="n">
        <f aca="false">$I$48*H88</f>
        <v>294.952801884125</v>
      </c>
    </row>
    <row r="89" s="41" customFormat="true" ht="15" hidden="false" customHeight="true" outlineLevel="0" collapsed="false">
      <c r="A89" s="37" t="s">
        <v>93</v>
      </c>
      <c r="B89" s="37"/>
      <c r="C89" s="37"/>
      <c r="D89" s="37"/>
      <c r="E89" s="37"/>
      <c r="F89" s="37"/>
      <c r="G89" s="37"/>
      <c r="H89" s="38" t="n">
        <f aca="false">SUM(H88)</f>
        <v>0.0907282212147188</v>
      </c>
      <c r="I89" s="39" t="n">
        <f aca="false">I88</f>
        <v>294.952801884125</v>
      </c>
      <c r="J89" s="40"/>
      <c r="K89" s="48"/>
    </row>
    <row r="90" customFormat="false" ht="4.5" hidden="false" customHeight="true" outlineLevel="0" collapsed="false">
      <c r="J90" s="49"/>
    </row>
    <row r="91" s="41" customFormat="true" ht="12" hidden="false" customHeight="true" outlineLevel="0" collapsed="false">
      <c r="A91" s="50" t="s">
        <v>94</v>
      </c>
      <c r="B91" s="50"/>
      <c r="C91" s="50"/>
      <c r="D91" s="50"/>
      <c r="E91" s="50"/>
      <c r="F91" s="50"/>
      <c r="G91" s="50"/>
      <c r="H91" s="51" t="n">
        <f aca="false">H66+H78+H85+H89</f>
        <v>0.776432300602542</v>
      </c>
      <c r="I91" s="52" t="n">
        <f aca="false">I66+I78+I85+I89</f>
        <v>2524.14165592507</v>
      </c>
      <c r="J91" s="40"/>
    </row>
    <row r="92" customFormat="false" ht="4.5" hidden="false" customHeight="true" outlineLevel="0" collapsed="false"/>
    <row r="93" customFormat="false" ht="33.75" hidden="false" customHeight="true" outlineLevel="0" collapsed="false">
      <c r="A93" s="32" t="s">
        <v>95</v>
      </c>
      <c r="B93" s="33" t="s">
        <v>96</v>
      </c>
      <c r="C93" s="33"/>
      <c r="D93" s="33"/>
      <c r="E93" s="33"/>
      <c r="F93" s="33"/>
      <c r="G93" s="33"/>
      <c r="H93" s="32" t="s">
        <v>43</v>
      </c>
      <c r="I93" s="32" t="s">
        <v>44</v>
      </c>
    </row>
    <row r="94" customFormat="false" ht="15" hidden="false" customHeight="true" outlineLevel="0" collapsed="false">
      <c r="A94" s="22" t="n">
        <v>1</v>
      </c>
      <c r="B94" s="10" t="s">
        <v>28</v>
      </c>
      <c r="C94" s="10"/>
      <c r="D94" s="10"/>
      <c r="E94" s="10"/>
      <c r="F94" s="10"/>
      <c r="G94" s="10"/>
      <c r="H94" s="34" t="n">
        <f aca="false">I94/$I$48</f>
        <v>0.162414123532182</v>
      </c>
      <c r="I94" s="35" t="n">
        <f aca="false">I111</f>
        <v>528</v>
      </c>
    </row>
    <row r="95" customFormat="false" ht="15" hidden="false" customHeight="true" outlineLevel="0" collapsed="false">
      <c r="A95" s="22" t="n">
        <v>2</v>
      </c>
      <c r="B95" s="10" t="s">
        <v>29</v>
      </c>
      <c r="C95" s="10"/>
      <c r="D95" s="10"/>
      <c r="E95" s="10"/>
      <c r="F95" s="10"/>
      <c r="G95" s="10"/>
      <c r="H95" s="34" t="n">
        <f aca="false">I95/$I$48</f>
        <v>0</v>
      </c>
      <c r="I95" s="35" t="n">
        <f aca="false">I107</f>
        <v>0</v>
      </c>
    </row>
    <row r="96" customFormat="false" ht="15" hidden="false" customHeight="true" outlineLevel="0" collapsed="false">
      <c r="A96" s="22" t="n">
        <v>3</v>
      </c>
      <c r="B96" s="10" t="s">
        <v>97</v>
      </c>
      <c r="C96" s="10"/>
      <c r="D96" s="10"/>
      <c r="E96" s="10"/>
      <c r="F96" s="10"/>
      <c r="G96" s="10"/>
      <c r="H96" s="34" t="n">
        <f aca="false">I96/$I$48</f>
        <v>0.0364078326917975</v>
      </c>
      <c r="I96" s="35" t="n">
        <f aca="false">I103</f>
        <v>118.36</v>
      </c>
    </row>
    <row r="97" customFormat="false" ht="15" hidden="false" customHeight="true" outlineLevel="0" collapsed="false">
      <c r="A97" s="22" t="n">
        <v>4</v>
      </c>
      <c r="B97" s="10" t="s">
        <v>98</v>
      </c>
      <c r="C97" s="10"/>
      <c r="D97" s="10"/>
      <c r="E97" s="10"/>
      <c r="F97" s="10"/>
      <c r="G97" s="10"/>
      <c r="H97" s="34" t="n">
        <f aca="false">I97/$I$48</f>
        <v>0</v>
      </c>
      <c r="I97" s="35" t="n">
        <f aca="false">IF(I28="Não aplicável",0,((I10/H10)*1.5*I28))</f>
        <v>0</v>
      </c>
    </row>
    <row r="98" customFormat="false" ht="15" hidden="false" customHeight="true" outlineLevel="0" collapsed="false">
      <c r="A98" s="22" t="n">
        <v>5</v>
      </c>
      <c r="B98" s="10" t="s">
        <v>99</v>
      </c>
      <c r="C98" s="10"/>
      <c r="D98" s="10"/>
      <c r="E98" s="10"/>
      <c r="F98" s="10"/>
      <c r="G98" s="10"/>
      <c r="H98" s="34" t="n">
        <f aca="false">I98/$I$48</f>
        <v>0</v>
      </c>
      <c r="I98" s="35" t="n">
        <f aca="false">IF(I23="Não aplicável",0,I23)</f>
        <v>0</v>
      </c>
    </row>
    <row r="99" customFormat="false" ht="15" hidden="false" customHeight="true" outlineLevel="0" collapsed="false">
      <c r="A99" s="37" t="s">
        <v>100</v>
      </c>
      <c r="B99" s="37"/>
      <c r="C99" s="37"/>
      <c r="D99" s="37"/>
      <c r="E99" s="37"/>
      <c r="F99" s="37"/>
      <c r="G99" s="37"/>
      <c r="H99" s="38" t="n">
        <f aca="false">SUM(H94:H98)</f>
        <v>0.19882195622398</v>
      </c>
      <c r="I99" s="39" t="n">
        <f aca="false">SUM(I94:I98)</f>
        <v>646.36</v>
      </c>
      <c r="J99" s="53"/>
    </row>
    <row r="100" customFormat="false" ht="18" hidden="false" customHeight="true" outlineLevel="0" collapsed="false">
      <c r="A100" s="45" t="s">
        <v>101</v>
      </c>
      <c r="B100" s="43" t="s">
        <v>102</v>
      </c>
      <c r="C100" s="43"/>
      <c r="D100" s="43"/>
      <c r="E100" s="43"/>
      <c r="F100" s="43"/>
      <c r="G100" s="43"/>
      <c r="H100" s="54"/>
      <c r="I100" s="55"/>
    </row>
    <row r="101" customFormat="false" ht="15" hidden="false" customHeight="true" outlineLevel="0" collapsed="false">
      <c r="A101" s="56" t="s">
        <v>103</v>
      </c>
      <c r="B101" s="56"/>
      <c r="C101" s="56"/>
      <c r="D101" s="56"/>
      <c r="E101" s="56"/>
      <c r="F101" s="56"/>
      <c r="G101" s="56"/>
      <c r="H101" s="56"/>
      <c r="I101" s="56"/>
    </row>
    <row r="102" customFormat="false" ht="24" hidden="false" customHeight="true" outlineLevel="0" collapsed="false">
      <c r="A102" s="22" t="s">
        <v>104</v>
      </c>
      <c r="B102" s="22"/>
      <c r="C102" s="22" t="s">
        <v>105</v>
      </c>
      <c r="D102" s="22" t="s">
        <v>106</v>
      </c>
      <c r="E102" s="22" t="s">
        <v>107</v>
      </c>
      <c r="F102" s="22" t="s">
        <v>108</v>
      </c>
      <c r="G102" s="22" t="s">
        <v>109</v>
      </c>
      <c r="H102" s="34" t="s">
        <v>110</v>
      </c>
      <c r="I102" s="35" t="s">
        <v>111</v>
      </c>
    </row>
    <row r="103" customFormat="false" ht="15" hidden="false" customHeight="true" outlineLevel="0" collapsed="false">
      <c r="A103" s="57" t="n">
        <f aca="false">IF(I14="Não aplicável",0,I14)</f>
        <v>5.3</v>
      </c>
      <c r="B103" s="57"/>
      <c r="C103" s="22" t="n">
        <f aca="false">IF(I15="Não aplicável",0,I15)</f>
        <v>22</v>
      </c>
      <c r="D103" s="22" t="n">
        <v>2</v>
      </c>
      <c r="E103" s="58" t="n">
        <f aca="false">A103*C103*D103</f>
        <v>233.2</v>
      </c>
      <c r="F103" s="58" t="n">
        <f aca="false">I37</f>
        <v>1914</v>
      </c>
      <c r="G103" s="59" t="n">
        <f aca="false">IF(I16="Não aplicável",0,I16)</f>
        <v>0.06</v>
      </c>
      <c r="H103" s="58" t="n">
        <f aca="false">F103*G103</f>
        <v>114.84</v>
      </c>
      <c r="I103" s="35" t="n">
        <f aca="false">IF((E103-H103)&gt;0,E103-H103,0)</f>
        <v>118.36</v>
      </c>
    </row>
    <row r="104" customFormat="false" ht="3.75" hidden="false" customHeight="true" outlineLevel="0" collapsed="false">
      <c r="A104" s="60"/>
      <c r="E104" s="53"/>
      <c r="F104" s="53"/>
      <c r="G104" s="61"/>
      <c r="H104" s="53"/>
      <c r="I104" s="62"/>
    </row>
    <row r="105" customFormat="false" ht="15" hidden="false" customHeight="true" outlineLevel="0" collapsed="false">
      <c r="A105" s="56" t="s">
        <v>112</v>
      </c>
      <c r="B105" s="56"/>
      <c r="C105" s="56"/>
      <c r="D105" s="56"/>
      <c r="E105" s="56"/>
      <c r="F105" s="56"/>
      <c r="G105" s="56"/>
      <c r="H105" s="56"/>
      <c r="I105" s="56"/>
    </row>
    <row r="106" customFormat="false" ht="23.25" hidden="false" customHeight="true" outlineLevel="0" collapsed="false">
      <c r="A106" s="22" t="s">
        <v>104</v>
      </c>
      <c r="B106" s="22"/>
      <c r="C106" s="22" t="s">
        <v>113</v>
      </c>
      <c r="D106" s="22" t="s">
        <v>106</v>
      </c>
      <c r="E106" s="22" t="s">
        <v>107</v>
      </c>
      <c r="F106" s="22" t="s">
        <v>108</v>
      </c>
      <c r="G106" s="22" t="s">
        <v>109</v>
      </c>
      <c r="H106" s="34" t="s">
        <v>110</v>
      </c>
      <c r="I106" s="35" t="s">
        <v>111</v>
      </c>
    </row>
    <row r="107" customFormat="false" ht="15" hidden="false" customHeight="true" outlineLevel="0" collapsed="false">
      <c r="A107" s="58" t="n">
        <f aca="false">IF(I20="Não aplicável",0,I20)</f>
        <v>0</v>
      </c>
      <c r="B107" s="58"/>
      <c r="C107" s="63" t="n">
        <f aca="false">IF(I21="Não aplicável",0,I21)</f>
        <v>0</v>
      </c>
      <c r="D107" s="22" t="n">
        <v>1</v>
      </c>
      <c r="E107" s="58" t="n">
        <f aca="false">A107*C107*D107</f>
        <v>0</v>
      </c>
      <c r="F107" s="58" t="n">
        <f aca="false">E107</f>
        <v>0</v>
      </c>
      <c r="G107" s="64" t="n">
        <f aca="false">IF(I22="Não aplicável",0,I22)</f>
        <v>0</v>
      </c>
      <c r="H107" s="58" t="n">
        <f aca="false">F107*G107</f>
        <v>0</v>
      </c>
      <c r="I107" s="35" t="n">
        <f aca="false">E107-H107</f>
        <v>0</v>
      </c>
    </row>
    <row r="108" customFormat="false" ht="4.5" hidden="false" customHeight="true" outlineLevel="0" collapsed="false">
      <c r="A108" s="65"/>
      <c r="B108" s="65"/>
      <c r="C108" s="65"/>
      <c r="D108" s="65"/>
      <c r="E108" s="40"/>
      <c r="F108" s="40"/>
      <c r="G108" s="66"/>
      <c r="H108" s="40"/>
      <c r="I108" s="67"/>
    </row>
    <row r="109" customFormat="false" ht="15" hidden="false" customHeight="true" outlineLevel="0" collapsed="false">
      <c r="A109" s="56" t="s">
        <v>114</v>
      </c>
      <c r="B109" s="56"/>
      <c r="C109" s="56"/>
      <c r="D109" s="56"/>
      <c r="E109" s="56"/>
      <c r="F109" s="56"/>
      <c r="G109" s="56"/>
      <c r="H109" s="56"/>
      <c r="I109" s="56"/>
    </row>
    <row r="110" customFormat="false" ht="23.25" hidden="false" customHeight="true" outlineLevel="0" collapsed="false">
      <c r="A110" s="22" t="s">
        <v>104</v>
      </c>
      <c r="B110" s="22"/>
      <c r="C110" s="22" t="s">
        <v>113</v>
      </c>
      <c r="D110" s="22" t="s">
        <v>106</v>
      </c>
      <c r="E110" s="22" t="s">
        <v>107</v>
      </c>
      <c r="F110" s="22" t="s">
        <v>108</v>
      </c>
      <c r="G110" s="22" t="s">
        <v>109</v>
      </c>
      <c r="H110" s="34" t="str">
        <f aca="false">H102</f>
        <v>Valor desconto</v>
      </c>
      <c r="I110" s="35" t="s">
        <v>111</v>
      </c>
    </row>
    <row r="111" customFormat="false" ht="15" hidden="false" customHeight="true" outlineLevel="0" collapsed="false">
      <c r="A111" s="58" t="n">
        <f aca="false">IF(I17="Não aplicável",0,I17)</f>
        <v>30</v>
      </c>
      <c r="B111" s="58"/>
      <c r="C111" s="63" t="n">
        <f aca="false">IF(I18="Não aplicável",0,I18)</f>
        <v>22</v>
      </c>
      <c r="D111" s="22" t="n">
        <v>1</v>
      </c>
      <c r="E111" s="58" t="n">
        <f aca="false">A111*C111*D111</f>
        <v>660</v>
      </c>
      <c r="F111" s="58" t="n">
        <f aca="false">E111</f>
        <v>660</v>
      </c>
      <c r="G111" s="64" t="n">
        <f aca="false">IF(I19="Não aplicável",0,I19)</f>
        <v>0.2</v>
      </c>
      <c r="H111" s="58" t="n">
        <f aca="false">F111*G111</f>
        <v>132</v>
      </c>
      <c r="I111" s="35" t="n">
        <f aca="false">E111-H111</f>
        <v>528</v>
      </c>
    </row>
    <row r="112" customFormat="false" ht="4.5" hidden="false" customHeight="true" outlineLevel="0" collapsed="false"/>
    <row r="113" customFormat="false" ht="12" hidden="false" customHeight="true" outlineLevel="0" collapsed="false">
      <c r="A113" s="68" t="s">
        <v>115</v>
      </c>
      <c r="B113" s="68"/>
      <c r="C113" s="68"/>
      <c r="D113" s="68"/>
      <c r="E113" s="68"/>
      <c r="F113" s="68"/>
      <c r="G113" s="68"/>
      <c r="H113" s="69" t="n">
        <f aca="false">H48+H91+H99</f>
        <v>1.97525425682652</v>
      </c>
      <c r="I113" s="70" t="n">
        <f aca="false">I48+I91+I99</f>
        <v>6421.45045592507</v>
      </c>
      <c r="J113" s="53"/>
      <c r="L113" s="53"/>
    </row>
    <row r="114" s="75" customFormat="true" ht="4.5" hidden="false" customHeight="true" outlineLevel="0" collapsed="false">
      <c r="A114" s="71"/>
      <c r="B114" s="71"/>
      <c r="C114" s="71"/>
      <c r="D114" s="71"/>
      <c r="E114" s="71"/>
      <c r="F114" s="71"/>
      <c r="G114" s="71"/>
      <c r="H114" s="72"/>
      <c r="I114" s="73"/>
      <c r="J114" s="74"/>
      <c r="L114" s="74"/>
    </row>
    <row r="115" customFormat="false" ht="11.25" hidden="false" customHeight="true" outlineLevel="0" collapsed="false">
      <c r="A115" s="31" t="s">
        <v>116</v>
      </c>
      <c r="B115" s="31"/>
      <c r="C115" s="31"/>
      <c r="D115" s="31"/>
      <c r="E115" s="31"/>
      <c r="F115" s="31"/>
      <c r="G115" s="31"/>
      <c r="H115" s="31"/>
      <c r="I115" s="31"/>
    </row>
    <row r="116" customFormat="false" ht="33.75" hidden="false" customHeight="true" outlineLevel="0" collapsed="false">
      <c r="A116" s="32" t="s">
        <v>41</v>
      </c>
      <c r="B116" s="33" t="s">
        <v>117</v>
      </c>
      <c r="C116" s="33"/>
      <c r="D116" s="33"/>
      <c r="E116" s="33"/>
      <c r="F116" s="33"/>
      <c r="G116" s="33"/>
      <c r="H116" s="32" t="s">
        <v>43</v>
      </c>
      <c r="I116" s="32" t="s">
        <v>44</v>
      </c>
    </row>
    <row r="117" customFormat="false" ht="15" hidden="false" customHeight="true" outlineLevel="0" collapsed="false">
      <c r="A117" s="22" t="n">
        <v>1</v>
      </c>
      <c r="B117" s="10" t="s">
        <v>118</v>
      </c>
      <c r="C117" s="10"/>
      <c r="D117" s="10"/>
      <c r="E117" s="10"/>
      <c r="F117" s="10"/>
      <c r="G117" s="10"/>
      <c r="H117" s="34" t="n">
        <f aca="false">I117/$I$129</f>
        <v>0</v>
      </c>
      <c r="I117" s="35" t="n">
        <v>0</v>
      </c>
    </row>
    <row r="118" customFormat="false" ht="15" hidden="false" customHeight="true" outlineLevel="0" collapsed="false">
      <c r="A118" s="22" t="n">
        <v>2</v>
      </c>
      <c r="B118" s="14" t="s">
        <v>119</v>
      </c>
      <c r="C118" s="14"/>
      <c r="D118" s="14"/>
      <c r="E118" s="14"/>
      <c r="F118" s="14"/>
      <c r="G118" s="14"/>
      <c r="H118" s="34" t="n">
        <f aca="false">I118/$I$129</f>
        <v>0</v>
      </c>
      <c r="I118" s="35" t="n">
        <f aca="false">IF(F127=10%,G127,0)</f>
        <v>0</v>
      </c>
    </row>
    <row r="119" customFormat="false" ht="15" hidden="false" customHeight="true" outlineLevel="0" collapsed="false">
      <c r="A119" s="22" t="n">
        <v>3</v>
      </c>
      <c r="B119" s="10" t="s">
        <v>120</v>
      </c>
      <c r="C119" s="10"/>
      <c r="D119" s="10"/>
      <c r="E119" s="10"/>
      <c r="F119" s="10"/>
      <c r="G119" s="10"/>
      <c r="H119" s="34" t="n">
        <f aca="false">I119/$I$129</f>
        <v>0</v>
      </c>
      <c r="I119" s="35" t="n">
        <v>0</v>
      </c>
    </row>
    <row r="120" customFormat="false" ht="15" hidden="false" customHeight="true" outlineLevel="0" collapsed="false">
      <c r="A120" s="22" t="n">
        <v>4</v>
      </c>
      <c r="B120" s="10" t="s">
        <v>121</v>
      </c>
      <c r="C120" s="10"/>
      <c r="D120" s="10"/>
      <c r="E120" s="10"/>
      <c r="F120" s="10"/>
      <c r="G120" s="10"/>
      <c r="H120" s="34" t="n">
        <f aca="false">I120/$I$129</f>
        <v>0</v>
      </c>
      <c r="I120" s="35" t="n">
        <v>0</v>
      </c>
    </row>
    <row r="121" customFormat="false" ht="15" hidden="false" customHeight="true" outlineLevel="0" collapsed="false">
      <c r="A121" s="22" t="n">
        <v>5</v>
      </c>
      <c r="B121" s="10" t="s">
        <v>122</v>
      </c>
      <c r="C121" s="10"/>
      <c r="D121" s="10"/>
      <c r="E121" s="10"/>
      <c r="F121" s="10"/>
      <c r="G121" s="10"/>
      <c r="H121" s="34" t="n">
        <f aca="false">I121/$I$129</f>
        <v>0</v>
      </c>
      <c r="I121" s="35" t="n">
        <v>0</v>
      </c>
    </row>
    <row r="122" customFormat="false" ht="15" hidden="false" customHeight="true" outlineLevel="0" collapsed="false">
      <c r="A122" s="22" t="n">
        <v>6</v>
      </c>
      <c r="B122" s="10" t="s">
        <v>123</v>
      </c>
      <c r="C122" s="10"/>
      <c r="D122" s="10"/>
      <c r="E122" s="10"/>
      <c r="F122" s="10"/>
      <c r="G122" s="10"/>
      <c r="H122" s="34" t="n">
        <f aca="false">I122/$I$129</f>
        <v>0</v>
      </c>
      <c r="I122" s="35" t="n">
        <v>0</v>
      </c>
    </row>
    <row r="123" customFormat="false" ht="15" hidden="false" customHeight="true" outlineLevel="0" collapsed="false">
      <c r="A123" s="22" t="n">
        <v>7</v>
      </c>
      <c r="B123" s="10" t="s">
        <v>124</v>
      </c>
      <c r="C123" s="10"/>
      <c r="D123" s="10"/>
      <c r="E123" s="10"/>
      <c r="F123" s="10"/>
      <c r="G123" s="10"/>
      <c r="H123" s="34" t="n">
        <f aca="false">I123/$I$129</f>
        <v>0</v>
      </c>
      <c r="I123" s="35" t="n">
        <v>0</v>
      </c>
    </row>
    <row r="124" customFormat="false" ht="15" hidden="false" customHeight="true" outlineLevel="0" collapsed="false">
      <c r="A124" s="37" t="s">
        <v>125</v>
      </c>
      <c r="B124" s="37"/>
      <c r="C124" s="37"/>
      <c r="D124" s="37"/>
      <c r="E124" s="37"/>
      <c r="F124" s="37"/>
      <c r="G124" s="37"/>
      <c r="H124" s="38" t="n">
        <f aca="false">H117+H118+H119+H120+H122+H123</f>
        <v>0</v>
      </c>
      <c r="I124" s="76" t="n">
        <f aca="false">SUM(I117:I123)</f>
        <v>0</v>
      </c>
      <c r="J124" s="53"/>
    </row>
    <row r="125" customFormat="false" ht="42.75" hidden="false" customHeight="true" outlineLevel="0" collapsed="false">
      <c r="B125" s="46" t="s">
        <v>126</v>
      </c>
      <c r="C125" s="46"/>
      <c r="D125" s="46"/>
      <c r="E125" s="46"/>
      <c r="F125" s="46"/>
      <c r="G125" s="46"/>
      <c r="H125" s="46"/>
      <c r="I125" s="46"/>
    </row>
    <row r="126" customFormat="false" ht="5.25" hidden="false" customHeight="true" outlineLevel="0" collapsed="false"/>
    <row r="127" customFormat="false" ht="48.75" hidden="false" customHeight="true" outlineLevel="0" collapsed="false">
      <c r="A127" s="77" t="s">
        <v>127</v>
      </c>
      <c r="B127" s="77"/>
      <c r="C127" s="77"/>
      <c r="D127" s="77"/>
      <c r="E127" s="77"/>
      <c r="F127" s="78" t="n">
        <f aca="false">I29</f>
        <v>0.2</v>
      </c>
      <c r="G127" s="79" t="n">
        <f aca="false">I129*F127</f>
        <v>1260.61809118501</v>
      </c>
      <c r="H127" s="80" t="s">
        <v>128</v>
      </c>
      <c r="I127" s="81" t="n">
        <f aca="false">I96</f>
        <v>118.36</v>
      </c>
    </row>
    <row r="128" s="84" customFormat="true" ht="16.5" hidden="false" customHeight="true" outlineLevel="0" collapsed="false">
      <c r="A128" s="80" t="s">
        <v>129</v>
      </c>
      <c r="B128" s="80"/>
      <c r="C128" s="80" t="s">
        <v>130</v>
      </c>
      <c r="D128" s="80" t="s">
        <v>131</v>
      </c>
      <c r="E128" s="80" t="s">
        <v>132</v>
      </c>
      <c r="F128" s="80" t="s">
        <v>133</v>
      </c>
      <c r="G128" s="80" t="s">
        <v>134</v>
      </c>
      <c r="H128" s="80" t="s">
        <v>135</v>
      </c>
      <c r="I128" s="82" t="s">
        <v>136</v>
      </c>
      <c r="J128" s="83"/>
    </row>
    <row r="129" customFormat="false" ht="16.5" hidden="false" customHeight="true" outlineLevel="0" collapsed="false">
      <c r="A129" s="85" t="n">
        <f aca="false">I48</f>
        <v>3250.9488</v>
      </c>
      <c r="B129" s="85"/>
      <c r="C129" s="85" t="n">
        <f aca="false">I66</f>
        <v>1196.3491584</v>
      </c>
      <c r="D129" s="85" t="n">
        <f aca="false">I78</f>
        <v>801.502179032947</v>
      </c>
      <c r="E129" s="85" t="n">
        <f aca="false">I85</f>
        <v>231.337516608</v>
      </c>
      <c r="F129" s="85" t="n">
        <f aca="false">I89</f>
        <v>294.952801884125</v>
      </c>
      <c r="G129" s="85" t="n">
        <f aca="false">I99</f>
        <v>646.36</v>
      </c>
      <c r="H129" s="85" t="n">
        <f aca="false">A129+C129+D129+E129+F129+G129</f>
        <v>6421.45045592507</v>
      </c>
      <c r="I129" s="85" t="n">
        <f aca="false">H129-I127</f>
        <v>6303.09045592507</v>
      </c>
      <c r="J129" s="53"/>
    </row>
    <row r="130" customFormat="false" ht="4.5" hidden="false" customHeight="true" outlineLevel="0" collapsed="false">
      <c r="A130" s="45"/>
      <c r="B130" s="86"/>
      <c r="C130" s="86"/>
      <c r="D130" s="86"/>
      <c r="E130" s="86"/>
      <c r="F130" s="86"/>
      <c r="G130" s="86"/>
      <c r="H130" s="86"/>
      <c r="I130" s="86"/>
    </row>
    <row r="131" customFormat="false" ht="33.75" hidden="false" customHeight="true" outlineLevel="0" collapsed="false">
      <c r="A131" s="32" t="s">
        <v>56</v>
      </c>
      <c r="B131" s="33" t="s">
        <v>137</v>
      </c>
      <c r="C131" s="33"/>
      <c r="D131" s="33"/>
      <c r="E131" s="33"/>
      <c r="F131" s="33"/>
      <c r="G131" s="33"/>
      <c r="H131" s="32" t="s">
        <v>43</v>
      </c>
      <c r="I131" s="32" t="s">
        <v>44</v>
      </c>
    </row>
    <row r="132" customFormat="false" ht="15" hidden="false" customHeight="true" outlineLevel="0" collapsed="false">
      <c r="A132" s="22" t="n">
        <v>1</v>
      </c>
      <c r="B132" s="10" t="s">
        <v>138</v>
      </c>
      <c r="C132" s="10"/>
      <c r="D132" s="10"/>
      <c r="E132" s="10"/>
      <c r="F132" s="10"/>
      <c r="G132" s="10"/>
      <c r="H132" s="34" t="n">
        <f aca="false">I132/$I$142</f>
        <v>0</v>
      </c>
      <c r="I132" s="35" t="n">
        <v>0</v>
      </c>
    </row>
    <row r="133" customFormat="false" ht="15" hidden="false" customHeight="true" outlineLevel="0" collapsed="false">
      <c r="A133" s="22" t="n">
        <v>2</v>
      </c>
      <c r="B133" s="10" t="s">
        <v>139</v>
      </c>
      <c r="C133" s="10"/>
      <c r="D133" s="10"/>
      <c r="E133" s="10"/>
      <c r="F133" s="10"/>
      <c r="G133" s="10"/>
      <c r="H133" s="34" t="n">
        <f aca="false">I133/$I$142</f>
        <v>0</v>
      </c>
      <c r="I133" s="35" t="n">
        <v>0</v>
      </c>
    </row>
    <row r="134" customFormat="false" ht="34.5" hidden="false" customHeight="true" outlineLevel="0" collapsed="false">
      <c r="A134" s="37" t="s">
        <v>140</v>
      </c>
      <c r="B134" s="37"/>
      <c r="C134" s="37"/>
      <c r="D134" s="37"/>
      <c r="E134" s="37"/>
      <c r="F134" s="37"/>
      <c r="G134" s="37"/>
      <c r="H134" s="38" t="n">
        <f aca="false">H132+H133</f>
        <v>0</v>
      </c>
      <c r="I134" s="39" t="n">
        <f aca="false">SUM(I132:I133)</f>
        <v>0</v>
      </c>
    </row>
    <row r="135" customFormat="false" ht="4.5" hidden="false" customHeight="true" outlineLevel="0" collapsed="false"/>
    <row r="136" customFormat="false" ht="33.75" hidden="false" customHeight="true" outlineLevel="0" collapsed="false">
      <c r="A136" s="32" t="s">
        <v>69</v>
      </c>
      <c r="B136" s="33" t="s">
        <v>141</v>
      </c>
      <c r="C136" s="33"/>
      <c r="D136" s="33"/>
      <c r="E136" s="33"/>
      <c r="F136" s="33"/>
      <c r="G136" s="33"/>
      <c r="H136" s="32" t="s">
        <v>43</v>
      </c>
      <c r="I136" s="32" t="s">
        <v>44</v>
      </c>
    </row>
    <row r="137" customFormat="false" ht="15" hidden="false" customHeight="true" outlineLevel="0" collapsed="false">
      <c r="A137" s="22" t="n">
        <v>1</v>
      </c>
      <c r="B137" s="10" t="s">
        <v>141</v>
      </c>
      <c r="C137" s="10"/>
      <c r="D137" s="10"/>
      <c r="E137" s="10"/>
      <c r="F137" s="10"/>
      <c r="G137" s="10"/>
      <c r="H137" s="34" t="n">
        <f aca="false">I137/I142</f>
        <v>0</v>
      </c>
      <c r="I137" s="35" t="n">
        <v>0</v>
      </c>
    </row>
    <row r="138" customFormat="false" ht="34.5" hidden="false" customHeight="true" outlineLevel="0" collapsed="false">
      <c r="A138" s="37" t="s">
        <v>142</v>
      </c>
      <c r="B138" s="37"/>
      <c r="C138" s="37"/>
      <c r="D138" s="37"/>
      <c r="E138" s="37"/>
      <c r="F138" s="37"/>
      <c r="G138" s="37"/>
      <c r="H138" s="38" t="n">
        <f aca="false">H137</f>
        <v>0</v>
      </c>
      <c r="I138" s="39" t="n">
        <f aca="false">I137</f>
        <v>0</v>
      </c>
      <c r="J138" s="53"/>
      <c r="K138" s="53"/>
      <c r="L138" s="2"/>
    </row>
    <row r="139" customFormat="false" ht="4.5" hidden="false" customHeight="true" outlineLevel="0" collapsed="false">
      <c r="A139" s="41"/>
      <c r="B139" s="41"/>
      <c r="C139" s="41"/>
      <c r="D139" s="41"/>
      <c r="E139" s="41"/>
      <c r="F139" s="41"/>
      <c r="G139" s="41"/>
      <c r="H139" s="54"/>
      <c r="I139" s="55"/>
    </row>
    <row r="140" customFormat="false" ht="39" hidden="false" customHeight="true" outlineLevel="0" collapsed="false">
      <c r="A140" s="87" t="s">
        <v>143</v>
      </c>
      <c r="B140" s="87"/>
      <c r="C140" s="87"/>
      <c r="D140" s="87"/>
      <c r="E140" s="87"/>
      <c r="F140" s="78" t="n">
        <v>0.18</v>
      </c>
      <c r="G140" s="79" t="n">
        <f aca="false">I142*F140</f>
        <v>1134.55628206651</v>
      </c>
      <c r="H140" s="80" t="s">
        <v>128</v>
      </c>
      <c r="I140" s="81" t="n">
        <f aca="false">I96</f>
        <v>118.36</v>
      </c>
      <c r="L140" s="2"/>
    </row>
    <row r="141" s="84" customFormat="true" ht="16.5" hidden="false" customHeight="true" outlineLevel="0" collapsed="false">
      <c r="A141" s="80" t="s">
        <v>129</v>
      </c>
      <c r="B141" s="80"/>
      <c r="C141" s="80" t="s">
        <v>130</v>
      </c>
      <c r="D141" s="80" t="s">
        <v>131</v>
      </c>
      <c r="E141" s="80" t="s">
        <v>132</v>
      </c>
      <c r="F141" s="80" t="s">
        <v>133</v>
      </c>
      <c r="G141" s="80" t="s">
        <v>134</v>
      </c>
      <c r="H141" s="80" t="s">
        <v>135</v>
      </c>
      <c r="I141" s="82" t="s">
        <v>136</v>
      </c>
      <c r="J141" s="83"/>
      <c r="L141" s="83"/>
    </row>
    <row r="142" customFormat="false" ht="16.5" hidden="false" customHeight="true" outlineLevel="0" collapsed="false">
      <c r="A142" s="85" t="n">
        <f aca="false">I48</f>
        <v>3250.9488</v>
      </c>
      <c r="B142" s="85"/>
      <c r="C142" s="85" t="n">
        <f aca="false">I66</f>
        <v>1196.3491584</v>
      </c>
      <c r="D142" s="85" t="n">
        <f aca="false">I78</f>
        <v>801.502179032947</v>
      </c>
      <c r="E142" s="85" t="n">
        <f aca="false">I85</f>
        <v>231.337516608</v>
      </c>
      <c r="F142" s="85" t="n">
        <f aca="false">I89</f>
        <v>294.952801884125</v>
      </c>
      <c r="G142" s="85" t="n">
        <f aca="false">I99</f>
        <v>646.36</v>
      </c>
      <c r="H142" s="85" t="n">
        <f aca="false">A142+C142+D142+E142+F142+G142</f>
        <v>6421.45045592507</v>
      </c>
      <c r="I142" s="85" t="n">
        <f aca="false">H142-I140</f>
        <v>6303.09045592507</v>
      </c>
      <c r="J142" s="53"/>
      <c r="L142" s="2"/>
    </row>
    <row r="143" customFormat="false" ht="4.5" hidden="false" customHeight="true" outlineLevel="0" collapsed="false"/>
    <row r="144" customFormat="false" ht="12" hidden="false" customHeight="true" outlineLevel="0" collapsed="false">
      <c r="A144" s="68" t="s">
        <v>144</v>
      </c>
      <c r="B144" s="68"/>
      <c r="C144" s="68"/>
      <c r="D144" s="68"/>
      <c r="E144" s="68"/>
      <c r="F144" s="68"/>
      <c r="G144" s="68"/>
      <c r="H144" s="69" t="n">
        <f aca="false">H124+H134+H138</f>
        <v>0</v>
      </c>
      <c r="I144" s="70" t="n">
        <f aca="false">I124+I134+I138</f>
        <v>0</v>
      </c>
    </row>
    <row r="145" customFormat="false" ht="4.5" hidden="false" customHeight="true" outlineLevel="0" collapsed="false"/>
    <row r="146" customFormat="false" ht="11.25" hidden="false" customHeight="true" outlineLevel="0" collapsed="false">
      <c r="A146" s="31" t="s">
        <v>145</v>
      </c>
      <c r="B146" s="31"/>
      <c r="C146" s="31"/>
      <c r="D146" s="31"/>
      <c r="E146" s="31"/>
      <c r="F146" s="31"/>
      <c r="G146" s="31"/>
      <c r="H146" s="31"/>
      <c r="I146" s="31"/>
    </row>
    <row r="147" customFormat="false" ht="33.75" hidden="false" customHeight="true" outlineLevel="0" collapsed="false">
      <c r="A147" s="32" t="s">
        <v>41</v>
      </c>
      <c r="B147" s="33" t="s">
        <v>146</v>
      </c>
      <c r="C147" s="33"/>
      <c r="D147" s="33"/>
      <c r="E147" s="33"/>
      <c r="F147" s="33"/>
      <c r="G147" s="33"/>
      <c r="H147" s="32" t="s">
        <v>43</v>
      </c>
      <c r="I147" s="32" t="s">
        <v>44</v>
      </c>
    </row>
    <row r="148" customFormat="false" ht="15" hidden="false" customHeight="true" outlineLevel="0" collapsed="false">
      <c r="A148" s="22" t="n">
        <v>1</v>
      </c>
      <c r="B148" s="10" t="s">
        <v>147</v>
      </c>
      <c r="C148" s="10"/>
      <c r="D148" s="10"/>
      <c r="E148" s="10"/>
      <c r="F148" s="10"/>
      <c r="G148" s="10"/>
      <c r="H148" s="34" t="n">
        <f aca="false">I148/$I$113</f>
        <v>0.00692594565796484</v>
      </c>
      <c r="I148" s="35" t="n">
        <f aca="false">($D$158/$E$160)*H158</f>
        <v>44.4746169030506</v>
      </c>
    </row>
    <row r="149" customFormat="false" ht="15" hidden="false" customHeight="true" outlineLevel="0" collapsed="false">
      <c r="A149" s="22" t="n">
        <v>2</v>
      </c>
      <c r="B149" s="10" t="s">
        <v>148</v>
      </c>
      <c r="C149" s="10"/>
      <c r="D149" s="10"/>
      <c r="E149" s="10"/>
      <c r="F149" s="10"/>
      <c r="G149" s="10"/>
      <c r="H149" s="34" t="n">
        <f aca="false">I149/$I$113</f>
        <v>0.0319659030367608</v>
      </c>
      <c r="I149" s="35" t="n">
        <f aca="false">($D$158/$E$160)*H159</f>
        <v>205.267462629464</v>
      </c>
    </row>
    <row r="150" customFormat="false" ht="15" hidden="false" customHeight="true" outlineLevel="0" collapsed="false">
      <c r="A150" s="22" t="n">
        <v>3</v>
      </c>
      <c r="B150" s="10" t="s">
        <v>19</v>
      </c>
      <c r="C150" s="10"/>
      <c r="D150" s="10"/>
      <c r="E150" s="10"/>
      <c r="F150" s="10"/>
      <c r="G150" s="10"/>
      <c r="H150" s="34" t="n">
        <f aca="false">I150/$I$113</f>
        <v>0.026638252530634</v>
      </c>
      <c r="I150" s="35" t="n">
        <f aca="false">($D$158/$E$160)*H160</f>
        <v>171.056218857887</v>
      </c>
    </row>
    <row r="151" customFormat="false" ht="15" hidden="false" customHeight="true" outlineLevel="0" collapsed="false">
      <c r="A151" s="22" t="n">
        <v>4</v>
      </c>
      <c r="B151" s="10" t="s">
        <v>149</v>
      </c>
      <c r="C151" s="10"/>
      <c r="D151" s="10"/>
      <c r="E151" s="10"/>
      <c r="F151" s="10"/>
      <c r="G151" s="10"/>
      <c r="H151" s="34" t="n">
        <f aca="false">I151/$I$113</f>
        <v>0</v>
      </c>
      <c r="I151" s="35" t="n">
        <f aca="false">($D$158/$E$160)*H161</f>
        <v>0</v>
      </c>
    </row>
    <row r="152" customFormat="false" ht="15" hidden="false" customHeight="true" outlineLevel="0" collapsed="false">
      <c r="A152" s="22" t="n">
        <v>5</v>
      </c>
      <c r="B152" s="10" t="s">
        <v>150</v>
      </c>
      <c r="C152" s="10"/>
      <c r="D152" s="10"/>
      <c r="E152" s="10"/>
      <c r="F152" s="10"/>
      <c r="G152" s="10"/>
      <c r="H152" s="34" t="n">
        <f aca="false">I152/$I$113</f>
        <v>0</v>
      </c>
      <c r="I152" s="35" t="n">
        <f aca="false">($D$158/$E$160)*H162</f>
        <v>0</v>
      </c>
    </row>
    <row r="153" customFormat="false" ht="15" hidden="false" customHeight="true" outlineLevel="0" collapsed="false">
      <c r="A153" s="37" t="s">
        <v>151</v>
      </c>
      <c r="B153" s="37"/>
      <c r="C153" s="37"/>
      <c r="D153" s="37"/>
      <c r="E153" s="37"/>
      <c r="F153" s="37"/>
      <c r="G153" s="37"/>
      <c r="H153" s="38" t="n">
        <f aca="false">H148+H149+H150+H151+H152</f>
        <v>0.0655301012253596</v>
      </c>
      <c r="I153" s="39" t="n">
        <f aca="false">SUM(I148:I152)</f>
        <v>420.798298390402</v>
      </c>
    </row>
    <row r="154" customFormat="false" ht="11.25" hidden="false" customHeight="true" outlineLevel="0" collapsed="false">
      <c r="A154" s="45" t="s">
        <v>152</v>
      </c>
      <c r="B154" s="46" t="s">
        <v>153</v>
      </c>
      <c r="C154" s="46"/>
      <c r="D154" s="46"/>
      <c r="E154" s="46"/>
      <c r="F154" s="46"/>
      <c r="G154" s="46"/>
      <c r="H154" s="46"/>
      <c r="I154" s="46"/>
    </row>
    <row r="155" customFormat="false" ht="20.25" hidden="false" customHeight="true" outlineLevel="0" collapsed="false">
      <c r="A155" s="45" t="s">
        <v>154</v>
      </c>
      <c r="B155" s="88" t="s">
        <v>155</v>
      </c>
      <c r="C155" s="88"/>
      <c r="D155" s="88"/>
      <c r="E155" s="88"/>
      <c r="F155" s="88"/>
      <c r="G155" s="88"/>
      <c r="H155" s="88"/>
      <c r="I155" s="88"/>
    </row>
    <row r="156" customFormat="false" ht="13.5" hidden="false" customHeight="true" outlineLevel="0" collapsed="false">
      <c r="A156" s="56" t="s">
        <v>156</v>
      </c>
      <c r="B156" s="56"/>
      <c r="C156" s="56"/>
      <c r="D156" s="56"/>
      <c r="E156" s="56"/>
      <c r="F156" s="56"/>
      <c r="G156" s="56"/>
      <c r="H156" s="56"/>
      <c r="I156" s="56"/>
    </row>
    <row r="157" customFormat="false" ht="13.5" hidden="false" customHeight="true" outlineLevel="0" collapsed="false">
      <c r="A157" s="3" t="s">
        <v>157</v>
      </c>
      <c r="B157" s="3"/>
      <c r="C157" s="3" t="s">
        <v>158</v>
      </c>
      <c r="D157" s="89" t="s">
        <v>159</v>
      </c>
      <c r="E157" s="89"/>
      <c r="F157" s="3" t="s">
        <v>160</v>
      </c>
      <c r="G157" s="3" t="s">
        <v>161</v>
      </c>
      <c r="H157" s="90" t="s">
        <v>162</v>
      </c>
      <c r="I157" s="90"/>
    </row>
    <row r="158" customFormat="false" ht="13.5" hidden="false" customHeight="true" outlineLevel="0" collapsed="false">
      <c r="A158" s="35" t="n">
        <f aca="false">I113</f>
        <v>6421.45045592507</v>
      </c>
      <c r="B158" s="35"/>
      <c r="C158" s="35" t="n">
        <f aca="false">I144</f>
        <v>0</v>
      </c>
      <c r="D158" s="91" t="n">
        <f aca="false">A158+C158</f>
        <v>6421.45045592507</v>
      </c>
      <c r="E158" s="91"/>
      <c r="F158" s="22" t="s">
        <v>147</v>
      </c>
      <c r="G158" s="64" t="n">
        <v>0.0165</v>
      </c>
      <c r="H158" s="92" t="n">
        <v>0.0065</v>
      </c>
      <c r="I158" s="92"/>
      <c r="J158" s="53"/>
    </row>
    <row r="159" customFormat="false" ht="13.5" hidden="false" customHeight="true" outlineLevel="0" collapsed="false">
      <c r="A159" s="10" t="s">
        <v>163</v>
      </c>
      <c r="B159" s="10"/>
      <c r="C159" s="22" t="n">
        <v>1</v>
      </c>
      <c r="D159" s="93" t="n">
        <f aca="false">G163/1</f>
        <v>0.1175</v>
      </c>
      <c r="E159" s="94" t="n">
        <f aca="false">C159-D159</f>
        <v>0.8825</v>
      </c>
      <c r="F159" s="22" t="s">
        <v>148</v>
      </c>
      <c r="G159" s="64" t="n">
        <v>0.076</v>
      </c>
      <c r="H159" s="92" t="n">
        <v>0.03</v>
      </c>
      <c r="I159" s="92"/>
    </row>
    <row r="160" customFormat="false" ht="13.5" hidden="false" customHeight="true" outlineLevel="0" collapsed="false">
      <c r="A160" s="95" t="s">
        <v>164</v>
      </c>
      <c r="B160" s="95"/>
      <c r="C160" s="22" t="n">
        <v>1</v>
      </c>
      <c r="D160" s="93" t="n">
        <f aca="false">H163</f>
        <v>0.0615</v>
      </c>
      <c r="E160" s="96" t="n">
        <f aca="false">C160-D160</f>
        <v>0.9385</v>
      </c>
      <c r="F160" s="22" t="s">
        <v>19</v>
      </c>
      <c r="G160" s="64" t="n">
        <f aca="false">I11</f>
        <v>0.025</v>
      </c>
      <c r="H160" s="92" t="n">
        <f aca="false">I11</f>
        <v>0.025</v>
      </c>
      <c r="I160" s="92"/>
    </row>
    <row r="161" customFormat="false" ht="13.5" hidden="false" customHeight="true" outlineLevel="0" collapsed="false">
      <c r="A161" s="95" t="s">
        <v>165</v>
      </c>
      <c r="B161" s="95"/>
      <c r="C161" s="22" t="n">
        <v>1</v>
      </c>
      <c r="D161" s="97" t="n">
        <v>0.09</v>
      </c>
      <c r="E161" s="98" t="n">
        <f aca="false">C161-D161</f>
        <v>0.91</v>
      </c>
      <c r="F161" s="22" t="s">
        <v>166</v>
      </c>
      <c r="G161" s="64" t="n">
        <v>0</v>
      </c>
      <c r="H161" s="92" t="n">
        <v>0</v>
      </c>
      <c r="I161" s="92"/>
    </row>
    <row r="162" customFormat="false" ht="13.5" hidden="false" customHeight="true" outlineLevel="0" collapsed="false">
      <c r="A162" s="99" t="s">
        <v>167</v>
      </c>
      <c r="B162" s="99" t="s">
        <v>168</v>
      </c>
      <c r="C162" s="99"/>
      <c r="D162" s="99"/>
      <c r="E162" s="99"/>
      <c r="F162" s="20" t="s">
        <v>169</v>
      </c>
      <c r="G162" s="64" t="n">
        <v>0</v>
      </c>
      <c r="H162" s="92" t="n">
        <v>0</v>
      </c>
      <c r="I162" s="92"/>
    </row>
    <row r="163" customFormat="false" ht="18" hidden="false" customHeight="true" outlineLevel="0" collapsed="false">
      <c r="A163" s="99"/>
      <c r="B163" s="99"/>
      <c r="C163" s="99"/>
      <c r="D163" s="99"/>
      <c r="E163" s="99"/>
      <c r="F163" s="3" t="s">
        <v>170</v>
      </c>
      <c r="G163" s="100" t="n">
        <f aca="false">SUM(G158:G162)</f>
        <v>0.1175</v>
      </c>
      <c r="H163" s="101" t="n">
        <f aca="false">SUM(H158:I162)</f>
        <v>0.0615</v>
      </c>
      <c r="I163" s="101"/>
    </row>
    <row r="164" customFormat="false" ht="48.75" hidden="false" customHeight="true" outlineLevel="0" collapsed="false">
      <c r="A164" s="102" t="s">
        <v>171</v>
      </c>
      <c r="B164" s="102"/>
      <c r="C164" s="102"/>
      <c r="D164" s="102"/>
      <c r="E164" s="102"/>
      <c r="F164" s="102"/>
      <c r="G164" s="102"/>
      <c r="H164" s="102"/>
      <c r="I164" s="102"/>
    </row>
    <row r="165" customFormat="false" ht="12" hidden="false" customHeight="true" outlineLevel="0" collapsed="false">
      <c r="A165" s="45" t="s">
        <v>172</v>
      </c>
      <c r="B165" s="88" t="s">
        <v>173</v>
      </c>
      <c r="C165" s="88"/>
      <c r="D165" s="88"/>
      <c r="E165" s="88"/>
      <c r="F165" s="88"/>
      <c r="G165" s="88"/>
      <c r="H165" s="88"/>
      <c r="I165" s="88"/>
    </row>
    <row r="166" customFormat="false" ht="4.5" hidden="false" customHeight="true" outlineLevel="0" collapsed="false">
      <c r="A166" s="103"/>
      <c r="B166" s="104"/>
      <c r="C166" s="104"/>
      <c r="D166" s="104"/>
      <c r="E166" s="104"/>
      <c r="F166" s="104"/>
      <c r="G166" s="104"/>
      <c r="H166" s="104"/>
      <c r="I166" s="104"/>
    </row>
    <row r="167" customFormat="false" ht="12" hidden="false" customHeight="true" outlineLevel="0" collapsed="false">
      <c r="A167" s="68" t="s">
        <v>174</v>
      </c>
      <c r="B167" s="68"/>
      <c r="C167" s="68"/>
      <c r="D167" s="68"/>
      <c r="E167" s="68"/>
      <c r="F167" s="68"/>
      <c r="G167" s="68"/>
      <c r="H167" s="69" t="n">
        <f aca="false">H153</f>
        <v>0.0655301012253596</v>
      </c>
      <c r="I167" s="70" t="n">
        <f aca="false">I153</f>
        <v>420.798298390402</v>
      </c>
    </row>
    <row r="168" customFormat="false" ht="4.5" hidden="false" customHeight="true" outlineLevel="0" collapsed="false"/>
    <row r="169" customFormat="false" ht="11.25" hidden="false" customHeight="true" outlineLevel="0" collapsed="false">
      <c r="A169" s="105" t="s">
        <v>175</v>
      </c>
      <c r="B169" s="105"/>
      <c r="C169" s="105"/>
      <c r="D169" s="105"/>
      <c r="E169" s="105"/>
      <c r="F169" s="105"/>
      <c r="G169" s="105"/>
      <c r="H169" s="105"/>
      <c r="I169" s="105"/>
    </row>
    <row r="170" customFormat="false" ht="11.25" hidden="false" customHeight="true" outlineLevel="0" collapsed="false">
      <c r="A170" s="31" t="s">
        <v>40</v>
      </c>
      <c r="B170" s="31"/>
      <c r="C170" s="31"/>
      <c r="D170" s="31"/>
      <c r="E170" s="31"/>
      <c r="F170" s="31"/>
      <c r="G170" s="31"/>
      <c r="H170" s="31"/>
      <c r="I170" s="31"/>
    </row>
    <row r="171" customFormat="false" ht="15" hidden="false" customHeight="true" outlineLevel="0" collapsed="false">
      <c r="A171" s="22" t="n">
        <v>1</v>
      </c>
      <c r="B171" s="10" t="s">
        <v>176</v>
      </c>
      <c r="C171" s="10"/>
      <c r="D171" s="10"/>
      <c r="E171" s="10"/>
      <c r="F171" s="10"/>
      <c r="G171" s="10"/>
      <c r="H171" s="34" t="n">
        <f aca="false">I171/$G$194</f>
        <v>0.475128706472356</v>
      </c>
      <c r="I171" s="106" t="n">
        <f aca="false">I48</f>
        <v>3250.9488</v>
      </c>
    </row>
    <row r="172" customFormat="false" ht="15" hidden="false" customHeight="true" outlineLevel="0" collapsed="false">
      <c r="A172" s="22" t="n">
        <v>2</v>
      </c>
      <c r="B172" s="10" t="s">
        <v>177</v>
      </c>
      <c r="C172" s="10"/>
      <c r="D172" s="10"/>
      <c r="E172" s="10"/>
      <c r="F172" s="10"/>
      <c r="G172" s="10"/>
      <c r="H172" s="34" t="n">
        <f aca="false">I172/$G$194</f>
        <v>0.368905274648641</v>
      </c>
      <c r="I172" s="106" t="n">
        <f aca="false">I66+I78+I85+I89</f>
        <v>2524.14165592507</v>
      </c>
    </row>
    <row r="173" customFormat="false" ht="15" hidden="false" customHeight="true" outlineLevel="0" collapsed="false">
      <c r="A173" s="22" t="n">
        <v>3</v>
      </c>
      <c r="B173" s="10" t="s">
        <v>178</v>
      </c>
      <c r="C173" s="10"/>
      <c r="D173" s="10"/>
      <c r="E173" s="10"/>
      <c r="F173" s="10"/>
      <c r="G173" s="10"/>
      <c r="H173" s="34" t="n">
        <f aca="false">I173/$G$194</f>
        <v>0.094466018879003</v>
      </c>
      <c r="I173" s="106" t="n">
        <f aca="false">I99</f>
        <v>646.36</v>
      </c>
    </row>
    <row r="174" s="41" customFormat="true" ht="15" hidden="false" customHeight="true" outlineLevel="0" collapsed="false">
      <c r="A174" s="68" t="s">
        <v>179</v>
      </c>
      <c r="B174" s="68"/>
      <c r="C174" s="68"/>
      <c r="D174" s="68"/>
      <c r="E174" s="68"/>
      <c r="F174" s="68"/>
      <c r="G174" s="68"/>
      <c r="H174" s="69" t="n">
        <f aca="false">H171+H172+H173</f>
        <v>0.9385</v>
      </c>
      <c r="I174" s="70" t="n">
        <f aca="false">SUM(I171:I173)</f>
        <v>6421.45045592507</v>
      </c>
      <c r="J174" s="54"/>
    </row>
    <row r="175" customFormat="false" ht="4.5" hidden="false" customHeight="true" outlineLevel="0" collapsed="false"/>
    <row r="176" customFormat="false" ht="11.25" hidden="false" customHeight="true" outlineLevel="0" collapsed="false">
      <c r="A176" s="31" t="s">
        <v>116</v>
      </c>
      <c r="B176" s="31"/>
      <c r="C176" s="31"/>
      <c r="D176" s="31"/>
      <c r="E176" s="31"/>
      <c r="F176" s="31"/>
      <c r="G176" s="31"/>
      <c r="H176" s="31"/>
      <c r="I176" s="31"/>
    </row>
    <row r="177" customFormat="false" ht="15" hidden="false" customHeight="true" outlineLevel="0" collapsed="false">
      <c r="A177" s="22" t="n">
        <v>1</v>
      </c>
      <c r="B177" s="10" t="s">
        <v>180</v>
      </c>
      <c r="C177" s="10"/>
      <c r="D177" s="10"/>
      <c r="E177" s="10"/>
      <c r="F177" s="10"/>
      <c r="G177" s="10"/>
      <c r="H177" s="34" t="n">
        <f aca="false">I177/$G$194</f>
        <v>0</v>
      </c>
      <c r="I177" s="35" t="n">
        <f aca="false">I124</f>
        <v>0</v>
      </c>
    </row>
    <row r="178" customFormat="false" ht="15" hidden="false" customHeight="true" outlineLevel="0" collapsed="false">
      <c r="A178" s="22" t="n">
        <v>2</v>
      </c>
      <c r="B178" s="10" t="s">
        <v>181</v>
      </c>
      <c r="C178" s="10"/>
      <c r="D178" s="10"/>
      <c r="E178" s="10"/>
      <c r="F178" s="10"/>
      <c r="G178" s="10"/>
      <c r="H178" s="34" t="n">
        <f aca="false">I178/$G$194</f>
        <v>0</v>
      </c>
      <c r="I178" s="35" t="n">
        <f aca="false">I134</f>
        <v>0</v>
      </c>
    </row>
    <row r="179" customFormat="false" ht="15" hidden="false" customHeight="true" outlineLevel="0" collapsed="false">
      <c r="A179" s="22" t="n">
        <v>3</v>
      </c>
      <c r="B179" s="10" t="s">
        <v>182</v>
      </c>
      <c r="C179" s="10"/>
      <c r="D179" s="10"/>
      <c r="E179" s="10"/>
      <c r="F179" s="10"/>
      <c r="G179" s="10"/>
      <c r="H179" s="34" t="n">
        <f aca="false">I179/$G$194</f>
        <v>0</v>
      </c>
      <c r="I179" s="35" t="n">
        <f aca="false">I138</f>
        <v>0</v>
      </c>
    </row>
    <row r="180" customFormat="false" ht="15" hidden="false" customHeight="true" outlineLevel="0" collapsed="false">
      <c r="A180" s="68" t="s">
        <v>183</v>
      </c>
      <c r="B180" s="68"/>
      <c r="C180" s="68"/>
      <c r="D180" s="68"/>
      <c r="E180" s="68"/>
      <c r="F180" s="68"/>
      <c r="G180" s="68"/>
      <c r="H180" s="69" t="n">
        <f aca="false">H177+H178+H179</f>
        <v>0</v>
      </c>
      <c r="I180" s="70" t="n">
        <f aca="false">I177+I178+I179</f>
        <v>0</v>
      </c>
    </row>
    <row r="181" customFormat="false" ht="4.5" hidden="false" customHeight="true" outlineLevel="0" collapsed="false"/>
    <row r="182" customFormat="false" ht="11.25" hidden="false" customHeight="true" outlineLevel="0" collapsed="false">
      <c r="A182" s="31" t="s">
        <v>145</v>
      </c>
      <c r="B182" s="31"/>
      <c r="C182" s="31"/>
      <c r="D182" s="31"/>
      <c r="E182" s="31"/>
      <c r="F182" s="31"/>
      <c r="G182" s="31"/>
      <c r="H182" s="31"/>
      <c r="I182" s="31"/>
    </row>
    <row r="183" customFormat="false" ht="15" hidden="false" customHeight="true" outlineLevel="0" collapsed="false">
      <c r="A183" s="22" t="n">
        <v>1</v>
      </c>
      <c r="B183" s="10" t="s">
        <v>184</v>
      </c>
      <c r="C183" s="10"/>
      <c r="D183" s="10"/>
      <c r="E183" s="10"/>
      <c r="F183" s="10"/>
      <c r="G183" s="10"/>
      <c r="H183" s="34" t="n">
        <f aca="false">I183/$G$194</f>
        <v>0.0615</v>
      </c>
      <c r="I183" s="35" t="n">
        <f aca="false">I153</f>
        <v>420.798298390402</v>
      </c>
    </row>
    <row r="184" customFormat="false" ht="15" hidden="false" customHeight="true" outlineLevel="0" collapsed="false">
      <c r="A184" s="68" t="s">
        <v>185</v>
      </c>
      <c r="B184" s="68"/>
      <c r="C184" s="68"/>
      <c r="D184" s="68"/>
      <c r="E184" s="68"/>
      <c r="F184" s="68"/>
      <c r="G184" s="68"/>
      <c r="H184" s="69" t="n">
        <f aca="false">H183</f>
        <v>0.0615</v>
      </c>
      <c r="I184" s="70" t="n">
        <f aca="false">I153</f>
        <v>420.798298390402</v>
      </c>
      <c r="K184" s="62"/>
    </row>
    <row r="185" customFormat="false" ht="4.5" hidden="false" customHeight="true" outlineLevel="0" collapsed="false"/>
    <row r="186" customFormat="false" ht="11.25" hidden="false" customHeight="true" outlineLevel="0" collapsed="false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customFormat="false" ht="4.5" hidden="false" customHeight="true" outlineLevel="0" collapsed="false">
      <c r="A187" s="108"/>
      <c r="B187" s="108"/>
      <c r="C187" s="108"/>
      <c r="D187" s="108"/>
      <c r="E187" s="108"/>
      <c r="F187" s="108"/>
      <c r="G187" s="108"/>
      <c r="H187" s="108"/>
      <c r="I187" s="108"/>
    </row>
    <row r="188" customFormat="false" ht="22.5" hidden="false" customHeight="true" outlineLevel="0" collapsed="false">
      <c r="A188" s="107" t="s">
        <v>187</v>
      </c>
      <c r="B188" s="107"/>
      <c r="C188" s="107"/>
      <c r="D188" s="107"/>
      <c r="E188" s="107"/>
      <c r="F188" s="107"/>
      <c r="G188" s="107"/>
      <c r="H188" s="107"/>
      <c r="I188" s="109" t="n">
        <f aca="false">I120*H194</f>
        <v>0</v>
      </c>
    </row>
    <row r="189" customFormat="false" ht="4.5" hidden="false" customHeight="true" outlineLevel="0" collapsed="false">
      <c r="A189" s="108"/>
      <c r="B189" s="108"/>
      <c r="C189" s="108"/>
      <c r="D189" s="108"/>
      <c r="E189" s="108"/>
      <c r="F189" s="108"/>
      <c r="G189" s="110"/>
      <c r="H189" s="110"/>
      <c r="I189" s="110"/>
    </row>
    <row r="190" customFormat="false" ht="63.75" hidden="false" customHeight="true" outlineLevel="0" collapsed="false">
      <c r="A190" s="107" t="s">
        <v>188</v>
      </c>
      <c r="B190" s="107"/>
      <c r="C190" s="107"/>
      <c r="D190" s="107"/>
      <c r="E190" s="107"/>
      <c r="F190" s="107"/>
      <c r="G190" s="111" t="s">
        <v>189</v>
      </c>
      <c r="H190" s="111"/>
      <c r="I190" s="111"/>
    </row>
    <row r="191" customFormat="false" ht="11.25" hidden="false" customHeight="true" outlineLevel="0" collapsed="false">
      <c r="A191" s="107"/>
      <c r="B191" s="107"/>
      <c r="C191" s="107"/>
      <c r="D191" s="107"/>
      <c r="E191" s="107"/>
      <c r="F191" s="107"/>
      <c r="G191" s="112"/>
      <c r="H191" s="109"/>
      <c r="I191" s="109" t="n">
        <f aca="false">((H70+H76+H77+H82+H83+H84)+((H70+H76+H77+H82+H83+H84)*H66))*I48*H194</f>
        <v>1251.68756309372</v>
      </c>
    </row>
    <row r="192" customFormat="false" ht="4.5" hidden="false" customHeight="true" outlineLevel="0" collapsed="false">
      <c r="A192" s="108"/>
      <c r="B192" s="108"/>
      <c r="C192" s="108"/>
      <c r="D192" s="108"/>
      <c r="E192" s="108"/>
      <c r="F192" s="108"/>
      <c r="G192" s="108"/>
      <c r="H192" s="108"/>
      <c r="I192" s="108"/>
    </row>
    <row r="193" customFormat="false" ht="35.25" hidden="false" customHeight="true" outlineLevel="0" collapsed="false">
      <c r="A193" s="107" t="s">
        <v>190</v>
      </c>
      <c r="B193" s="107"/>
      <c r="C193" s="107"/>
      <c r="D193" s="107"/>
      <c r="E193" s="107"/>
      <c r="F193" s="107"/>
      <c r="G193" s="113" t="s">
        <v>191</v>
      </c>
      <c r="H193" s="113" t="s">
        <v>192</v>
      </c>
      <c r="I193" s="113" t="s">
        <v>193</v>
      </c>
    </row>
    <row r="194" customFormat="false" ht="14.25" hidden="false" customHeight="true" outlineLevel="0" collapsed="false">
      <c r="A194" s="107"/>
      <c r="B194" s="107"/>
      <c r="C194" s="107"/>
      <c r="D194" s="107"/>
      <c r="E194" s="107"/>
      <c r="F194" s="107"/>
      <c r="G194" s="114" t="n">
        <f aca="false">I174+I180+I184</f>
        <v>6842.24875431547</v>
      </c>
      <c r="H194" s="107" t="n">
        <f aca="false">IF(D6="12x36",2,1)</f>
        <v>1</v>
      </c>
      <c r="I194" s="115" t="n">
        <f aca="false">G194*H194</f>
        <v>6842.24875431547</v>
      </c>
    </row>
  </sheetData>
  <mergeCells count="18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I34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56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1:G121"/>
    <mergeCell ref="B122:G122"/>
    <mergeCell ref="B123:G123"/>
    <mergeCell ref="A124:G124"/>
    <mergeCell ref="B125:I125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80:G180"/>
    <mergeCell ref="A182:I182"/>
    <mergeCell ref="B183:G183"/>
    <mergeCell ref="A184:G184"/>
    <mergeCell ref="A186:I186"/>
    <mergeCell ref="A187:I187"/>
    <mergeCell ref="A188:H188"/>
    <mergeCell ref="A190:F191"/>
    <mergeCell ref="G190:I190"/>
    <mergeCell ref="A192:I192"/>
    <mergeCell ref="A193:F19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94"/>
  <sheetViews>
    <sheetView showFormulas="false" showGridLines="true" showRowColHeaders="true" showZeros="true" rightToLeft="false" tabSelected="false" showOutlineSymbols="true" defaultGridColor="true" view="pageBreakPreview" topLeftCell="A7" colorId="64" zoomScale="130" zoomScaleNormal="130" zoomScalePageLayoutView="130" workbookViewId="0">
      <selection pane="topLeft" activeCell="D6" activeCellId="0" sqref="D6"/>
    </sheetView>
  </sheetViews>
  <sheetFormatPr defaultColWidth="9.2890625" defaultRowHeight="11.25" customHeight="false" zeroHeight="false" outlineLevelRow="0" outlineLevelCol="0"/>
  <cols>
    <col collapsed="false" customWidth="true" hidden="false" outlineLevel="0" max="1" min="1" style="1" width="2.71"/>
    <col collapsed="false" customWidth="true" hidden="false" outlineLevel="0" max="2" min="2" style="1" width="14.29"/>
    <col collapsed="false" customWidth="true" hidden="false" outlineLevel="0" max="3" min="3" style="1" width="14.42"/>
    <col collapsed="false" customWidth="true" hidden="false" outlineLevel="0" max="4" min="4" style="1" width="11.29"/>
    <col collapsed="false" customWidth="true" hidden="false" outlineLevel="0" max="5" min="5" style="1" width="12.29"/>
    <col collapsed="false" customWidth="true" hidden="false" outlineLevel="0" max="7" min="6" style="1" width="11.29"/>
    <col collapsed="false" customWidth="fals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29"/>
    <col collapsed="false" customWidth="true" hidden="false" outlineLevel="0" max="11" min="11" style="1" width="10"/>
    <col collapsed="false" customWidth="false" hidden="false" outlineLevel="0" max="12" min="12" style="1" width="9.29"/>
    <col collapsed="false" customWidth="true" hidden="false" outlineLevel="0" max="15" min="13" style="1" width="22.29"/>
    <col collapsed="false" customWidth="false" hidden="false" outlineLevel="0" max="16384" min="16" style="1" width="9.29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194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88</v>
      </c>
    </row>
    <row r="6" customFormat="false" ht="18.75" hidden="false" customHeight="true" outlineLevel="0" collapsed="false">
      <c r="A6" s="14" t="str">
        <f aca="false">IF(D6="12x36","Regime de trabalho:","Regime de trabalho (horas semanais):")</f>
        <v>Regime de trabalho (horas semanais):</v>
      </c>
      <c r="B6" s="14"/>
      <c r="C6" s="14"/>
      <c r="D6" s="14" t="n">
        <v>17.6</v>
      </c>
      <c r="E6" s="14"/>
      <c r="F6" s="14"/>
      <c r="G6" s="12"/>
      <c r="H6" s="12"/>
      <c r="I6" s="13"/>
    </row>
    <row r="7" customFormat="false" ht="22.5" hidden="false" customHeight="true" outlineLevel="0" collapsed="false">
      <c r="A7" s="14" t="s">
        <v>8</v>
      </c>
      <c r="B7" s="14"/>
      <c r="C7" s="14"/>
      <c r="D7" s="10" t="s">
        <v>9</v>
      </c>
      <c r="E7" s="10"/>
      <c r="F7" s="10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4" t="s">
        <v>12</v>
      </c>
      <c r="B8" s="14"/>
      <c r="C8" s="14"/>
      <c r="D8" s="10" t="s">
        <v>13</v>
      </c>
      <c r="E8" s="10"/>
      <c r="F8" s="10"/>
      <c r="G8" s="15"/>
      <c r="H8" s="15"/>
      <c r="I8" s="16"/>
    </row>
    <row r="9" customFormat="false" ht="18.75" hidden="false" customHeight="true" outlineLevel="0" collapsed="false">
      <c r="A9" s="14" t="s">
        <v>14</v>
      </c>
      <c r="B9" s="14"/>
      <c r="C9" s="14"/>
      <c r="D9" s="14" t="s">
        <v>15</v>
      </c>
      <c r="E9" s="14"/>
      <c r="F9" s="14"/>
      <c r="G9" s="15" t="s">
        <v>16</v>
      </c>
      <c r="H9" s="15"/>
      <c r="I9" s="16" t="n">
        <v>0.3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2105.4</v>
      </c>
    </row>
    <row r="11" customFormat="false" ht="1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Porto Alegre</v>
      </c>
      <c r="H11" s="18" t="s">
        <v>20</v>
      </c>
      <c r="I11" s="21" t="n">
        <v>0.025</v>
      </c>
    </row>
    <row r="12" customFormat="false" ht="24.75" hidden="false" customHeight="true" outlineLevel="0" collapsed="false">
      <c r="A12" s="22" t="s">
        <v>21</v>
      </c>
      <c r="B12" s="22"/>
      <c r="C12" s="22"/>
      <c r="D12" s="22"/>
      <c r="E12" s="22"/>
      <c r="F12" s="22"/>
      <c r="G12" s="18" t="s">
        <v>13</v>
      </c>
      <c r="H12" s="18" t="s">
        <v>22</v>
      </c>
      <c r="I12" s="19" t="n">
        <v>1.59</v>
      </c>
    </row>
    <row r="13" customFormat="false" ht="15.75" hidden="false" customHeight="true" outlineLevel="0" collapsed="false">
      <c r="A13" s="22" t="s">
        <v>23</v>
      </c>
      <c r="B13" s="22"/>
      <c r="C13" s="22"/>
      <c r="D13" s="22"/>
      <c r="E13" s="22"/>
      <c r="F13" s="22"/>
      <c r="G13" s="18"/>
      <c r="H13" s="18"/>
      <c r="I13" s="23" t="n">
        <v>9</v>
      </c>
    </row>
    <row r="14" customFormat="false" ht="15" hidden="false" customHeight="true" outlineLevel="0" collapsed="false">
      <c r="A14" s="20" t="s">
        <v>24</v>
      </c>
      <c r="B14" s="20"/>
      <c r="C14" s="20"/>
      <c r="D14" s="20"/>
      <c r="E14" s="20"/>
      <c r="F14" s="20"/>
      <c r="G14" s="18" t="s">
        <v>13</v>
      </c>
      <c r="H14" s="18" t="s">
        <v>25</v>
      </c>
      <c r="I14" s="19" t="n">
        <v>5.3</v>
      </c>
    </row>
    <row r="15" customFormat="false" ht="11.25" hidden="false" customHeight="false" outlineLevel="0" collapsed="false">
      <c r="A15" s="20"/>
      <c r="B15" s="20"/>
      <c r="C15" s="20"/>
      <c r="D15" s="20"/>
      <c r="E15" s="20"/>
      <c r="F15" s="20"/>
      <c r="G15" s="18"/>
      <c r="H15" s="18" t="s">
        <v>26</v>
      </c>
      <c r="I15" s="23" t="n">
        <f aca="false">I13</f>
        <v>9</v>
      </c>
    </row>
    <row r="16" customFormat="false" ht="11.25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27</v>
      </c>
      <c r="I16" s="16" t="n">
        <v>0.06</v>
      </c>
    </row>
    <row r="17" customFormat="false" ht="11.25" hidden="false" customHeight="true" outlineLevel="0" collapsed="false">
      <c r="A17" s="20" t="s">
        <v>28</v>
      </c>
      <c r="B17" s="20"/>
      <c r="C17" s="20"/>
      <c r="D17" s="20"/>
      <c r="E17" s="20"/>
      <c r="F17" s="20"/>
      <c r="G17" s="18" t="s">
        <v>13</v>
      </c>
      <c r="H17" s="18" t="s">
        <v>25</v>
      </c>
      <c r="I17" s="19" t="n">
        <v>30</v>
      </c>
    </row>
    <row r="18" customFormat="false" ht="11.25" hidden="false" customHeight="true" outlineLevel="0" collapsed="false">
      <c r="A18" s="20"/>
      <c r="B18" s="20"/>
      <c r="C18" s="20"/>
      <c r="D18" s="20"/>
      <c r="E18" s="20"/>
      <c r="F18" s="20"/>
      <c r="G18" s="18"/>
      <c r="H18" s="18" t="s">
        <v>26</v>
      </c>
      <c r="I18" s="23" t="n">
        <f aca="false">I13</f>
        <v>9</v>
      </c>
    </row>
    <row r="19" customFormat="false" ht="11.25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27</v>
      </c>
      <c r="I19" s="16" t="n">
        <v>0.2</v>
      </c>
    </row>
    <row r="20" customFormat="false" ht="11.25" hidden="false" customHeight="true" outlineLevel="0" collapsed="false">
      <c r="A20" s="20" t="s">
        <v>29</v>
      </c>
      <c r="B20" s="20"/>
      <c r="C20" s="20"/>
      <c r="D20" s="20"/>
      <c r="E20" s="20"/>
      <c r="F20" s="20"/>
      <c r="G20" s="18" t="s">
        <v>13</v>
      </c>
      <c r="H20" s="18" t="s">
        <v>25</v>
      </c>
      <c r="I20" s="19" t="s">
        <v>11</v>
      </c>
    </row>
    <row r="21" customFormat="false" ht="11.25" hidden="false" customHeight="false" outlineLevel="0" collapsed="false">
      <c r="A21" s="20"/>
      <c r="B21" s="20"/>
      <c r="C21" s="20"/>
      <c r="D21" s="20"/>
      <c r="E21" s="20"/>
      <c r="F21" s="20"/>
      <c r="G21" s="18"/>
      <c r="H21" s="18" t="s">
        <v>26</v>
      </c>
      <c r="I21" s="23" t="s">
        <v>11</v>
      </c>
    </row>
    <row r="22" customFormat="false" ht="11.25" hidden="false" customHeight="false" outlineLevel="0" collapsed="false">
      <c r="A22" s="20"/>
      <c r="B22" s="20"/>
      <c r="C22" s="20"/>
      <c r="D22" s="20"/>
      <c r="E22" s="20"/>
      <c r="F22" s="20"/>
      <c r="G22" s="18"/>
      <c r="H22" s="18" t="s">
        <v>27</v>
      </c>
      <c r="I22" s="16" t="s">
        <v>11</v>
      </c>
    </row>
    <row r="23" customFormat="false" ht="36" hidden="false" customHeight="true" outlineLevel="0" collapsed="false">
      <c r="A23" s="24" t="s">
        <v>30</v>
      </c>
      <c r="B23" s="24"/>
      <c r="C23" s="24"/>
      <c r="D23" s="24"/>
      <c r="E23" s="24"/>
      <c r="F23" s="24"/>
      <c r="G23" s="12" t="s">
        <v>13</v>
      </c>
      <c r="H23" s="12" t="s">
        <v>31</v>
      </c>
      <c r="I23" s="25" t="s">
        <v>11</v>
      </c>
    </row>
    <row r="24" customFormat="false" ht="22.5" hidden="false" customHeight="true" outlineLevel="0" collapsed="false">
      <c r="A24" s="22" t="s">
        <v>32</v>
      </c>
      <c r="B24" s="22"/>
      <c r="C24" s="22"/>
      <c r="D24" s="22"/>
      <c r="E24" s="22"/>
      <c r="F24" s="22"/>
      <c r="G24" s="12"/>
      <c r="H24" s="12" t="s">
        <v>33</v>
      </c>
      <c r="I24" s="26" t="s">
        <v>11</v>
      </c>
    </row>
    <row r="25" customFormat="false" ht="34.5" hidden="false" customHeight="true" outlineLevel="0" collapsed="false">
      <c r="A25" s="22" t="s">
        <v>34</v>
      </c>
      <c r="B25" s="22"/>
      <c r="C25" s="22"/>
      <c r="D25" s="22"/>
      <c r="E25" s="22"/>
      <c r="F25" s="22"/>
      <c r="G25" s="18"/>
      <c r="H25" s="18" t="s">
        <v>22</v>
      </c>
      <c r="I25" s="19" t="s">
        <v>11</v>
      </c>
    </row>
    <row r="26" customFormat="false" ht="15" hidden="false" customHeight="true" outlineLevel="0" collapsed="false">
      <c r="A26" s="22" t="s">
        <v>35</v>
      </c>
      <c r="B26" s="22"/>
      <c r="C26" s="22"/>
      <c r="D26" s="22"/>
      <c r="E26" s="22"/>
      <c r="F26" s="22"/>
      <c r="G26" s="12"/>
      <c r="H26" s="27" t="s">
        <v>36</v>
      </c>
      <c r="I26" s="28" t="s">
        <v>11</v>
      </c>
    </row>
    <row r="27" customFormat="false" ht="15" hidden="false" customHeight="true" outlineLevel="0" collapsed="false">
      <c r="A27" s="22"/>
      <c r="B27" s="22"/>
      <c r="C27" s="22"/>
      <c r="D27" s="22"/>
      <c r="E27" s="22"/>
      <c r="F27" s="22"/>
      <c r="G27" s="12"/>
      <c r="H27" s="29" t="s">
        <v>37</v>
      </c>
      <c r="I27" s="16" t="s">
        <v>11</v>
      </c>
    </row>
    <row r="28" customFormat="false" ht="26.25" hidden="false" customHeight="true" outlineLevel="0" collapsed="false">
      <c r="A28" s="22" t="s">
        <v>38</v>
      </c>
      <c r="B28" s="22"/>
      <c r="C28" s="22"/>
      <c r="D28" s="22"/>
      <c r="E28" s="22"/>
      <c r="F28" s="22"/>
      <c r="G28" s="12"/>
      <c r="H28" s="18" t="s">
        <v>36</v>
      </c>
      <c r="I28" s="28" t="n">
        <v>13.5</v>
      </c>
    </row>
    <row r="29" customFormat="false" ht="35.25" hidden="false" customHeight="true" outlineLevel="0" collapsed="false">
      <c r="A29" s="22" t="s">
        <v>39</v>
      </c>
      <c r="B29" s="22"/>
      <c r="C29" s="22"/>
      <c r="D29" s="22"/>
      <c r="E29" s="22"/>
      <c r="F29" s="22"/>
      <c r="G29" s="18"/>
      <c r="H29" s="15" t="s">
        <v>33</v>
      </c>
      <c r="I29" s="16" t="n">
        <v>0.2</v>
      </c>
    </row>
    <row r="30" customFormat="false" ht="0.75" hidden="false" customHeight="true" outlineLevel="0" collapsed="false">
      <c r="A30" s="30"/>
      <c r="B30" s="30"/>
      <c r="C30" s="30"/>
      <c r="D30" s="30"/>
      <c r="E30" s="30"/>
      <c r="F30" s="30"/>
      <c r="G30" s="30"/>
      <c r="H30" s="30"/>
      <c r="I30" s="30"/>
    </row>
    <row r="31" customFormat="false" ht="0.75" hidden="false" customHeight="true" outlineLevel="0" collapsed="false">
      <c r="A31" s="30"/>
      <c r="B31" s="30"/>
      <c r="C31" s="30"/>
      <c r="D31" s="30"/>
      <c r="E31" s="30"/>
      <c r="F31" s="30"/>
      <c r="G31" s="30"/>
      <c r="H31" s="30"/>
      <c r="I31" s="30"/>
    </row>
    <row r="32" customFormat="false" ht="0.75" hidden="false" customHeight="true" outlineLevel="0" collapsed="false">
      <c r="A32" s="30"/>
      <c r="B32" s="30"/>
      <c r="C32" s="30"/>
      <c r="D32" s="30"/>
      <c r="E32" s="30"/>
      <c r="F32" s="30"/>
      <c r="G32" s="30"/>
      <c r="H32" s="30"/>
      <c r="I32" s="30"/>
    </row>
    <row r="33" customFormat="false" ht="0.75" hidden="false" customHeight="true" outlineLevel="0" collapsed="false">
      <c r="A33" s="30"/>
      <c r="B33" s="30"/>
      <c r="C33" s="30"/>
      <c r="D33" s="30"/>
      <c r="E33" s="30"/>
      <c r="F33" s="30"/>
      <c r="G33" s="30"/>
      <c r="H33" s="30"/>
      <c r="I33" s="30"/>
    </row>
    <row r="34" customFormat="false" ht="3" hidden="false" customHeight="true" outlineLevel="0" collapsed="false">
      <c r="A34" s="30"/>
      <c r="B34" s="30"/>
      <c r="C34" s="30"/>
      <c r="D34" s="30"/>
      <c r="E34" s="30"/>
      <c r="F34" s="30"/>
      <c r="G34" s="30"/>
      <c r="H34" s="30"/>
      <c r="I34" s="30"/>
    </row>
    <row r="35" customFormat="false" ht="17.25" hidden="false" customHeight="true" outlineLevel="0" collapsed="false">
      <c r="A35" s="31" t="s">
        <v>40</v>
      </c>
      <c r="B35" s="31"/>
      <c r="C35" s="31"/>
      <c r="D35" s="31"/>
      <c r="E35" s="31"/>
      <c r="F35" s="31"/>
      <c r="G35" s="31"/>
      <c r="H35" s="31"/>
      <c r="I35" s="31"/>
    </row>
    <row r="36" customFormat="false" ht="33.75" hidden="false" customHeight="true" outlineLevel="0" collapsed="false">
      <c r="A36" s="32" t="s">
        <v>41</v>
      </c>
      <c r="B36" s="33" t="s">
        <v>42</v>
      </c>
      <c r="C36" s="33"/>
      <c r="D36" s="33"/>
      <c r="E36" s="33"/>
      <c r="F36" s="33"/>
      <c r="G36" s="33"/>
      <c r="H36" s="32" t="s">
        <v>43</v>
      </c>
      <c r="I36" s="32" t="s">
        <v>44</v>
      </c>
    </row>
    <row r="37" customFormat="false" ht="15" hidden="false" customHeight="true" outlineLevel="0" collapsed="false">
      <c r="A37" s="22" t="n">
        <v>1</v>
      </c>
      <c r="B37" s="10" t="s">
        <v>45</v>
      </c>
      <c r="C37" s="10"/>
      <c r="D37" s="10"/>
      <c r="E37" s="10"/>
      <c r="F37" s="10"/>
      <c r="G37" s="10"/>
      <c r="H37" s="34" t="n">
        <f aca="false">I37/$I$48</f>
        <v>0.753859258837544</v>
      </c>
      <c r="I37" s="35" t="n">
        <f aca="false">IF(D6="12x36",I10,I10/H10*I5)</f>
        <v>842.16</v>
      </c>
    </row>
    <row r="38" customFormat="false" ht="15" hidden="false" customHeight="true" outlineLevel="0" collapsed="false">
      <c r="A38" s="22" t="n">
        <f aca="false">A37+1</f>
        <v>2</v>
      </c>
      <c r="B38" s="10" t="s">
        <v>46</v>
      </c>
      <c r="C38" s="10"/>
      <c r="D38" s="10"/>
      <c r="E38" s="10"/>
      <c r="F38" s="10"/>
      <c r="G38" s="10"/>
      <c r="H38" s="34" t="n">
        <f aca="false">I38/$I$48</f>
        <v>0.230769230769231</v>
      </c>
      <c r="I38" s="35" t="n">
        <f aca="false">IF(I9=30%,(I37+I45+I46)*I9,0)</f>
        <v>257.7996</v>
      </c>
    </row>
    <row r="39" customFormat="false" ht="15" hidden="false" customHeight="true" outlineLevel="0" collapsed="false">
      <c r="A39" s="22" t="n">
        <f aca="false">A38+1</f>
        <v>3</v>
      </c>
      <c r="B39" s="10" t="s">
        <v>47</v>
      </c>
      <c r="C39" s="10"/>
      <c r="D39" s="10"/>
      <c r="E39" s="10"/>
      <c r="F39" s="10"/>
      <c r="G39" s="10"/>
      <c r="H39" s="34" t="n">
        <f aca="false">I39/$I$48</f>
        <v>0</v>
      </c>
      <c r="I39" s="35" t="n">
        <f aca="false">IF(I7=10%,I25*I7,0)</f>
        <v>0</v>
      </c>
    </row>
    <row r="40" customFormat="false" ht="15" hidden="false" customHeight="true" outlineLevel="0" collapsed="false">
      <c r="A40" s="22" t="n">
        <f aca="false">A39+1</f>
        <v>4</v>
      </c>
      <c r="B40" s="10" t="s">
        <v>48</v>
      </c>
      <c r="C40" s="10"/>
      <c r="D40" s="10"/>
      <c r="E40" s="10"/>
      <c r="F40" s="10"/>
      <c r="G40" s="10"/>
      <c r="H40" s="34" t="n">
        <f aca="false">I40/$I$48</f>
        <v>0</v>
      </c>
      <c r="I40" s="35" t="n">
        <f aca="false">IF(I7=20%,I25*I7,0)</f>
        <v>0</v>
      </c>
    </row>
    <row r="41" customFormat="false" ht="15" hidden="false" customHeight="true" outlineLevel="0" collapsed="false">
      <c r="A41" s="22" t="n">
        <f aca="false">A40+1</f>
        <v>5</v>
      </c>
      <c r="B41" s="10" t="s">
        <v>49</v>
      </c>
      <c r="C41" s="10"/>
      <c r="D41" s="10"/>
      <c r="E41" s="10"/>
      <c r="F41" s="10"/>
      <c r="G41" s="10"/>
      <c r="H41" s="34" t="n">
        <f aca="false">I41/$I$48</f>
        <v>0</v>
      </c>
      <c r="I41" s="35" t="n">
        <f aca="false">IF(I7=40%,I25*I7,0)</f>
        <v>0</v>
      </c>
    </row>
    <row r="42" customFormat="false" ht="15" hidden="false" customHeight="true" outlineLevel="0" collapsed="false">
      <c r="A42" s="22" t="n">
        <f aca="false">A41+1</f>
        <v>6</v>
      </c>
      <c r="B42" s="10" t="s">
        <v>50</v>
      </c>
      <c r="C42" s="10"/>
      <c r="D42" s="10"/>
      <c r="E42" s="10"/>
      <c r="F42" s="10"/>
      <c r="G42" s="10"/>
      <c r="H42" s="34" t="n">
        <f aca="false">I42/$I$48</f>
        <v>0</v>
      </c>
      <c r="I42" s="35" t="n">
        <f aca="false">IF(I24="Não aplicável",0,I37*I24)</f>
        <v>0</v>
      </c>
    </row>
    <row r="43" customFormat="false" ht="15" hidden="false" customHeight="true" outlineLevel="0" collapsed="false">
      <c r="A43" s="22" t="n">
        <f aca="false">A42+1</f>
        <v>7</v>
      </c>
      <c r="B43" s="10" t="s">
        <v>51</v>
      </c>
      <c r="C43" s="10"/>
      <c r="D43" s="10"/>
      <c r="E43" s="10"/>
      <c r="F43" s="10"/>
      <c r="G43" s="10"/>
      <c r="H43" s="34" t="n">
        <f aca="false">I43/$I$48</f>
        <v>0</v>
      </c>
      <c r="I43" s="35" t="n">
        <f aca="false">IF(I26="Não aplicável",0,(I37+I38+I39+I40+I41+I42+I47)/I5*I26*(1+I27))</f>
        <v>0</v>
      </c>
    </row>
    <row r="44" customFormat="false" ht="23.25" hidden="false" customHeight="true" outlineLevel="0" collapsed="false">
      <c r="A44" s="22" t="n">
        <f aca="false">A43+1</f>
        <v>8</v>
      </c>
      <c r="B44" s="10" t="s">
        <v>52</v>
      </c>
      <c r="C44" s="10"/>
      <c r="D44" s="10"/>
      <c r="E44" s="10"/>
      <c r="F44" s="10"/>
      <c r="G44" s="10"/>
      <c r="H44" s="34" t="n">
        <f aca="false">I44/$I$48</f>
        <v>0</v>
      </c>
      <c r="I44" s="35" t="n">
        <f aca="false">IF(I26="Não aplicável",0,I26/I13*5*(I10/H10*(1+I27)))</f>
        <v>0</v>
      </c>
    </row>
    <row r="45" customFormat="false" ht="15" hidden="false" customHeight="true" outlineLevel="0" collapsed="false">
      <c r="A45" s="22" t="n">
        <f aca="false">A44+1</f>
        <v>9</v>
      </c>
      <c r="B45" s="10" t="s">
        <v>53</v>
      </c>
      <c r="C45" s="10"/>
      <c r="D45" s="10"/>
      <c r="E45" s="10"/>
      <c r="F45" s="10"/>
      <c r="G45" s="10"/>
      <c r="H45" s="34" t="n">
        <f aca="false">I45/$I$48</f>
        <v>0.0128095919943541</v>
      </c>
      <c r="I45" s="35" t="n">
        <f aca="false">I12*I13</f>
        <v>14.31</v>
      </c>
    </row>
    <row r="46" customFormat="false" ht="15" hidden="false" customHeight="true" outlineLevel="0" collapsed="false">
      <c r="A46" s="22" t="n">
        <f aca="false">A45+1</f>
        <v>10</v>
      </c>
      <c r="B46" s="10" t="s">
        <v>54</v>
      </c>
      <c r="C46" s="10"/>
      <c r="D46" s="10"/>
      <c r="E46" s="10"/>
      <c r="F46" s="10"/>
      <c r="G46" s="10"/>
      <c r="H46" s="34" t="n">
        <f aca="false">I46/$I$48</f>
        <v>0.00256191839887082</v>
      </c>
      <c r="I46" s="35" t="n">
        <f aca="false">I45*20%</f>
        <v>2.862</v>
      </c>
    </row>
    <row r="47" customFormat="false" ht="15" hidden="false" customHeight="true" outlineLevel="0" collapsed="false">
      <c r="A47" s="22" t="n">
        <f aca="false">A46+1</f>
        <v>11</v>
      </c>
      <c r="B47" s="36" t="str">
        <f aca="false">IF(D6="12x36","Para postos 12x36 os feriados são considerados compensados, conforme parágrafo único, Art. 59-A da CLT","Outros")</f>
        <v>Outros</v>
      </c>
      <c r="C47" s="36"/>
      <c r="D47" s="36"/>
      <c r="E47" s="36"/>
      <c r="F47" s="36"/>
      <c r="G47" s="36"/>
      <c r="H47" s="34" t="n">
        <f aca="false">I47/$I$48</f>
        <v>0</v>
      </c>
      <c r="I47" s="35" t="n">
        <v>0</v>
      </c>
    </row>
    <row r="48" s="41" customFormat="true" ht="15" hidden="false" customHeight="true" outlineLevel="0" collapsed="false">
      <c r="A48" s="37" t="s">
        <v>55</v>
      </c>
      <c r="B48" s="37"/>
      <c r="C48" s="37"/>
      <c r="D48" s="37"/>
      <c r="E48" s="37"/>
      <c r="F48" s="37"/>
      <c r="G48" s="37"/>
      <c r="H48" s="38" t="n">
        <f aca="false">SUM(H37:H47)</f>
        <v>1</v>
      </c>
      <c r="I48" s="39" t="n">
        <f aca="false">SUM(I37:I47)</f>
        <v>1117.1316</v>
      </c>
      <c r="J48" s="40"/>
    </row>
    <row r="49" s="41" customFormat="true" ht="0.75" hidden="false" customHeight="true" outlineLevel="0" collapsed="false">
      <c r="A49" s="42"/>
      <c r="B49" s="42"/>
      <c r="C49" s="42"/>
      <c r="D49" s="42"/>
      <c r="E49" s="42"/>
      <c r="F49" s="42"/>
      <c r="G49" s="42"/>
      <c r="H49" s="42"/>
      <c r="I49" s="42"/>
      <c r="J49" s="40"/>
    </row>
    <row r="50" s="41" customFormat="true" ht="0.75" hidden="false" customHeight="true" outlineLevel="0" collapsed="false">
      <c r="A50" s="42"/>
      <c r="B50" s="42"/>
      <c r="C50" s="42"/>
      <c r="D50" s="42"/>
      <c r="E50" s="42"/>
      <c r="F50" s="42"/>
      <c r="G50" s="42"/>
      <c r="H50" s="42"/>
      <c r="I50" s="42"/>
      <c r="J50" s="40"/>
    </row>
    <row r="51" s="41" customFormat="true" ht="0.75" hidden="false" customHeight="true" outlineLevel="0" collapsed="false">
      <c r="A51" s="42"/>
      <c r="B51" s="42"/>
      <c r="C51" s="42"/>
      <c r="D51" s="42"/>
      <c r="E51" s="42"/>
      <c r="F51" s="42"/>
      <c r="G51" s="42"/>
      <c r="H51" s="42"/>
      <c r="I51" s="42"/>
      <c r="J51" s="40"/>
    </row>
    <row r="52" s="41" customFormat="true" ht="0.75" hidden="false" customHeight="true" outlineLevel="0" collapsed="false">
      <c r="A52" s="42"/>
      <c r="B52" s="42"/>
      <c r="C52" s="42"/>
      <c r="D52" s="42"/>
      <c r="E52" s="42"/>
      <c r="F52" s="42"/>
      <c r="G52" s="42"/>
      <c r="H52" s="42"/>
      <c r="I52" s="42"/>
      <c r="J52" s="40"/>
    </row>
    <row r="53" s="41" customFormat="true" ht="0.75" hidden="false" customHeight="true" outlineLevel="0" collapsed="false">
      <c r="A53" s="42"/>
      <c r="B53" s="42"/>
      <c r="C53" s="42"/>
      <c r="D53" s="42"/>
      <c r="E53" s="42"/>
      <c r="F53" s="42"/>
      <c r="G53" s="42"/>
      <c r="H53" s="42"/>
      <c r="I53" s="42"/>
      <c r="J53" s="40"/>
    </row>
    <row r="54" s="41" customFormat="true" ht="0.75" hidden="false" customHeight="true" outlineLevel="0" collapsed="false">
      <c r="A54" s="42"/>
      <c r="B54" s="42"/>
      <c r="C54" s="42"/>
      <c r="D54" s="42"/>
      <c r="E54" s="42"/>
      <c r="F54" s="42"/>
      <c r="G54" s="42"/>
      <c r="H54" s="42"/>
      <c r="I54" s="42"/>
      <c r="J54" s="40"/>
    </row>
    <row r="55" s="41" customFormat="true" ht="0.75" hidden="false" customHeight="true" outlineLevel="0" collapsed="false">
      <c r="A55" s="42"/>
      <c r="B55" s="42"/>
      <c r="C55" s="42"/>
      <c r="D55" s="42"/>
      <c r="E55" s="42"/>
      <c r="F55" s="42"/>
      <c r="G55" s="42"/>
      <c r="H55" s="42"/>
      <c r="I55" s="42"/>
      <c r="J55" s="40"/>
    </row>
    <row r="56" customFormat="false" ht="0.75" hidden="false" customHeight="true" outlineLevel="0" collapsed="false">
      <c r="A56" s="42"/>
      <c r="B56" s="42"/>
      <c r="C56" s="42"/>
      <c r="D56" s="42"/>
      <c r="E56" s="42"/>
      <c r="F56" s="42"/>
      <c r="G56" s="42"/>
      <c r="H56" s="42"/>
      <c r="I56" s="42"/>
    </row>
    <row r="57" customFormat="false" ht="33.75" hidden="false" customHeight="true" outlineLevel="0" collapsed="false">
      <c r="A57" s="32" t="s">
        <v>56</v>
      </c>
      <c r="B57" s="33" t="s">
        <v>57</v>
      </c>
      <c r="C57" s="33"/>
      <c r="D57" s="33"/>
      <c r="E57" s="33"/>
      <c r="F57" s="33"/>
      <c r="G57" s="33"/>
      <c r="H57" s="32" t="s">
        <v>43</v>
      </c>
      <c r="I57" s="32" t="s">
        <v>44</v>
      </c>
    </row>
    <row r="58" customFormat="false" ht="15" hidden="false" customHeight="true" outlineLevel="0" collapsed="false">
      <c r="A58" s="22" t="n">
        <v>1</v>
      </c>
      <c r="B58" s="10" t="s">
        <v>58</v>
      </c>
      <c r="C58" s="10"/>
      <c r="D58" s="10"/>
      <c r="E58" s="10"/>
      <c r="F58" s="10"/>
      <c r="G58" s="10"/>
      <c r="H58" s="34" t="n">
        <v>0.2</v>
      </c>
      <c r="I58" s="35" t="n">
        <f aca="false">$I$48*H58</f>
        <v>223.42632</v>
      </c>
    </row>
    <row r="59" customFormat="false" ht="15" hidden="false" customHeight="true" outlineLevel="0" collapsed="false">
      <c r="A59" s="22" t="n">
        <v>2</v>
      </c>
      <c r="B59" s="10" t="s">
        <v>59</v>
      </c>
      <c r="C59" s="10"/>
      <c r="D59" s="10"/>
      <c r="E59" s="10"/>
      <c r="F59" s="10"/>
      <c r="G59" s="10"/>
      <c r="H59" s="34" t="n">
        <v>0.015</v>
      </c>
      <c r="I59" s="35" t="n">
        <f aca="false">$I$48*H59</f>
        <v>16.756974</v>
      </c>
    </row>
    <row r="60" customFormat="false" ht="15" hidden="false" customHeight="true" outlineLevel="0" collapsed="false">
      <c r="A60" s="22" t="n">
        <v>3</v>
      </c>
      <c r="B60" s="10" t="s">
        <v>60</v>
      </c>
      <c r="C60" s="10"/>
      <c r="D60" s="10"/>
      <c r="E60" s="10"/>
      <c r="F60" s="10"/>
      <c r="G60" s="10"/>
      <c r="H60" s="34" t="n">
        <v>0.01</v>
      </c>
      <c r="I60" s="35" t="n">
        <f aca="false">$I$48*H60</f>
        <v>11.171316</v>
      </c>
    </row>
    <row r="61" customFormat="false" ht="15" hidden="false" customHeight="true" outlineLevel="0" collapsed="false">
      <c r="A61" s="22" t="n">
        <v>4</v>
      </c>
      <c r="B61" s="10" t="s">
        <v>61</v>
      </c>
      <c r="C61" s="10"/>
      <c r="D61" s="10"/>
      <c r="E61" s="10"/>
      <c r="F61" s="10"/>
      <c r="G61" s="10"/>
      <c r="H61" s="34" t="n">
        <v>0.002</v>
      </c>
      <c r="I61" s="35" t="n">
        <f aca="false">$I$48*H61</f>
        <v>2.2342632</v>
      </c>
    </row>
    <row r="62" customFormat="false" ht="15" hidden="false" customHeight="true" outlineLevel="0" collapsed="false">
      <c r="A62" s="22" t="n">
        <v>5</v>
      </c>
      <c r="B62" s="10" t="s">
        <v>62</v>
      </c>
      <c r="C62" s="10"/>
      <c r="D62" s="10"/>
      <c r="E62" s="10"/>
      <c r="F62" s="10"/>
      <c r="G62" s="10"/>
      <c r="H62" s="34" t="n">
        <v>0.025</v>
      </c>
      <c r="I62" s="35" t="n">
        <f aca="false">$I$48*H62</f>
        <v>27.92829</v>
      </c>
    </row>
    <row r="63" customFormat="false" ht="15" hidden="false" customHeight="true" outlineLevel="0" collapsed="false">
      <c r="A63" s="22" t="n">
        <v>6</v>
      </c>
      <c r="B63" s="10" t="s">
        <v>63</v>
      </c>
      <c r="C63" s="10"/>
      <c r="D63" s="10"/>
      <c r="E63" s="10"/>
      <c r="F63" s="10"/>
      <c r="G63" s="10"/>
      <c r="H63" s="34" t="n">
        <v>0.08</v>
      </c>
      <c r="I63" s="35" t="n">
        <f aca="false">$I$48*H63</f>
        <v>89.370528</v>
      </c>
    </row>
    <row r="64" customFormat="false" ht="15" hidden="false" customHeight="true" outlineLevel="0" collapsed="false">
      <c r="A64" s="22" t="n">
        <v>7</v>
      </c>
      <c r="B64" s="10" t="s">
        <v>64</v>
      </c>
      <c r="C64" s="10"/>
      <c r="D64" s="10"/>
      <c r="E64" s="10"/>
      <c r="F64" s="10"/>
      <c r="G64" s="10"/>
      <c r="H64" s="34" t="n">
        <v>0.03</v>
      </c>
      <c r="I64" s="35" t="n">
        <f aca="false">$I$48*H64</f>
        <v>33.513948</v>
      </c>
    </row>
    <row r="65" customFormat="false" ht="15" hidden="false" customHeight="true" outlineLevel="0" collapsed="false">
      <c r="A65" s="22" t="n">
        <v>8</v>
      </c>
      <c r="B65" s="10" t="s">
        <v>65</v>
      </c>
      <c r="C65" s="10"/>
      <c r="D65" s="10"/>
      <c r="E65" s="10"/>
      <c r="F65" s="10"/>
      <c r="G65" s="10"/>
      <c r="H65" s="34" t="n">
        <v>0.006</v>
      </c>
      <c r="I65" s="35" t="n">
        <f aca="false">$I$48*H65</f>
        <v>6.7027896</v>
      </c>
    </row>
    <row r="66" s="41" customFormat="true" ht="15" hidden="false" customHeight="true" outlineLevel="0" collapsed="false">
      <c r="A66" s="37" t="s">
        <v>66</v>
      </c>
      <c r="B66" s="37"/>
      <c r="C66" s="37"/>
      <c r="D66" s="37"/>
      <c r="E66" s="37"/>
      <c r="F66" s="37"/>
      <c r="G66" s="37"/>
      <c r="H66" s="38" t="n">
        <f aca="false">SUM(H58:H65)</f>
        <v>0.368</v>
      </c>
      <c r="I66" s="39" t="n">
        <f aca="false">SUM(I58:I65)</f>
        <v>411.1044288</v>
      </c>
      <c r="J66" s="40"/>
    </row>
    <row r="67" customFormat="false" ht="15" hidden="false" customHeight="true" outlineLevel="0" collapsed="false">
      <c r="A67" s="43" t="s">
        <v>67</v>
      </c>
      <c r="B67" s="43"/>
      <c r="C67" s="43"/>
      <c r="D67" s="43"/>
      <c r="E67" s="43"/>
      <c r="F67" s="43"/>
      <c r="G67" s="43"/>
      <c r="H67" s="43"/>
      <c r="I67" s="43"/>
    </row>
    <row r="68" customFormat="false" ht="30.75" hidden="false" customHeight="true" outlineLevel="0" collapsed="false">
      <c r="A68" s="44" t="s">
        <v>68</v>
      </c>
      <c r="B68" s="44"/>
      <c r="C68" s="44"/>
      <c r="D68" s="44"/>
      <c r="E68" s="44"/>
      <c r="F68" s="44"/>
      <c r="G68" s="44"/>
      <c r="H68" s="44"/>
      <c r="I68" s="44"/>
    </row>
    <row r="69" customFormat="false" ht="33.75" hidden="false" customHeight="true" outlineLevel="0" collapsed="false">
      <c r="A69" s="32" t="s">
        <v>69</v>
      </c>
      <c r="B69" s="33" t="s">
        <v>70</v>
      </c>
      <c r="C69" s="33"/>
      <c r="D69" s="33"/>
      <c r="E69" s="33"/>
      <c r="F69" s="33"/>
      <c r="G69" s="33"/>
      <c r="H69" s="32" t="s">
        <v>43</v>
      </c>
      <c r="I69" s="32" t="s">
        <v>44</v>
      </c>
    </row>
    <row r="70" customFormat="false" ht="15" hidden="false" customHeight="true" outlineLevel="0" collapsed="false">
      <c r="A70" s="22" t="n">
        <v>1</v>
      </c>
      <c r="B70" s="10" t="s">
        <v>71</v>
      </c>
      <c r="C70" s="10"/>
      <c r="D70" s="10"/>
      <c r="E70" s="10"/>
      <c r="F70" s="10"/>
      <c r="G70" s="10"/>
      <c r="H70" s="34" t="n">
        <v>0.119314</v>
      </c>
      <c r="I70" s="35" t="n">
        <f aca="false">$I$48*H70</f>
        <v>133.2894397224</v>
      </c>
    </row>
    <row r="71" customFormat="false" ht="15" hidden="false" customHeight="true" outlineLevel="0" collapsed="false">
      <c r="A71" s="22" t="n">
        <v>2</v>
      </c>
      <c r="B71" s="10" t="s">
        <v>72</v>
      </c>
      <c r="C71" s="10"/>
      <c r="D71" s="10"/>
      <c r="E71" s="10"/>
      <c r="F71" s="10"/>
      <c r="G71" s="10"/>
      <c r="H71" s="34" t="n">
        <v>0.020485</v>
      </c>
      <c r="I71" s="35" t="n">
        <f aca="false">$I$48*H71</f>
        <v>22.884440826</v>
      </c>
    </row>
    <row r="72" customFormat="false" ht="15" hidden="false" customHeight="true" outlineLevel="0" collapsed="false">
      <c r="A72" s="22" t="n">
        <v>3</v>
      </c>
      <c r="B72" s="10" t="s">
        <v>73</v>
      </c>
      <c r="C72" s="10"/>
      <c r="D72" s="10"/>
      <c r="E72" s="10"/>
      <c r="F72" s="10"/>
      <c r="G72" s="10"/>
      <c r="H72" s="34" t="n">
        <v>0.012127</v>
      </c>
      <c r="I72" s="35" t="n">
        <f aca="false">$I$48*H72</f>
        <v>13.5474549132</v>
      </c>
    </row>
    <row r="73" customFormat="false" ht="15" hidden="false" customHeight="true" outlineLevel="0" collapsed="false">
      <c r="A73" s="22" t="n">
        <v>4</v>
      </c>
      <c r="B73" s="10" t="s">
        <v>74</v>
      </c>
      <c r="C73" s="10"/>
      <c r="D73" s="10"/>
      <c r="E73" s="10"/>
      <c r="F73" s="10"/>
      <c r="G73" s="10"/>
      <c r="H73" s="34" t="n">
        <v>0.00272507938782268</v>
      </c>
      <c r="I73" s="35" t="n">
        <f aca="false">$I$48*H73</f>
        <v>3.04427229664537</v>
      </c>
    </row>
    <row r="74" customFormat="false" ht="15" hidden="false" customHeight="true" outlineLevel="0" collapsed="false">
      <c r="A74" s="22" t="n">
        <v>5</v>
      </c>
      <c r="B74" s="10" t="s">
        <v>75</v>
      </c>
      <c r="C74" s="10"/>
      <c r="D74" s="10"/>
      <c r="E74" s="10"/>
      <c r="F74" s="10"/>
      <c r="G74" s="10"/>
      <c r="H74" s="34" t="n">
        <v>0.000476</v>
      </c>
      <c r="I74" s="35" t="n">
        <f aca="false">$I$48*H74</f>
        <v>0.5317546416</v>
      </c>
    </row>
    <row r="75" customFormat="false" ht="15" hidden="false" customHeight="true" outlineLevel="0" collapsed="false">
      <c r="A75" s="22" t="n">
        <v>6</v>
      </c>
      <c r="B75" s="10" t="s">
        <v>76</v>
      </c>
      <c r="C75" s="10"/>
      <c r="D75" s="10"/>
      <c r="E75" s="10"/>
      <c r="F75" s="10"/>
      <c r="G75" s="10"/>
      <c r="H75" s="34" t="n">
        <v>0.000442</v>
      </c>
      <c r="I75" s="35" t="n">
        <f aca="false">$I$48*H75</f>
        <v>0.4937721672</v>
      </c>
    </row>
    <row r="76" customFormat="false" ht="15" hidden="false" customHeight="true" outlineLevel="0" collapsed="false">
      <c r="A76" s="22" t="n">
        <v>7</v>
      </c>
      <c r="B76" s="10" t="s">
        <v>77</v>
      </c>
      <c r="C76" s="10"/>
      <c r="D76" s="10"/>
      <c r="E76" s="10"/>
      <c r="F76" s="10"/>
      <c r="G76" s="10"/>
      <c r="H76" s="34" t="n">
        <v>0.000185</v>
      </c>
      <c r="I76" s="35" t="n">
        <f aca="false">$I$48*H76</f>
        <v>0.206669346</v>
      </c>
    </row>
    <row r="77" customFormat="false" ht="15" hidden="false" customHeight="true" outlineLevel="0" collapsed="false">
      <c r="A77" s="22" t="n">
        <v>8</v>
      </c>
      <c r="B77" s="10" t="s">
        <v>78</v>
      </c>
      <c r="C77" s="10"/>
      <c r="D77" s="10"/>
      <c r="E77" s="10"/>
      <c r="F77" s="10"/>
      <c r="G77" s="10"/>
      <c r="H77" s="34" t="n">
        <v>0.09079</v>
      </c>
      <c r="I77" s="35" t="n">
        <f aca="false">$I$48*H77</f>
        <v>101.424377964</v>
      </c>
    </row>
    <row r="78" s="41" customFormat="true" ht="15" hidden="false" customHeight="true" outlineLevel="0" collapsed="false">
      <c r="A78" s="37" t="s">
        <v>79</v>
      </c>
      <c r="B78" s="37"/>
      <c r="C78" s="37"/>
      <c r="D78" s="37"/>
      <c r="E78" s="37"/>
      <c r="F78" s="37"/>
      <c r="G78" s="37"/>
      <c r="H78" s="38" t="n">
        <f aca="false">SUM(H70:H77)</f>
        <v>0.246544079387823</v>
      </c>
      <c r="I78" s="39" t="n">
        <f aca="false">SUM(I70:I77)</f>
        <v>275.422181877045</v>
      </c>
      <c r="J78" s="40"/>
    </row>
    <row r="79" customFormat="false" ht="11.25" hidden="false" customHeight="true" outlineLevel="0" collapsed="false">
      <c r="A79" s="45" t="s">
        <v>80</v>
      </c>
      <c r="B79" s="46" t="s">
        <v>81</v>
      </c>
      <c r="C79" s="46"/>
      <c r="D79" s="46"/>
      <c r="E79" s="46"/>
      <c r="F79" s="46"/>
      <c r="G79" s="46"/>
      <c r="H79" s="46"/>
      <c r="I79" s="46"/>
    </row>
    <row r="80" customFormat="false" ht="15" hidden="false" customHeight="true" outlineLevel="0" collapsed="false">
      <c r="A80" s="45" t="s">
        <v>82</v>
      </c>
      <c r="B80" s="47" t="s">
        <v>83</v>
      </c>
      <c r="C80" s="47"/>
      <c r="D80" s="47"/>
      <c r="E80" s="47"/>
      <c r="F80" s="47"/>
      <c r="G80" s="47"/>
      <c r="H80" s="47"/>
      <c r="I80" s="47"/>
    </row>
    <row r="81" customFormat="false" ht="33.75" hidden="false" customHeight="true" outlineLevel="0" collapsed="false">
      <c r="A81" s="32" t="s">
        <v>84</v>
      </c>
      <c r="B81" s="33" t="s">
        <v>85</v>
      </c>
      <c r="C81" s="33"/>
      <c r="D81" s="33"/>
      <c r="E81" s="33"/>
      <c r="F81" s="33"/>
      <c r="G81" s="33"/>
      <c r="H81" s="32" t="s">
        <v>43</v>
      </c>
      <c r="I81" s="32" t="s">
        <v>44</v>
      </c>
    </row>
    <row r="82" customFormat="false" ht="15" hidden="false" customHeight="true" outlineLevel="0" collapsed="false">
      <c r="A82" s="22" t="n">
        <v>1</v>
      </c>
      <c r="B82" s="10" t="s">
        <v>86</v>
      </c>
      <c r="C82" s="10"/>
      <c r="D82" s="10"/>
      <c r="E82" s="10"/>
      <c r="F82" s="10"/>
      <c r="G82" s="10"/>
      <c r="H82" s="34" t="n">
        <v>0.048321</v>
      </c>
      <c r="I82" s="35" t="n">
        <f aca="false">$I$48*H82</f>
        <v>53.9809160436</v>
      </c>
    </row>
    <row r="83" customFormat="false" ht="15" hidden="false" customHeight="true" outlineLevel="0" collapsed="false">
      <c r="A83" s="22" t="n">
        <v>2</v>
      </c>
      <c r="B83" s="10" t="s">
        <v>87</v>
      </c>
      <c r="C83" s="10"/>
      <c r="D83" s="10"/>
      <c r="E83" s="10"/>
      <c r="F83" s="10"/>
      <c r="G83" s="10"/>
      <c r="H83" s="34" t="n">
        <v>0.003511</v>
      </c>
      <c r="I83" s="35" t="n">
        <f aca="false">$I$48*H83</f>
        <v>3.9222490476</v>
      </c>
    </row>
    <row r="84" customFormat="false" ht="15" hidden="false" customHeight="true" outlineLevel="0" collapsed="false">
      <c r="A84" s="22" t="n">
        <v>3</v>
      </c>
      <c r="B84" s="10" t="s">
        <v>88</v>
      </c>
      <c r="C84" s="10"/>
      <c r="D84" s="10"/>
      <c r="E84" s="10"/>
      <c r="F84" s="10"/>
      <c r="G84" s="10"/>
      <c r="H84" s="34" t="n">
        <v>0.019328</v>
      </c>
      <c r="I84" s="35" t="n">
        <f aca="false">$I$48*H84</f>
        <v>21.5919195648</v>
      </c>
    </row>
    <row r="85" s="41" customFormat="true" ht="15" hidden="false" customHeight="true" outlineLevel="0" collapsed="false">
      <c r="A85" s="37" t="s">
        <v>89</v>
      </c>
      <c r="B85" s="37"/>
      <c r="C85" s="37"/>
      <c r="D85" s="37"/>
      <c r="E85" s="37"/>
      <c r="F85" s="37"/>
      <c r="G85" s="37"/>
      <c r="H85" s="38" t="n">
        <f aca="false">SUM(H82:H84)</f>
        <v>0.07116</v>
      </c>
      <c r="I85" s="39" t="n">
        <f aca="false">SUM(I82:I84)</f>
        <v>79.495084656</v>
      </c>
      <c r="J85" s="40"/>
    </row>
    <row r="86" customFormat="false" ht="4.5" hidden="false" customHeight="true" outlineLevel="0" collapsed="false"/>
    <row r="87" customFormat="false" ht="33.75" hidden="false" customHeight="true" outlineLevel="0" collapsed="false">
      <c r="A87" s="32" t="s">
        <v>90</v>
      </c>
      <c r="B87" s="33" t="s">
        <v>91</v>
      </c>
      <c r="C87" s="33"/>
      <c r="D87" s="33"/>
      <c r="E87" s="33"/>
      <c r="F87" s="33"/>
      <c r="G87" s="33"/>
      <c r="H87" s="32" t="s">
        <v>43</v>
      </c>
      <c r="I87" s="32" t="s">
        <v>44</v>
      </c>
    </row>
    <row r="88" customFormat="false" ht="15" hidden="false" customHeight="true" outlineLevel="0" collapsed="false">
      <c r="A88" s="22" t="n">
        <v>1</v>
      </c>
      <c r="B88" s="10" t="s">
        <v>92</v>
      </c>
      <c r="C88" s="10"/>
      <c r="D88" s="10"/>
      <c r="E88" s="10"/>
      <c r="F88" s="10"/>
      <c r="G88" s="10"/>
      <c r="H88" s="34" t="n">
        <f aca="false">(H66*H78)</f>
        <v>0.0907282212147188</v>
      </c>
      <c r="I88" s="35" t="n">
        <f aca="false">$I$48*H88</f>
        <v>101.355362930753</v>
      </c>
    </row>
    <row r="89" s="41" customFormat="true" ht="15" hidden="false" customHeight="true" outlineLevel="0" collapsed="false">
      <c r="A89" s="37" t="s">
        <v>93</v>
      </c>
      <c r="B89" s="37"/>
      <c r="C89" s="37"/>
      <c r="D89" s="37"/>
      <c r="E89" s="37"/>
      <c r="F89" s="37"/>
      <c r="G89" s="37"/>
      <c r="H89" s="38" t="n">
        <f aca="false">SUM(H88)</f>
        <v>0.0907282212147188</v>
      </c>
      <c r="I89" s="39" t="n">
        <f aca="false">I88</f>
        <v>101.355362930753</v>
      </c>
      <c r="J89" s="40"/>
      <c r="K89" s="48"/>
    </row>
    <row r="90" customFormat="false" ht="4.5" hidden="false" customHeight="true" outlineLevel="0" collapsed="false">
      <c r="J90" s="49"/>
    </row>
    <row r="91" s="41" customFormat="true" ht="12" hidden="false" customHeight="true" outlineLevel="0" collapsed="false">
      <c r="A91" s="50" t="s">
        <v>94</v>
      </c>
      <c r="B91" s="50"/>
      <c r="C91" s="50"/>
      <c r="D91" s="50"/>
      <c r="E91" s="50"/>
      <c r="F91" s="50"/>
      <c r="G91" s="50"/>
      <c r="H91" s="51" t="n">
        <f aca="false">H66+H78+H85+H89</f>
        <v>0.776432300602542</v>
      </c>
      <c r="I91" s="52" t="n">
        <f aca="false">I66+I78+I85+I89</f>
        <v>867.377058263798</v>
      </c>
      <c r="J91" s="40"/>
    </row>
    <row r="92" customFormat="false" ht="4.5" hidden="false" customHeight="true" outlineLevel="0" collapsed="false"/>
    <row r="93" customFormat="false" ht="33.75" hidden="false" customHeight="true" outlineLevel="0" collapsed="false">
      <c r="A93" s="32" t="s">
        <v>95</v>
      </c>
      <c r="B93" s="33" t="s">
        <v>96</v>
      </c>
      <c r="C93" s="33"/>
      <c r="D93" s="33"/>
      <c r="E93" s="33"/>
      <c r="F93" s="33"/>
      <c r="G93" s="33"/>
      <c r="H93" s="32" t="s">
        <v>43</v>
      </c>
      <c r="I93" s="32" t="s">
        <v>44</v>
      </c>
    </row>
    <row r="94" customFormat="false" ht="15" hidden="false" customHeight="true" outlineLevel="0" collapsed="false">
      <c r="A94" s="22" t="n">
        <v>1</v>
      </c>
      <c r="B94" s="10" t="s">
        <v>28</v>
      </c>
      <c r="C94" s="10"/>
      <c r="D94" s="10"/>
      <c r="E94" s="10"/>
      <c r="F94" s="10"/>
      <c r="G94" s="10"/>
      <c r="H94" s="34" t="n">
        <f aca="false">I94/$I$48</f>
        <v>0.193352331990251</v>
      </c>
      <c r="I94" s="35" t="n">
        <f aca="false">I111</f>
        <v>216</v>
      </c>
    </row>
    <row r="95" customFormat="false" ht="15" hidden="false" customHeight="true" outlineLevel="0" collapsed="false">
      <c r="A95" s="22" t="n">
        <v>2</v>
      </c>
      <c r="B95" s="10" t="s">
        <v>29</v>
      </c>
      <c r="C95" s="10"/>
      <c r="D95" s="10"/>
      <c r="E95" s="10"/>
      <c r="F95" s="10"/>
      <c r="G95" s="10"/>
      <c r="H95" s="34" t="n">
        <f aca="false">I95/$I$48</f>
        <v>0</v>
      </c>
      <c r="I95" s="35" t="n">
        <f aca="false">I107</f>
        <v>0</v>
      </c>
    </row>
    <row r="96" customFormat="false" ht="15" hidden="false" customHeight="true" outlineLevel="0" collapsed="false">
      <c r="A96" s="22" t="n">
        <v>3</v>
      </c>
      <c r="B96" s="10" t="s">
        <v>97</v>
      </c>
      <c r="C96" s="10"/>
      <c r="D96" s="10"/>
      <c r="E96" s="10"/>
      <c r="F96" s="10"/>
      <c r="G96" s="10"/>
      <c r="H96" s="34" t="n">
        <f aca="false">I96/$I$48</f>
        <v>0.0401657244321081</v>
      </c>
      <c r="I96" s="35" t="n">
        <f aca="false">I103</f>
        <v>44.8704</v>
      </c>
    </row>
    <row r="97" customFormat="false" ht="15" hidden="false" customHeight="true" outlineLevel="0" collapsed="false">
      <c r="A97" s="22" t="n">
        <v>4</v>
      </c>
      <c r="B97" s="10" t="s">
        <v>98</v>
      </c>
      <c r="C97" s="10"/>
      <c r="D97" s="10"/>
      <c r="E97" s="10"/>
      <c r="F97" s="10"/>
      <c r="G97" s="10"/>
      <c r="H97" s="34" t="n">
        <f aca="false">I97/$I$48</f>
        <v>0.173473295357503</v>
      </c>
      <c r="I97" s="35" t="n">
        <f aca="false">IF(I28="Não aplicável",0,((I10/H10)*1.5*I28))</f>
        <v>193.7925</v>
      </c>
    </row>
    <row r="98" customFormat="false" ht="15" hidden="false" customHeight="true" outlineLevel="0" collapsed="false">
      <c r="A98" s="22" t="n">
        <v>5</v>
      </c>
      <c r="B98" s="10" t="s">
        <v>99</v>
      </c>
      <c r="C98" s="10"/>
      <c r="D98" s="10"/>
      <c r="E98" s="10"/>
      <c r="F98" s="10"/>
      <c r="G98" s="10"/>
      <c r="H98" s="34" t="n">
        <f aca="false">I98/$I$48</f>
        <v>0</v>
      </c>
      <c r="I98" s="35" t="n">
        <f aca="false">IF(I23="Não aplicável",0,I23)</f>
        <v>0</v>
      </c>
    </row>
    <row r="99" customFormat="false" ht="15" hidden="false" customHeight="true" outlineLevel="0" collapsed="false">
      <c r="A99" s="37" t="s">
        <v>100</v>
      </c>
      <c r="B99" s="37"/>
      <c r="C99" s="37"/>
      <c r="D99" s="37"/>
      <c r="E99" s="37"/>
      <c r="F99" s="37"/>
      <c r="G99" s="37"/>
      <c r="H99" s="38" t="n">
        <f aca="false">SUM(H94:H98)</f>
        <v>0.406991351779862</v>
      </c>
      <c r="I99" s="39" t="n">
        <f aca="false">SUM(I94:I98)</f>
        <v>454.6629</v>
      </c>
      <c r="J99" s="53"/>
    </row>
    <row r="100" customFormat="false" ht="18" hidden="false" customHeight="true" outlineLevel="0" collapsed="false">
      <c r="A100" s="45" t="s">
        <v>101</v>
      </c>
      <c r="B100" s="43" t="s">
        <v>102</v>
      </c>
      <c r="C100" s="43"/>
      <c r="D100" s="43"/>
      <c r="E100" s="43"/>
      <c r="F100" s="43"/>
      <c r="G100" s="43"/>
      <c r="H100" s="54"/>
      <c r="I100" s="55"/>
    </row>
    <row r="101" customFormat="false" ht="15" hidden="false" customHeight="true" outlineLevel="0" collapsed="false">
      <c r="A101" s="56" t="s">
        <v>103</v>
      </c>
      <c r="B101" s="56"/>
      <c r="C101" s="56"/>
      <c r="D101" s="56"/>
      <c r="E101" s="56"/>
      <c r="F101" s="56"/>
      <c r="G101" s="56"/>
      <c r="H101" s="56"/>
      <c r="I101" s="56"/>
    </row>
    <row r="102" customFormat="false" ht="24" hidden="false" customHeight="true" outlineLevel="0" collapsed="false">
      <c r="A102" s="22" t="s">
        <v>104</v>
      </c>
      <c r="B102" s="22"/>
      <c r="C102" s="22" t="s">
        <v>105</v>
      </c>
      <c r="D102" s="22" t="s">
        <v>106</v>
      </c>
      <c r="E102" s="22" t="s">
        <v>107</v>
      </c>
      <c r="F102" s="22" t="s">
        <v>108</v>
      </c>
      <c r="G102" s="22" t="s">
        <v>109</v>
      </c>
      <c r="H102" s="34" t="s">
        <v>110</v>
      </c>
      <c r="I102" s="35" t="s">
        <v>111</v>
      </c>
    </row>
    <row r="103" customFormat="false" ht="15" hidden="false" customHeight="true" outlineLevel="0" collapsed="false">
      <c r="A103" s="57" t="n">
        <f aca="false">IF(I14="Não aplicável",0,I14)</f>
        <v>5.3</v>
      </c>
      <c r="B103" s="57"/>
      <c r="C103" s="116" t="n">
        <f aca="false">IF(I15="Não aplicável",0,I15)</f>
        <v>9</v>
      </c>
      <c r="D103" s="22" t="n">
        <v>2</v>
      </c>
      <c r="E103" s="58" t="n">
        <f aca="false">A103*C103*D103</f>
        <v>95.4</v>
      </c>
      <c r="F103" s="58" t="n">
        <f aca="false">I37</f>
        <v>842.16</v>
      </c>
      <c r="G103" s="59" t="n">
        <f aca="false">IF(I16="Não aplicável",0,I16)</f>
        <v>0.06</v>
      </c>
      <c r="H103" s="58" t="n">
        <f aca="false">F103*G103</f>
        <v>50.5296</v>
      </c>
      <c r="I103" s="35" t="n">
        <f aca="false">IF((E103-H103)&gt;0,E103-H103,0)</f>
        <v>44.8704</v>
      </c>
    </row>
    <row r="104" customFormat="false" ht="3.75" hidden="false" customHeight="true" outlineLevel="0" collapsed="false">
      <c r="A104" s="60"/>
      <c r="E104" s="53"/>
      <c r="F104" s="53"/>
      <c r="G104" s="61"/>
      <c r="H104" s="53"/>
      <c r="I104" s="62"/>
    </row>
    <row r="105" customFormat="false" ht="15" hidden="false" customHeight="true" outlineLevel="0" collapsed="false">
      <c r="A105" s="56" t="s">
        <v>112</v>
      </c>
      <c r="B105" s="56"/>
      <c r="C105" s="56"/>
      <c r="D105" s="56"/>
      <c r="E105" s="56"/>
      <c r="F105" s="56"/>
      <c r="G105" s="56"/>
      <c r="H105" s="56"/>
      <c r="I105" s="56"/>
    </row>
    <row r="106" customFormat="false" ht="23.25" hidden="false" customHeight="true" outlineLevel="0" collapsed="false">
      <c r="A106" s="22" t="s">
        <v>104</v>
      </c>
      <c r="B106" s="22"/>
      <c r="C106" s="22" t="s">
        <v>113</v>
      </c>
      <c r="D106" s="22" t="s">
        <v>106</v>
      </c>
      <c r="E106" s="22" t="s">
        <v>107</v>
      </c>
      <c r="F106" s="22" t="s">
        <v>108</v>
      </c>
      <c r="G106" s="22" t="s">
        <v>109</v>
      </c>
      <c r="H106" s="34" t="s">
        <v>110</v>
      </c>
      <c r="I106" s="35" t="s">
        <v>111</v>
      </c>
    </row>
    <row r="107" customFormat="false" ht="15" hidden="false" customHeight="true" outlineLevel="0" collapsed="false">
      <c r="A107" s="58" t="n">
        <f aca="false">IF(I20="Não aplicável",0,I20)</f>
        <v>0</v>
      </c>
      <c r="B107" s="58"/>
      <c r="C107" s="63" t="n">
        <f aca="false">IF(I21="Não aplicável",0,I21)</f>
        <v>0</v>
      </c>
      <c r="D107" s="22" t="n">
        <v>1</v>
      </c>
      <c r="E107" s="58" t="n">
        <f aca="false">A107*C107*D107</f>
        <v>0</v>
      </c>
      <c r="F107" s="58" t="n">
        <f aca="false">E107</f>
        <v>0</v>
      </c>
      <c r="G107" s="64" t="n">
        <f aca="false">IF(I22="Não aplicável",0,I22)</f>
        <v>0</v>
      </c>
      <c r="H107" s="58" t="n">
        <f aca="false">F107*G107</f>
        <v>0</v>
      </c>
      <c r="I107" s="35" t="n">
        <f aca="false">E107-H107</f>
        <v>0</v>
      </c>
    </row>
    <row r="108" customFormat="false" ht="4.5" hidden="false" customHeight="true" outlineLevel="0" collapsed="false">
      <c r="A108" s="65"/>
      <c r="B108" s="65"/>
      <c r="C108" s="65"/>
      <c r="D108" s="65"/>
      <c r="E108" s="40"/>
      <c r="F108" s="40"/>
      <c r="G108" s="66"/>
      <c r="H108" s="40"/>
      <c r="I108" s="67"/>
    </row>
    <row r="109" customFormat="false" ht="15" hidden="false" customHeight="true" outlineLevel="0" collapsed="false">
      <c r="A109" s="56" t="s">
        <v>114</v>
      </c>
      <c r="B109" s="56"/>
      <c r="C109" s="56"/>
      <c r="D109" s="56"/>
      <c r="E109" s="56"/>
      <c r="F109" s="56"/>
      <c r="G109" s="56"/>
      <c r="H109" s="56"/>
      <c r="I109" s="56"/>
    </row>
    <row r="110" customFormat="false" ht="23.25" hidden="false" customHeight="true" outlineLevel="0" collapsed="false">
      <c r="A110" s="22" t="s">
        <v>104</v>
      </c>
      <c r="B110" s="22"/>
      <c r="C110" s="22" t="s">
        <v>113</v>
      </c>
      <c r="D110" s="22" t="s">
        <v>106</v>
      </c>
      <c r="E110" s="22" t="s">
        <v>107</v>
      </c>
      <c r="F110" s="22" t="s">
        <v>108</v>
      </c>
      <c r="G110" s="22" t="s">
        <v>109</v>
      </c>
      <c r="H110" s="34" t="str">
        <f aca="false">H102</f>
        <v>Valor desconto</v>
      </c>
      <c r="I110" s="35" t="s">
        <v>111</v>
      </c>
    </row>
    <row r="111" customFormat="false" ht="15" hidden="false" customHeight="true" outlineLevel="0" collapsed="false">
      <c r="A111" s="58" t="n">
        <f aca="false">IF(I17="Não aplicável",0,I17)</f>
        <v>30</v>
      </c>
      <c r="B111" s="58"/>
      <c r="C111" s="63" t="n">
        <f aca="false">IF(I18="Não aplicável",0,I18)</f>
        <v>9</v>
      </c>
      <c r="D111" s="22" t="n">
        <v>1</v>
      </c>
      <c r="E111" s="58" t="n">
        <f aca="false">A111*C111*D111</f>
        <v>270</v>
      </c>
      <c r="F111" s="58" t="n">
        <f aca="false">E111</f>
        <v>270</v>
      </c>
      <c r="G111" s="64" t="n">
        <f aca="false">IF(I19="Não aplicável",0,I19)</f>
        <v>0.2</v>
      </c>
      <c r="H111" s="58" t="n">
        <f aca="false">F111*G111</f>
        <v>54</v>
      </c>
      <c r="I111" s="35" t="n">
        <f aca="false">E111-H111</f>
        <v>216</v>
      </c>
    </row>
    <row r="112" customFormat="false" ht="4.5" hidden="false" customHeight="true" outlineLevel="0" collapsed="false"/>
    <row r="113" customFormat="false" ht="12" hidden="false" customHeight="true" outlineLevel="0" collapsed="false">
      <c r="A113" s="68" t="s">
        <v>115</v>
      </c>
      <c r="B113" s="68"/>
      <c r="C113" s="68"/>
      <c r="D113" s="68"/>
      <c r="E113" s="68"/>
      <c r="F113" s="68"/>
      <c r="G113" s="68"/>
      <c r="H113" s="69" t="n">
        <f aca="false">H48+H91+H99</f>
        <v>2.1834236523824</v>
      </c>
      <c r="I113" s="70" t="n">
        <f aca="false">I48+I91+I99</f>
        <v>2439.1715582638</v>
      </c>
      <c r="J113" s="53"/>
      <c r="L113" s="53"/>
    </row>
    <row r="114" s="75" customFormat="true" ht="4.5" hidden="false" customHeight="true" outlineLevel="0" collapsed="false">
      <c r="A114" s="71"/>
      <c r="B114" s="71"/>
      <c r="C114" s="71"/>
      <c r="D114" s="71"/>
      <c r="E114" s="71"/>
      <c r="F114" s="71"/>
      <c r="G114" s="71"/>
      <c r="H114" s="72"/>
      <c r="I114" s="73"/>
      <c r="J114" s="74"/>
      <c r="L114" s="74"/>
    </row>
    <row r="115" customFormat="false" ht="11.25" hidden="false" customHeight="true" outlineLevel="0" collapsed="false">
      <c r="A115" s="31" t="s">
        <v>116</v>
      </c>
      <c r="B115" s="31"/>
      <c r="C115" s="31"/>
      <c r="D115" s="31"/>
      <c r="E115" s="31"/>
      <c r="F115" s="31"/>
      <c r="G115" s="31"/>
      <c r="H115" s="31"/>
      <c r="I115" s="31"/>
    </row>
    <row r="116" customFormat="false" ht="33.75" hidden="false" customHeight="true" outlineLevel="0" collapsed="false">
      <c r="A116" s="32" t="s">
        <v>41</v>
      </c>
      <c r="B116" s="33" t="s">
        <v>117</v>
      </c>
      <c r="C116" s="33"/>
      <c r="D116" s="33"/>
      <c r="E116" s="33"/>
      <c r="F116" s="33"/>
      <c r="G116" s="33"/>
      <c r="H116" s="32" t="s">
        <v>43</v>
      </c>
      <c r="I116" s="32" t="s">
        <v>44</v>
      </c>
    </row>
    <row r="117" customFormat="false" ht="15" hidden="false" customHeight="true" outlineLevel="0" collapsed="false">
      <c r="A117" s="22" t="n">
        <v>1</v>
      </c>
      <c r="B117" s="10" t="s">
        <v>118</v>
      </c>
      <c r="C117" s="10"/>
      <c r="D117" s="10"/>
      <c r="E117" s="10"/>
      <c r="F117" s="10"/>
      <c r="G117" s="10"/>
      <c r="H117" s="34" t="n">
        <f aca="false">I117/$I$129</f>
        <v>0</v>
      </c>
      <c r="I117" s="35" t="n">
        <v>0</v>
      </c>
    </row>
    <row r="118" customFormat="false" ht="15" hidden="false" customHeight="true" outlineLevel="0" collapsed="false">
      <c r="A118" s="22" t="n">
        <v>2</v>
      </c>
      <c r="B118" s="14" t="s">
        <v>119</v>
      </c>
      <c r="C118" s="14"/>
      <c r="D118" s="14"/>
      <c r="E118" s="14"/>
      <c r="F118" s="14"/>
      <c r="G118" s="14"/>
      <c r="H118" s="34" t="n">
        <f aca="false">I118/$I$129</f>
        <v>0</v>
      </c>
      <c r="I118" s="35" t="n">
        <f aca="false">IF(F127=10%,G127,0)</f>
        <v>0</v>
      </c>
    </row>
    <row r="119" customFormat="false" ht="15" hidden="false" customHeight="true" outlineLevel="0" collapsed="false">
      <c r="A119" s="22" t="n">
        <v>3</v>
      </c>
      <c r="B119" s="10" t="s">
        <v>120</v>
      </c>
      <c r="C119" s="10"/>
      <c r="D119" s="10"/>
      <c r="E119" s="10"/>
      <c r="F119" s="10"/>
      <c r="G119" s="10"/>
      <c r="H119" s="34" t="n">
        <f aca="false">I119/$I$129</f>
        <v>0</v>
      </c>
      <c r="I119" s="35" t="n">
        <v>0</v>
      </c>
    </row>
    <row r="120" customFormat="false" ht="15" hidden="false" customHeight="true" outlineLevel="0" collapsed="false">
      <c r="A120" s="22" t="n">
        <v>4</v>
      </c>
      <c r="B120" s="10" t="s">
        <v>121</v>
      </c>
      <c r="C120" s="10"/>
      <c r="D120" s="10"/>
      <c r="E120" s="10"/>
      <c r="F120" s="10"/>
      <c r="G120" s="10"/>
      <c r="H120" s="34" t="n">
        <f aca="false">I120/$I$129</f>
        <v>0</v>
      </c>
      <c r="I120" s="35" t="n">
        <v>0</v>
      </c>
    </row>
    <row r="121" customFormat="false" ht="15" hidden="false" customHeight="true" outlineLevel="0" collapsed="false">
      <c r="A121" s="22" t="n">
        <v>5</v>
      </c>
      <c r="B121" s="10" t="s">
        <v>122</v>
      </c>
      <c r="C121" s="10"/>
      <c r="D121" s="10"/>
      <c r="E121" s="10"/>
      <c r="F121" s="10"/>
      <c r="G121" s="10"/>
      <c r="H121" s="34" t="n">
        <f aca="false">I121/$I$129</f>
        <v>0</v>
      </c>
      <c r="I121" s="35" t="n">
        <v>0</v>
      </c>
    </row>
    <row r="122" customFormat="false" ht="15" hidden="false" customHeight="true" outlineLevel="0" collapsed="false">
      <c r="A122" s="22" t="n">
        <v>6</v>
      </c>
      <c r="B122" s="10" t="s">
        <v>123</v>
      </c>
      <c r="C122" s="10"/>
      <c r="D122" s="10"/>
      <c r="E122" s="10"/>
      <c r="F122" s="10"/>
      <c r="G122" s="10"/>
      <c r="H122" s="34" t="n">
        <f aca="false">I122/$I$129</f>
        <v>0</v>
      </c>
      <c r="I122" s="35" t="n">
        <v>0</v>
      </c>
    </row>
    <row r="123" customFormat="false" ht="15" hidden="false" customHeight="true" outlineLevel="0" collapsed="false">
      <c r="A123" s="22" t="n">
        <v>7</v>
      </c>
      <c r="B123" s="10" t="s">
        <v>124</v>
      </c>
      <c r="C123" s="10"/>
      <c r="D123" s="10"/>
      <c r="E123" s="10"/>
      <c r="F123" s="10"/>
      <c r="G123" s="10"/>
      <c r="H123" s="34" t="n">
        <f aca="false">I123/$I$129</f>
        <v>0</v>
      </c>
      <c r="I123" s="35" t="n">
        <v>0</v>
      </c>
    </row>
    <row r="124" customFormat="false" ht="15" hidden="false" customHeight="true" outlineLevel="0" collapsed="false">
      <c r="A124" s="37" t="s">
        <v>125</v>
      </c>
      <c r="B124" s="37"/>
      <c r="C124" s="37"/>
      <c r="D124" s="37"/>
      <c r="E124" s="37"/>
      <c r="F124" s="37"/>
      <c r="G124" s="37"/>
      <c r="H124" s="38" t="n">
        <f aca="false">H117+H118+H119+H120+H122+H123</f>
        <v>0</v>
      </c>
      <c r="I124" s="76" t="n">
        <f aca="false">SUM(I117:I123)</f>
        <v>0</v>
      </c>
      <c r="J124" s="53"/>
    </row>
    <row r="125" customFormat="false" ht="42.75" hidden="false" customHeight="true" outlineLevel="0" collapsed="false">
      <c r="B125" s="46" t="s">
        <v>126</v>
      </c>
      <c r="C125" s="46"/>
      <c r="D125" s="46"/>
      <c r="E125" s="46"/>
      <c r="F125" s="46"/>
      <c r="G125" s="46"/>
      <c r="H125" s="46"/>
      <c r="I125" s="46"/>
    </row>
    <row r="126" customFormat="false" ht="5.25" hidden="false" customHeight="true" outlineLevel="0" collapsed="false"/>
    <row r="127" customFormat="false" ht="48.75" hidden="false" customHeight="true" outlineLevel="0" collapsed="false">
      <c r="A127" s="77" t="s">
        <v>127</v>
      </c>
      <c r="B127" s="77"/>
      <c r="C127" s="77"/>
      <c r="D127" s="77"/>
      <c r="E127" s="77"/>
      <c r="F127" s="78" t="n">
        <f aca="false">I29</f>
        <v>0.2</v>
      </c>
      <c r="G127" s="79" t="n">
        <f aca="false">I129*F127</f>
        <v>478.86023165276</v>
      </c>
      <c r="H127" s="80" t="s">
        <v>128</v>
      </c>
      <c r="I127" s="81" t="n">
        <f aca="false">I96</f>
        <v>44.8704</v>
      </c>
    </row>
    <row r="128" s="84" customFormat="true" ht="16.5" hidden="false" customHeight="true" outlineLevel="0" collapsed="false">
      <c r="A128" s="80" t="s">
        <v>129</v>
      </c>
      <c r="B128" s="80"/>
      <c r="C128" s="80" t="s">
        <v>130</v>
      </c>
      <c r="D128" s="80" t="s">
        <v>131</v>
      </c>
      <c r="E128" s="80" t="s">
        <v>132</v>
      </c>
      <c r="F128" s="80" t="s">
        <v>133</v>
      </c>
      <c r="G128" s="80" t="s">
        <v>134</v>
      </c>
      <c r="H128" s="80" t="s">
        <v>135</v>
      </c>
      <c r="I128" s="82" t="s">
        <v>136</v>
      </c>
      <c r="J128" s="83"/>
    </row>
    <row r="129" customFormat="false" ht="16.5" hidden="false" customHeight="true" outlineLevel="0" collapsed="false">
      <c r="A129" s="85" t="n">
        <f aca="false">I48</f>
        <v>1117.1316</v>
      </c>
      <c r="B129" s="85"/>
      <c r="C129" s="85" t="n">
        <f aca="false">I66</f>
        <v>411.1044288</v>
      </c>
      <c r="D129" s="85" t="n">
        <f aca="false">I78</f>
        <v>275.422181877045</v>
      </c>
      <c r="E129" s="85" t="n">
        <f aca="false">I85</f>
        <v>79.495084656</v>
      </c>
      <c r="F129" s="85" t="n">
        <f aca="false">I89</f>
        <v>101.355362930753</v>
      </c>
      <c r="G129" s="85" t="n">
        <f aca="false">I99</f>
        <v>454.6629</v>
      </c>
      <c r="H129" s="85" t="n">
        <f aca="false">A129+C129+D129+E129+F129+G129</f>
        <v>2439.1715582638</v>
      </c>
      <c r="I129" s="85" t="n">
        <f aca="false">H129-I127</f>
        <v>2394.3011582638</v>
      </c>
      <c r="J129" s="53"/>
    </row>
    <row r="130" customFormat="false" ht="4.5" hidden="false" customHeight="true" outlineLevel="0" collapsed="false">
      <c r="A130" s="45"/>
      <c r="B130" s="86"/>
      <c r="C130" s="86"/>
      <c r="D130" s="86"/>
      <c r="E130" s="86"/>
      <c r="F130" s="86"/>
      <c r="G130" s="86"/>
      <c r="H130" s="86"/>
      <c r="I130" s="86"/>
    </row>
    <row r="131" customFormat="false" ht="33.75" hidden="false" customHeight="true" outlineLevel="0" collapsed="false">
      <c r="A131" s="32" t="s">
        <v>56</v>
      </c>
      <c r="B131" s="33" t="s">
        <v>137</v>
      </c>
      <c r="C131" s="33"/>
      <c r="D131" s="33"/>
      <c r="E131" s="33"/>
      <c r="F131" s="33"/>
      <c r="G131" s="33"/>
      <c r="H131" s="32" t="s">
        <v>43</v>
      </c>
      <c r="I131" s="32" t="s">
        <v>44</v>
      </c>
    </row>
    <row r="132" customFormat="false" ht="15" hidden="false" customHeight="true" outlineLevel="0" collapsed="false">
      <c r="A132" s="22" t="n">
        <v>1</v>
      </c>
      <c r="B132" s="10" t="s">
        <v>138</v>
      </c>
      <c r="C132" s="10"/>
      <c r="D132" s="10"/>
      <c r="E132" s="10"/>
      <c r="F132" s="10"/>
      <c r="G132" s="10"/>
      <c r="H132" s="34" t="n">
        <f aca="false">I132/$I$142</f>
        <v>0</v>
      </c>
      <c r="I132" s="35" t="n">
        <v>0</v>
      </c>
    </row>
    <row r="133" customFormat="false" ht="15" hidden="false" customHeight="true" outlineLevel="0" collapsed="false">
      <c r="A133" s="22" t="n">
        <v>2</v>
      </c>
      <c r="B133" s="10" t="s">
        <v>139</v>
      </c>
      <c r="C133" s="10"/>
      <c r="D133" s="10"/>
      <c r="E133" s="10"/>
      <c r="F133" s="10"/>
      <c r="G133" s="10"/>
      <c r="H133" s="34" t="n">
        <f aca="false">I133/$I$142</f>
        <v>0</v>
      </c>
      <c r="I133" s="35" t="n">
        <v>0</v>
      </c>
    </row>
    <row r="134" customFormat="false" ht="34.5" hidden="false" customHeight="true" outlineLevel="0" collapsed="false">
      <c r="A134" s="37" t="s">
        <v>140</v>
      </c>
      <c r="B134" s="37"/>
      <c r="C134" s="37"/>
      <c r="D134" s="37"/>
      <c r="E134" s="37"/>
      <c r="F134" s="37"/>
      <c r="G134" s="37"/>
      <c r="H134" s="38" t="n">
        <f aca="false">H132+H133</f>
        <v>0</v>
      </c>
      <c r="I134" s="39" t="n">
        <f aca="false">SUM(I132:I133)</f>
        <v>0</v>
      </c>
    </row>
    <row r="135" customFormat="false" ht="4.5" hidden="false" customHeight="true" outlineLevel="0" collapsed="false"/>
    <row r="136" customFormat="false" ht="33.75" hidden="false" customHeight="true" outlineLevel="0" collapsed="false">
      <c r="A136" s="32" t="s">
        <v>69</v>
      </c>
      <c r="B136" s="33" t="s">
        <v>141</v>
      </c>
      <c r="C136" s="33"/>
      <c r="D136" s="33"/>
      <c r="E136" s="33"/>
      <c r="F136" s="33"/>
      <c r="G136" s="33"/>
      <c r="H136" s="32" t="s">
        <v>43</v>
      </c>
      <c r="I136" s="32" t="s">
        <v>44</v>
      </c>
    </row>
    <row r="137" customFormat="false" ht="15" hidden="false" customHeight="true" outlineLevel="0" collapsed="false">
      <c r="A137" s="22" t="n">
        <v>1</v>
      </c>
      <c r="B137" s="10" t="s">
        <v>141</v>
      </c>
      <c r="C137" s="10"/>
      <c r="D137" s="10"/>
      <c r="E137" s="10"/>
      <c r="F137" s="10"/>
      <c r="G137" s="10"/>
      <c r="H137" s="34" t="n">
        <f aca="false">I137/I142</f>
        <v>0</v>
      </c>
      <c r="I137" s="35" t="n">
        <v>0</v>
      </c>
    </row>
    <row r="138" customFormat="false" ht="34.5" hidden="false" customHeight="true" outlineLevel="0" collapsed="false">
      <c r="A138" s="37" t="s">
        <v>142</v>
      </c>
      <c r="B138" s="37"/>
      <c r="C138" s="37"/>
      <c r="D138" s="37"/>
      <c r="E138" s="37"/>
      <c r="F138" s="37"/>
      <c r="G138" s="37"/>
      <c r="H138" s="38" t="n">
        <f aca="false">H137</f>
        <v>0</v>
      </c>
      <c r="I138" s="39" t="n">
        <f aca="false">I137</f>
        <v>0</v>
      </c>
      <c r="J138" s="53"/>
      <c r="K138" s="53"/>
      <c r="L138" s="2"/>
    </row>
    <row r="139" customFormat="false" ht="4.5" hidden="false" customHeight="true" outlineLevel="0" collapsed="false">
      <c r="A139" s="41"/>
      <c r="B139" s="41"/>
      <c r="C139" s="41"/>
      <c r="D139" s="41"/>
      <c r="E139" s="41"/>
      <c r="F139" s="41"/>
      <c r="G139" s="41"/>
      <c r="H139" s="54"/>
      <c r="I139" s="55"/>
    </row>
    <row r="140" customFormat="false" ht="39" hidden="false" customHeight="true" outlineLevel="0" collapsed="false">
      <c r="A140" s="87" t="s">
        <v>143</v>
      </c>
      <c r="B140" s="87"/>
      <c r="C140" s="87"/>
      <c r="D140" s="87"/>
      <c r="E140" s="87"/>
      <c r="F140" s="78" t="n">
        <v>0.18</v>
      </c>
      <c r="G140" s="79" t="n">
        <f aca="false">I142*F140</f>
        <v>430.974208487484</v>
      </c>
      <c r="H140" s="80" t="s">
        <v>128</v>
      </c>
      <c r="I140" s="81" t="n">
        <f aca="false">I96</f>
        <v>44.8704</v>
      </c>
      <c r="L140" s="2"/>
    </row>
    <row r="141" s="84" customFormat="true" ht="16.5" hidden="false" customHeight="true" outlineLevel="0" collapsed="false">
      <c r="A141" s="80" t="s">
        <v>129</v>
      </c>
      <c r="B141" s="80"/>
      <c r="C141" s="80" t="s">
        <v>130</v>
      </c>
      <c r="D141" s="80" t="s">
        <v>131</v>
      </c>
      <c r="E141" s="80" t="s">
        <v>132</v>
      </c>
      <c r="F141" s="80" t="s">
        <v>133</v>
      </c>
      <c r="G141" s="80" t="s">
        <v>134</v>
      </c>
      <c r="H141" s="80" t="s">
        <v>135</v>
      </c>
      <c r="I141" s="82" t="s">
        <v>136</v>
      </c>
      <c r="J141" s="83"/>
      <c r="L141" s="83"/>
    </row>
    <row r="142" customFormat="false" ht="16.5" hidden="false" customHeight="true" outlineLevel="0" collapsed="false">
      <c r="A142" s="85" t="n">
        <f aca="false">I48</f>
        <v>1117.1316</v>
      </c>
      <c r="B142" s="85"/>
      <c r="C142" s="85" t="n">
        <f aca="false">I66</f>
        <v>411.1044288</v>
      </c>
      <c r="D142" s="85" t="n">
        <f aca="false">I78</f>
        <v>275.422181877045</v>
      </c>
      <c r="E142" s="85" t="n">
        <f aca="false">I85</f>
        <v>79.495084656</v>
      </c>
      <c r="F142" s="85" t="n">
        <f aca="false">I89</f>
        <v>101.355362930753</v>
      </c>
      <c r="G142" s="85" t="n">
        <f aca="false">I99</f>
        <v>454.6629</v>
      </c>
      <c r="H142" s="85" t="n">
        <f aca="false">A142+C142+D142+E142+F142+G142</f>
        <v>2439.1715582638</v>
      </c>
      <c r="I142" s="85" t="n">
        <f aca="false">H142-I140</f>
        <v>2394.3011582638</v>
      </c>
      <c r="J142" s="53"/>
      <c r="L142" s="2"/>
    </row>
    <row r="143" customFormat="false" ht="4.5" hidden="false" customHeight="true" outlineLevel="0" collapsed="false"/>
    <row r="144" customFormat="false" ht="12" hidden="false" customHeight="true" outlineLevel="0" collapsed="false">
      <c r="A144" s="68" t="s">
        <v>144</v>
      </c>
      <c r="B144" s="68"/>
      <c r="C144" s="68"/>
      <c r="D144" s="68"/>
      <c r="E144" s="68"/>
      <c r="F144" s="68"/>
      <c r="G144" s="68"/>
      <c r="H144" s="69" t="n">
        <f aca="false">H124+H134+H138</f>
        <v>0</v>
      </c>
      <c r="I144" s="70" t="n">
        <f aca="false">I124+I134+I138</f>
        <v>0</v>
      </c>
    </row>
    <row r="145" customFormat="false" ht="4.5" hidden="false" customHeight="true" outlineLevel="0" collapsed="false"/>
    <row r="146" customFormat="false" ht="11.25" hidden="false" customHeight="true" outlineLevel="0" collapsed="false">
      <c r="A146" s="31" t="s">
        <v>145</v>
      </c>
      <c r="B146" s="31"/>
      <c r="C146" s="31"/>
      <c r="D146" s="31"/>
      <c r="E146" s="31"/>
      <c r="F146" s="31"/>
      <c r="G146" s="31"/>
      <c r="H146" s="31"/>
      <c r="I146" s="31"/>
    </row>
    <row r="147" customFormat="false" ht="33.75" hidden="false" customHeight="true" outlineLevel="0" collapsed="false">
      <c r="A147" s="32" t="s">
        <v>41</v>
      </c>
      <c r="B147" s="33" t="s">
        <v>146</v>
      </c>
      <c r="C147" s="33"/>
      <c r="D147" s="33"/>
      <c r="E147" s="33"/>
      <c r="F147" s="33"/>
      <c r="G147" s="33"/>
      <c r="H147" s="32" t="s">
        <v>43</v>
      </c>
      <c r="I147" s="32" t="s">
        <v>44</v>
      </c>
    </row>
    <row r="148" customFormat="false" ht="15" hidden="false" customHeight="true" outlineLevel="0" collapsed="false">
      <c r="A148" s="22" t="n">
        <v>1</v>
      </c>
      <c r="B148" s="10" t="s">
        <v>147</v>
      </c>
      <c r="C148" s="10"/>
      <c r="D148" s="10"/>
      <c r="E148" s="10"/>
      <c r="F148" s="10"/>
      <c r="G148" s="10"/>
      <c r="H148" s="34" t="n">
        <f aca="false">I148/$I$113</f>
        <v>0.00692594565796484</v>
      </c>
      <c r="I148" s="35" t="n">
        <f aca="false">($D$158/$E$160)*H158</f>
        <v>16.8935696629885</v>
      </c>
    </row>
    <row r="149" customFormat="false" ht="15" hidden="false" customHeight="true" outlineLevel="0" collapsed="false">
      <c r="A149" s="22" t="n">
        <v>2</v>
      </c>
      <c r="B149" s="10" t="s">
        <v>148</v>
      </c>
      <c r="C149" s="10"/>
      <c r="D149" s="10"/>
      <c r="E149" s="10"/>
      <c r="F149" s="10"/>
      <c r="G149" s="10"/>
      <c r="H149" s="34" t="n">
        <f aca="false">I149/$I$113</f>
        <v>0.0319659030367608</v>
      </c>
      <c r="I149" s="35" t="n">
        <f aca="false">($D$158/$E$160)*H159</f>
        <v>77.9703215214853</v>
      </c>
    </row>
    <row r="150" customFormat="false" ht="15" hidden="false" customHeight="true" outlineLevel="0" collapsed="false">
      <c r="A150" s="22" t="n">
        <v>3</v>
      </c>
      <c r="B150" s="10" t="s">
        <v>19</v>
      </c>
      <c r="C150" s="10"/>
      <c r="D150" s="10"/>
      <c r="E150" s="10"/>
      <c r="F150" s="10"/>
      <c r="G150" s="10"/>
      <c r="H150" s="34" t="n">
        <f aca="false">I150/$I$113</f>
        <v>0.026638252530634</v>
      </c>
      <c r="I150" s="35" t="n">
        <f aca="false">($D$158/$E$160)*H160</f>
        <v>64.9752679345711</v>
      </c>
    </row>
    <row r="151" customFormat="false" ht="15" hidden="false" customHeight="true" outlineLevel="0" collapsed="false">
      <c r="A151" s="22" t="n">
        <v>4</v>
      </c>
      <c r="B151" s="10" t="s">
        <v>149</v>
      </c>
      <c r="C151" s="10"/>
      <c r="D151" s="10"/>
      <c r="E151" s="10"/>
      <c r="F151" s="10"/>
      <c r="G151" s="10"/>
      <c r="H151" s="34" t="n">
        <f aca="false">I151/$I$113</f>
        <v>0</v>
      </c>
      <c r="I151" s="35" t="n">
        <f aca="false">($D$158/$E$160)*H161</f>
        <v>0</v>
      </c>
    </row>
    <row r="152" customFormat="false" ht="15" hidden="false" customHeight="true" outlineLevel="0" collapsed="false">
      <c r="A152" s="22" t="n">
        <v>5</v>
      </c>
      <c r="B152" s="10" t="s">
        <v>150</v>
      </c>
      <c r="C152" s="10"/>
      <c r="D152" s="10"/>
      <c r="E152" s="10"/>
      <c r="F152" s="10"/>
      <c r="G152" s="10"/>
      <c r="H152" s="34" t="n">
        <f aca="false">I152/$I$113</f>
        <v>0</v>
      </c>
      <c r="I152" s="35" t="n">
        <f aca="false">($D$158/$E$160)*H162</f>
        <v>0</v>
      </c>
    </row>
    <row r="153" customFormat="false" ht="15" hidden="false" customHeight="true" outlineLevel="0" collapsed="false">
      <c r="A153" s="37" t="s">
        <v>151</v>
      </c>
      <c r="B153" s="37"/>
      <c r="C153" s="37"/>
      <c r="D153" s="37"/>
      <c r="E153" s="37"/>
      <c r="F153" s="37"/>
      <c r="G153" s="37"/>
      <c r="H153" s="38" t="n">
        <f aca="false">H148+H149+H150+H151+H152</f>
        <v>0.0655301012253596</v>
      </c>
      <c r="I153" s="39" t="n">
        <f aca="false">SUM(I148:I152)</f>
        <v>159.839159119045</v>
      </c>
    </row>
    <row r="154" customFormat="false" ht="11.25" hidden="false" customHeight="true" outlineLevel="0" collapsed="false">
      <c r="A154" s="45" t="s">
        <v>152</v>
      </c>
      <c r="B154" s="46" t="s">
        <v>153</v>
      </c>
      <c r="C154" s="46"/>
      <c r="D154" s="46"/>
      <c r="E154" s="46"/>
      <c r="F154" s="46"/>
      <c r="G154" s="46"/>
      <c r="H154" s="46"/>
      <c r="I154" s="46"/>
    </row>
    <row r="155" customFormat="false" ht="20.25" hidden="false" customHeight="true" outlineLevel="0" collapsed="false">
      <c r="A155" s="45" t="s">
        <v>154</v>
      </c>
      <c r="B155" s="88" t="s">
        <v>155</v>
      </c>
      <c r="C155" s="88"/>
      <c r="D155" s="88"/>
      <c r="E155" s="88"/>
      <c r="F155" s="88"/>
      <c r="G155" s="88"/>
      <c r="H155" s="88"/>
      <c r="I155" s="88"/>
    </row>
    <row r="156" customFormat="false" ht="13.5" hidden="false" customHeight="true" outlineLevel="0" collapsed="false">
      <c r="A156" s="56" t="s">
        <v>156</v>
      </c>
      <c r="B156" s="56"/>
      <c r="C156" s="56"/>
      <c r="D156" s="56"/>
      <c r="E156" s="56"/>
      <c r="F156" s="56"/>
      <c r="G156" s="56"/>
      <c r="H156" s="56"/>
      <c r="I156" s="56"/>
    </row>
    <row r="157" customFormat="false" ht="13.5" hidden="false" customHeight="true" outlineLevel="0" collapsed="false">
      <c r="A157" s="3" t="s">
        <v>157</v>
      </c>
      <c r="B157" s="3"/>
      <c r="C157" s="3" t="s">
        <v>158</v>
      </c>
      <c r="D157" s="89" t="s">
        <v>159</v>
      </c>
      <c r="E157" s="89"/>
      <c r="F157" s="3" t="s">
        <v>160</v>
      </c>
      <c r="G157" s="3" t="s">
        <v>161</v>
      </c>
      <c r="H157" s="90" t="s">
        <v>162</v>
      </c>
      <c r="I157" s="90"/>
    </row>
    <row r="158" customFormat="false" ht="13.5" hidden="false" customHeight="true" outlineLevel="0" collapsed="false">
      <c r="A158" s="35" t="n">
        <f aca="false">I113</f>
        <v>2439.1715582638</v>
      </c>
      <c r="B158" s="35"/>
      <c r="C158" s="35" t="n">
        <f aca="false">I144</f>
        <v>0</v>
      </c>
      <c r="D158" s="91" t="n">
        <f aca="false">A158+C158</f>
        <v>2439.1715582638</v>
      </c>
      <c r="E158" s="91"/>
      <c r="F158" s="22" t="s">
        <v>147</v>
      </c>
      <c r="G158" s="64" t="n">
        <v>0.0165</v>
      </c>
      <c r="H158" s="92" t="n">
        <v>0.0065</v>
      </c>
      <c r="I158" s="92"/>
      <c r="J158" s="53"/>
    </row>
    <row r="159" customFormat="false" ht="13.5" hidden="false" customHeight="true" outlineLevel="0" collapsed="false">
      <c r="A159" s="10" t="s">
        <v>163</v>
      </c>
      <c r="B159" s="10"/>
      <c r="C159" s="22" t="n">
        <v>1</v>
      </c>
      <c r="D159" s="93" t="n">
        <f aca="false">G163/1</f>
        <v>0.1175</v>
      </c>
      <c r="E159" s="94" t="n">
        <f aca="false">C159-D159</f>
        <v>0.8825</v>
      </c>
      <c r="F159" s="22" t="s">
        <v>148</v>
      </c>
      <c r="G159" s="64" t="n">
        <v>0.076</v>
      </c>
      <c r="H159" s="92" t="n">
        <v>0.03</v>
      </c>
      <c r="I159" s="92"/>
    </row>
    <row r="160" customFormat="false" ht="13.5" hidden="false" customHeight="true" outlineLevel="0" collapsed="false">
      <c r="A160" s="95" t="s">
        <v>164</v>
      </c>
      <c r="B160" s="95"/>
      <c r="C160" s="22" t="n">
        <v>1</v>
      </c>
      <c r="D160" s="93" t="n">
        <f aca="false">H163</f>
        <v>0.0615</v>
      </c>
      <c r="E160" s="96" t="n">
        <f aca="false">C160-D160</f>
        <v>0.9385</v>
      </c>
      <c r="F160" s="22" t="s">
        <v>19</v>
      </c>
      <c r="G160" s="64" t="n">
        <f aca="false">I11</f>
        <v>0.025</v>
      </c>
      <c r="H160" s="92" t="n">
        <f aca="false">I11</f>
        <v>0.025</v>
      </c>
      <c r="I160" s="92"/>
    </row>
    <row r="161" customFormat="false" ht="13.5" hidden="false" customHeight="true" outlineLevel="0" collapsed="false">
      <c r="A161" s="95" t="s">
        <v>165</v>
      </c>
      <c r="B161" s="95"/>
      <c r="C161" s="22" t="n">
        <v>1</v>
      </c>
      <c r="D161" s="97" t="n">
        <v>0.09</v>
      </c>
      <c r="E161" s="98" t="n">
        <f aca="false">C161-D161</f>
        <v>0.91</v>
      </c>
      <c r="F161" s="22" t="s">
        <v>166</v>
      </c>
      <c r="G161" s="64" t="n">
        <v>0</v>
      </c>
      <c r="H161" s="92" t="n">
        <v>0</v>
      </c>
      <c r="I161" s="92"/>
    </row>
    <row r="162" customFormat="false" ht="13.5" hidden="false" customHeight="true" outlineLevel="0" collapsed="false">
      <c r="A162" s="99" t="s">
        <v>167</v>
      </c>
      <c r="B162" s="99" t="s">
        <v>168</v>
      </c>
      <c r="C162" s="99"/>
      <c r="D162" s="99"/>
      <c r="E162" s="99"/>
      <c r="F162" s="20" t="s">
        <v>169</v>
      </c>
      <c r="G162" s="64" t="n">
        <v>0</v>
      </c>
      <c r="H162" s="92" t="n">
        <v>0</v>
      </c>
      <c r="I162" s="92"/>
    </row>
    <row r="163" customFormat="false" ht="18" hidden="false" customHeight="true" outlineLevel="0" collapsed="false">
      <c r="A163" s="99"/>
      <c r="B163" s="99"/>
      <c r="C163" s="99"/>
      <c r="D163" s="99"/>
      <c r="E163" s="99"/>
      <c r="F163" s="3" t="s">
        <v>170</v>
      </c>
      <c r="G163" s="100" t="n">
        <f aca="false">SUM(G158:G162)</f>
        <v>0.1175</v>
      </c>
      <c r="H163" s="101" t="n">
        <f aca="false">SUM(H158:I162)</f>
        <v>0.0615</v>
      </c>
      <c r="I163" s="101"/>
    </row>
    <row r="164" customFormat="false" ht="48.75" hidden="false" customHeight="true" outlineLevel="0" collapsed="false">
      <c r="A164" s="102" t="s">
        <v>171</v>
      </c>
      <c r="B164" s="102"/>
      <c r="C164" s="102"/>
      <c r="D164" s="102"/>
      <c r="E164" s="102"/>
      <c r="F164" s="102"/>
      <c r="G164" s="102"/>
      <c r="H164" s="102"/>
      <c r="I164" s="102"/>
    </row>
    <row r="165" customFormat="false" ht="12" hidden="false" customHeight="true" outlineLevel="0" collapsed="false">
      <c r="A165" s="45" t="s">
        <v>172</v>
      </c>
      <c r="B165" s="88" t="s">
        <v>173</v>
      </c>
      <c r="C165" s="88"/>
      <c r="D165" s="88"/>
      <c r="E165" s="88"/>
      <c r="F165" s="88"/>
      <c r="G165" s="88"/>
      <c r="H165" s="88"/>
      <c r="I165" s="88"/>
    </row>
    <row r="166" customFormat="false" ht="4.5" hidden="false" customHeight="true" outlineLevel="0" collapsed="false">
      <c r="A166" s="103"/>
      <c r="B166" s="104"/>
      <c r="C166" s="104"/>
      <c r="D166" s="104"/>
      <c r="E166" s="104"/>
      <c r="F166" s="104"/>
      <c r="G166" s="104"/>
      <c r="H166" s="104"/>
      <c r="I166" s="104"/>
    </row>
    <row r="167" customFormat="false" ht="12" hidden="false" customHeight="true" outlineLevel="0" collapsed="false">
      <c r="A167" s="68" t="s">
        <v>174</v>
      </c>
      <c r="B167" s="68"/>
      <c r="C167" s="68"/>
      <c r="D167" s="68"/>
      <c r="E167" s="68"/>
      <c r="F167" s="68"/>
      <c r="G167" s="68"/>
      <c r="H167" s="69" t="n">
        <f aca="false">H153</f>
        <v>0.0655301012253596</v>
      </c>
      <c r="I167" s="70" t="n">
        <f aca="false">I153</f>
        <v>159.839159119045</v>
      </c>
    </row>
    <row r="168" customFormat="false" ht="4.5" hidden="false" customHeight="true" outlineLevel="0" collapsed="false"/>
    <row r="169" customFormat="false" ht="11.25" hidden="false" customHeight="true" outlineLevel="0" collapsed="false">
      <c r="A169" s="105" t="s">
        <v>175</v>
      </c>
      <c r="B169" s="105"/>
      <c r="C169" s="105"/>
      <c r="D169" s="105"/>
      <c r="E169" s="105"/>
      <c r="F169" s="105"/>
      <c r="G169" s="105"/>
      <c r="H169" s="105"/>
      <c r="I169" s="105"/>
    </row>
    <row r="170" customFormat="false" ht="11.25" hidden="false" customHeight="true" outlineLevel="0" collapsed="false">
      <c r="A170" s="31" t="s">
        <v>40</v>
      </c>
      <c r="B170" s="31"/>
      <c r="C170" s="31"/>
      <c r="D170" s="31"/>
      <c r="E170" s="31"/>
      <c r="F170" s="31"/>
      <c r="G170" s="31"/>
      <c r="H170" s="31"/>
      <c r="I170" s="31"/>
    </row>
    <row r="171" customFormat="false" ht="15" hidden="false" customHeight="true" outlineLevel="0" collapsed="false">
      <c r="A171" s="22" t="n">
        <v>1</v>
      </c>
      <c r="B171" s="10" t="s">
        <v>176</v>
      </c>
      <c r="C171" s="10"/>
      <c r="D171" s="10"/>
      <c r="E171" s="10"/>
      <c r="F171" s="10"/>
      <c r="G171" s="10"/>
      <c r="H171" s="34" t="n">
        <f aca="false">I171/$G$194</f>
        <v>0.429829547269021</v>
      </c>
      <c r="I171" s="106" t="n">
        <f aca="false">I48</f>
        <v>1117.1316</v>
      </c>
    </row>
    <row r="172" customFormat="false" ht="15" hidden="false" customHeight="true" outlineLevel="0" collapsed="false">
      <c r="A172" s="22" t="n">
        <v>2</v>
      </c>
      <c r="B172" s="10" t="s">
        <v>177</v>
      </c>
      <c r="C172" s="10"/>
      <c r="D172" s="10"/>
      <c r="E172" s="10"/>
      <c r="F172" s="10"/>
      <c r="G172" s="10"/>
      <c r="H172" s="34" t="n">
        <f aca="false">I172/$G$194</f>
        <v>0.333733544253035</v>
      </c>
      <c r="I172" s="106" t="n">
        <f aca="false">I66+I78+I85+I89</f>
        <v>867.377058263798</v>
      </c>
    </row>
    <row r="173" customFormat="false" ht="15" hidden="false" customHeight="true" outlineLevel="0" collapsed="false">
      <c r="A173" s="22" t="n">
        <v>3</v>
      </c>
      <c r="B173" s="10" t="s">
        <v>178</v>
      </c>
      <c r="C173" s="10"/>
      <c r="D173" s="10"/>
      <c r="E173" s="10"/>
      <c r="F173" s="10"/>
      <c r="G173" s="10"/>
      <c r="H173" s="34" t="n">
        <f aca="false">I173/$G$194</f>
        <v>0.174936908477945</v>
      </c>
      <c r="I173" s="106" t="n">
        <f aca="false">I99</f>
        <v>454.6629</v>
      </c>
    </row>
    <row r="174" s="41" customFormat="true" ht="15" hidden="false" customHeight="true" outlineLevel="0" collapsed="false">
      <c r="A174" s="68" t="s">
        <v>179</v>
      </c>
      <c r="B174" s="68"/>
      <c r="C174" s="68"/>
      <c r="D174" s="68"/>
      <c r="E174" s="68"/>
      <c r="F174" s="68"/>
      <c r="G174" s="68"/>
      <c r="H174" s="69" t="n">
        <f aca="false">H171+H172+H173</f>
        <v>0.9385</v>
      </c>
      <c r="I174" s="70" t="n">
        <f aca="false">SUM(I171:I173)</f>
        <v>2439.1715582638</v>
      </c>
      <c r="J174" s="54"/>
    </row>
    <row r="175" customFormat="false" ht="4.5" hidden="false" customHeight="true" outlineLevel="0" collapsed="false"/>
    <row r="176" customFormat="false" ht="11.25" hidden="false" customHeight="true" outlineLevel="0" collapsed="false">
      <c r="A176" s="31" t="s">
        <v>116</v>
      </c>
      <c r="B176" s="31"/>
      <c r="C176" s="31"/>
      <c r="D176" s="31"/>
      <c r="E176" s="31"/>
      <c r="F176" s="31"/>
      <c r="G176" s="31"/>
      <c r="H176" s="31"/>
      <c r="I176" s="31"/>
    </row>
    <row r="177" customFormat="false" ht="15" hidden="false" customHeight="true" outlineLevel="0" collapsed="false">
      <c r="A177" s="22" t="n">
        <v>1</v>
      </c>
      <c r="B177" s="10" t="s">
        <v>180</v>
      </c>
      <c r="C177" s="10"/>
      <c r="D177" s="10"/>
      <c r="E177" s="10"/>
      <c r="F177" s="10"/>
      <c r="G177" s="10"/>
      <c r="H177" s="34" t="n">
        <f aca="false">I177/$G$194</f>
        <v>0</v>
      </c>
      <c r="I177" s="35" t="n">
        <f aca="false">I124</f>
        <v>0</v>
      </c>
    </row>
    <row r="178" customFormat="false" ht="15" hidden="false" customHeight="true" outlineLevel="0" collapsed="false">
      <c r="A178" s="22" t="n">
        <v>2</v>
      </c>
      <c r="B178" s="10" t="s">
        <v>181</v>
      </c>
      <c r="C178" s="10"/>
      <c r="D178" s="10"/>
      <c r="E178" s="10"/>
      <c r="F178" s="10"/>
      <c r="G178" s="10"/>
      <c r="H178" s="34" t="n">
        <f aca="false">I178/$G$194</f>
        <v>0</v>
      </c>
      <c r="I178" s="35" t="n">
        <f aca="false">I134</f>
        <v>0</v>
      </c>
    </row>
    <row r="179" customFormat="false" ht="15" hidden="false" customHeight="true" outlineLevel="0" collapsed="false">
      <c r="A179" s="22" t="n">
        <v>3</v>
      </c>
      <c r="B179" s="10" t="s">
        <v>182</v>
      </c>
      <c r="C179" s="10"/>
      <c r="D179" s="10"/>
      <c r="E179" s="10"/>
      <c r="F179" s="10"/>
      <c r="G179" s="10"/>
      <c r="H179" s="34" t="n">
        <f aca="false">I179/$G$194</f>
        <v>0</v>
      </c>
      <c r="I179" s="35" t="n">
        <f aca="false">I138</f>
        <v>0</v>
      </c>
    </row>
    <row r="180" customFormat="false" ht="15" hidden="false" customHeight="true" outlineLevel="0" collapsed="false">
      <c r="A180" s="68" t="s">
        <v>183</v>
      </c>
      <c r="B180" s="68"/>
      <c r="C180" s="68"/>
      <c r="D180" s="68"/>
      <c r="E180" s="68"/>
      <c r="F180" s="68"/>
      <c r="G180" s="68"/>
      <c r="H180" s="69" t="n">
        <f aca="false">H177+H178+H179</f>
        <v>0</v>
      </c>
      <c r="I180" s="70" t="n">
        <f aca="false">I177+I178+I179</f>
        <v>0</v>
      </c>
    </row>
    <row r="181" customFormat="false" ht="4.5" hidden="false" customHeight="true" outlineLevel="0" collapsed="false"/>
    <row r="182" customFormat="false" ht="11.25" hidden="false" customHeight="true" outlineLevel="0" collapsed="false">
      <c r="A182" s="31" t="s">
        <v>145</v>
      </c>
      <c r="B182" s="31"/>
      <c r="C182" s="31"/>
      <c r="D182" s="31"/>
      <c r="E182" s="31"/>
      <c r="F182" s="31"/>
      <c r="G182" s="31"/>
      <c r="H182" s="31"/>
      <c r="I182" s="31"/>
    </row>
    <row r="183" customFormat="false" ht="15" hidden="false" customHeight="true" outlineLevel="0" collapsed="false">
      <c r="A183" s="22" t="n">
        <v>1</v>
      </c>
      <c r="B183" s="10" t="s">
        <v>184</v>
      </c>
      <c r="C183" s="10"/>
      <c r="D183" s="10"/>
      <c r="E183" s="10"/>
      <c r="F183" s="10"/>
      <c r="G183" s="10"/>
      <c r="H183" s="34" t="n">
        <f aca="false">I183/$G$194</f>
        <v>0.0615</v>
      </c>
      <c r="I183" s="35" t="n">
        <f aca="false">I153</f>
        <v>159.839159119045</v>
      </c>
    </row>
    <row r="184" customFormat="false" ht="15" hidden="false" customHeight="true" outlineLevel="0" collapsed="false">
      <c r="A184" s="68" t="s">
        <v>185</v>
      </c>
      <c r="B184" s="68"/>
      <c r="C184" s="68"/>
      <c r="D184" s="68"/>
      <c r="E184" s="68"/>
      <c r="F184" s="68"/>
      <c r="G184" s="68"/>
      <c r="H184" s="69" t="n">
        <f aca="false">H183</f>
        <v>0.0615</v>
      </c>
      <c r="I184" s="70" t="n">
        <f aca="false">I153</f>
        <v>159.839159119045</v>
      </c>
      <c r="K184" s="62"/>
    </row>
    <row r="185" customFormat="false" ht="4.5" hidden="false" customHeight="true" outlineLevel="0" collapsed="false"/>
    <row r="186" customFormat="false" ht="11.25" hidden="false" customHeight="true" outlineLevel="0" collapsed="false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customFormat="false" ht="4.5" hidden="false" customHeight="true" outlineLevel="0" collapsed="false">
      <c r="A187" s="108"/>
      <c r="B187" s="108"/>
      <c r="C187" s="108"/>
      <c r="D187" s="108"/>
      <c r="E187" s="108"/>
      <c r="F187" s="108"/>
      <c r="G187" s="108"/>
      <c r="H187" s="108"/>
      <c r="I187" s="108"/>
    </row>
    <row r="188" customFormat="false" ht="22.5" hidden="false" customHeight="true" outlineLevel="0" collapsed="false">
      <c r="A188" s="107" t="s">
        <v>187</v>
      </c>
      <c r="B188" s="107"/>
      <c r="C188" s="107"/>
      <c r="D188" s="107"/>
      <c r="E188" s="107"/>
      <c r="F188" s="107"/>
      <c r="G188" s="107"/>
      <c r="H188" s="107"/>
      <c r="I188" s="109" t="n">
        <f aca="false">I120*H194</f>
        <v>0</v>
      </c>
    </row>
    <row r="189" customFormat="false" ht="4.5" hidden="false" customHeight="true" outlineLevel="0" collapsed="false">
      <c r="A189" s="108"/>
      <c r="B189" s="108"/>
      <c r="C189" s="108"/>
      <c r="D189" s="108"/>
      <c r="E189" s="108"/>
      <c r="F189" s="108"/>
      <c r="G189" s="110"/>
      <c r="H189" s="110"/>
      <c r="I189" s="110"/>
    </row>
    <row r="190" customFormat="false" ht="63.75" hidden="false" customHeight="true" outlineLevel="0" collapsed="false">
      <c r="A190" s="107" t="s">
        <v>188</v>
      </c>
      <c r="B190" s="107"/>
      <c r="C190" s="107"/>
      <c r="D190" s="107"/>
      <c r="E190" s="107"/>
      <c r="F190" s="107"/>
      <c r="G190" s="111" t="s">
        <v>189</v>
      </c>
      <c r="H190" s="111"/>
      <c r="I190" s="111"/>
    </row>
    <row r="191" customFormat="false" ht="11.25" hidden="false" customHeight="true" outlineLevel="0" collapsed="false">
      <c r="A191" s="107"/>
      <c r="B191" s="107"/>
      <c r="C191" s="107"/>
      <c r="D191" s="107"/>
      <c r="E191" s="107"/>
      <c r="F191" s="107"/>
      <c r="G191" s="112"/>
      <c r="H191" s="109"/>
      <c r="I191" s="109" t="n">
        <f aca="false">((H70+H76+H77+H82+H83+H84)+((H70+H76+H77+H82+H83+H84)*H66))*I48*H194</f>
        <v>430.120502069731</v>
      </c>
    </row>
    <row r="192" customFormat="false" ht="4.5" hidden="false" customHeight="true" outlineLevel="0" collapsed="false">
      <c r="A192" s="108"/>
      <c r="B192" s="108"/>
      <c r="C192" s="108"/>
      <c r="D192" s="108"/>
      <c r="E192" s="108"/>
      <c r="F192" s="108"/>
      <c r="G192" s="108"/>
      <c r="H192" s="108"/>
      <c r="I192" s="108"/>
    </row>
    <row r="193" customFormat="false" ht="35.25" hidden="false" customHeight="true" outlineLevel="0" collapsed="false">
      <c r="A193" s="107" t="s">
        <v>190</v>
      </c>
      <c r="B193" s="107"/>
      <c r="C193" s="107"/>
      <c r="D193" s="107"/>
      <c r="E193" s="107"/>
      <c r="F193" s="107"/>
      <c r="G193" s="113" t="s">
        <v>191</v>
      </c>
      <c r="H193" s="113" t="s">
        <v>192</v>
      </c>
      <c r="I193" s="113" t="s">
        <v>193</v>
      </c>
    </row>
    <row r="194" customFormat="false" ht="14.25" hidden="false" customHeight="true" outlineLevel="0" collapsed="false">
      <c r="A194" s="107"/>
      <c r="B194" s="107"/>
      <c r="C194" s="107"/>
      <c r="D194" s="107"/>
      <c r="E194" s="107"/>
      <c r="F194" s="107"/>
      <c r="G194" s="114" t="n">
        <f aca="false">I174+I180+I184</f>
        <v>2599.01071738284</v>
      </c>
      <c r="H194" s="107" t="n">
        <f aca="false">IF(D6="12x36",2,1)</f>
        <v>1</v>
      </c>
      <c r="I194" s="115" t="n">
        <f aca="false">G194*H194</f>
        <v>2599.01071738284</v>
      </c>
    </row>
  </sheetData>
  <mergeCells count="18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I34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56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1:G121"/>
    <mergeCell ref="B122:G122"/>
    <mergeCell ref="B123:G123"/>
    <mergeCell ref="A124:G124"/>
    <mergeCell ref="B125:I125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80:G180"/>
    <mergeCell ref="A182:I182"/>
    <mergeCell ref="B183:G183"/>
    <mergeCell ref="A184:G184"/>
    <mergeCell ref="A186:I186"/>
    <mergeCell ref="A187:I187"/>
    <mergeCell ref="A188:H188"/>
    <mergeCell ref="A190:F191"/>
    <mergeCell ref="G190:I190"/>
    <mergeCell ref="A192:I192"/>
    <mergeCell ref="A193:F19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9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I5" activeCellId="0" sqref="I5"/>
    </sheetView>
  </sheetViews>
  <sheetFormatPr defaultColWidth="9.2890625" defaultRowHeight="11.25" customHeight="false" zeroHeight="false" outlineLevelRow="0" outlineLevelCol="0"/>
  <cols>
    <col collapsed="false" customWidth="true" hidden="false" outlineLevel="0" max="1" min="1" style="1" width="2.71"/>
    <col collapsed="false" customWidth="true" hidden="false" outlineLevel="0" max="2" min="2" style="1" width="14.29"/>
    <col collapsed="false" customWidth="true" hidden="false" outlineLevel="0" max="3" min="3" style="1" width="14.42"/>
    <col collapsed="false" customWidth="true" hidden="false" outlineLevel="0" max="4" min="4" style="1" width="11.29"/>
    <col collapsed="false" customWidth="true" hidden="false" outlineLevel="0" max="5" min="5" style="1" width="12.29"/>
    <col collapsed="false" customWidth="true" hidden="false" outlineLevel="0" max="7" min="6" style="1" width="11.29"/>
    <col collapsed="false" customWidth="fals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29"/>
    <col collapsed="false" customWidth="true" hidden="false" outlineLevel="0" max="11" min="11" style="1" width="10"/>
    <col collapsed="false" customWidth="false" hidden="false" outlineLevel="0" max="12" min="12" style="1" width="9.29"/>
    <col collapsed="false" customWidth="true" hidden="false" outlineLevel="0" max="15" min="13" style="1" width="22.29"/>
    <col collapsed="false" customWidth="false" hidden="false" outlineLevel="0" max="16384" min="16" style="1" width="9.29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195</v>
      </c>
      <c r="E5" s="11"/>
      <c r="F5" s="11"/>
      <c r="G5" s="12" t="str">
        <f aca="false">IF(D6="12x36","Regime de trabalho:","Quantidade de HORAS/MÊS")</f>
        <v>Regime de trabalho:</v>
      </c>
      <c r="H5" s="12"/>
      <c r="I5" s="13" t="str">
        <f aca="false">IF(D6="12x36",D6,5*D6)</f>
        <v>12x36</v>
      </c>
    </row>
    <row r="6" customFormat="false" ht="18.75" hidden="false" customHeight="true" outlineLevel="0" collapsed="false">
      <c r="A6" s="14" t="str">
        <f aca="false">IF(D6="12x36","Regime de trabalho:","Regime de trabalho (horas semanais):")</f>
        <v>Regime de trabalho:</v>
      </c>
      <c r="B6" s="14"/>
      <c r="C6" s="14"/>
      <c r="D6" s="14" t="s">
        <v>196</v>
      </c>
      <c r="E6" s="14"/>
      <c r="F6" s="14"/>
      <c r="G6" s="12"/>
      <c r="H6" s="12"/>
      <c r="I6" s="13"/>
    </row>
    <row r="7" customFormat="false" ht="22.5" hidden="false" customHeight="true" outlineLevel="0" collapsed="false">
      <c r="A7" s="14" t="s">
        <v>8</v>
      </c>
      <c r="B7" s="14"/>
      <c r="C7" s="14"/>
      <c r="D7" s="10" t="s">
        <v>9</v>
      </c>
      <c r="E7" s="10"/>
      <c r="F7" s="10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4" t="s">
        <v>12</v>
      </c>
      <c r="B8" s="14"/>
      <c r="C8" s="14"/>
      <c r="D8" s="10" t="s">
        <v>13</v>
      </c>
      <c r="E8" s="10"/>
      <c r="F8" s="10"/>
      <c r="G8" s="15"/>
      <c r="H8" s="15"/>
      <c r="I8" s="16"/>
    </row>
    <row r="9" customFormat="false" ht="18.75" hidden="false" customHeight="true" outlineLevel="0" collapsed="false">
      <c r="A9" s="14" t="s">
        <v>14</v>
      </c>
      <c r="B9" s="14"/>
      <c r="C9" s="14"/>
      <c r="D9" s="14" t="s">
        <v>15</v>
      </c>
      <c r="E9" s="14"/>
      <c r="F9" s="14"/>
      <c r="G9" s="15" t="s">
        <v>16</v>
      </c>
      <c r="H9" s="15"/>
      <c r="I9" s="16" t="n">
        <v>0.3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2105.4</v>
      </c>
    </row>
    <row r="11" customFormat="false" ht="1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Porto Alegre</v>
      </c>
      <c r="H11" s="18" t="s">
        <v>20</v>
      </c>
      <c r="I11" s="21" t="n">
        <v>0.025</v>
      </c>
    </row>
    <row r="12" customFormat="false" ht="24.75" hidden="false" customHeight="true" outlineLevel="0" collapsed="false">
      <c r="A12" s="22" t="s">
        <v>21</v>
      </c>
      <c r="B12" s="22"/>
      <c r="C12" s="22"/>
      <c r="D12" s="22"/>
      <c r="E12" s="22"/>
      <c r="F12" s="22"/>
      <c r="G12" s="18" t="s">
        <v>13</v>
      </c>
      <c r="H12" s="18" t="s">
        <v>22</v>
      </c>
      <c r="I12" s="19" t="n">
        <v>1.59</v>
      </c>
    </row>
    <row r="13" customFormat="false" ht="15.75" hidden="false" customHeight="true" outlineLevel="0" collapsed="false">
      <c r="A13" s="22" t="s">
        <v>23</v>
      </c>
      <c r="B13" s="22"/>
      <c r="C13" s="22"/>
      <c r="D13" s="22"/>
      <c r="E13" s="22"/>
      <c r="F13" s="22"/>
      <c r="G13" s="18"/>
      <c r="H13" s="18"/>
      <c r="I13" s="23" t="n">
        <v>15</v>
      </c>
    </row>
    <row r="14" customFormat="false" ht="15" hidden="false" customHeight="true" outlineLevel="0" collapsed="false">
      <c r="A14" s="20" t="s">
        <v>24</v>
      </c>
      <c r="B14" s="20"/>
      <c r="C14" s="20"/>
      <c r="D14" s="20"/>
      <c r="E14" s="20"/>
      <c r="F14" s="20"/>
      <c r="G14" s="18" t="s">
        <v>13</v>
      </c>
      <c r="H14" s="18" t="s">
        <v>25</v>
      </c>
      <c r="I14" s="19" t="n">
        <v>5.3</v>
      </c>
    </row>
    <row r="15" customFormat="false" ht="11.25" hidden="false" customHeight="false" outlineLevel="0" collapsed="false">
      <c r="A15" s="20"/>
      <c r="B15" s="20"/>
      <c r="C15" s="20"/>
      <c r="D15" s="20"/>
      <c r="E15" s="20"/>
      <c r="F15" s="20"/>
      <c r="G15" s="18"/>
      <c r="H15" s="18" t="s">
        <v>26</v>
      </c>
      <c r="I15" s="23" t="n">
        <f aca="false">I13</f>
        <v>15</v>
      </c>
    </row>
    <row r="16" customFormat="false" ht="11.25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27</v>
      </c>
      <c r="I16" s="16" t="n">
        <v>0.06</v>
      </c>
    </row>
    <row r="17" customFormat="false" ht="11.25" hidden="false" customHeight="true" outlineLevel="0" collapsed="false">
      <c r="A17" s="20" t="s">
        <v>28</v>
      </c>
      <c r="B17" s="20"/>
      <c r="C17" s="20"/>
      <c r="D17" s="20"/>
      <c r="E17" s="20"/>
      <c r="F17" s="20"/>
      <c r="G17" s="18" t="s">
        <v>13</v>
      </c>
      <c r="H17" s="18" t="s">
        <v>25</v>
      </c>
      <c r="I17" s="19" t="n">
        <v>30</v>
      </c>
    </row>
    <row r="18" customFormat="false" ht="11.25" hidden="false" customHeight="true" outlineLevel="0" collapsed="false">
      <c r="A18" s="20"/>
      <c r="B18" s="20"/>
      <c r="C18" s="20"/>
      <c r="D18" s="20"/>
      <c r="E18" s="20"/>
      <c r="F18" s="20"/>
      <c r="G18" s="18"/>
      <c r="H18" s="18" t="s">
        <v>26</v>
      </c>
      <c r="I18" s="23" t="n">
        <f aca="false">I13</f>
        <v>15</v>
      </c>
    </row>
    <row r="19" customFormat="false" ht="11.25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27</v>
      </c>
      <c r="I19" s="16" t="n">
        <v>0.2</v>
      </c>
    </row>
    <row r="20" customFormat="false" ht="11.25" hidden="false" customHeight="true" outlineLevel="0" collapsed="false">
      <c r="A20" s="20" t="s">
        <v>29</v>
      </c>
      <c r="B20" s="20"/>
      <c r="C20" s="20"/>
      <c r="D20" s="20"/>
      <c r="E20" s="20"/>
      <c r="F20" s="20"/>
      <c r="G20" s="18" t="s">
        <v>13</v>
      </c>
      <c r="H20" s="18" t="s">
        <v>25</v>
      </c>
      <c r="I20" s="19" t="s">
        <v>11</v>
      </c>
    </row>
    <row r="21" customFormat="false" ht="11.25" hidden="false" customHeight="false" outlineLevel="0" collapsed="false">
      <c r="A21" s="20"/>
      <c r="B21" s="20"/>
      <c r="C21" s="20"/>
      <c r="D21" s="20"/>
      <c r="E21" s="20"/>
      <c r="F21" s="20"/>
      <c r="G21" s="18"/>
      <c r="H21" s="18" t="s">
        <v>26</v>
      </c>
      <c r="I21" s="23" t="s">
        <v>11</v>
      </c>
    </row>
    <row r="22" customFormat="false" ht="11.25" hidden="false" customHeight="false" outlineLevel="0" collapsed="false">
      <c r="A22" s="20"/>
      <c r="B22" s="20"/>
      <c r="C22" s="20"/>
      <c r="D22" s="20"/>
      <c r="E22" s="20"/>
      <c r="F22" s="20"/>
      <c r="G22" s="18"/>
      <c r="H22" s="18" t="s">
        <v>27</v>
      </c>
      <c r="I22" s="16" t="s">
        <v>11</v>
      </c>
    </row>
    <row r="23" customFormat="false" ht="36" hidden="false" customHeight="true" outlineLevel="0" collapsed="false">
      <c r="A23" s="24" t="s">
        <v>30</v>
      </c>
      <c r="B23" s="24"/>
      <c r="C23" s="24"/>
      <c r="D23" s="24"/>
      <c r="E23" s="24"/>
      <c r="F23" s="24"/>
      <c r="G23" s="12" t="s">
        <v>13</v>
      </c>
      <c r="H23" s="12" t="s">
        <v>31</v>
      </c>
      <c r="I23" s="25" t="s">
        <v>11</v>
      </c>
    </row>
    <row r="24" customFormat="false" ht="22.5" hidden="false" customHeight="true" outlineLevel="0" collapsed="false">
      <c r="A24" s="22" t="s">
        <v>32</v>
      </c>
      <c r="B24" s="22"/>
      <c r="C24" s="22"/>
      <c r="D24" s="22"/>
      <c r="E24" s="22"/>
      <c r="F24" s="22"/>
      <c r="G24" s="12"/>
      <c r="H24" s="12" t="s">
        <v>33</v>
      </c>
      <c r="I24" s="26" t="s">
        <v>11</v>
      </c>
    </row>
    <row r="25" customFormat="false" ht="34.5" hidden="false" customHeight="true" outlineLevel="0" collapsed="false">
      <c r="A25" s="22" t="s">
        <v>34</v>
      </c>
      <c r="B25" s="22"/>
      <c r="C25" s="22"/>
      <c r="D25" s="22"/>
      <c r="E25" s="22"/>
      <c r="F25" s="22"/>
      <c r="G25" s="18"/>
      <c r="H25" s="18" t="s">
        <v>22</v>
      </c>
      <c r="I25" s="19" t="s">
        <v>11</v>
      </c>
    </row>
    <row r="26" customFormat="false" ht="15" hidden="false" customHeight="true" outlineLevel="0" collapsed="false">
      <c r="A26" s="22" t="s">
        <v>35</v>
      </c>
      <c r="B26" s="22"/>
      <c r="C26" s="22"/>
      <c r="D26" s="22"/>
      <c r="E26" s="22"/>
      <c r="F26" s="22"/>
      <c r="G26" s="12"/>
      <c r="H26" s="27" t="s">
        <v>36</v>
      </c>
      <c r="I26" s="28" t="s">
        <v>11</v>
      </c>
    </row>
    <row r="27" customFormat="false" ht="15" hidden="false" customHeight="true" outlineLevel="0" collapsed="false">
      <c r="A27" s="22"/>
      <c r="B27" s="22"/>
      <c r="C27" s="22"/>
      <c r="D27" s="22"/>
      <c r="E27" s="22"/>
      <c r="F27" s="22"/>
      <c r="G27" s="12"/>
      <c r="H27" s="29" t="s">
        <v>37</v>
      </c>
      <c r="I27" s="16" t="s">
        <v>11</v>
      </c>
    </row>
    <row r="28" customFormat="false" ht="26.25" hidden="false" customHeight="true" outlineLevel="0" collapsed="false">
      <c r="A28" s="22" t="s">
        <v>38</v>
      </c>
      <c r="B28" s="22"/>
      <c r="C28" s="22"/>
      <c r="D28" s="22"/>
      <c r="E28" s="22"/>
      <c r="F28" s="22"/>
      <c r="G28" s="12"/>
      <c r="H28" s="18" t="s">
        <v>36</v>
      </c>
      <c r="I28" s="28" t="n">
        <v>15</v>
      </c>
    </row>
    <row r="29" customFormat="false" ht="35.25" hidden="false" customHeight="true" outlineLevel="0" collapsed="false">
      <c r="A29" s="22" t="s">
        <v>39</v>
      </c>
      <c r="B29" s="22"/>
      <c r="C29" s="22"/>
      <c r="D29" s="22"/>
      <c r="E29" s="22"/>
      <c r="F29" s="22"/>
      <c r="G29" s="18"/>
      <c r="H29" s="15" t="s">
        <v>33</v>
      </c>
      <c r="I29" s="16" t="n">
        <v>0.2</v>
      </c>
    </row>
    <row r="30" customFormat="false" ht="0.75" hidden="false" customHeight="true" outlineLevel="0" collapsed="false">
      <c r="A30" s="30"/>
      <c r="B30" s="30"/>
      <c r="C30" s="30"/>
      <c r="D30" s="30"/>
      <c r="E30" s="30"/>
      <c r="F30" s="30"/>
      <c r="G30" s="30"/>
      <c r="H30" s="30"/>
      <c r="I30" s="30"/>
    </row>
    <row r="31" customFormat="false" ht="0.75" hidden="false" customHeight="true" outlineLevel="0" collapsed="false">
      <c r="A31" s="30"/>
      <c r="B31" s="30"/>
      <c r="C31" s="30"/>
      <c r="D31" s="30"/>
      <c r="E31" s="30"/>
      <c r="F31" s="30"/>
      <c r="G31" s="30"/>
      <c r="H31" s="30"/>
      <c r="I31" s="30"/>
    </row>
    <row r="32" customFormat="false" ht="0.75" hidden="false" customHeight="true" outlineLevel="0" collapsed="false">
      <c r="A32" s="30"/>
      <c r="B32" s="30"/>
      <c r="C32" s="30"/>
      <c r="D32" s="30"/>
      <c r="E32" s="30"/>
      <c r="F32" s="30"/>
      <c r="G32" s="30"/>
      <c r="H32" s="30"/>
      <c r="I32" s="30"/>
    </row>
    <row r="33" customFormat="false" ht="0.75" hidden="false" customHeight="true" outlineLevel="0" collapsed="false">
      <c r="A33" s="30"/>
      <c r="B33" s="30"/>
      <c r="C33" s="30"/>
      <c r="D33" s="30"/>
      <c r="E33" s="30"/>
      <c r="F33" s="30"/>
      <c r="G33" s="30"/>
      <c r="H33" s="30"/>
      <c r="I33" s="30"/>
    </row>
    <row r="34" customFormat="false" ht="3" hidden="false" customHeight="true" outlineLevel="0" collapsed="false">
      <c r="A34" s="30"/>
      <c r="B34" s="30"/>
      <c r="C34" s="30"/>
      <c r="D34" s="30"/>
      <c r="E34" s="30"/>
      <c r="F34" s="30"/>
      <c r="G34" s="30"/>
      <c r="H34" s="30"/>
      <c r="I34" s="30"/>
    </row>
    <row r="35" customFormat="false" ht="17.25" hidden="false" customHeight="true" outlineLevel="0" collapsed="false">
      <c r="A35" s="31" t="s">
        <v>40</v>
      </c>
      <c r="B35" s="31"/>
      <c r="C35" s="31"/>
      <c r="D35" s="31"/>
      <c r="E35" s="31"/>
      <c r="F35" s="31"/>
      <c r="G35" s="31"/>
      <c r="H35" s="31"/>
      <c r="I35" s="31"/>
    </row>
    <row r="36" customFormat="false" ht="33.75" hidden="false" customHeight="true" outlineLevel="0" collapsed="false">
      <c r="A36" s="32" t="s">
        <v>41</v>
      </c>
      <c r="B36" s="33" t="s">
        <v>42</v>
      </c>
      <c r="C36" s="33"/>
      <c r="D36" s="33"/>
      <c r="E36" s="33"/>
      <c r="F36" s="33"/>
      <c r="G36" s="33"/>
      <c r="H36" s="32" t="s">
        <v>43</v>
      </c>
      <c r="I36" s="32" t="s">
        <v>44</v>
      </c>
    </row>
    <row r="37" customFormat="false" ht="15" hidden="false" customHeight="true" outlineLevel="0" collapsed="false">
      <c r="A37" s="22" t="n">
        <v>1</v>
      </c>
      <c r="B37" s="10" t="s">
        <v>45</v>
      </c>
      <c r="C37" s="10"/>
      <c r="D37" s="10"/>
      <c r="E37" s="10"/>
      <c r="F37" s="10"/>
      <c r="G37" s="10"/>
      <c r="H37" s="34" t="n">
        <f aca="false">I37/$I$48</f>
        <v>0.758914378280645</v>
      </c>
      <c r="I37" s="35" t="n">
        <f aca="false">IF(D6="12x36",I10,I10/H10*I5)</f>
        <v>2105.4</v>
      </c>
    </row>
    <row r="38" customFormat="false" ht="15" hidden="false" customHeight="true" outlineLevel="0" collapsed="false">
      <c r="A38" s="22" t="n">
        <f aca="false">A37+1</f>
        <v>2</v>
      </c>
      <c r="B38" s="10" t="s">
        <v>46</v>
      </c>
      <c r="C38" s="10"/>
      <c r="D38" s="10"/>
      <c r="E38" s="10"/>
      <c r="F38" s="10"/>
      <c r="G38" s="10"/>
      <c r="H38" s="34" t="n">
        <f aca="false">I38/$I$48</f>
        <v>0.230769230769231</v>
      </c>
      <c r="I38" s="35" t="n">
        <f aca="false">IF(I9=30%,(I37+I45+I46)*I9,0)</f>
        <v>640.206</v>
      </c>
    </row>
    <row r="39" customFormat="false" ht="15" hidden="false" customHeight="true" outlineLevel="0" collapsed="false">
      <c r="A39" s="22" t="n">
        <f aca="false">A38+1</f>
        <v>3</v>
      </c>
      <c r="B39" s="10" t="s">
        <v>47</v>
      </c>
      <c r="C39" s="10"/>
      <c r="D39" s="10"/>
      <c r="E39" s="10"/>
      <c r="F39" s="10"/>
      <c r="G39" s="10"/>
      <c r="H39" s="34" t="n">
        <f aca="false">I39/$I$48</f>
        <v>0</v>
      </c>
      <c r="I39" s="35" t="n">
        <f aca="false">IF(I7=10%,I25*I7,0)</f>
        <v>0</v>
      </c>
    </row>
    <row r="40" customFormat="false" ht="15" hidden="false" customHeight="true" outlineLevel="0" collapsed="false">
      <c r="A40" s="22" t="n">
        <f aca="false">A39+1</f>
        <v>4</v>
      </c>
      <c r="B40" s="10" t="s">
        <v>48</v>
      </c>
      <c r="C40" s="10"/>
      <c r="D40" s="10"/>
      <c r="E40" s="10"/>
      <c r="F40" s="10"/>
      <c r="G40" s="10"/>
      <c r="H40" s="34" t="n">
        <f aca="false">I40/$I$48</f>
        <v>0</v>
      </c>
      <c r="I40" s="35" t="n">
        <f aca="false">IF(I7=20%,I25*I7,0)</f>
        <v>0</v>
      </c>
    </row>
    <row r="41" customFormat="false" ht="15" hidden="false" customHeight="true" outlineLevel="0" collapsed="false">
      <c r="A41" s="22" t="n">
        <f aca="false">A40+1</f>
        <v>5</v>
      </c>
      <c r="B41" s="10" t="s">
        <v>49</v>
      </c>
      <c r="C41" s="10"/>
      <c r="D41" s="10"/>
      <c r="E41" s="10"/>
      <c r="F41" s="10"/>
      <c r="G41" s="10"/>
      <c r="H41" s="34" t="n">
        <f aca="false">I41/$I$48</f>
        <v>0</v>
      </c>
      <c r="I41" s="35" t="n">
        <f aca="false">IF(I7=40%,I25*I7,0)</f>
        <v>0</v>
      </c>
    </row>
    <row r="42" customFormat="false" ht="15" hidden="false" customHeight="true" outlineLevel="0" collapsed="false">
      <c r="A42" s="22" t="n">
        <f aca="false">A41+1</f>
        <v>6</v>
      </c>
      <c r="B42" s="10" t="s">
        <v>50</v>
      </c>
      <c r="C42" s="10"/>
      <c r="D42" s="10"/>
      <c r="E42" s="10"/>
      <c r="F42" s="10"/>
      <c r="G42" s="10"/>
      <c r="H42" s="34" t="n">
        <f aca="false">I42/$I$48</f>
        <v>0</v>
      </c>
      <c r="I42" s="35" t="n">
        <f aca="false">IF(I24="Não aplicável",0,I37*I24)</f>
        <v>0</v>
      </c>
    </row>
    <row r="43" customFormat="false" ht="15" hidden="false" customHeight="true" outlineLevel="0" collapsed="false">
      <c r="A43" s="22" t="n">
        <f aca="false">A42+1</f>
        <v>7</v>
      </c>
      <c r="B43" s="10" t="s">
        <v>51</v>
      </c>
      <c r="C43" s="10"/>
      <c r="D43" s="10"/>
      <c r="E43" s="10"/>
      <c r="F43" s="10"/>
      <c r="G43" s="10"/>
      <c r="H43" s="34" t="n">
        <f aca="false">I43/$I$48</f>
        <v>0</v>
      </c>
      <c r="I43" s="35" t="n">
        <f aca="false">IF(I26="Não aplicável",0,(I37+I38+I39+I40+I41+I42+I47)/I5*I26*(1+I27))</f>
        <v>0</v>
      </c>
    </row>
    <row r="44" customFormat="false" ht="23.25" hidden="false" customHeight="true" outlineLevel="0" collapsed="false">
      <c r="A44" s="22" t="n">
        <f aca="false">A43+1</f>
        <v>8</v>
      </c>
      <c r="B44" s="10" t="s">
        <v>52</v>
      </c>
      <c r="C44" s="10"/>
      <c r="D44" s="10"/>
      <c r="E44" s="10"/>
      <c r="F44" s="10"/>
      <c r="G44" s="10"/>
      <c r="H44" s="34" t="n">
        <f aca="false">I44/$I$48</f>
        <v>0</v>
      </c>
      <c r="I44" s="35" t="n">
        <f aca="false">IF(I26="Não aplicável",0,I26/I13*5*(I10/H10*(1+I27)))</f>
        <v>0</v>
      </c>
    </row>
    <row r="45" customFormat="false" ht="15" hidden="false" customHeight="true" outlineLevel="0" collapsed="false">
      <c r="A45" s="22" t="n">
        <f aca="false">A44+1</f>
        <v>9</v>
      </c>
      <c r="B45" s="10" t="s">
        <v>53</v>
      </c>
      <c r="C45" s="10"/>
      <c r="D45" s="10"/>
      <c r="E45" s="10"/>
      <c r="F45" s="10"/>
      <c r="G45" s="10"/>
      <c r="H45" s="34" t="n">
        <f aca="false">I45/$I$48</f>
        <v>0.00859699245843706</v>
      </c>
      <c r="I45" s="35" t="n">
        <f aca="false">I12*I13</f>
        <v>23.85</v>
      </c>
    </row>
    <row r="46" customFormat="false" ht="15" hidden="false" customHeight="true" outlineLevel="0" collapsed="false">
      <c r="A46" s="22" t="n">
        <f aca="false">A45+1</f>
        <v>10</v>
      </c>
      <c r="B46" s="10" t="s">
        <v>54</v>
      </c>
      <c r="C46" s="10"/>
      <c r="D46" s="10"/>
      <c r="E46" s="10"/>
      <c r="F46" s="10"/>
      <c r="G46" s="10"/>
      <c r="H46" s="34" t="n">
        <f aca="false">I46/$I$48</f>
        <v>0.00171939849168741</v>
      </c>
      <c r="I46" s="35" t="n">
        <f aca="false">I45*20%</f>
        <v>4.77</v>
      </c>
    </row>
    <row r="47" customFormat="false" ht="15" hidden="false" customHeight="true" outlineLevel="0" collapsed="false">
      <c r="A47" s="22" t="n">
        <f aca="false">A46+1</f>
        <v>11</v>
      </c>
      <c r="B47" s="36" t="str">
        <f aca="false"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36"/>
      <c r="D47" s="36"/>
      <c r="E47" s="36"/>
      <c r="F47" s="36"/>
      <c r="G47" s="36"/>
      <c r="H47" s="34" t="n">
        <f aca="false">I47/$I$48</f>
        <v>0</v>
      </c>
      <c r="I47" s="35" t="n">
        <v>0</v>
      </c>
    </row>
    <row r="48" s="41" customFormat="true" ht="15" hidden="false" customHeight="true" outlineLevel="0" collapsed="false">
      <c r="A48" s="37" t="s">
        <v>55</v>
      </c>
      <c r="B48" s="37"/>
      <c r="C48" s="37"/>
      <c r="D48" s="37"/>
      <c r="E48" s="37"/>
      <c r="F48" s="37"/>
      <c r="G48" s="37"/>
      <c r="H48" s="38" t="n">
        <f aca="false">SUM(H37:H47)</f>
        <v>1</v>
      </c>
      <c r="I48" s="39" t="n">
        <f aca="false">SUM(I37:I47)</f>
        <v>2774.226</v>
      </c>
      <c r="J48" s="40"/>
    </row>
    <row r="49" s="41" customFormat="true" ht="0.75" hidden="false" customHeight="true" outlineLevel="0" collapsed="false">
      <c r="A49" s="42"/>
      <c r="B49" s="42"/>
      <c r="C49" s="42"/>
      <c r="D49" s="42"/>
      <c r="E49" s="42"/>
      <c r="F49" s="42"/>
      <c r="G49" s="42"/>
      <c r="H49" s="42"/>
      <c r="I49" s="42"/>
      <c r="J49" s="40"/>
    </row>
    <row r="50" s="41" customFormat="true" ht="0.75" hidden="false" customHeight="true" outlineLevel="0" collapsed="false">
      <c r="A50" s="42"/>
      <c r="B50" s="42"/>
      <c r="C50" s="42"/>
      <c r="D50" s="42"/>
      <c r="E50" s="42"/>
      <c r="F50" s="42"/>
      <c r="G50" s="42"/>
      <c r="H50" s="42"/>
      <c r="I50" s="42"/>
      <c r="J50" s="40"/>
    </row>
    <row r="51" s="41" customFormat="true" ht="0.75" hidden="false" customHeight="true" outlineLevel="0" collapsed="false">
      <c r="A51" s="42"/>
      <c r="B51" s="42"/>
      <c r="C51" s="42"/>
      <c r="D51" s="42"/>
      <c r="E51" s="42"/>
      <c r="F51" s="42"/>
      <c r="G51" s="42"/>
      <c r="H51" s="42"/>
      <c r="I51" s="42"/>
      <c r="J51" s="40"/>
    </row>
    <row r="52" s="41" customFormat="true" ht="0.75" hidden="false" customHeight="true" outlineLevel="0" collapsed="false">
      <c r="A52" s="42"/>
      <c r="B52" s="42"/>
      <c r="C52" s="42"/>
      <c r="D52" s="42"/>
      <c r="E52" s="42"/>
      <c r="F52" s="42"/>
      <c r="G52" s="42"/>
      <c r="H52" s="42"/>
      <c r="I52" s="42"/>
      <c r="J52" s="40"/>
    </row>
    <row r="53" s="41" customFormat="true" ht="0.75" hidden="false" customHeight="true" outlineLevel="0" collapsed="false">
      <c r="A53" s="42"/>
      <c r="B53" s="42"/>
      <c r="C53" s="42"/>
      <c r="D53" s="42"/>
      <c r="E53" s="42"/>
      <c r="F53" s="42"/>
      <c r="G53" s="42"/>
      <c r="H53" s="42"/>
      <c r="I53" s="42"/>
      <c r="J53" s="40"/>
    </row>
    <row r="54" s="41" customFormat="true" ht="0.75" hidden="false" customHeight="true" outlineLevel="0" collapsed="false">
      <c r="A54" s="42"/>
      <c r="B54" s="42"/>
      <c r="C54" s="42"/>
      <c r="D54" s="42"/>
      <c r="E54" s="42"/>
      <c r="F54" s="42"/>
      <c r="G54" s="42"/>
      <c r="H54" s="42"/>
      <c r="I54" s="42"/>
      <c r="J54" s="40"/>
    </row>
    <row r="55" s="41" customFormat="true" ht="0.75" hidden="false" customHeight="true" outlineLevel="0" collapsed="false">
      <c r="A55" s="42"/>
      <c r="B55" s="42"/>
      <c r="C55" s="42"/>
      <c r="D55" s="42"/>
      <c r="E55" s="42"/>
      <c r="F55" s="42"/>
      <c r="G55" s="42"/>
      <c r="H55" s="42"/>
      <c r="I55" s="42"/>
      <c r="J55" s="40"/>
    </row>
    <row r="56" customFormat="false" ht="0.75" hidden="false" customHeight="true" outlineLevel="0" collapsed="false">
      <c r="A56" s="42"/>
      <c r="B56" s="42"/>
      <c r="C56" s="42"/>
      <c r="D56" s="42"/>
      <c r="E56" s="42"/>
      <c r="F56" s="42"/>
      <c r="G56" s="42"/>
      <c r="H56" s="42"/>
      <c r="I56" s="42"/>
    </row>
    <row r="57" customFormat="false" ht="33.75" hidden="false" customHeight="true" outlineLevel="0" collapsed="false">
      <c r="A57" s="32" t="s">
        <v>56</v>
      </c>
      <c r="B57" s="33" t="s">
        <v>57</v>
      </c>
      <c r="C57" s="33"/>
      <c r="D57" s="33"/>
      <c r="E57" s="33"/>
      <c r="F57" s="33"/>
      <c r="G57" s="33"/>
      <c r="H57" s="32" t="s">
        <v>43</v>
      </c>
      <c r="I57" s="32" t="s">
        <v>44</v>
      </c>
    </row>
    <row r="58" customFormat="false" ht="15" hidden="false" customHeight="true" outlineLevel="0" collapsed="false">
      <c r="A58" s="22" t="n">
        <v>1</v>
      </c>
      <c r="B58" s="10" t="s">
        <v>58</v>
      </c>
      <c r="C58" s="10"/>
      <c r="D58" s="10"/>
      <c r="E58" s="10"/>
      <c r="F58" s="10"/>
      <c r="G58" s="10"/>
      <c r="H58" s="34" t="n">
        <v>0.2</v>
      </c>
      <c r="I58" s="35" t="n">
        <f aca="false">$I$48*H58</f>
        <v>554.8452</v>
      </c>
    </row>
    <row r="59" customFormat="false" ht="15" hidden="false" customHeight="true" outlineLevel="0" collapsed="false">
      <c r="A59" s="22" t="n">
        <v>2</v>
      </c>
      <c r="B59" s="10" t="s">
        <v>59</v>
      </c>
      <c r="C59" s="10"/>
      <c r="D59" s="10"/>
      <c r="E59" s="10"/>
      <c r="F59" s="10"/>
      <c r="G59" s="10"/>
      <c r="H59" s="34" t="n">
        <v>0.015</v>
      </c>
      <c r="I59" s="35" t="n">
        <f aca="false">$I$48*H59</f>
        <v>41.61339</v>
      </c>
    </row>
    <row r="60" customFormat="false" ht="15" hidden="false" customHeight="true" outlineLevel="0" collapsed="false">
      <c r="A60" s="22" t="n">
        <v>3</v>
      </c>
      <c r="B60" s="10" t="s">
        <v>60</v>
      </c>
      <c r="C60" s="10"/>
      <c r="D60" s="10"/>
      <c r="E60" s="10"/>
      <c r="F60" s="10"/>
      <c r="G60" s="10"/>
      <c r="H60" s="34" t="n">
        <v>0.01</v>
      </c>
      <c r="I60" s="35" t="n">
        <f aca="false">$I$48*H60</f>
        <v>27.74226</v>
      </c>
    </row>
    <row r="61" customFormat="false" ht="15" hidden="false" customHeight="true" outlineLevel="0" collapsed="false">
      <c r="A61" s="22" t="n">
        <v>4</v>
      </c>
      <c r="B61" s="10" t="s">
        <v>61</v>
      </c>
      <c r="C61" s="10"/>
      <c r="D61" s="10"/>
      <c r="E61" s="10"/>
      <c r="F61" s="10"/>
      <c r="G61" s="10"/>
      <c r="H61" s="34" t="n">
        <v>0.002</v>
      </c>
      <c r="I61" s="35" t="n">
        <f aca="false">$I$48*H61</f>
        <v>5.548452</v>
      </c>
    </row>
    <row r="62" customFormat="false" ht="15" hidden="false" customHeight="true" outlineLevel="0" collapsed="false">
      <c r="A62" s="22" t="n">
        <v>5</v>
      </c>
      <c r="B62" s="10" t="s">
        <v>62</v>
      </c>
      <c r="C62" s="10"/>
      <c r="D62" s="10"/>
      <c r="E62" s="10"/>
      <c r="F62" s="10"/>
      <c r="G62" s="10"/>
      <c r="H62" s="34" t="n">
        <v>0.025</v>
      </c>
      <c r="I62" s="35" t="n">
        <f aca="false">$I$48*H62</f>
        <v>69.35565</v>
      </c>
    </row>
    <row r="63" customFormat="false" ht="15" hidden="false" customHeight="true" outlineLevel="0" collapsed="false">
      <c r="A63" s="22" t="n">
        <v>6</v>
      </c>
      <c r="B63" s="10" t="s">
        <v>63</v>
      </c>
      <c r="C63" s="10"/>
      <c r="D63" s="10"/>
      <c r="E63" s="10"/>
      <c r="F63" s="10"/>
      <c r="G63" s="10"/>
      <c r="H63" s="34" t="n">
        <v>0.08</v>
      </c>
      <c r="I63" s="35" t="n">
        <f aca="false">$I$48*H63</f>
        <v>221.93808</v>
      </c>
    </row>
    <row r="64" customFormat="false" ht="15" hidden="false" customHeight="true" outlineLevel="0" collapsed="false">
      <c r="A64" s="22" t="n">
        <v>7</v>
      </c>
      <c r="B64" s="10" t="s">
        <v>64</v>
      </c>
      <c r="C64" s="10"/>
      <c r="D64" s="10"/>
      <c r="E64" s="10"/>
      <c r="F64" s="10"/>
      <c r="G64" s="10"/>
      <c r="H64" s="34" t="n">
        <v>0.03</v>
      </c>
      <c r="I64" s="35" t="n">
        <f aca="false">$I$48*H64</f>
        <v>83.22678</v>
      </c>
    </row>
    <row r="65" customFormat="false" ht="15" hidden="false" customHeight="true" outlineLevel="0" collapsed="false">
      <c r="A65" s="22" t="n">
        <v>8</v>
      </c>
      <c r="B65" s="10" t="s">
        <v>65</v>
      </c>
      <c r="C65" s="10"/>
      <c r="D65" s="10"/>
      <c r="E65" s="10"/>
      <c r="F65" s="10"/>
      <c r="G65" s="10"/>
      <c r="H65" s="34" t="n">
        <v>0.006</v>
      </c>
      <c r="I65" s="35" t="n">
        <f aca="false">$I$48*H65</f>
        <v>16.645356</v>
      </c>
    </row>
    <row r="66" s="41" customFormat="true" ht="15" hidden="false" customHeight="true" outlineLevel="0" collapsed="false">
      <c r="A66" s="37" t="s">
        <v>66</v>
      </c>
      <c r="B66" s="37"/>
      <c r="C66" s="37"/>
      <c r="D66" s="37"/>
      <c r="E66" s="37"/>
      <c r="F66" s="37"/>
      <c r="G66" s="37"/>
      <c r="H66" s="38" t="n">
        <f aca="false">SUM(H58:H65)</f>
        <v>0.368</v>
      </c>
      <c r="I66" s="39" t="n">
        <f aca="false">SUM(I58:I65)</f>
        <v>1020.915168</v>
      </c>
      <c r="J66" s="40"/>
    </row>
    <row r="67" customFormat="false" ht="15" hidden="false" customHeight="true" outlineLevel="0" collapsed="false">
      <c r="A67" s="43" t="s">
        <v>67</v>
      </c>
      <c r="B67" s="43"/>
      <c r="C67" s="43"/>
      <c r="D67" s="43"/>
      <c r="E67" s="43"/>
      <c r="F67" s="43"/>
      <c r="G67" s="43"/>
      <c r="H67" s="43"/>
      <c r="I67" s="43"/>
    </row>
    <row r="68" customFormat="false" ht="30.75" hidden="false" customHeight="true" outlineLevel="0" collapsed="false">
      <c r="A68" s="44" t="s">
        <v>68</v>
      </c>
      <c r="B68" s="44"/>
      <c r="C68" s="44"/>
      <c r="D68" s="44"/>
      <c r="E68" s="44"/>
      <c r="F68" s="44"/>
      <c r="G68" s="44"/>
      <c r="H68" s="44"/>
      <c r="I68" s="44"/>
    </row>
    <row r="69" customFormat="false" ht="33.75" hidden="false" customHeight="true" outlineLevel="0" collapsed="false">
      <c r="A69" s="32" t="s">
        <v>69</v>
      </c>
      <c r="B69" s="33" t="s">
        <v>70</v>
      </c>
      <c r="C69" s="33"/>
      <c r="D69" s="33"/>
      <c r="E69" s="33"/>
      <c r="F69" s="33"/>
      <c r="G69" s="33"/>
      <c r="H69" s="32" t="s">
        <v>43</v>
      </c>
      <c r="I69" s="32" t="s">
        <v>44</v>
      </c>
    </row>
    <row r="70" customFormat="false" ht="15" hidden="false" customHeight="true" outlineLevel="0" collapsed="false">
      <c r="A70" s="22" t="n">
        <v>1</v>
      </c>
      <c r="B70" s="10" t="s">
        <v>71</v>
      </c>
      <c r="C70" s="10"/>
      <c r="D70" s="10"/>
      <c r="E70" s="10"/>
      <c r="F70" s="10"/>
      <c r="G70" s="10"/>
      <c r="H70" s="34" t="n">
        <v>0.119314</v>
      </c>
      <c r="I70" s="35" t="n">
        <f aca="false">$I$48*H70</f>
        <v>331.004000964</v>
      </c>
    </row>
    <row r="71" customFormat="false" ht="15" hidden="false" customHeight="true" outlineLevel="0" collapsed="false">
      <c r="A71" s="22" t="n">
        <v>2</v>
      </c>
      <c r="B71" s="10" t="s">
        <v>72</v>
      </c>
      <c r="C71" s="10"/>
      <c r="D71" s="10"/>
      <c r="E71" s="10"/>
      <c r="F71" s="10"/>
      <c r="G71" s="10"/>
      <c r="H71" s="34" t="n">
        <v>0.020485</v>
      </c>
      <c r="I71" s="35" t="n">
        <f aca="false">$I$48*H71</f>
        <v>56.83001961</v>
      </c>
    </row>
    <row r="72" customFormat="false" ht="15" hidden="false" customHeight="true" outlineLevel="0" collapsed="false">
      <c r="A72" s="22" t="n">
        <v>3</v>
      </c>
      <c r="B72" s="10" t="s">
        <v>73</v>
      </c>
      <c r="C72" s="10"/>
      <c r="D72" s="10"/>
      <c r="E72" s="10"/>
      <c r="F72" s="10"/>
      <c r="G72" s="10"/>
      <c r="H72" s="34" t="n">
        <v>0.012127</v>
      </c>
      <c r="I72" s="35" t="n">
        <f aca="false">$I$48*H72</f>
        <v>33.643038702</v>
      </c>
    </row>
    <row r="73" customFormat="false" ht="15" hidden="false" customHeight="true" outlineLevel="0" collapsed="false">
      <c r="A73" s="22" t="n">
        <v>4</v>
      </c>
      <c r="B73" s="10" t="s">
        <v>74</v>
      </c>
      <c r="C73" s="10"/>
      <c r="D73" s="10"/>
      <c r="E73" s="10"/>
      <c r="F73" s="10"/>
      <c r="G73" s="10"/>
      <c r="H73" s="34" t="n">
        <v>0.00272507938782268</v>
      </c>
      <c r="I73" s="35" t="n">
        <f aca="false">$I$48*H73</f>
        <v>7.55998608976176</v>
      </c>
    </row>
    <row r="74" customFormat="false" ht="15" hidden="false" customHeight="true" outlineLevel="0" collapsed="false">
      <c r="A74" s="22" t="n">
        <v>5</v>
      </c>
      <c r="B74" s="10" t="s">
        <v>75</v>
      </c>
      <c r="C74" s="10"/>
      <c r="D74" s="10"/>
      <c r="E74" s="10"/>
      <c r="F74" s="10"/>
      <c r="G74" s="10"/>
      <c r="H74" s="34" t="n">
        <v>0.000476</v>
      </c>
      <c r="I74" s="35" t="n">
        <f aca="false">$I$48*H74</f>
        <v>1.320531576</v>
      </c>
    </row>
    <row r="75" customFormat="false" ht="15" hidden="false" customHeight="true" outlineLevel="0" collapsed="false">
      <c r="A75" s="22" t="n">
        <v>6</v>
      </c>
      <c r="B75" s="10" t="s">
        <v>76</v>
      </c>
      <c r="C75" s="10"/>
      <c r="D75" s="10"/>
      <c r="E75" s="10"/>
      <c r="F75" s="10"/>
      <c r="G75" s="10"/>
      <c r="H75" s="34" t="n">
        <v>0.000442</v>
      </c>
      <c r="I75" s="35" t="n">
        <f aca="false">$I$48*H75</f>
        <v>1.226207892</v>
      </c>
    </row>
    <row r="76" customFormat="false" ht="15" hidden="false" customHeight="true" outlineLevel="0" collapsed="false">
      <c r="A76" s="22" t="n">
        <v>7</v>
      </c>
      <c r="B76" s="10" t="s">
        <v>77</v>
      </c>
      <c r="C76" s="10"/>
      <c r="D76" s="10"/>
      <c r="E76" s="10"/>
      <c r="F76" s="10"/>
      <c r="G76" s="10"/>
      <c r="H76" s="34" t="n">
        <v>0.000185</v>
      </c>
      <c r="I76" s="35" t="n">
        <f aca="false">$I$48*H76</f>
        <v>0.51323181</v>
      </c>
    </row>
    <row r="77" customFormat="false" ht="15" hidden="false" customHeight="true" outlineLevel="0" collapsed="false">
      <c r="A77" s="22" t="n">
        <v>8</v>
      </c>
      <c r="B77" s="10" t="s">
        <v>78</v>
      </c>
      <c r="C77" s="10"/>
      <c r="D77" s="10"/>
      <c r="E77" s="10"/>
      <c r="F77" s="10"/>
      <c r="G77" s="10"/>
      <c r="H77" s="34" t="n">
        <v>0.09079</v>
      </c>
      <c r="I77" s="35" t="n">
        <f aca="false">$I$48*H77</f>
        <v>251.87197854</v>
      </c>
    </row>
    <row r="78" s="41" customFormat="true" ht="15" hidden="false" customHeight="true" outlineLevel="0" collapsed="false">
      <c r="A78" s="37" t="s">
        <v>79</v>
      </c>
      <c r="B78" s="37"/>
      <c r="C78" s="37"/>
      <c r="D78" s="37"/>
      <c r="E78" s="37"/>
      <c r="F78" s="37"/>
      <c r="G78" s="37"/>
      <c r="H78" s="38" t="n">
        <f aca="false">SUM(H70:H77)</f>
        <v>0.246544079387823</v>
      </c>
      <c r="I78" s="39" t="n">
        <f aca="false">SUM(I70:I77)</f>
        <v>683.968995183762</v>
      </c>
      <c r="J78" s="40"/>
    </row>
    <row r="79" customFormat="false" ht="11.25" hidden="false" customHeight="true" outlineLevel="0" collapsed="false">
      <c r="A79" s="45" t="s">
        <v>80</v>
      </c>
      <c r="B79" s="46" t="s">
        <v>81</v>
      </c>
      <c r="C79" s="46"/>
      <c r="D79" s="46"/>
      <c r="E79" s="46"/>
      <c r="F79" s="46"/>
      <c r="G79" s="46"/>
      <c r="H79" s="46"/>
      <c r="I79" s="46"/>
    </row>
    <row r="80" customFormat="false" ht="15" hidden="false" customHeight="true" outlineLevel="0" collapsed="false">
      <c r="A80" s="45" t="s">
        <v>82</v>
      </c>
      <c r="B80" s="47" t="s">
        <v>83</v>
      </c>
      <c r="C80" s="47"/>
      <c r="D80" s="47"/>
      <c r="E80" s="47"/>
      <c r="F80" s="47"/>
      <c r="G80" s="47"/>
      <c r="H80" s="47"/>
      <c r="I80" s="47"/>
    </row>
    <row r="81" customFormat="false" ht="33.75" hidden="false" customHeight="true" outlineLevel="0" collapsed="false">
      <c r="A81" s="32" t="s">
        <v>84</v>
      </c>
      <c r="B81" s="33" t="s">
        <v>85</v>
      </c>
      <c r="C81" s="33"/>
      <c r="D81" s="33"/>
      <c r="E81" s="33"/>
      <c r="F81" s="33"/>
      <c r="G81" s="33"/>
      <c r="H81" s="32" t="s">
        <v>43</v>
      </c>
      <c r="I81" s="32" t="s">
        <v>44</v>
      </c>
    </row>
    <row r="82" customFormat="false" ht="15" hidden="false" customHeight="true" outlineLevel="0" collapsed="false">
      <c r="A82" s="22" t="n">
        <v>1</v>
      </c>
      <c r="B82" s="10" t="s">
        <v>86</v>
      </c>
      <c r="C82" s="10"/>
      <c r="D82" s="10"/>
      <c r="E82" s="10"/>
      <c r="F82" s="10"/>
      <c r="G82" s="10"/>
      <c r="H82" s="34" t="n">
        <v>0.048321</v>
      </c>
      <c r="I82" s="35" t="n">
        <f aca="false">$I$48*H82</f>
        <v>134.053374546</v>
      </c>
    </row>
    <row r="83" customFormat="false" ht="15" hidden="false" customHeight="true" outlineLevel="0" collapsed="false">
      <c r="A83" s="22" t="n">
        <v>2</v>
      </c>
      <c r="B83" s="10" t="s">
        <v>87</v>
      </c>
      <c r="C83" s="10"/>
      <c r="D83" s="10"/>
      <c r="E83" s="10"/>
      <c r="F83" s="10"/>
      <c r="G83" s="10"/>
      <c r="H83" s="34" t="n">
        <v>0.003511</v>
      </c>
      <c r="I83" s="35" t="n">
        <f aca="false">$I$48*H83</f>
        <v>9.740307486</v>
      </c>
    </row>
    <row r="84" customFormat="false" ht="15" hidden="false" customHeight="true" outlineLevel="0" collapsed="false">
      <c r="A84" s="22" t="n">
        <v>3</v>
      </c>
      <c r="B84" s="10" t="s">
        <v>88</v>
      </c>
      <c r="C84" s="10"/>
      <c r="D84" s="10"/>
      <c r="E84" s="10"/>
      <c r="F84" s="10"/>
      <c r="G84" s="10"/>
      <c r="H84" s="34" t="n">
        <v>0.019328</v>
      </c>
      <c r="I84" s="35" t="n">
        <f aca="false">$I$48*H84</f>
        <v>53.620240128</v>
      </c>
    </row>
    <row r="85" s="41" customFormat="true" ht="15" hidden="false" customHeight="true" outlineLevel="0" collapsed="false">
      <c r="A85" s="37" t="s">
        <v>89</v>
      </c>
      <c r="B85" s="37"/>
      <c r="C85" s="37"/>
      <c r="D85" s="37"/>
      <c r="E85" s="37"/>
      <c r="F85" s="37"/>
      <c r="G85" s="37"/>
      <c r="H85" s="38" t="n">
        <f aca="false">SUM(H82:H84)</f>
        <v>0.07116</v>
      </c>
      <c r="I85" s="39" t="n">
        <f aca="false">SUM(I82:I84)</f>
        <v>197.41392216</v>
      </c>
      <c r="J85" s="40"/>
    </row>
    <row r="86" customFormat="false" ht="4.5" hidden="false" customHeight="true" outlineLevel="0" collapsed="false"/>
    <row r="87" customFormat="false" ht="33.75" hidden="false" customHeight="true" outlineLevel="0" collapsed="false">
      <c r="A87" s="32" t="s">
        <v>90</v>
      </c>
      <c r="B87" s="33" t="s">
        <v>91</v>
      </c>
      <c r="C87" s="33"/>
      <c r="D87" s="33"/>
      <c r="E87" s="33"/>
      <c r="F87" s="33"/>
      <c r="G87" s="33"/>
      <c r="H87" s="32" t="s">
        <v>43</v>
      </c>
      <c r="I87" s="32" t="s">
        <v>44</v>
      </c>
    </row>
    <row r="88" customFormat="false" ht="15" hidden="false" customHeight="true" outlineLevel="0" collapsed="false">
      <c r="A88" s="22" t="n">
        <v>1</v>
      </c>
      <c r="B88" s="10" t="s">
        <v>92</v>
      </c>
      <c r="C88" s="10"/>
      <c r="D88" s="10"/>
      <c r="E88" s="10"/>
      <c r="F88" s="10"/>
      <c r="G88" s="10"/>
      <c r="H88" s="34" t="n">
        <f aca="false">(H66*H78)</f>
        <v>0.0907282212147188</v>
      </c>
      <c r="I88" s="35" t="n">
        <f aca="false">$I$48*H88</f>
        <v>251.700590227624</v>
      </c>
    </row>
    <row r="89" s="41" customFormat="true" ht="15" hidden="false" customHeight="true" outlineLevel="0" collapsed="false">
      <c r="A89" s="37" t="s">
        <v>93</v>
      </c>
      <c r="B89" s="37"/>
      <c r="C89" s="37"/>
      <c r="D89" s="37"/>
      <c r="E89" s="37"/>
      <c r="F89" s="37"/>
      <c r="G89" s="37"/>
      <c r="H89" s="38" t="n">
        <f aca="false">SUM(H88)</f>
        <v>0.0907282212147188</v>
      </c>
      <c r="I89" s="39" t="n">
        <f aca="false">I88</f>
        <v>251.700590227624</v>
      </c>
      <c r="J89" s="40"/>
      <c r="K89" s="48"/>
    </row>
    <row r="90" customFormat="false" ht="4.5" hidden="false" customHeight="true" outlineLevel="0" collapsed="false">
      <c r="J90" s="49"/>
    </row>
    <row r="91" s="41" customFormat="true" ht="12" hidden="false" customHeight="true" outlineLevel="0" collapsed="false">
      <c r="A91" s="50" t="s">
        <v>94</v>
      </c>
      <c r="B91" s="50"/>
      <c r="C91" s="50"/>
      <c r="D91" s="50"/>
      <c r="E91" s="50"/>
      <c r="F91" s="50"/>
      <c r="G91" s="50"/>
      <c r="H91" s="51" t="n">
        <f aca="false">H66+H78+H85+H89</f>
        <v>0.776432300602542</v>
      </c>
      <c r="I91" s="52" t="n">
        <f aca="false">I66+I78+I85+I89</f>
        <v>2153.99867557139</v>
      </c>
      <c r="J91" s="40"/>
    </row>
    <row r="92" customFormat="false" ht="4.5" hidden="false" customHeight="true" outlineLevel="0" collapsed="false"/>
    <row r="93" customFormat="false" ht="33.75" hidden="false" customHeight="true" outlineLevel="0" collapsed="false">
      <c r="A93" s="32" t="s">
        <v>95</v>
      </c>
      <c r="B93" s="33" t="s">
        <v>96</v>
      </c>
      <c r="C93" s="33"/>
      <c r="D93" s="33"/>
      <c r="E93" s="33"/>
      <c r="F93" s="33"/>
      <c r="G93" s="33"/>
      <c r="H93" s="32" t="s">
        <v>43</v>
      </c>
      <c r="I93" s="32" t="s">
        <v>44</v>
      </c>
    </row>
    <row r="94" customFormat="false" ht="15" hidden="false" customHeight="true" outlineLevel="0" collapsed="false">
      <c r="A94" s="22" t="n">
        <v>1</v>
      </c>
      <c r="B94" s="10" t="s">
        <v>28</v>
      </c>
      <c r="C94" s="10"/>
      <c r="D94" s="10"/>
      <c r="E94" s="10"/>
      <c r="F94" s="10"/>
      <c r="G94" s="10"/>
      <c r="H94" s="34" t="n">
        <f aca="false">I94/$I$48</f>
        <v>0.129765923900937</v>
      </c>
      <c r="I94" s="35" t="n">
        <f aca="false">I111</f>
        <v>360</v>
      </c>
    </row>
    <row r="95" customFormat="false" ht="15" hidden="false" customHeight="true" outlineLevel="0" collapsed="false">
      <c r="A95" s="22" t="n">
        <v>2</v>
      </c>
      <c r="B95" s="10" t="s">
        <v>29</v>
      </c>
      <c r="C95" s="10"/>
      <c r="D95" s="10"/>
      <c r="E95" s="10"/>
      <c r="F95" s="10"/>
      <c r="G95" s="10"/>
      <c r="H95" s="34" t="n">
        <f aca="false">I95/$I$48</f>
        <v>0</v>
      </c>
      <c r="I95" s="35" t="n">
        <f aca="false">I107</f>
        <v>0</v>
      </c>
    </row>
    <row r="96" customFormat="false" ht="15" hidden="false" customHeight="true" outlineLevel="0" collapsed="false">
      <c r="A96" s="22" t="n">
        <v>3</v>
      </c>
      <c r="B96" s="10" t="s">
        <v>97</v>
      </c>
      <c r="C96" s="10"/>
      <c r="D96" s="10"/>
      <c r="E96" s="10"/>
      <c r="F96" s="10"/>
      <c r="G96" s="10"/>
      <c r="H96" s="34" t="n">
        <f aca="false">I96/$I$48</f>
        <v>0.0117784203594084</v>
      </c>
      <c r="I96" s="35" t="n">
        <f aca="false">I103</f>
        <v>32.676</v>
      </c>
    </row>
    <row r="97" customFormat="false" ht="15" hidden="false" customHeight="true" outlineLevel="0" collapsed="false">
      <c r="A97" s="22" t="n">
        <v>4</v>
      </c>
      <c r="B97" s="10" t="s">
        <v>98</v>
      </c>
      <c r="C97" s="10"/>
      <c r="D97" s="10"/>
      <c r="E97" s="10"/>
      <c r="F97" s="10"/>
      <c r="G97" s="10"/>
      <c r="H97" s="34" t="n">
        <f aca="false">I97/$I$48</f>
        <v>0.0776162432332478</v>
      </c>
      <c r="I97" s="35" t="n">
        <f aca="false">IF(I28="Não aplicável",0,((I10/H10)*1.5*I28))</f>
        <v>215.325</v>
      </c>
    </row>
    <row r="98" customFormat="false" ht="15" hidden="false" customHeight="true" outlineLevel="0" collapsed="false">
      <c r="A98" s="22" t="n">
        <v>5</v>
      </c>
      <c r="B98" s="10" t="s">
        <v>99</v>
      </c>
      <c r="C98" s="10"/>
      <c r="D98" s="10"/>
      <c r="E98" s="10"/>
      <c r="F98" s="10"/>
      <c r="G98" s="10"/>
      <c r="H98" s="34" t="n">
        <f aca="false">I98/$I$48</f>
        <v>0</v>
      </c>
      <c r="I98" s="35" t="n">
        <f aca="false">IF(I23="Não aplicável",0,I23)</f>
        <v>0</v>
      </c>
    </row>
    <row r="99" customFormat="false" ht="15" hidden="false" customHeight="true" outlineLevel="0" collapsed="false">
      <c r="A99" s="37" t="s">
        <v>100</v>
      </c>
      <c r="B99" s="37"/>
      <c r="C99" s="37"/>
      <c r="D99" s="37"/>
      <c r="E99" s="37"/>
      <c r="F99" s="37"/>
      <c r="G99" s="37"/>
      <c r="H99" s="38" t="n">
        <f aca="false">SUM(H94:H98)</f>
        <v>0.219160587493593</v>
      </c>
      <c r="I99" s="39" t="n">
        <f aca="false">SUM(I94:I98)</f>
        <v>608.001</v>
      </c>
      <c r="J99" s="53"/>
    </row>
    <row r="100" customFormat="false" ht="18" hidden="false" customHeight="true" outlineLevel="0" collapsed="false">
      <c r="A100" s="45" t="s">
        <v>101</v>
      </c>
      <c r="B100" s="43" t="s">
        <v>102</v>
      </c>
      <c r="C100" s="43"/>
      <c r="D100" s="43"/>
      <c r="E100" s="43"/>
      <c r="F100" s="43"/>
      <c r="G100" s="43"/>
      <c r="H100" s="54"/>
      <c r="I100" s="55"/>
    </row>
    <row r="101" customFormat="false" ht="15" hidden="false" customHeight="true" outlineLevel="0" collapsed="false">
      <c r="A101" s="56" t="s">
        <v>103</v>
      </c>
      <c r="B101" s="56"/>
      <c r="C101" s="56"/>
      <c r="D101" s="56"/>
      <c r="E101" s="56"/>
      <c r="F101" s="56"/>
      <c r="G101" s="56"/>
      <c r="H101" s="56"/>
      <c r="I101" s="56"/>
    </row>
    <row r="102" customFormat="false" ht="24" hidden="false" customHeight="true" outlineLevel="0" collapsed="false">
      <c r="A102" s="22" t="s">
        <v>104</v>
      </c>
      <c r="B102" s="22"/>
      <c r="C102" s="22" t="s">
        <v>105</v>
      </c>
      <c r="D102" s="22" t="s">
        <v>106</v>
      </c>
      <c r="E102" s="22" t="s">
        <v>107</v>
      </c>
      <c r="F102" s="22" t="s">
        <v>108</v>
      </c>
      <c r="G102" s="22" t="s">
        <v>109</v>
      </c>
      <c r="H102" s="34" t="s">
        <v>110</v>
      </c>
      <c r="I102" s="35" t="s">
        <v>111</v>
      </c>
    </row>
    <row r="103" customFormat="false" ht="15" hidden="false" customHeight="true" outlineLevel="0" collapsed="false">
      <c r="A103" s="57" t="n">
        <f aca="false">IF(I14="Não aplicável",0,I14)</f>
        <v>5.3</v>
      </c>
      <c r="B103" s="57"/>
      <c r="C103" s="116" t="n">
        <f aca="false">IF(I15="Não aplicável",0,I15)</f>
        <v>15</v>
      </c>
      <c r="D103" s="22" t="n">
        <v>2</v>
      </c>
      <c r="E103" s="58" t="n">
        <f aca="false">A103*C103*D103</f>
        <v>159</v>
      </c>
      <c r="F103" s="58" t="n">
        <f aca="false">I37</f>
        <v>2105.4</v>
      </c>
      <c r="G103" s="59" t="n">
        <f aca="false">IF(I16="Não aplicável",0,I16)</f>
        <v>0.06</v>
      </c>
      <c r="H103" s="58" t="n">
        <f aca="false">F103*G103</f>
        <v>126.324</v>
      </c>
      <c r="I103" s="35" t="n">
        <f aca="false">IF((E103-H103)&gt;0,E103-H103,0)</f>
        <v>32.676</v>
      </c>
    </row>
    <row r="104" customFormat="false" ht="3.75" hidden="false" customHeight="true" outlineLevel="0" collapsed="false">
      <c r="A104" s="60"/>
      <c r="E104" s="53"/>
      <c r="F104" s="53"/>
      <c r="G104" s="61"/>
      <c r="H104" s="53"/>
      <c r="I104" s="62"/>
    </row>
    <row r="105" customFormat="false" ht="15" hidden="false" customHeight="true" outlineLevel="0" collapsed="false">
      <c r="A105" s="56" t="s">
        <v>112</v>
      </c>
      <c r="B105" s="56"/>
      <c r="C105" s="56"/>
      <c r="D105" s="56"/>
      <c r="E105" s="56"/>
      <c r="F105" s="56"/>
      <c r="G105" s="56"/>
      <c r="H105" s="56"/>
      <c r="I105" s="56"/>
    </row>
    <row r="106" customFormat="false" ht="23.25" hidden="false" customHeight="true" outlineLevel="0" collapsed="false">
      <c r="A106" s="22" t="s">
        <v>104</v>
      </c>
      <c r="B106" s="22"/>
      <c r="C106" s="22" t="s">
        <v>113</v>
      </c>
      <c r="D106" s="22" t="s">
        <v>106</v>
      </c>
      <c r="E106" s="22" t="s">
        <v>107</v>
      </c>
      <c r="F106" s="22" t="s">
        <v>108</v>
      </c>
      <c r="G106" s="22" t="s">
        <v>109</v>
      </c>
      <c r="H106" s="34" t="s">
        <v>110</v>
      </c>
      <c r="I106" s="35" t="s">
        <v>111</v>
      </c>
    </row>
    <row r="107" customFormat="false" ht="15" hidden="false" customHeight="true" outlineLevel="0" collapsed="false">
      <c r="A107" s="58" t="n">
        <f aca="false">IF(I20="Não aplicável",0,I20)</f>
        <v>0</v>
      </c>
      <c r="B107" s="58"/>
      <c r="C107" s="63" t="n">
        <f aca="false">IF(I21="Não aplicável",0,I21)</f>
        <v>0</v>
      </c>
      <c r="D107" s="22" t="n">
        <v>1</v>
      </c>
      <c r="E107" s="58" t="n">
        <f aca="false">A107*C107*D107</f>
        <v>0</v>
      </c>
      <c r="F107" s="58" t="n">
        <f aca="false">E107</f>
        <v>0</v>
      </c>
      <c r="G107" s="64" t="n">
        <f aca="false">IF(I22="Não aplicável",0,I22)</f>
        <v>0</v>
      </c>
      <c r="H107" s="58" t="n">
        <f aca="false">F107*G107</f>
        <v>0</v>
      </c>
      <c r="I107" s="35" t="n">
        <f aca="false">E107-H107</f>
        <v>0</v>
      </c>
    </row>
    <row r="108" customFormat="false" ht="4.5" hidden="false" customHeight="true" outlineLevel="0" collapsed="false">
      <c r="A108" s="65"/>
      <c r="B108" s="65"/>
      <c r="C108" s="65"/>
      <c r="D108" s="65"/>
      <c r="E108" s="40"/>
      <c r="F108" s="40"/>
      <c r="G108" s="66"/>
      <c r="H108" s="40"/>
      <c r="I108" s="67"/>
    </row>
    <row r="109" customFormat="false" ht="15" hidden="false" customHeight="true" outlineLevel="0" collapsed="false">
      <c r="A109" s="56" t="s">
        <v>114</v>
      </c>
      <c r="B109" s="56"/>
      <c r="C109" s="56"/>
      <c r="D109" s="56"/>
      <c r="E109" s="56"/>
      <c r="F109" s="56"/>
      <c r="G109" s="56"/>
      <c r="H109" s="56"/>
      <c r="I109" s="56"/>
    </row>
    <row r="110" customFormat="false" ht="23.25" hidden="false" customHeight="true" outlineLevel="0" collapsed="false">
      <c r="A110" s="22" t="s">
        <v>104</v>
      </c>
      <c r="B110" s="22"/>
      <c r="C110" s="22" t="s">
        <v>113</v>
      </c>
      <c r="D110" s="22" t="s">
        <v>106</v>
      </c>
      <c r="E110" s="22" t="s">
        <v>107</v>
      </c>
      <c r="F110" s="22" t="s">
        <v>108</v>
      </c>
      <c r="G110" s="22" t="s">
        <v>109</v>
      </c>
      <c r="H110" s="34" t="str">
        <f aca="false">H102</f>
        <v>Valor desconto</v>
      </c>
      <c r="I110" s="35" t="s">
        <v>111</v>
      </c>
    </row>
    <row r="111" customFormat="false" ht="15" hidden="false" customHeight="true" outlineLevel="0" collapsed="false">
      <c r="A111" s="58" t="n">
        <f aca="false">IF(I17="Não aplicável",0,I17)</f>
        <v>30</v>
      </c>
      <c r="B111" s="58"/>
      <c r="C111" s="63" t="n">
        <f aca="false">IF(I18="Não aplicável",0,I18)</f>
        <v>15</v>
      </c>
      <c r="D111" s="22" t="n">
        <v>1</v>
      </c>
      <c r="E111" s="58" t="n">
        <f aca="false">A111*C111*D111</f>
        <v>450</v>
      </c>
      <c r="F111" s="58" t="n">
        <f aca="false">E111</f>
        <v>450</v>
      </c>
      <c r="G111" s="64" t="n">
        <f aca="false">IF(I19="Não aplicável",0,I19)</f>
        <v>0.2</v>
      </c>
      <c r="H111" s="58" t="n">
        <f aca="false">F111*G111</f>
        <v>90</v>
      </c>
      <c r="I111" s="35" t="n">
        <f aca="false">E111-H111</f>
        <v>360</v>
      </c>
    </row>
    <row r="112" customFormat="false" ht="4.5" hidden="false" customHeight="true" outlineLevel="0" collapsed="false"/>
    <row r="113" customFormat="false" ht="12" hidden="false" customHeight="true" outlineLevel="0" collapsed="false">
      <c r="A113" s="68" t="s">
        <v>115</v>
      </c>
      <c r="B113" s="68"/>
      <c r="C113" s="68"/>
      <c r="D113" s="68"/>
      <c r="E113" s="68"/>
      <c r="F113" s="68"/>
      <c r="G113" s="68"/>
      <c r="H113" s="69" t="n">
        <f aca="false">H48+H91+H99</f>
        <v>1.99559288809613</v>
      </c>
      <c r="I113" s="70" t="n">
        <f aca="false">I48+I91+I99</f>
        <v>5536.22567557139</v>
      </c>
      <c r="J113" s="53"/>
      <c r="L113" s="53"/>
    </row>
    <row r="114" s="75" customFormat="true" ht="4.5" hidden="false" customHeight="true" outlineLevel="0" collapsed="false">
      <c r="A114" s="71"/>
      <c r="B114" s="71"/>
      <c r="C114" s="71"/>
      <c r="D114" s="71"/>
      <c r="E114" s="71"/>
      <c r="F114" s="71"/>
      <c r="G114" s="71"/>
      <c r="H114" s="72"/>
      <c r="I114" s="73"/>
      <c r="J114" s="74"/>
      <c r="L114" s="74"/>
    </row>
    <row r="115" customFormat="false" ht="11.25" hidden="false" customHeight="true" outlineLevel="0" collapsed="false">
      <c r="A115" s="31" t="s">
        <v>116</v>
      </c>
      <c r="B115" s="31"/>
      <c r="C115" s="31"/>
      <c r="D115" s="31"/>
      <c r="E115" s="31"/>
      <c r="F115" s="31"/>
      <c r="G115" s="31"/>
      <c r="H115" s="31"/>
      <c r="I115" s="31"/>
    </row>
    <row r="116" customFormat="false" ht="33.75" hidden="false" customHeight="true" outlineLevel="0" collapsed="false">
      <c r="A116" s="32" t="s">
        <v>41</v>
      </c>
      <c r="B116" s="33" t="s">
        <v>117</v>
      </c>
      <c r="C116" s="33"/>
      <c r="D116" s="33"/>
      <c r="E116" s="33"/>
      <c r="F116" s="33"/>
      <c r="G116" s="33"/>
      <c r="H116" s="32" t="s">
        <v>43</v>
      </c>
      <c r="I116" s="32" t="s">
        <v>44</v>
      </c>
    </row>
    <row r="117" customFormat="false" ht="15" hidden="false" customHeight="true" outlineLevel="0" collapsed="false">
      <c r="A117" s="22" t="n">
        <v>1</v>
      </c>
      <c r="B117" s="10" t="s">
        <v>118</v>
      </c>
      <c r="C117" s="10"/>
      <c r="D117" s="10"/>
      <c r="E117" s="10"/>
      <c r="F117" s="10"/>
      <c r="G117" s="10"/>
      <c r="H117" s="34" t="n">
        <f aca="false">I117/$I$129</f>
        <v>0</v>
      </c>
      <c r="I117" s="35" t="n">
        <v>0</v>
      </c>
    </row>
    <row r="118" customFormat="false" ht="15" hidden="false" customHeight="true" outlineLevel="0" collapsed="false">
      <c r="A118" s="22" t="n">
        <v>2</v>
      </c>
      <c r="B118" s="14" t="s">
        <v>119</v>
      </c>
      <c r="C118" s="14"/>
      <c r="D118" s="14"/>
      <c r="E118" s="14"/>
      <c r="F118" s="14"/>
      <c r="G118" s="14"/>
      <c r="H118" s="34" t="n">
        <f aca="false">I118/$I$129</f>
        <v>0</v>
      </c>
      <c r="I118" s="35" t="n">
        <f aca="false">IF(F127=10%,G127,0)</f>
        <v>0</v>
      </c>
    </row>
    <row r="119" customFormat="false" ht="15" hidden="false" customHeight="true" outlineLevel="0" collapsed="false">
      <c r="A119" s="22" t="n">
        <v>3</v>
      </c>
      <c r="B119" s="10" t="s">
        <v>120</v>
      </c>
      <c r="C119" s="10"/>
      <c r="D119" s="10"/>
      <c r="E119" s="10"/>
      <c r="F119" s="10"/>
      <c r="G119" s="10"/>
      <c r="H119" s="34" t="n">
        <f aca="false">I119/$I$129</f>
        <v>0</v>
      </c>
      <c r="I119" s="35" t="n">
        <v>0</v>
      </c>
    </row>
    <row r="120" customFormat="false" ht="15" hidden="false" customHeight="true" outlineLevel="0" collapsed="false">
      <c r="A120" s="22" t="n">
        <v>4</v>
      </c>
      <c r="B120" s="10" t="s">
        <v>121</v>
      </c>
      <c r="C120" s="10"/>
      <c r="D120" s="10"/>
      <c r="E120" s="10"/>
      <c r="F120" s="10"/>
      <c r="G120" s="10"/>
      <c r="H120" s="34" t="n">
        <f aca="false">I120/$I$129</f>
        <v>0</v>
      </c>
      <c r="I120" s="35" t="n">
        <v>0</v>
      </c>
    </row>
    <row r="121" customFormat="false" ht="15" hidden="false" customHeight="true" outlineLevel="0" collapsed="false">
      <c r="A121" s="22" t="n">
        <v>5</v>
      </c>
      <c r="B121" s="10" t="s">
        <v>122</v>
      </c>
      <c r="C121" s="10"/>
      <c r="D121" s="10"/>
      <c r="E121" s="10"/>
      <c r="F121" s="10"/>
      <c r="G121" s="10"/>
      <c r="H121" s="34" t="n">
        <f aca="false">I121/$I$129</f>
        <v>0</v>
      </c>
      <c r="I121" s="35" t="n">
        <v>0</v>
      </c>
    </row>
    <row r="122" customFormat="false" ht="15" hidden="false" customHeight="true" outlineLevel="0" collapsed="false">
      <c r="A122" s="22" t="n">
        <v>6</v>
      </c>
      <c r="B122" s="10" t="s">
        <v>123</v>
      </c>
      <c r="C122" s="10"/>
      <c r="D122" s="10"/>
      <c r="E122" s="10"/>
      <c r="F122" s="10"/>
      <c r="G122" s="10"/>
      <c r="H122" s="34" t="n">
        <f aca="false">I122/$I$129</f>
        <v>0</v>
      </c>
      <c r="I122" s="35" t="n">
        <v>0</v>
      </c>
    </row>
    <row r="123" customFormat="false" ht="15" hidden="false" customHeight="true" outlineLevel="0" collapsed="false">
      <c r="A123" s="22" t="n">
        <v>7</v>
      </c>
      <c r="B123" s="10" t="s">
        <v>124</v>
      </c>
      <c r="C123" s="10"/>
      <c r="D123" s="10"/>
      <c r="E123" s="10"/>
      <c r="F123" s="10"/>
      <c r="G123" s="10"/>
      <c r="H123" s="34" t="n">
        <f aca="false">I123/$I$129</f>
        <v>0</v>
      </c>
      <c r="I123" s="35" t="n">
        <v>0</v>
      </c>
    </row>
    <row r="124" customFormat="false" ht="15" hidden="false" customHeight="true" outlineLevel="0" collapsed="false">
      <c r="A124" s="37" t="s">
        <v>125</v>
      </c>
      <c r="B124" s="37"/>
      <c r="C124" s="37"/>
      <c r="D124" s="37"/>
      <c r="E124" s="37"/>
      <c r="F124" s="37"/>
      <c r="G124" s="37"/>
      <c r="H124" s="38" t="n">
        <f aca="false">H117+H118+H119+H120+H122+H123</f>
        <v>0</v>
      </c>
      <c r="I124" s="76" t="n">
        <f aca="false">SUM(I117:I123)</f>
        <v>0</v>
      </c>
      <c r="J124" s="53"/>
    </row>
    <row r="125" customFormat="false" ht="42.75" hidden="false" customHeight="true" outlineLevel="0" collapsed="false">
      <c r="B125" s="46" t="s">
        <v>126</v>
      </c>
      <c r="C125" s="46"/>
      <c r="D125" s="46"/>
      <c r="E125" s="46"/>
      <c r="F125" s="46"/>
      <c r="G125" s="46"/>
      <c r="H125" s="46"/>
      <c r="I125" s="46"/>
    </row>
    <row r="126" customFormat="false" ht="5.25" hidden="false" customHeight="true" outlineLevel="0" collapsed="false"/>
    <row r="127" customFormat="false" ht="48.75" hidden="false" customHeight="true" outlineLevel="0" collapsed="false">
      <c r="A127" s="77" t="s">
        <v>127</v>
      </c>
      <c r="B127" s="77"/>
      <c r="C127" s="77"/>
      <c r="D127" s="77"/>
      <c r="E127" s="77"/>
      <c r="F127" s="78" t="n">
        <f aca="false">I29</f>
        <v>0.2</v>
      </c>
      <c r="G127" s="79" t="n">
        <f aca="false">I129*F127</f>
        <v>1100.70993511428</v>
      </c>
      <c r="H127" s="80" t="s">
        <v>128</v>
      </c>
      <c r="I127" s="81" t="n">
        <f aca="false">I96</f>
        <v>32.676</v>
      </c>
    </row>
    <row r="128" s="84" customFormat="true" ht="16.5" hidden="false" customHeight="true" outlineLevel="0" collapsed="false">
      <c r="A128" s="80" t="s">
        <v>129</v>
      </c>
      <c r="B128" s="80"/>
      <c r="C128" s="80" t="s">
        <v>130</v>
      </c>
      <c r="D128" s="80" t="s">
        <v>131</v>
      </c>
      <c r="E128" s="80" t="s">
        <v>132</v>
      </c>
      <c r="F128" s="80" t="s">
        <v>133</v>
      </c>
      <c r="G128" s="80" t="s">
        <v>134</v>
      </c>
      <c r="H128" s="80" t="s">
        <v>135</v>
      </c>
      <c r="I128" s="82" t="s">
        <v>136</v>
      </c>
      <c r="J128" s="83"/>
    </row>
    <row r="129" customFormat="false" ht="16.5" hidden="false" customHeight="true" outlineLevel="0" collapsed="false">
      <c r="A129" s="85" t="n">
        <f aca="false">I48</f>
        <v>2774.226</v>
      </c>
      <c r="B129" s="85"/>
      <c r="C129" s="85" t="n">
        <f aca="false">I66</f>
        <v>1020.915168</v>
      </c>
      <c r="D129" s="85" t="n">
        <f aca="false">I78</f>
        <v>683.968995183762</v>
      </c>
      <c r="E129" s="85" t="n">
        <f aca="false">I85</f>
        <v>197.41392216</v>
      </c>
      <c r="F129" s="85" t="n">
        <f aca="false">I89</f>
        <v>251.700590227624</v>
      </c>
      <c r="G129" s="85" t="n">
        <f aca="false">I99</f>
        <v>608.001</v>
      </c>
      <c r="H129" s="85" t="n">
        <f aca="false">A129+C129+D129+E129+F129+G129</f>
        <v>5536.22567557139</v>
      </c>
      <c r="I129" s="85" t="n">
        <f aca="false">H129-I127</f>
        <v>5503.54967557139</v>
      </c>
      <c r="J129" s="53"/>
    </row>
    <row r="130" customFormat="false" ht="4.5" hidden="false" customHeight="true" outlineLevel="0" collapsed="false">
      <c r="A130" s="45"/>
      <c r="B130" s="86"/>
      <c r="C130" s="86"/>
      <c r="D130" s="86"/>
      <c r="E130" s="86"/>
      <c r="F130" s="86"/>
      <c r="G130" s="86"/>
      <c r="H130" s="86"/>
      <c r="I130" s="86"/>
    </row>
    <row r="131" customFormat="false" ht="33.75" hidden="false" customHeight="true" outlineLevel="0" collapsed="false">
      <c r="A131" s="32" t="s">
        <v>56</v>
      </c>
      <c r="B131" s="33" t="s">
        <v>137</v>
      </c>
      <c r="C131" s="33"/>
      <c r="D131" s="33"/>
      <c r="E131" s="33"/>
      <c r="F131" s="33"/>
      <c r="G131" s="33"/>
      <c r="H131" s="32" t="s">
        <v>43</v>
      </c>
      <c r="I131" s="32" t="s">
        <v>44</v>
      </c>
    </row>
    <row r="132" customFormat="false" ht="15" hidden="false" customHeight="true" outlineLevel="0" collapsed="false">
      <c r="A132" s="22" t="n">
        <v>1</v>
      </c>
      <c r="B132" s="10" t="s">
        <v>138</v>
      </c>
      <c r="C132" s="10"/>
      <c r="D132" s="10"/>
      <c r="E132" s="10"/>
      <c r="F132" s="10"/>
      <c r="G132" s="10"/>
      <c r="H132" s="34" t="n">
        <f aca="false">I132/$I$142</f>
        <v>0</v>
      </c>
      <c r="I132" s="35" t="n">
        <v>0</v>
      </c>
    </row>
    <row r="133" customFormat="false" ht="15" hidden="false" customHeight="true" outlineLevel="0" collapsed="false">
      <c r="A133" s="22" t="n">
        <v>2</v>
      </c>
      <c r="B133" s="10" t="s">
        <v>139</v>
      </c>
      <c r="C133" s="10"/>
      <c r="D133" s="10"/>
      <c r="E133" s="10"/>
      <c r="F133" s="10"/>
      <c r="G133" s="10"/>
      <c r="H133" s="34" t="n">
        <f aca="false">I133/$I$142</f>
        <v>0</v>
      </c>
      <c r="I133" s="35" t="n">
        <v>0</v>
      </c>
    </row>
    <row r="134" customFormat="false" ht="34.5" hidden="false" customHeight="true" outlineLevel="0" collapsed="false">
      <c r="A134" s="37" t="s">
        <v>140</v>
      </c>
      <c r="B134" s="37"/>
      <c r="C134" s="37"/>
      <c r="D134" s="37"/>
      <c r="E134" s="37"/>
      <c r="F134" s="37"/>
      <c r="G134" s="37"/>
      <c r="H134" s="38" t="n">
        <f aca="false">H132+H133</f>
        <v>0</v>
      </c>
      <c r="I134" s="39" t="n">
        <f aca="false">SUM(I132:I133)</f>
        <v>0</v>
      </c>
    </row>
    <row r="135" customFormat="false" ht="4.5" hidden="false" customHeight="true" outlineLevel="0" collapsed="false"/>
    <row r="136" customFormat="false" ht="33.75" hidden="false" customHeight="true" outlineLevel="0" collapsed="false">
      <c r="A136" s="32" t="s">
        <v>69</v>
      </c>
      <c r="B136" s="33" t="s">
        <v>141</v>
      </c>
      <c r="C136" s="33"/>
      <c r="D136" s="33"/>
      <c r="E136" s="33"/>
      <c r="F136" s="33"/>
      <c r="G136" s="33"/>
      <c r="H136" s="32" t="s">
        <v>43</v>
      </c>
      <c r="I136" s="32" t="s">
        <v>44</v>
      </c>
    </row>
    <row r="137" customFormat="false" ht="15" hidden="false" customHeight="true" outlineLevel="0" collapsed="false">
      <c r="A137" s="22" t="n">
        <v>1</v>
      </c>
      <c r="B137" s="10" t="s">
        <v>141</v>
      </c>
      <c r="C137" s="10"/>
      <c r="D137" s="10"/>
      <c r="E137" s="10"/>
      <c r="F137" s="10"/>
      <c r="G137" s="10"/>
      <c r="H137" s="34" t="n">
        <f aca="false">I137/I142</f>
        <v>0</v>
      </c>
      <c r="I137" s="35" t="n">
        <v>0</v>
      </c>
    </row>
    <row r="138" customFormat="false" ht="34.5" hidden="false" customHeight="true" outlineLevel="0" collapsed="false">
      <c r="A138" s="37" t="s">
        <v>142</v>
      </c>
      <c r="B138" s="37"/>
      <c r="C138" s="37"/>
      <c r="D138" s="37"/>
      <c r="E138" s="37"/>
      <c r="F138" s="37"/>
      <c r="G138" s="37"/>
      <c r="H138" s="38" t="n">
        <f aca="false">H137</f>
        <v>0</v>
      </c>
      <c r="I138" s="39" t="n">
        <f aca="false">I137</f>
        <v>0</v>
      </c>
      <c r="J138" s="53"/>
      <c r="K138" s="53"/>
      <c r="L138" s="2"/>
    </row>
    <row r="139" customFormat="false" ht="4.5" hidden="false" customHeight="true" outlineLevel="0" collapsed="false">
      <c r="A139" s="41"/>
      <c r="B139" s="41"/>
      <c r="C139" s="41"/>
      <c r="D139" s="41"/>
      <c r="E139" s="41"/>
      <c r="F139" s="41"/>
      <c r="G139" s="41"/>
      <c r="H139" s="54"/>
      <c r="I139" s="55"/>
    </row>
    <row r="140" customFormat="false" ht="39" hidden="false" customHeight="true" outlineLevel="0" collapsed="false">
      <c r="A140" s="87" t="s">
        <v>143</v>
      </c>
      <c r="B140" s="87"/>
      <c r="C140" s="87"/>
      <c r="D140" s="87"/>
      <c r="E140" s="87"/>
      <c r="F140" s="78" t="n">
        <v>0.18</v>
      </c>
      <c r="G140" s="79" t="n">
        <f aca="false">I142*F140</f>
        <v>990.638941602849</v>
      </c>
      <c r="H140" s="80" t="s">
        <v>128</v>
      </c>
      <c r="I140" s="81" t="n">
        <f aca="false">I96</f>
        <v>32.676</v>
      </c>
      <c r="L140" s="2"/>
    </row>
    <row r="141" s="84" customFormat="true" ht="16.5" hidden="false" customHeight="true" outlineLevel="0" collapsed="false">
      <c r="A141" s="80" t="s">
        <v>129</v>
      </c>
      <c r="B141" s="80"/>
      <c r="C141" s="80" t="s">
        <v>130</v>
      </c>
      <c r="D141" s="80" t="s">
        <v>131</v>
      </c>
      <c r="E141" s="80" t="s">
        <v>132</v>
      </c>
      <c r="F141" s="80" t="s">
        <v>133</v>
      </c>
      <c r="G141" s="80" t="s">
        <v>134</v>
      </c>
      <c r="H141" s="80" t="s">
        <v>135</v>
      </c>
      <c r="I141" s="82" t="s">
        <v>136</v>
      </c>
      <c r="J141" s="83"/>
      <c r="L141" s="83"/>
    </row>
    <row r="142" customFormat="false" ht="16.5" hidden="false" customHeight="true" outlineLevel="0" collapsed="false">
      <c r="A142" s="85" t="n">
        <f aca="false">I48</f>
        <v>2774.226</v>
      </c>
      <c r="B142" s="85"/>
      <c r="C142" s="85" t="n">
        <f aca="false">I66</f>
        <v>1020.915168</v>
      </c>
      <c r="D142" s="85" t="n">
        <f aca="false">I78</f>
        <v>683.968995183762</v>
      </c>
      <c r="E142" s="85" t="n">
        <f aca="false">I85</f>
        <v>197.41392216</v>
      </c>
      <c r="F142" s="85" t="n">
        <f aca="false">I89</f>
        <v>251.700590227624</v>
      </c>
      <c r="G142" s="85" t="n">
        <f aca="false">I99</f>
        <v>608.001</v>
      </c>
      <c r="H142" s="85" t="n">
        <f aca="false">A142+C142+D142+E142+F142+G142</f>
        <v>5536.22567557139</v>
      </c>
      <c r="I142" s="85" t="n">
        <f aca="false">H142-I140</f>
        <v>5503.54967557139</v>
      </c>
      <c r="J142" s="53"/>
      <c r="L142" s="2"/>
    </row>
    <row r="143" customFormat="false" ht="4.5" hidden="false" customHeight="true" outlineLevel="0" collapsed="false"/>
    <row r="144" customFormat="false" ht="12" hidden="false" customHeight="true" outlineLevel="0" collapsed="false">
      <c r="A144" s="68" t="s">
        <v>144</v>
      </c>
      <c r="B144" s="68"/>
      <c r="C144" s="68"/>
      <c r="D144" s="68"/>
      <c r="E144" s="68"/>
      <c r="F144" s="68"/>
      <c r="G144" s="68"/>
      <c r="H144" s="69" t="n">
        <f aca="false">H124+H134+H138</f>
        <v>0</v>
      </c>
      <c r="I144" s="70" t="n">
        <f aca="false">I124+I134+I138</f>
        <v>0</v>
      </c>
    </row>
    <row r="145" customFormat="false" ht="4.5" hidden="false" customHeight="true" outlineLevel="0" collapsed="false"/>
    <row r="146" customFormat="false" ht="11.25" hidden="false" customHeight="true" outlineLevel="0" collapsed="false">
      <c r="A146" s="31" t="s">
        <v>145</v>
      </c>
      <c r="B146" s="31"/>
      <c r="C146" s="31"/>
      <c r="D146" s="31"/>
      <c r="E146" s="31"/>
      <c r="F146" s="31"/>
      <c r="G146" s="31"/>
      <c r="H146" s="31"/>
      <c r="I146" s="31"/>
    </row>
    <row r="147" customFormat="false" ht="33.75" hidden="false" customHeight="true" outlineLevel="0" collapsed="false">
      <c r="A147" s="32" t="s">
        <v>41</v>
      </c>
      <c r="B147" s="33" t="s">
        <v>146</v>
      </c>
      <c r="C147" s="33"/>
      <c r="D147" s="33"/>
      <c r="E147" s="33"/>
      <c r="F147" s="33"/>
      <c r="G147" s="33"/>
      <c r="H147" s="32" t="s">
        <v>43</v>
      </c>
      <c r="I147" s="32" t="s">
        <v>44</v>
      </c>
    </row>
    <row r="148" customFormat="false" ht="15" hidden="false" customHeight="true" outlineLevel="0" collapsed="false">
      <c r="A148" s="22" t="n">
        <v>1</v>
      </c>
      <c r="B148" s="10" t="s">
        <v>147</v>
      </c>
      <c r="C148" s="10"/>
      <c r="D148" s="10"/>
      <c r="E148" s="10"/>
      <c r="F148" s="10"/>
      <c r="G148" s="10"/>
      <c r="H148" s="34" t="n">
        <f aca="false">I148/$I$113</f>
        <v>0.00692594565796484</v>
      </c>
      <c r="I148" s="35" t="n">
        <f aca="false">($D$158/$E$160)*H158</f>
        <v>38.3435981792371</v>
      </c>
    </row>
    <row r="149" customFormat="false" ht="15" hidden="false" customHeight="true" outlineLevel="0" collapsed="false">
      <c r="A149" s="22" t="n">
        <v>2</v>
      </c>
      <c r="B149" s="10" t="s">
        <v>148</v>
      </c>
      <c r="C149" s="10"/>
      <c r="D149" s="10"/>
      <c r="E149" s="10"/>
      <c r="F149" s="10"/>
      <c r="G149" s="10"/>
      <c r="H149" s="34" t="n">
        <f aca="false">I149/$I$113</f>
        <v>0.0319659030367608</v>
      </c>
      <c r="I149" s="35" t="n">
        <f aca="false">($D$158/$E$160)*H159</f>
        <v>176.97045313494</v>
      </c>
    </row>
    <row r="150" customFormat="false" ht="15" hidden="false" customHeight="true" outlineLevel="0" collapsed="false">
      <c r="A150" s="22" t="n">
        <v>3</v>
      </c>
      <c r="B150" s="10" t="s">
        <v>19</v>
      </c>
      <c r="C150" s="10"/>
      <c r="D150" s="10"/>
      <c r="E150" s="10"/>
      <c r="F150" s="10"/>
      <c r="G150" s="10"/>
      <c r="H150" s="34" t="n">
        <f aca="false">I150/$I$113</f>
        <v>0.026638252530634</v>
      </c>
      <c r="I150" s="35" t="n">
        <f aca="false">($D$158/$E$160)*H160</f>
        <v>147.47537761245</v>
      </c>
    </row>
    <row r="151" customFormat="false" ht="15" hidden="false" customHeight="true" outlineLevel="0" collapsed="false">
      <c r="A151" s="22" t="n">
        <v>4</v>
      </c>
      <c r="B151" s="10" t="s">
        <v>149</v>
      </c>
      <c r="C151" s="10"/>
      <c r="D151" s="10"/>
      <c r="E151" s="10"/>
      <c r="F151" s="10"/>
      <c r="G151" s="10"/>
      <c r="H151" s="34" t="n">
        <f aca="false">I151/$I$113</f>
        <v>0</v>
      </c>
      <c r="I151" s="35" t="n">
        <f aca="false">($D$158/$E$160)*H161</f>
        <v>0</v>
      </c>
    </row>
    <row r="152" customFormat="false" ht="15" hidden="false" customHeight="true" outlineLevel="0" collapsed="false">
      <c r="A152" s="22" t="n">
        <v>5</v>
      </c>
      <c r="B152" s="10" t="s">
        <v>150</v>
      </c>
      <c r="C152" s="10"/>
      <c r="D152" s="10"/>
      <c r="E152" s="10"/>
      <c r="F152" s="10"/>
      <c r="G152" s="10"/>
      <c r="H152" s="34" t="n">
        <f aca="false">I152/$I$113</f>
        <v>0</v>
      </c>
      <c r="I152" s="35" t="n">
        <f aca="false">($D$158/$E$160)*H162</f>
        <v>0</v>
      </c>
    </row>
    <row r="153" customFormat="false" ht="15" hidden="false" customHeight="true" outlineLevel="0" collapsed="false">
      <c r="A153" s="37" t="s">
        <v>151</v>
      </c>
      <c r="B153" s="37"/>
      <c r="C153" s="37"/>
      <c r="D153" s="37"/>
      <c r="E153" s="37"/>
      <c r="F153" s="37"/>
      <c r="G153" s="37"/>
      <c r="H153" s="38" t="n">
        <f aca="false">H148+H149+H150+H151+H152</f>
        <v>0.0655301012253596</v>
      </c>
      <c r="I153" s="39" t="n">
        <f aca="false">SUM(I148:I152)</f>
        <v>362.789428926628</v>
      </c>
    </row>
    <row r="154" customFormat="false" ht="11.25" hidden="false" customHeight="true" outlineLevel="0" collapsed="false">
      <c r="A154" s="45" t="s">
        <v>152</v>
      </c>
      <c r="B154" s="46" t="s">
        <v>153</v>
      </c>
      <c r="C154" s="46"/>
      <c r="D154" s="46"/>
      <c r="E154" s="46"/>
      <c r="F154" s="46"/>
      <c r="G154" s="46"/>
      <c r="H154" s="46"/>
      <c r="I154" s="46"/>
    </row>
    <row r="155" customFormat="false" ht="20.25" hidden="false" customHeight="true" outlineLevel="0" collapsed="false">
      <c r="A155" s="45" t="s">
        <v>154</v>
      </c>
      <c r="B155" s="88" t="s">
        <v>155</v>
      </c>
      <c r="C155" s="88"/>
      <c r="D155" s="88"/>
      <c r="E155" s="88"/>
      <c r="F155" s="88"/>
      <c r="G155" s="88"/>
      <c r="H155" s="88"/>
      <c r="I155" s="88"/>
    </row>
    <row r="156" customFormat="false" ht="13.5" hidden="false" customHeight="true" outlineLevel="0" collapsed="false">
      <c r="A156" s="56" t="s">
        <v>156</v>
      </c>
      <c r="B156" s="56"/>
      <c r="C156" s="56"/>
      <c r="D156" s="56"/>
      <c r="E156" s="56"/>
      <c r="F156" s="56"/>
      <c r="G156" s="56"/>
      <c r="H156" s="56"/>
      <c r="I156" s="56"/>
    </row>
    <row r="157" customFormat="false" ht="13.5" hidden="false" customHeight="true" outlineLevel="0" collapsed="false">
      <c r="A157" s="3" t="s">
        <v>157</v>
      </c>
      <c r="B157" s="3"/>
      <c r="C157" s="3" t="s">
        <v>158</v>
      </c>
      <c r="D157" s="89" t="s">
        <v>159</v>
      </c>
      <c r="E157" s="89"/>
      <c r="F157" s="3" t="s">
        <v>160</v>
      </c>
      <c r="G157" s="3" t="s">
        <v>161</v>
      </c>
      <c r="H157" s="90" t="s">
        <v>162</v>
      </c>
      <c r="I157" s="90"/>
    </row>
    <row r="158" customFormat="false" ht="13.5" hidden="false" customHeight="true" outlineLevel="0" collapsed="false">
      <c r="A158" s="35" t="n">
        <f aca="false">I113</f>
        <v>5536.22567557139</v>
      </c>
      <c r="B158" s="35"/>
      <c r="C158" s="35" t="n">
        <f aca="false">I144</f>
        <v>0</v>
      </c>
      <c r="D158" s="91" t="n">
        <f aca="false">A158+C158</f>
        <v>5536.22567557139</v>
      </c>
      <c r="E158" s="91"/>
      <c r="F158" s="22" t="s">
        <v>147</v>
      </c>
      <c r="G158" s="64" t="n">
        <v>0.0165</v>
      </c>
      <c r="H158" s="92" t="n">
        <v>0.0065</v>
      </c>
      <c r="I158" s="92"/>
      <c r="J158" s="53"/>
    </row>
    <row r="159" customFormat="false" ht="13.5" hidden="false" customHeight="true" outlineLevel="0" collapsed="false">
      <c r="A159" s="10" t="s">
        <v>163</v>
      </c>
      <c r="B159" s="10"/>
      <c r="C159" s="22" t="n">
        <v>1</v>
      </c>
      <c r="D159" s="93" t="n">
        <f aca="false">G163/1</f>
        <v>0.1175</v>
      </c>
      <c r="E159" s="94" t="n">
        <f aca="false">C159-D159</f>
        <v>0.8825</v>
      </c>
      <c r="F159" s="22" t="s">
        <v>148</v>
      </c>
      <c r="G159" s="64" t="n">
        <v>0.076</v>
      </c>
      <c r="H159" s="92" t="n">
        <v>0.03</v>
      </c>
      <c r="I159" s="92"/>
    </row>
    <row r="160" customFormat="false" ht="13.5" hidden="false" customHeight="true" outlineLevel="0" collapsed="false">
      <c r="A160" s="95" t="s">
        <v>164</v>
      </c>
      <c r="B160" s="95"/>
      <c r="C160" s="22" t="n">
        <v>1</v>
      </c>
      <c r="D160" s="93" t="n">
        <f aca="false">H163</f>
        <v>0.0615</v>
      </c>
      <c r="E160" s="96" t="n">
        <f aca="false">C160-D160</f>
        <v>0.9385</v>
      </c>
      <c r="F160" s="22" t="s">
        <v>19</v>
      </c>
      <c r="G160" s="64" t="n">
        <f aca="false">I11</f>
        <v>0.025</v>
      </c>
      <c r="H160" s="92" t="n">
        <f aca="false">I11</f>
        <v>0.025</v>
      </c>
      <c r="I160" s="92"/>
    </row>
    <row r="161" customFormat="false" ht="13.5" hidden="false" customHeight="true" outlineLevel="0" collapsed="false">
      <c r="A161" s="95" t="s">
        <v>165</v>
      </c>
      <c r="B161" s="95"/>
      <c r="C161" s="22" t="n">
        <v>1</v>
      </c>
      <c r="D161" s="97" t="n">
        <v>0.09</v>
      </c>
      <c r="E161" s="98" t="n">
        <f aca="false">C161-D161</f>
        <v>0.91</v>
      </c>
      <c r="F161" s="22" t="s">
        <v>166</v>
      </c>
      <c r="G161" s="64" t="n">
        <v>0</v>
      </c>
      <c r="H161" s="92" t="n">
        <v>0</v>
      </c>
      <c r="I161" s="92"/>
    </row>
    <row r="162" customFormat="false" ht="13.5" hidden="false" customHeight="true" outlineLevel="0" collapsed="false">
      <c r="A162" s="99" t="s">
        <v>167</v>
      </c>
      <c r="B162" s="99" t="s">
        <v>168</v>
      </c>
      <c r="C162" s="99"/>
      <c r="D162" s="99"/>
      <c r="E162" s="99"/>
      <c r="F162" s="20" t="s">
        <v>169</v>
      </c>
      <c r="G162" s="64" t="n">
        <v>0</v>
      </c>
      <c r="H162" s="92" t="n">
        <v>0</v>
      </c>
      <c r="I162" s="92"/>
    </row>
    <row r="163" customFormat="false" ht="18" hidden="false" customHeight="true" outlineLevel="0" collapsed="false">
      <c r="A163" s="99"/>
      <c r="B163" s="99"/>
      <c r="C163" s="99"/>
      <c r="D163" s="99"/>
      <c r="E163" s="99"/>
      <c r="F163" s="3" t="s">
        <v>170</v>
      </c>
      <c r="G163" s="100" t="n">
        <f aca="false">SUM(G158:G162)</f>
        <v>0.1175</v>
      </c>
      <c r="H163" s="101" t="n">
        <f aca="false">SUM(H158:I162)</f>
        <v>0.0615</v>
      </c>
      <c r="I163" s="101"/>
    </row>
    <row r="164" customFormat="false" ht="48.75" hidden="false" customHeight="true" outlineLevel="0" collapsed="false">
      <c r="A164" s="102" t="s">
        <v>171</v>
      </c>
      <c r="B164" s="102"/>
      <c r="C164" s="102"/>
      <c r="D164" s="102"/>
      <c r="E164" s="102"/>
      <c r="F164" s="102"/>
      <c r="G164" s="102"/>
      <c r="H164" s="102"/>
      <c r="I164" s="102"/>
    </row>
    <row r="165" customFormat="false" ht="12" hidden="false" customHeight="true" outlineLevel="0" collapsed="false">
      <c r="A165" s="45" t="s">
        <v>172</v>
      </c>
      <c r="B165" s="88" t="s">
        <v>173</v>
      </c>
      <c r="C165" s="88"/>
      <c r="D165" s="88"/>
      <c r="E165" s="88"/>
      <c r="F165" s="88"/>
      <c r="G165" s="88"/>
      <c r="H165" s="88"/>
      <c r="I165" s="88"/>
    </row>
    <row r="166" customFormat="false" ht="4.5" hidden="false" customHeight="true" outlineLevel="0" collapsed="false">
      <c r="A166" s="103"/>
      <c r="B166" s="104"/>
      <c r="C166" s="104"/>
      <c r="D166" s="104"/>
      <c r="E166" s="104"/>
      <c r="F166" s="104"/>
      <c r="G166" s="104"/>
      <c r="H166" s="104"/>
      <c r="I166" s="104"/>
    </row>
    <row r="167" customFormat="false" ht="12" hidden="false" customHeight="true" outlineLevel="0" collapsed="false">
      <c r="A167" s="68" t="s">
        <v>174</v>
      </c>
      <c r="B167" s="68"/>
      <c r="C167" s="68"/>
      <c r="D167" s="68"/>
      <c r="E167" s="68"/>
      <c r="F167" s="68"/>
      <c r="G167" s="68"/>
      <c r="H167" s="69" t="n">
        <f aca="false">H153</f>
        <v>0.0655301012253596</v>
      </c>
      <c r="I167" s="70" t="n">
        <f aca="false">I153</f>
        <v>362.789428926628</v>
      </c>
    </row>
    <row r="168" customFormat="false" ht="4.5" hidden="false" customHeight="true" outlineLevel="0" collapsed="false"/>
    <row r="169" customFormat="false" ht="11.25" hidden="false" customHeight="true" outlineLevel="0" collapsed="false">
      <c r="A169" s="105" t="s">
        <v>175</v>
      </c>
      <c r="B169" s="105"/>
      <c r="C169" s="105"/>
      <c r="D169" s="105"/>
      <c r="E169" s="105"/>
      <c r="F169" s="105"/>
      <c r="G169" s="105"/>
      <c r="H169" s="105"/>
      <c r="I169" s="105"/>
    </row>
    <row r="170" customFormat="false" ht="11.25" hidden="false" customHeight="true" outlineLevel="0" collapsed="false">
      <c r="A170" s="31" t="s">
        <v>40</v>
      </c>
      <c r="B170" s="31"/>
      <c r="C170" s="31"/>
      <c r="D170" s="31"/>
      <c r="E170" s="31"/>
      <c r="F170" s="31"/>
      <c r="G170" s="31"/>
      <c r="H170" s="31"/>
      <c r="I170" s="31"/>
    </row>
    <row r="171" customFormat="false" ht="15" hidden="false" customHeight="true" outlineLevel="0" collapsed="false">
      <c r="A171" s="22" t="n">
        <v>1</v>
      </c>
      <c r="B171" s="10" t="s">
        <v>176</v>
      </c>
      <c r="C171" s="10"/>
      <c r="D171" s="10"/>
      <c r="E171" s="10"/>
      <c r="F171" s="10"/>
      <c r="G171" s="10"/>
      <c r="H171" s="34" t="n">
        <f aca="false">I171/$G$194</f>
        <v>0.470286302180282</v>
      </c>
      <c r="I171" s="106" t="n">
        <f aca="false">I48</f>
        <v>2774.226</v>
      </c>
    </row>
    <row r="172" customFormat="false" ht="15" hidden="false" customHeight="true" outlineLevel="0" collapsed="false">
      <c r="A172" s="22" t="n">
        <v>2</v>
      </c>
      <c r="B172" s="10" t="s">
        <v>177</v>
      </c>
      <c r="C172" s="10"/>
      <c r="D172" s="10"/>
      <c r="E172" s="10"/>
      <c r="F172" s="10"/>
      <c r="G172" s="10"/>
      <c r="H172" s="34" t="n">
        <f aca="false">I172/$G$194</f>
        <v>0.365145475543698</v>
      </c>
      <c r="I172" s="106" t="n">
        <f aca="false">I66+I78+I85+I89</f>
        <v>2153.99867557139</v>
      </c>
    </row>
    <row r="173" customFormat="false" ht="15" hidden="false" customHeight="true" outlineLevel="0" collapsed="false">
      <c r="A173" s="22" t="n">
        <v>3</v>
      </c>
      <c r="B173" s="10" t="s">
        <v>178</v>
      </c>
      <c r="C173" s="10"/>
      <c r="D173" s="10"/>
      <c r="E173" s="10"/>
      <c r="F173" s="10"/>
      <c r="G173" s="10"/>
      <c r="H173" s="34" t="n">
        <f aca="false">I173/$G$194</f>
        <v>0.10306822227602</v>
      </c>
      <c r="I173" s="106" t="n">
        <f aca="false">I99</f>
        <v>608.001</v>
      </c>
    </row>
    <row r="174" s="41" customFormat="true" ht="15" hidden="false" customHeight="true" outlineLevel="0" collapsed="false">
      <c r="A174" s="68" t="s">
        <v>179</v>
      </c>
      <c r="B174" s="68"/>
      <c r="C174" s="68"/>
      <c r="D174" s="68"/>
      <c r="E174" s="68"/>
      <c r="F174" s="68"/>
      <c r="G174" s="68"/>
      <c r="H174" s="69" t="n">
        <f aca="false">H171+H172+H173</f>
        <v>0.9385</v>
      </c>
      <c r="I174" s="70" t="n">
        <f aca="false">SUM(I171:I173)</f>
        <v>5536.22567557139</v>
      </c>
      <c r="J174" s="54"/>
    </row>
    <row r="175" customFormat="false" ht="4.5" hidden="false" customHeight="true" outlineLevel="0" collapsed="false"/>
    <row r="176" customFormat="false" ht="11.25" hidden="false" customHeight="true" outlineLevel="0" collapsed="false">
      <c r="A176" s="31" t="s">
        <v>116</v>
      </c>
      <c r="B176" s="31"/>
      <c r="C176" s="31"/>
      <c r="D176" s="31"/>
      <c r="E176" s="31"/>
      <c r="F176" s="31"/>
      <c r="G176" s="31"/>
      <c r="H176" s="31"/>
      <c r="I176" s="31"/>
    </row>
    <row r="177" customFormat="false" ht="15" hidden="false" customHeight="true" outlineLevel="0" collapsed="false">
      <c r="A177" s="22" t="n">
        <v>1</v>
      </c>
      <c r="B177" s="10" t="s">
        <v>180</v>
      </c>
      <c r="C177" s="10"/>
      <c r="D177" s="10"/>
      <c r="E177" s="10"/>
      <c r="F177" s="10"/>
      <c r="G177" s="10"/>
      <c r="H177" s="34" t="n">
        <f aca="false">I177/$G$194</f>
        <v>0</v>
      </c>
      <c r="I177" s="35" t="n">
        <f aca="false">I124</f>
        <v>0</v>
      </c>
    </row>
    <row r="178" customFormat="false" ht="15" hidden="false" customHeight="true" outlineLevel="0" collapsed="false">
      <c r="A178" s="22" t="n">
        <v>2</v>
      </c>
      <c r="B178" s="10" t="s">
        <v>181</v>
      </c>
      <c r="C178" s="10"/>
      <c r="D178" s="10"/>
      <c r="E178" s="10"/>
      <c r="F178" s="10"/>
      <c r="G178" s="10"/>
      <c r="H178" s="34" t="n">
        <f aca="false">I178/$G$194</f>
        <v>0</v>
      </c>
      <c r="I178" s="35" t="n">
        <f aca="false">I134</f>
        <v>0</v>
      </c>
    </row>
    <row r="179" customFormat="false" ht="15" hidden="false" customHeight="true" outlineLevel="0" collapsed="false">
      <c r="A179" s="22" t="n">
        <v>3</v>
      </c>
      <c r="B179" s="10" t="s">
        <v>182</v>
      </c>
      <c r="C179" s="10"/>
      <c r="D179" s="10"/>
      <c r="E179" s="10"/>
      <c r="F179" s="10"/>
      <c r="G179" s="10"/>
      <c r="H179" s="34" t="n">
        <f aca="false">I179/$G$194</f>
        <v>0</v>
      </c>
      <c r="I179" s="35" t="n">
        <f aca="false">I138</f>
        <v>0</v>
      </c>
    </row>
    <row r="180" customFormat="false" ht="15" hidden="false" customHeight="true" outlineLevel="0" collapsed="false">
      <c r="A180" s="68" t="s">
        <v>183</v>
      </c>
      <c r="B180" s="68"/>
      <c r="C180" s="68"/>
      <c r="D180" s="68"/>
      <c r="E180" s="68"/>
      <c r="F180" s="68"/>
      <c r="G180" s="68"/>
      <c r="H180" s="69" t="n">
        <f aca="false">H177+H178+H179</f>
        <v>0</v>
      </c>
      <c r="I180" s="70" t="n">
        <f aca="false">I177+I178+I179</f>
        <v>0</v>
      </c>
    </row>
    <row r="181" customFormat="false" ht="4.5" hidden="false" customHeight="true" outlineLevel="0" collapsed="false"/>
    <row r="182" customFormat="false" ht="11.25" hidden="false" customHeight="true" outlineLevel="0" collapsed="false">
      <c r="A182" s="31" t="s">
        <v>145</v>
      </c>
      <c r="B182" s="31"/>
      <c r="C182" s="31"/>
      <c r="D182" s="31"/>
      <c r="E182" s="31"/>
      <c r="F182" s="31"/>
      <c r="G182" s="31"/>
      <c r="H182" s="31"/>
      <c r="I182" s="31"/>
    </row>
    <row r="183" customFormat="false" ht="15" hidden="false" customHeight="true" outlineLevel="0" collapsed="false">
      <c r="A183" s="22" t="n">
        <v>1</v>
      </c>
      <c r="B183" s="10" t="s">
        <v>184</v>
      </c>
      <c r="C183" s="10"/>
      <c r="D183" s="10"/>
      <c r="E183" s="10"/>
      <c r="F183" s="10"/>
      <c r="G183" s="10"/>
      <c r="H183" s="34" t="n">
        <f aca="false">I183/$G$194</f>
        <v>0.0615</v>
      </c>
      <c r="I183" s="35" t="n">
        <f aca="false">I153</f>
        <v>362.789428926628</v>
      </c>
    </row>
    <row r="184" customFormat="false" ht="15" hidden="false" customHeight="true" outlineLevel="0" collapsed="false">
      <c r="A184" s="68" t="s">
        <v>185</v>
      </c>
      <c r="B184" s="68"/>
      <c r="C184" s="68"/>
      <c r="D184" s="68"/>
      <c r="E184" s="68"/>
      <c r="F184" s="68"/>
      <c r="G184" s="68"/>
      <c r="H184" s="69" t="n">
        <f aca="false">H183</f>
        <v>0.0615</v>
      </c>
      <c r="I184" s="70" t="n">
        <f aca="false">I153</f>
        <v>362.789428926628</v>
      </c>
      <c r="K184" s="62"/>
    </row>
    <row r="185" customFormat="false" ht="4.5" hidden="false" customHeight="true" outlineLevel="0" collapsed="false"/>
    <row r="186" customFormat="false" ht="11.25" hidden="false" customHeight="true" outlineLevel="0" collapsed="false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customFormat="false" ht="4.5" hidden="false" customHeight="true" outlineLevel="0" collapsed="false">
      <c r="A187" s="108"/>
      <c r="B187" s="108"/>
      <c r="C187" s="108"/>
      <c r="D187" s="108"/>
      <c r="E187" s="108"/>
      <c r="F187" s="108"/>
      <c r="G187" s="108"/>
      <c r="H187" s="108"/>
      <c r="I187" s="108"/>
    </row>
    <row r="188" customFormat="false" ht="22.5" hidden="false" customHeight="true" outlineLevel="0" collapsed="false">
      <c r="A188" s="107" t="s">
        <v>187</v>
      </c>
      <c r="B188" s="107"/>
      <c r="C188" s="107"/>
      <c r="D188" s="107"/>
      <c r="E188" s="107"/>
      <c r="F188" s="107"/>
      <c r="G188" s="107"/>
      <c r="H188" s="107"/>
      <c r="I188" s="109" t="n">
        <f aca="false">I120*H194</f>
        <v>0</v>
      </c>
    </row>
    <row r="189" customFormat="false" ht="4.5" hidden="false" customHeight="true" outlineLevel="0" collapsed="false">
      <c r="A189" s="108"/>
      <c r="B189" s="108"/>
      <c r="C189" s="108"/>
      <c r="D189" s="108"/>
      <c r="E189" s="108"/>
      <c r="F189" s="108"/>
      <c r="G189" s="110"/>
      <c r="H189" s="110"/>
      <c r="I189" s="110"/>
    </row>
    <row r="190" customFormat="false" ht="63.75" hidden="false" customHeight="true" outlineLevel="0" collapsed="false">
      <c r="A190" s="107" t="s">
        <v>188</v>
      </c>
      <c r="B190" s="107"/>
      <c r="C190" s="107"/>
      <c r="D190" s="107"/>
      <c r="E190" s="107"/>
      <c r="F190" s="107"/>
      <c r="G190" s="111" t="s">
        <v>189</v>
      </c>
      <c r="H190" s="111"/>
      <c r="I190" s="111"/>
    </row>
    <row r="191" customFormat="false" ht="11.25" hidden="false" customHeight="true" outlineLevel="0" collapsed="false">
      <c r="A191" s="107"/>
      <c r="B191" s="107"/>
      <c r="C191" s="107"/>
      <c r="D191" s="107"/>
      <c r="E191" s="107"/>
      <c r="F191" s="107"/>
      <c r="G191" s="112"/>
      <c r="H191" s="109"/>
      <c r="I191" s="109" t="n">
        <f aca="false">((H70+H76+H77+H82+H83+H84)+((H70+H76+H77+H82+H83+H84)*H66))*I48*H194</f>
        <v>2136.27737318486</v>
      </c>
    </row>
    <row r="192" customFormat="false" ht="4.5" hidden="false" customHeight="true" outlineLevel="0" collapsed="false">
      <c r="A192" s="108"/>
      <c r="B192" s="108"/>
      <c r="C192" s="108"/>
      <c r="D192" s="108"/>
      <c r="E192" s="108"/>
      <c r="F192" s="108"/>
      <c r="G192" s="108"/>
      <c r="H192" s="108"/>
      <c r="I192" s="108"/>
    </row>
    <row r="193" customFormat="false" ht="35.25" hidden="false" customHeight="true" outlineLevel="0" collapsed="false">
      <c r="A193" s="107" t="s">
        <v>190</v>
      </c>
      <c r="B193" s="107"/>
      <c r="C193" s="107"/>
      <c r="D193" s="107"/>
      <c r="E193" s="107"/>
      <c r="F193" s="107"/>
      <c r="G193" s="113" t="s">
        <v>191</v>
      </c>
      <c r="H193" s="113" t="s">
        <v>192</v>
      </c>
      <c r="I193" s="113" t="s">
        <v>193</v>
      </c>
    </row>
    <row r="194" customFormat="false" ht="14.25" hidden="false" customHeight="true" outlineLevel="0" collapsed="false">
      <c r="A194" s="107"/>
      <c r="B194" s="107"/>
      <c r="C194" s="107"/>
      <c r="D194" s="107"/>
      <c r="E194" s="107"/>
      <c r="F194" s="107"/>
      <c r="G194" s="114" t="n">
        <f aca="false">I174+I180+I184</f>
        <v>5899.01510449801</v>
      </c>
      <c r="H194" s="107" t="n">
        <f aca="false">IF(D6="12x36",2,1)</f>
        <v>2</v>
      </c>
      <c r="I194" s="115" t="n">
        <f aca="false">G194*H194</f>
        <v>11798.030208996</v>
      </c>
    </row>
  </sheetData>
  <mergeCells count="18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I34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56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1:G121"/>
    <mergeCell ref="B122:G122"/>
    <mergeCell ref="B123:G123"/>
    <mergeCell ref="A124:G124"/>
    <mergeCell ref="B125:I125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80:G180"/>
    <mergeCell ref="A182:I182"/>
    <mergeCell ref="B183:G183"/>
    <mergeCell ref="A184:G184"/>
    <mergeCell ref="A186:I186"/>
    <mergeCell ref="A187:I187"/>
    <mergeCell ref="A188:H188"/>
    <mergeCell ref="A190:F191"/>
    <mergeCell ref="G190:I190"/>
    <mergeCell ref="A192:I192"/>
    <mergeCell ref="A193:F19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94"/>
  <sheetViews>
    <sheetView showFormulas="false" showGridLines="true" showRowColHeaders="true" showZeros="true" rightToLeft="false" tabSelected="true" showOutlineSymbols="true" defaultGridColor="true" view="pageBreakPreview" topLeftCell="A106" colorId="64" zoomScale="130" zoomScaleNormal="130" zoomScalePageLayoutView="130" workbookViewId="0">
      <selection pane="topLeft" activeCell="A14" activeCellId="0" sqref="A14"/>
    </sheetView>
  </sheetViews>
  <sheetFormatPr defaultColWidth="9.2890625" defaultRowHeight="11.25" customHeight="false" zeroHeight="false" outlineLevelRow="0" outlineLevelCol="0"/>
  <cols>
    <col collapsed="false" customWidth="true" hidden="false" outlineLevel="0" max="1" min="1" style="1" width="2.71"/>
    <col collapsed="false" customWidth="true" hidden="false" outlineLevel="0" max="4" min="2" style="1" width="11.29"/>
    <col collapsed="false" customWidth="true" hidden="false" outlineLevel="0" max="5" min="5" style="1" width="12.29"/>
    <col collapsed="false" customWidth="true" hidden="false" outlineLevel="0" max="7" min="6" style="1" width="11.29"/>
    <col collapsed="false" customWidth="fals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29"/>
    <col collapsed="false" customWidth="true" hidden="false" outlineLevel="0" max="11" min="11" style="1" width="10"/>
    <col collapsed="false" customWidth="false" hidden="false" outlineLevel="0" max="12" min="12" style="1" width="9.29"/>
    <col collapsed="false" customWidth="true" hidden="false" outlineLevel="0" max="15" min="13" style="1" width="22.29"/>
    <col collapsed="false" customWidth="false" hidden="false" outlineLevel="0" max="16384" min="16" style="1" width="9.29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4" t="s">
        <v>6</v>
      </c>
      <c r="B5" s="14"/>
      <c r="C5" s="14"/>
      <c r="D5" s="11" t="s">
        <v>197</v>
      </c>
      <c r="E5" s="11"/>
      <c r="F5" s="11"/>
      <c r="G5" s="12" t="str">
        <f aca="false">IF(D6="12x36","Regime de trabalho:","Quantidade de HORAS/MÊS")</f>
        <v>Regime de trabalho:</v>
      </c>
      <c r="H5" s="12"/>
      <c r="I5" s="13" t="str">
        <f aca="false">IF(D6="12x36",D6,5*D6)</f>
        <v>12x36</v>
      </c>
    </row>
    <row r="6" customFormat="false" ht="18.75" hidden="false" customHeight="true" outlineLevel="0" collapsed="false">
      <c r="A6" s="14" t="str">
        <f aca="false">IF(D6="12x36","Regime de trabalho:","Regime de trabalho (horas semanais):")</f>
        <v>Regime de trabalho:</v>
      </c>
      <c r="B6" s="14"/>
      <c r="C6" s="14"/>
      <c r="D6" s="14" t="s">
        <v>196</v>
      </c>
      <c r="E6" s="14"/>
      <c r="F6" s="14"/>
      <c r="G6" s="12"/>
      <c r="H6" s="12"/>
      <c r="I6" s="13"/>
    </row>
    <row r="7" customFormat="false" ht="22.5" hidden="false" customHeight="true" outlineLevel="0" collapsed="false">
      <c r="A7" s="14" t="s">
        <v>8</v>
      </c>
      <c r="B7" s="14"/>
      <c r="C7" s="14"/>
      <c r="D7" s="10" t="s">
        <v>9</v>
      </c>
      <c r="E7" s="10"/>
      <c r="F7" s="10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4" t="s">
        <v>12</v>
      </c>
      <c r="B8" s="14"/>
      <c r="C8" s="14"/>
      <c r="D8" s="10" t="s">
        <v>13</v>
      </c>
      <c r="E8" s="10"/>
      <c r="F8" s="10"/>
      <c r="G8" s="15"/>
      <c r="H8" s="15"/>
      <c r="I8" s="16"/>
    </row>
    <row r="9" customFormat="false" ht="24.75" hidden="false" customHeight="true" outlineLevel="0" collapsed="false">
      <c r="A9" s="14" t="s">
        <v>14</v>
      </c>
      <c r="B9" s="14"/>
      <c r="C9" s="14"/>
      <c r="D9" s="14" t="s">
        <v>15</v>
      </c>
      <c r="E9" s="14"/>
      <c r="F9" s="14"/>
      <c r="G9" s="15" t="s">
        <v>16</v>
      </c>
      <c r="H9" s="15"/>
      <c r="I9" s="16" t="n">
        <v>0.3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2105.4</v>
      </c>
    </row>
    <row r="11" customFormat="false" ht="1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Porto Alegre</v>
      </c>
      <c r="H11" s="18" t="s">
        <v>20</v>
      </c>
      <c r="I11" s="21" t="n">
        <v>0.025</v>
      </c>
    </row>
    <row r="12" customFormat="false" ht="26.25" hidden="false" customHeight="true" outlineLevel="0" collapsed="false">
      <c r="A12" s="22" t="s">
        <v>21</v>
      </c>
      <c r="B12" s="22"/>
      <c r="C12" s="22"/>
      <c r="D12" s="22"/>
      <c r="E12" s="22"/>
      <c r="F12" s="22"/>
      <c r="G12" s="18" t="s">
        <v>13</v>
      </c>
      <c r="H12" s="18" t="s">
        <v>22</v>
      </c>
      <c r="I12" s="19" t="n">
        <v>1.59</v>
      </c>
    </row>
    <row r="13" customFormat="false" ht="16.5" hidden="false" customHeight="true" outlineLevel="0" collapsed="false">
      <c r="A13" s="22" t="s">
        <v>23</v>
      </c>
      <c r="B13" s="22"/>
      <c r="C13" s="22"/>
      <c r="D13" s="22"/>
      <c r="E13" s="22"/>
      <c r="F13" s="22"/>
      <c r="G13" s="18"/>
      <c r="H13" s="18"/>
      <c r="I13" s="23" t="n">
        <v>15</v>
      </c>
    </row>
    <row r="14" customFormat="false" ht="15" hidden="false" customHeight="true" outlineLevel="0" collapsed="false">
      <c r="A14" s="20" t="s">
        <v>24</v>
      </c>
      <c r="B14" s="20"/>
      <c r="C14" s="20"/>
      <c r="D14" s="20"/>
      <c r="E14" s="20"/>
      <c r="F14" s="20"/>
      <c r="G14" s="18" t="s">
        <v>13</v>
      </c>
      <c r="H14" s="18" t="s">
        <v>25</v>
      </c>
      <c r="I14" s="19" t="n">
        <v>5.3</v>
      </c>
    </row>
    <row r="15" customFormat="false" ht="11.25" hidden="false" customHeight="false" outlineLevel="0" collapsed="false">
      <c r="A15" s="20"/>
      <c r="B15" s="20"/>
      <c r="C15" s="20"/>
      <c r="D15" s="20"/>
      <c r="E15" s="20"/>
      <c r="F15" s="20"/>
      <c r="G15" s="18"/>
      <c r="H15" s="18" t="s">
        <v>26</v>
      </c>
      <c r="I15" s="23" t="n">
        <f aca="false">I13</f>
        <v>15</v>
      </c>
    </row>
    <row r="16" customFormat="false" ht="11.25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27</v>
      </c>
      <c r="I16" s="16" t="n">
        <v>0.06</v>
      </c>
    </row>
    <row r="17" customFormat="false" ht="11.25" hidden="false" customHeight="true" outlineLevel="0" collapsed="false">
      <c r="A17" s="20" t="s">
        <v>198</v>
      </c>
      <c r="B17" s="20"/>
      <c r="C17" s="20"/>
      <c r="D17" s="20"/>
      <c r="E17" s="20"/>
      <c r="F17" s="20"/>
      <c r="G17" s="18" t="s">
        <v>13</v>
      </c>
      <c r="H17" s="18" t="s">
        <v>25</v>
      </c>
      <c r="I17" s="19" t="n">
        <v>30</v>
      </c>
    </row>
    <row r="18" customFormat="false" ht="11.25" hidden="false" customHeight="true" outlineLevel="0" collapsed="false">
      <c r="A18" s="20"/>
      <c r="B18" s="20"/>
      <c r="C18" s="20"/>
      <c r="D18" s="20"/>
      <c r="E18" s="20"/>
      <c r="F18" s="20"/>
      <c r="G18" s="18"/>
      <c r="H18" s="18" t="s">
        <v>26</v>
      </c>
      <c r="I18" s="23" t="n">
        <v>15</v>
      </c>
    </row>
    <row r="19" customFormat="false" ht="11.25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27</v>
      </c>
      <c r="I19" s="16" t="n">
        <v>0.2</v>
      </c>
    </row>
    <row r="20" customFormat="false" ht="11.25" hidden="false" customHeight="true" outlineLevel="0" collapsed="false">
      <c r="A20" s="20" t="s">
        <v>29</v>
      </c>
      <c r="B20" s="20"/>
      <c r="C20" s="20"/>
      <c r="D20" s="20"/>
      <c r="E20" s="20"/>
      <c r="F20" s="20"/>
      <c r="G20" s="18" t="s">
        <v>13</v>
      </c>
      <c r="H20" s="18" t="s">
        <v>25</v>
      </c>
      <c r="I20" s="19" t="n">
        <v>0</v>
      </c>
    </row>
    <row r="21" customFormat="false" ht="11.25" hidden="false" customHeight="false" outlineLevel="0" collapsed="false">
      <c r="A21" s="20"/>
      <c r="B21" s="20"/>
      <c r="C21" s="20"/>
      <c r="D21" s="20"/>
      <c r="E21" s="20"/>
      <c r="F21" s="20"/>
      <c r="G21" s="18"/>
      <c r="H21" s="18" t="s">
        <v>26</v>
      </c>
      <c r="I21" s="23" t="n">
        <f aca="false">I13</f>
        <v>15</v>
      </c>
    </row>
    <row r="22" customFormat="false" ht="11.25" hidden="false" customHeight="false" outlineLevel="0" collapsed="false">
      <c r="A22" s="20"/>
      <c r="B22" s="20"/>
      <c r="C22" s="20"/>
      <c r="D22" s="20"/>
      <c r="E22" s="20"/>
      <c r="F22" s="20"/>
      <c r="G22" s="18"/>
      <c r="H22" s="18" t="s">
        <v>27</v>
      </c>
      <c r="I22" s="16" t="n">
        <v>0</v>
      </c>
    </row>
    <row r="23" customFormat="false" ht="36" hidden="false" customHeight="true" outlineLevel="0" collapsed="false">
      <c r="A23" s="24" t="s">
        <v>30</v>
      </c>
      <c r="B23" s="24"/>
      <c r="C23" s="24"/>
      <c r="D23" s="24"/>
      <c r="E23" s="24"/>
      <c r="F23" s="24"/>
      <c r="G23" s="12" t="s">
        <v>13</v>
      </c>
      <c r="H23" s="12" t="s">
        <v>31</v>
      </c>
      <c r="I23" s="25" t="s">
        <v>11</v>
      </c>
    </row>
    <row r="24" customFormat="false" ht="22.5" hidden="false" customHeight="true" outlineLevel="0" collapsed="false">
      <c r="A24" s="22" t="s">
        <v>32</v>
      </c>
      <c r="B24" s="22"/>
      <c r="C24" s="22"/>
      <c r="D24" s="22"/>
      <c r="E24" s="22"/>
      <c r="F24" s="22"/>
      <c r="G24" s="12"/>
      <c r="H24" s="12" t="s">
        <v>33</v>
      </c>
      <c r="I24" s="26" t="s">
        <v>11</v>
      </c>
    </row>
    <row r="25" customFormat="false" ht="36" hidden="false" customHeight="true" outlineLevel="0" collapsed="false">
      <c r="A25" s="22" t="s">
        <v>34</v>
      </c>
      <c r="B25" s="22"/>
      <c r="C25" s="22"/>
      <c r="D25" s="22"/>
      <c r="E25" s="22"/>
      <c r="F25" s="22"/>
      <c r="G25" s="18"/>
      <c r="H25" s="18" t="s">
        <v>22</v>
      </c>
      <c r="I25" s="19" t="s">
        <v>11</v>
      </c>
    </row>
    <row r="26" customFormat="false" ht="15" hidden="false" customHeight="true" outlineLevel="0" collapsed="false">
      <c r="A26" s="22" t="s">
        <v>35</v>
      </c>
      <c r="B26" s="22"/>
      <c r="C26" s="22"/>
      <c r="D26" s="22"/>
      <c r="E26" s="22"/>
      <c r="F26" s="22"/>
      <c r="G26" s="12"/>
      <c r="H26" s="27" t="s">
        <v>36</v>
      </c>
      <c r="I26" s="28" t="s">
        <v>11</v>
      </c>
    </row>
    <row r="27" customFormat="false" ht="15" hidden="false" customHeight="true" outlineLevel="0" collapsed="false">
      <c r="A27" s="22"/>
      <c r="B27" s="22"/>
      <c r="C27" s="22"/>
      <c r="D27" s="22"/>
      <c r="E27" s="22"/>
      <c r="F27" s="22"/>
      <c r="G27" s="12"/>
      <c r="H27" s="29" t="s">
        <v>37</v>
      </c>
      <c r="I27" s="16" t="s">
        <v>11</v>
      </c>
    </row>
    <row r="28" customFormat="false" ht="26.25" hidden="false" customHeight="true" outlineLevel="0" collapsed="false">
      <c r="A28" s="22" t="s">
        <v>199</v>
      </c>
      <c r="B28" s="22"/>
      <c r="C28" s="22"/>
      <c r="D28" s="22"/>
      <c r="E28" s="22"/>
      <c r="F28" s="22"/>
      <c r="G28" s="12"/>
      <c r="H28" s="18" t="s">
        <v>36</v>
      </c>
      <c r="I28" s="28" t="n">
        <v>15</v>
      </c>
    </row>
    <row r="29" customFormat="false" ht="36.75" hidden="false" customHeight="true" outlineLevel="0" collapsed="false">
      <c r="A29" s="22" t="s">
        <v>39</v>
      </c>
      <c r="B29" s="22"/>
      <c r="C29" s="22"/>
      <c r="D29" s="22"/>
      <c r="E29" s="22"/>
      <c r="F29" s="22"/>
      <c r="G29" s="18"/>
      <c r="H29" s="15" t="s">
        <v>33</v>
      </c>
      <c r="I29" s="16" t="n">
        <v>0.2</v>
      </c>
    </row>
    <row r="30" customFormat="false" ht="24.75" hidden="false" customHeight="true" outlineLevel="0" collapsed="false">
      <c r="A30" s="3" t="s">
        <v>200</v>
      </c>
      <c r="B30" s="3"/>
      <c r="C30" s="3"/>
      <c r="D30" s="3"/>
      <c r="E30" s="3"/>
      <c r="F30" s="3"/>
      <c r="G30" s="18" t="s">
        <v>13</v>
      </c>
      <c r="H30" s="12" t="s">
        <v>201</v>
      </c>
      <c r="I30" s="117" t="n">
        <f aca="false">((60/52.5)*7)*15</f>
        <v>120</v>
      </c>
    </row>
    <row r="31" customFormat="false" ht="24.75" hidden="false" customHeight="true" outlineLevel="0" collapsed="false">
      <c r="A31" s="3"/>
      <c r="B31" s="3"/>
      <c r="C31" s="3"/>
      <c r="D31" s="3"/>
      <c r="E31" s="3"/>
      <c r="F31" s="3"/>
      <c r="G31" s="18"/>
      <c r="H31" s="12" t="s">
        <v>202</v>
      </c>
      <c r="I31" s="12" t="n">
        <f aca="false">I10/H10*20%</f>
        <v>1.914</v>
      </c>
    </row>
    <row r="32" customFormat="false" ht="29.25" hidden="false" customHeight="true" outlineLevel="0" collapsed="false">
      <c r="A32" s="89" t="s">
        <v>203</v>
      </c>
      <c r="B32" s="89"/>
      <c r="C32" s="89"/>
      <c r="D32" s="89"/>
      <c r="E32" s="89"/>
      <c r="F32" s="89"/>
      <c r="G32" s="18" t="s">
        <v>13</v>
      </c>
      <c r="H32" s="18" t="s">
        <v>201</v>
      </c>
      <c r="I32" s="28" t="n">
        <f aca="false">((5+7+1)*15)-190.67</f>
        <v>4.33000000000001</v>
      </c>
      <c r="J32" s="118"/>
    </row>
    <row r="33" customFormat="false" ht="30.75" hidden="false" customHeight="true" outlineLevel="0" collapsed="false">
      <c r="A33" s="89"/>
      <c r="B33" s="89"/>
      <c r="C33" s="89"/>
      <c r="D33" s="89"/>
      <c r="E33" s="89"/>
      <c r="F33" s="89"/>
      <c r="G33" s="18"/>
      <c r="H33" s="18" t="s">
        <v>202</v>
      </c>
      <c r="I33" s="119" t="n">
        <f aca="false">(I10/H10)*1.5</f>
        <v>14.355</v>
      </c>
    </row>
    <row r="34" customFormat="false" ht="4.5" hidden="false" customHeight="true" outlineLevel="0" collapsed="false"/>
    <row r="35" customFormat="false" ht="17.25" hidden="false" customHeight="true" outlineLevel="0" collapsed="false">
      <c r="A35" s="31" t="s">
        <v>40</v>
      </c>
      <c r="B35" s="31"/>
      <c r="C35" s="31"/>
      <c r="D35" s="31"/>
      <c r="E35" s="31"/>
      <c r="F35" s="31"/>
      <c r="G35" s="31"/>
      <c r="H35" s="31"/>
      <c r="I35" s="31"/>
    </row>
    <row r="36" customFormat="false" ht="33.75" hidden="false" customHeight="true" outlineLevel="0" collapsed="false">
      <c r="A36" s="32" t="s">
        <v>41</v>
      </c>
      <c r="B36" s="33" t="s">
        <v>42</v>
      </c>
      <c r="C36" s="33"/>
      <c r="D36" s="33"/>
      <c r="E36" s="33"/>
      <c r="F36" s="33"/>
      <c r="G36" s="33"/>
      <c r="H36" s="32" t="s">
        <v>43</v>
      </c>
      <c r="I36" s="32" t="s">
        <v>44</v>
      </c>
    </row>
    <row r="37" customFormat="false" ht="15" hidden="false" customHeight="true" outlineLevel="0" collapsed="false">
      <c r="A37" s="22" t="n">
        <v>1</v>
      </c>
      <c r="B37" s="10" t="s">
        <v>45</v>
      </c>
      <c r="C37" s="10"/>
      <c r="D37" s="10"/>
      <c r="E37" s="10"/>
      <c r="F37" s="10"/>
      <c r="G37" s="10"/>
      <c r="H37" s="34" t="n">
        <f aca="false">I37/$I$55</f>
        <v>0.634721930696264</v>
      </c>
      <c r="I37" s="35" t="n">
        <f aca="false">IF(D6="12x36",I10,I10/H10*I5)</f>
        <v>2105.4</v>
      </c>
    </row>
    <row r="38" customFormat="false" ht="15" hidden="false" customHeight="true" outlineLevel="0" collapsed="false">
      <c r="A38" s="22" t="n">
        <f aca="false">A37+1</f>
        <v>2</v>
      </c>
      <c r="B38" s="10" t="s">
        <v>204</v>
      </c>
      <c r="C38" s="10"/>
      <c r="D38" s="10"/>
      <c r="E38" s="10"/>
      <c r="F38" s="10"/>
      <c r="G38" s="10"/>
      <c r="H38" s="34" t="n">
        <f aca="false">I38/$I$55</f>
        <v>0</v>
      </c>
      <c r="I38" s="85" t="n">
        <v>0</v>
      </c>
      <c r="J38" s="53"/>
    </row>
    <row r="39" customFormat="false" ht="15" hidden="false" customHeight="true" outlineLevel="0" collapsed="false">
      <c r="A39" s="22" t="n">
        <f aca="false">A38+1</f>
        <v>3</v>
      </c>
      <c r="B39" s="10" t="s">
        <v>46</v>
      </c>
      <c r="C39" s="10"/>
      <c r="D39" s="10"/>
      <c r="E39" s="10"/>
      <c r="F39" s="10"/>
      <c r="G39" s="10"/>
      <c r="H39" s="34" t="n">
        <f aca="false">I39/$I$55</f>
        <v>0.224678230507369</v>
      </c>
      <c r="I39" s="35" t="n">
        <f aca="false">IF(I9=30%,(I37+I53+I46+I49+I52+I54)*I9,0)</f>
        <v>745.267374</v>
      </c>
    </row>
    <row r="40" customFormat="false" ht="15" hidden="false" customHeight="true" outlineLevel="0" collapsed="false">
      <c r="A40" s="22" t="n">
        <f aca="false">A39+1</f>
        <v>4</v>
      </c>
      <c r="B40" s="10" t="s">
        <v>47</v>
      </c>
      <c r="C40" s="10"/>
      <c r="D40" s="10"/>
      <c r="E40" s="10"/>
      <c r="F40" s="10"/>
      <c r="G40" s="10"/>
      <c r="H40" s="34" t="n">
        <f aca="false">I40/$I$55</f>
        <v>0</v>
      </c>
      <c r="I40" s="35" t="n">
        <f aca="false">IF(I7=10%,I25*I7,0)</f>
        <v>0</v>
      </c>
    </row>
    <row r="41" customFormat="false" ht="15" hidden="false" customHeight="true" outlineLevel="0" collapsed="false">
      <c r="A41" s="22" t="n">
        <f aca="false">A40+1</f>
        <v>5</v>
      </c>
      <c r="B41" s="10" t="s">
        <v>48</v>
      </c>
      <c r="C41" s="10"/>
      <c r="D41" s="10"/>
      <c r="E41" s="10"/>
      <c r="F41" s="10"/>
      <c r="G41" s="10"/>
      <c r="H41" s="34" t="n">
        <f aca="false">I41/$I$55</f>
        <v>0</v>
      </c>
      <c r="I41" s="35" t="n">
        <f aca="false">IF(I7=20%,I25*I7,0)</f>
        <v>0</v>
      </c>
    </row>
    <row r="42" customFormat="false" ht="15" hidden="false" customHeight="true" outlineLevel="0" collapsed="false">
      <c r="A42" s="22" t="n">
        <f aca="false">A41+1</f>
        <v>6</v>
      </c>
      <c r="B42" s="10" t="s">
        <v>49</v>
      </c>
      <c r="C42" s="10"/>
      <c r="D42" s="10"/>
      <c r="E42" s="10"/>
      <c r="F42" s="10"/>
      <c r="G42" s="10"/>
      <c r="H42" s="34" t="n">
        <f aca="false">I42/$I$55</f>
        <v>0</v>
      </c>
      <c r="I42" s="35" t="n">
        <f aca="false">IF(I7=40%,I25*I7,0)</f>
        <v>0</v>
      </c>
    </row>
    <row r="43" customFormat="false" ht="15" hidden="false" customHeight="true" outlineLevel="0" collapsed="false">
      <c r="A43" s="22" t="n">
        <f aca="false">A42+1</f>
        <v>7</v>
      </c>
      <c r="B43" s="10" t="s">
        <v>50</v>
      </c>
      <c r="C43" s="10"/>
      <c r="D43" s="10"/>
      <c r="E43" s="10"/>
      <c r="F43" s="10"/>
      <c r="G43" s="10"/>
      <c r="H43" s="34" t="n">
        <f aca="false">I43/$I$55</f>
        <v>0</v>
      </c>
      <c r="I43" s="35" t="n">
        <f aca="false">IF(I24="Não aplicável",0,I37*I24)</f>
        <v>0</v>
      </c>
    </row>
    <row r="44" customFormat="false" ht="15" hidden="false" customHeight="true" outlineLevel="0" collapsed="false">
      <c r="A44" s="22" t="n">
        <f aca="false">A43+1</f>
        <v>8</v>
      </c>
      <c r="B44" s="10" t="s">
        <v>51</v>
      </c>
      <c r="C44" s="10"/>
      <c r="D44" s="10"/>
      <c r="E44" s="10"/>
      <c r="F44" s="10"/>
      <c r="G44" s="10"/>
      <c r="H44" s="34" t="n">
        <f aca="false">I44/$I$55</f>
        <v>0</v>
      </c>
      <c r="I44" s="35" t="n">
        <f aca="false">IF(I26="Não aplicável",0,(I37+I38+I39+I40+I41+I42+I43+#REF!)/I5*I26*(1+I27))</f>
        <v>0</v>
      </c>
    </row>
    <row r="45" customFormat="false" ht="21" hidden="false" customHeight="true" outlineLevel="0" collapsed="false">
      <c r="A45" s="22" t="n">
        <f aca="false">A44+1</f>
        <v>9</v>
      </c>
      <c r="B45" s="10" t="s">
        <v>52</v>
      </c>
      <c r="C45" s="10"/>
      <c r="D45" s="10"/>
      <c r="E45" s="10"/>
      <c r="F45" s="10"/>
      <c r="G45" s="10"/>
      <c r="H45" s="34" t="n">
        <f aca="false">I45/$I$55</f>
        <v>0</v>
      </c>
      <c r="I45" s="35" t="n">
        <f aca="false">IF(I26="Não aplicável",0,I26/I13*5*(I10/H10*(1+I27)))</f>
        <v>0</v>
      </c>
    </row>
    <row r="46" customFormat="false" ht="15" hidden="false" customHeight="true" outlineLevel="0" collapsed="false">
      <c r="A46" s="22" t="n">
        <f aca="false">A45+1</f>
        <v>10</v>
      </c>
      <c r="B46" s="10" t="s">
        <v>205</v>
      </c>
      <c r="C46" s="10"/>
      <c r="D46" s="10"/>
      <c r="E46" s="10"/>
      <c r="F46" s="10"/>
      <c r="G46" s="10"/>
      <c r="H46" s="34" t="n">
        <f aca="false">I46/$I$55</f>
        <v>0.0187387224539648</v>
      </c>
      <c r="I46" s="35" t="n">
        <f aca="false">I32*I33</f>
        <v>62.1571500000002</v>
      </c>
    </row>
    <row r="47" customFormat="false" ht="15" hidden="false" customHeight="true" outlineLevel="0" collapsed="false">
      <c r="A47" s="22" t="n">
        <f aca="false">A46+1</f>
        <v>11</v>
      </c>
      <c r="B47" s="10" t="s">
        <v>206</v>
      </c>
      <c r="C47" s="10"/>
      <c r="D47" s="10"/>
      <c r="E47" s="10"/>
      <c r="F47" s="10"/>
      <c r="G47" s="10"/>
      <c r="H47" s="34" t="n">
        <f aca="false">I47/$I$55</f>
        <v>0</v>
      </c>
      <c r="I47" s="35" t="n">
        <f aca="false">IF(OR(I7=10%,I7=20%,I7=40%),I46*I7,0)</f>
        <v>0</v>
      </c>
    </row>
    <row r="48" customFormat="false" ht="15" hidden="false" customHeight="true" outlineLevel="0" collapsed="false">
      <c r="A48" s="22" t="n">
        <f aca="false">A47+1</f>
        <v>12</v>
      </c>
      <c r="B48" s="10" t="s">
        <v>207</v>
      </c>
      <c r="C48" s="10"/>
      <c r="D48" s="10"/>
      <c r="E48" s="10"/>
      <c r="F48" s="10"/>
      <c r="G48" s="10"/>
      <c r="H48" s="34" t="n">
        <f aca="false">I48/$I$55</f>
        <v>0.00562161673618943</v>
      </c>
      <c r="I48" s="35" t="n">
        <f aca="false">IF(I9=30%,I46*I9,0)</f>
        <v>18.6471450000001</v>
      </c>
    </row>
    <row r="49" customFormat="false" ht="15" hidden="false" customHeight="true" outlineLevel="0" collapsed="false">
      <c r="A49" s="22" t="n">
        <f aca="false">A48+1</f>
        <v>13</v>
      </c>
      <c r="B49" s="10" t="s">
        <v>208</v>
      </c>
      <c r="C49" s="10"/>
      <c r="D49" s="10"/>
      <c r="E49" s="10"/>
      <c r="F49" s="10"/>
      <c r="G49" s="10"/>
      <c r="H49" s="34" t="n">
        <f aca="false">I49/$I$55</f>
        <v>0.0692423924395925</v>
      </c>
      <c r="I49" s="35" t="n">
        <f aca="false">I30*I31</f>
        <v>229.68</v>
      </c>
    </row>
    <row r="50" customFormat="false" ht="15" hidden="false" customHeight="true" outlineLevel="0" collapsed="false">
      <c r="A50" s="22" t="n">
        <f aca="false">A49+1</f>
        <v>14</v>
      </c>
      <c r="B50" s="10" t="s">
        <v>209</v>
      </c>
      <c r="C50" s="10"/>
      <c r="D50" s="10"/>
      <c r="E50" s="10"/>
      <c r="F50" s="10"/>
      <c r="G50" s="10"/>
      <c r="H50" s="34" t="n">
        <f aca="false">I50/$I$55</f>
        <v>0</v>
      </c>
      <c r="I50" s="35" t="n">
        <f aca="false">IF(OR(I7=10%,I7=20%,I7=40%),I49*I7,0)</f>
        <v>0</v>
      </c>
    </row>
    <row r="51" customFormat="false" ht="15" hidden="false" customHeight="true" outlineLevel="0" collapsed="false">
      <c r="A51" s="22" t="n">
        <f aca="false">A50+1</f>
        <v>15</v>
      </c>
      <c r="B51" s="10" t="s">
        <v>210</v>
      </c>
      <c r="C51" s="10"/>
      <c r="D51" s="10"/>
      <c r="E51" s="10"/>
      <c r="F51" s="10"/>
      <c r="G51" s="10"/>
      <c r="H51" s="34" t="n">
        <f aca="false">I51/$I$55</f>
        <v>0.0207727177318777</v>
      </c>
      <c r="I51" s="35" t="n">
        <f aca="false">IF(I9=30%,I49*I9,0)</f>
        <v>68.904</v>
      </c>
    </row>
    <row r="52" customFormat="false" ht="24" hidden="false" customHeight="true" outlineLevel="0" collapsed="false">
      <c r="A52" s="22" t="n">
        <f aca="false">A51+1</f>
        <v>16</v>
      </c>
      <c r="B52" s="10" t="s">
        <v>211</v>
      </c>
      <c r="C52" s="10"/>
      <c r="D52" s="10"/>
      <c r="E52" s="10"/>
      <c r="F52" s="10"/>
      <c r="G52" s="10"/>
      <c r="H52" s="34" t="n">
        <f aca="false">I52/$I$55</f>
        <v>0.0175962229787114</v>
      </c>
      <c r="I52" s="35" t="n">
        <f aca="false">(I46+I49)*0.2</f>
        <v>58.36743</v>
      </c>
    </row>
    <row r="53" customFormat="false" ht="12.75" hidden="false" customHeight="true" outlineLevel="0" collapsed="false">
      <c r="A53" s="22" t="n">
        <f aca="false">A52+1</f>
        <v>17</v>
      </c>
      <c r="B53" s="10" t="s">
        <v>212</v>
      </c>
      <c r="C53" s="10"/>
      <c r="D53" s="10"/>
      <c r="E53" s="10"/>
      <c r="F53" s="10"/>
      <c r="G53" s="10"/>
      <c r="H53" s="34" t="n">
        <f aca="false">I53/$I$55</f>
        <v>0.00719013871335894</v>
      </c>
      <c r="I53" s="35" t="n">
        <f aca="false">I12*I13</f>
        <v>23.85</v>
      </c>
    </row>
    <row r="54" customFormat="false" ht="12.75" hidden="false" customHeight="true" outlineLevel="0" collapsed="false">
      <c r="A54" s="22" t="n">
        <f aca="false">A53+1</f>
        <v>18</v>
      </c>
      <c r="B54" s="10" t="s">
        <v>213</v>
      </c>
      <c r="C54" s="10"/>
      <c r="D54" s="10"/>
      <c r="E54" s="10"/>
      <c r="F54" s="10"/>
      <c r="G54" s="10"/>
      <c r="H54" s="34" t="n">
        <f aca="false">I54/$I$55</f>
        <v>0.00143802774267179</v>
      </c>
      <c r="I54" s="35" t="n">
        <f aca="false">I53*20%</f>
        <v>4.77</v>
      </c>
    </row>
    <row r="55" s="41" customFormat="true" ht="15" hidden="false" customHeight="true" outlineLevel="0" collapsed="false">
      <c r="A55" s="37" t="s">
        <v>55</v>
      </c>
      <c r="B55" s="37"/>
      <c r="C55" s="37"/>
      <c r="D55" s="37"/>
      <c r="E55" s="37"/>
      <c r="F55" s="37"/>
      <c r="G55" s="37"/>
      <c r="H55" s="38" t="n">
        <f aca="false">SUM(H37:H54)</f>
        <v>1</v>
      </c>
      <c r="I55" s="39" t="n">
        <f aca="false">SUM(I37:I54)</f>
        <v>3317.043099</v>
      </c>
      <c r="J55" s="40"/>
    </row>
    <row r="56" customFormat="false" ht="4.5" hidden="false" customHeight="true" outlineLevel="0" collapsed="false"/>
    <row r="57" customFormat="false" ht="33.75" hidden="false" customHeight="true" outlineLevel="0" collapsed="false">
      <c r="A57" s="32" t="s">
        <v>56</v>
      </c>
      <c r="B57" s="33" t="s">
        <v>57</v>
      </c>
      <c r="C57" s="33"/>
      <c r="D57" s="33"/>
      <c r="E57" s="33"/>
      <c r="F57" s="33"/>
      <c r="G57" s="33"/>
      <c r="H57" s="32" t="s">
        <v>43</v>
      </c>
      <c r="I57" s="32" t="s">
        <v>44</v>
      </c>
    </row>
    <row r="58" customFormat="false" ht="15" hidden="false" customHeight="true" outlineLevel="0" collapsed="false">
      <c r="A58" s="22" t="n">
        <v>1</v>
      </c>
      <c r="B58" s="10" t="s">
        <v>58</v>
      </c>
      <c r="C58" s="10"/>
      <c r="D58" s="10"/>
      <c r="E58" s="10"/>
      <c r="F58" s="10"/>
      <c r="G58" s="10"/>
      <c r="H58" s="34" t="n">
        <v>0.2</v>
      </c>
      <c r="I58" s="35" t="n">
        <f aca="false">$I$55*H58</f>
        <v>663.4086198</v>
      </c>
    </row>
    <row r="59" customFormat="false" ht="15" hidden="false" customHeight="true" outlineLevel="0" collapsed="false">
      <c r="A59" s="22" t="n">
        <v>2</v>
      </c>
      <c r="B59" s="10" t="s">
        <v>59</v>
      </c>
      <c r="C59" s="10"/>
      <c r="D59" s="10"/>
      <c r="E59" s="10"/>
      <c r="F59" s="10"/>
      <c r="G59" s="10"/>
      <c r="H59" s="34" t="n">
        <v>0.015</v>
      </c>
      <c r="I59" s="35" t="n">
        <f aca="false">$I$55*H59</f>
        <v>49.755646485</v>
      </c>
    </row>
    <row r="60" customFormat="false" ht="15" hidden="false" customHeight="true" outlineLevel="0" collapsed="false">
      <c r="A60" s="22" t="n">
        <v>3</v>
      </c>
      <c r="B60" s="10" t="s">
        <v>60</v>
      </c>
      <c r="C60" s="10"/>
      <c r="D60" s="10"/>
      <c r="E60" s="10"/>
      <c r="F60" s="10"/>
      <c r="G60" s="10"/>
      <c r="H60" s="34" t="n">
        <v>0.01</v>
      </c>
      <c r="I60" s="35" t="n">
        <f aca="false">$I$55*H60</f>
        <v>33.17043099</v>
      </c>
    </row>
    <row r="61" customFormat="false" ht="15" hidden="false" customHeight="true" outlineLevel="0" collapsed="false">
      <c r="A61" s="22" t="n">
        <v>4</v>
      </c>
      <c r="B61" s="10" t="s">
        <v>61</v>
      </c>
      <c r="C61" s="10"/>
      <c r="D61" s="10"/>
      <c r="E61" s="10"/>
      <c r="F61" s="10"/>
      <c r="G61" s="10"/>
      <c r="H61" s="34" t="n">
        <v>0.002</v>
      </c>
      <c r="I61" s="35" t="n">
        <f aca="false">$I$55*H61</f>
        <v>6.634086198</v>
      </c>
    </row>
    <row r="62" customFormat="false" ht="15" hidden="false" customHeight="true" outlineLevel="0" collapsed="false">
      <c r="A62" s="22" t="n">
        <v>5</v>
      </c>
      <c r="B62" s="10" t="s">
        <v>62</v>
      </c>
      <c r="C62" s="10"/>
      <c r="D62" s="10"/>
      <c r="E62" s="10"/>
      <c r="F62" s="10"/>
      <c r="G62" s="10"/>
      <c r="H62" s="34" t="n">
        <v>0.025</v>
      </c>
      <c r="I62" s="35" t="n">
        <f aca="false">$I$55*H62</f>
        <v>82.926077475</v>
      </c>
    </row>
    <row r="63" customFormat="false" ht="15" hidden="false" customHeight="true" outlineLevel="0" collapsed="false">
      <c r="A63" s="22" t="n">
        <v>6</v>
      </c>
      <c r="B63" s="10" t="s">
        <v>63</v>
      </c>
      <c r="C63" s="10"/>
      <c r="D63" s="10"/>
      <c r="E63" s="10"/>
      <c r="F63" s="10"/>
      <c r="G63" s="10"/>
      <c r="H63" s="34" t="n">
        <v>0.08</v>
      </c>
      <c r="I63" s="35" t="n">
        <f aca="false">$I$55*H63</f>
        <v>265.36344792</v>
      </c>
    </row>
    <row r="64" customFormat="false" ht="15" hidden="false" customHeight="true" outlineLevel="0" collapsed="false">
      <c r="A64" s="22" t="n">
        <v>7</v>
      </c>
      <c r="B64" s="10" t="s">
        <v>64</v>
      </c>
      <c r="C64" s="10"/>
      <c r="D64" s="10"/>
      <c r="E64" s="10"/>
      <c r="F64" s="10"/>
      <c r="G64" s="10"/>
      <c r="H64" s="34" t="n">
        <v>0.03</v>
      </c>
      <c r="I64" s="35" t="n">
        <f aca="false">$I$55*H64</f>
        <v>99.51129297</v>
      </c>
    </row>
    <row r="65" customFormat="false" ht="15" hidden="false" customHeight="true" outlineLevel="0" collapsed="false">
      <c r="A65" s="22" t="n">
        <v>8</v>
      </c>
      <c r="B65" s="10" t="s">
        <v>65</v>
      </c>
      <c r="C65" s="10"/>
      <c r="D65" s="10"/>
      <c r="E65" s="10"/>
      <c r="F65" s="10"/>
      <c r="G65" s="10"/>
      <c r="H65" s="34" t="n">
        <v>0.006</v>
      </c>
      <c r="I65" s="35" t="n">
        <f aca="false">$I$55*H65</f>
        <v>19.902258594</v>
      </c>
    </row>
    <row r="66" s="41" customFormat="true" ht="15" hidden="false" customHeight="true" outlineLevel="0" collapsed="false">
      <c r="A66" s="37" t="s">
        <v>66</v>
      </c>
      <c r="B66" s="37"/>
      <c r="C66" s="37"/>
      <c r="D66" s="37"/>
      <c r="E66" s="37"/>
      <c r="F66" s="37"/>
      <c r="G66" s="37"/>
      <c r="H66" s="38" t="n">
        <f aca="false">SUM(H58:H65)</f>
        <v>0.368</v>
      </c>
      <c r="I66" s="39" t="n">
        <f aca="false">SUM(I58:I65)</f>
        <v>1220.671860432</v>
      </c>
      <c r="J66" s="40"/>
    </row>
    <row r="67" customFormat="false" ht="15" hidden="false" customHeight="true" outlineLevel="0" collapsed="false">
      <c r="A67" s="43" t="s">
        <v>67</v>
      </c>
      <c r="B67" s="43"/>
      <c r="C67" s="43"/>
      <c r="D67" s="43"/>
      <c r="E67" s="43"/>
      <c r="F67" s="43"/>
      <c r="G67" s="43"/>
      <c r="H67" s="43"/>
      <c r="I67" s="43"/>
    </row>
    <row r="68" customFormat="false" ht="30.75" hidden="false" customHeight="true" outlineLevel="0" collapsed="false">
      <c r="A68" s="44" t="s">
        <v>68</v>
      </c>
      <c r="B68" s="44"/>
      <c r="C68" s="44"/>
      <c r="D68" s="44"/>
      <c r="E68" s="44"/>
      <c r="F68" s="44"/>
      <c r="G68" s="44"/>
      <c r="H68" s="44"/>
      <c r="I68" s="44"/>
    </row>
    <row r="69" customFormat="false" ht="33.75" hidden="false" customHeight="true" outlineLevel="0" collapsed="false">
      <c r="A69" s="32" t="s">
        <v>69</v>
      </c>
      <c r="B69" s="33" t="s">
        <v>70</v>
      </c>
      <c r="C69" s="33"/>
      <c r="D69" s="33"/>
      <c r="E69" s="33"/>
      <c r="F69" s="33"/>
      <c r="G69" s="33"/>
      <c r="H69" s="32" t="s">
        <v>43</v>
      </c>
      <c r="I69" s="32" t="s">
        <v>44</v>
      </c>
    </row>
    <row r="70" customFormat="false" ht="15" hidden="false" customHeight="true" outlineLevel="0" collapsed="false">
      <c r="A70" s="22" t="n">
        <v>1</v>
      </c>
      <c r="B70" s="10" t="s">
        <v>71</v>
      </c>
      <c r="C70" s="10"/>
      <c r="D70" s="10"/>
      <c r="E70" s="10"/>
      <c r="F70" s="10"/>
      <c r="G70" s="10"/>
      <c r="H70" s="34" t="n">
        <v>0.119314</v>
      </c>
      <c r="I70" s="35" t="n">
        <f aca="false">$I$55*H70</f>
        <v>395.769680314086</v>
      </c>
    </row>
    <row r="71" customFormat="false" ht="15" hidden="false" customHeight="true" outlineLevel="0" collapsed="false">
      <c r="A71" s="22" t="n">
        <v>2</v>
      </c>
      <c r="B71" s="10" t="s">
        <v>72</v>
      </c>
      <c r="C71" s="10"/>
      <c r="D71" s="10"/>
      <c r="E71" s="10"/>
      <c r="F71" s="10"/>
      <c r="G71" s="10"/>
      <c r="H71" s="34" t="n">
        <v>0.020479</v>
      </c>
      <c r="I71" s="35" t="n">
        <f aca="false">$I$55*H71</f>
        <v>67.929725624421</v>
      </c>
    </row>
    <row r="72" customFormat="false" ht="15" hidden="false" customHeight="true" outlineLevel="0" collapsed="false">
      <c r="A72" s="22" t="n">
        <v>3</v>
      </c>
      <c r="B72" s="10" t="s">
        <v>73</v>
      </c>
      <c r="C72" s="10"/>
      <c r="D72" s="10"/>
      <c r="E72" s="10"/>
      <c r="F72" s="10"/>
      <c r="G72" s="10"/>
      <c r="H72" s="34" t="n">
        <v>0.012123</v>
      </c>
      <c r="I72" s="35" t="n">
        <f aca="false">$I$55*H72</f>
        <v>40.212513489177</v>
      </c>
    </row>
    <row r="73" customFormat="false" ht="15" hidden="false" customHeight="true" outlineLevel="0" collapsed="false">
      <c r="A73" s="22" t="n">
        <v>4</v>
      </c>
      <c r="B73" s="10" t="s">
        <v>74</v>
      </c>
      <c r="C73" s="10"/>
      <c r="D73" s="10"/>
      <c r="E73" s="10"/>
      <c r="F73" s="10"/>
      <c r="G73" s="10"/>
      <c r="H73" s="34" t="n">
        <v>0.011436</v>
      </c>
      <c r="I73" s="35" t="n">
        <f aca="false">$I$55*H73</f>
        <v>37.933704880164</v>
      </c>
    </row>
    <row r="74" customFormat="false" ht="15" hidden="false" customHeight="true" outlineLevel="0" collapsed="false">
      <c r="A74" s="22" t="n">
        <v>5</v>
      </c>
      <c r="B74" s="10" t="s">
        <v>75</v>
      </c>
      <c r="C74" s="10"/>
      <c r="D74" s="10"/>
      <c r="E74" s="10"/>
      <c r="F74" s="10"/>
      <c r="G74" s="10"/>
      <c r="H74" s="34" t="n">
        <v>0.000174</v>
      </c>
      <c r="I74" s="35" t="n">
        <f aca="false">$I$55*H74</f>
        <v>0.577165499226</v>
      </c>
    </row>
    <row r="75" customFormat="false" ht="15" hidden="false" customHeight="true" outlineLevel="0" collapsed="false">
      <c r="A75" s="22" t="n">
        <v>6</v>
      </c>
      <c r="B75" s="10" t="s">
        <v>76</v>
      </c>
      <c r="C75" s="10"/>
      <c r="D75" s="10"/>
      <c r="E75" s="10"/>
      <c r="F75" s="10"/>
      <c r="G75" s="10"/>
      <c r="H75" s="34" t="n">
        <v>0.000442</v>
      </c>
      <c r="I75" s="35" t="n">
        <f aca="false">$I$55*H75</f>
        <v>1.466133049758</v>
      </c>
    </row>
    <row r="76" customFormat="false" ht="15" hidden="false" customHeight="true" outlineLevel="0" collapsed="false">
      <c r="A76" s="22" t="n">
        <v>7</v>
      </c>
      <c r="B76" s="10" t="s">
        <v>77</v>
      </c>
      <c r="C76" s="10"/>
      <c r="D76" s="10"/>
      <c r="E76" s="10"/>
      <c r="F76" s="10"/>
      <c r="G76" s="10"/>
      <c r="H76" s="34" t="n">
        <v>0.000185</v>
      </c>
      <c r="I76" s="35" t="n">
        <f aca="false">$I$55*H76</f>
        <v>0.613652973315</v>
      </c>
    </row>
    <row r="77" customFormat="false" ht="15" hidden="false" customHeight="true" outlineLevel="0" collapsed="false">
      <c r="A77" s="22" t="n">
        <v>8</v>
      </c>
      <c r="B77" s="10" t="s">
        <v>78</v>
      </c>
      <c r="C77" s="10"/>
      <c r="D77" s="10"/>
      <c r="E77" s="10"/>
      <c r="F77" s="10"/>
      <c r="G77" s="10"/>
      <c r="H77" s="34" t="n">
        <v>0.09079</v>
      </c>
      <c r="I77" s="35" t="n">
        <f aca="false">$I$55*H77</f>
        <v>301.15434295821</v>
      </c>
    </row>
    <row r="78" s="41" customFormat="true" ht="15" hidden="false" customHeight="true" outlineLevel="0" collapsed="false">
      <c r="A78" s="37" t="s">
        <v>79</v>
      </c>
      <c r="B78" s="37"/>
      <c r="C78" s="37"/>
      <c r="D78" s="37"/>
      <c r="E78" s="37"/>
      <c r="F78" s="37"/>
      <c r="G78" s="37"/>
      <c r="H78" s="38" t="n">
        <f aca="false">SUM(H70:H77)</f>
        <v>0.254943</v>
      </c>
      <c r="I78" s="39" t="n">
        <f aca="false">SUM(I70:I77)</f>
        <v>845.656918788357</v>
      </c>
      <c r="J78" s="40"/>
    </row>
    <row r="79" customFormat="false" ht="11.25" hidden="false" customHeight="true" outlineLevel="0" collapsed="false">
      <c r="A79" s="45" t="s">
        <v>80</v>
      </c>
      <c r="B79" s="46" t="s">
        <v>81</v>
      </c>
      <c r="C79" s="46"/>
      <c r="D79" s="46"/>
      <c r="E79" s="46"/>
      <c r="F79" s="46"/>
      <c r="G79" s="46"/>
      <c r="H79" s="46"/>
      <c r="I79" s="46"/>
    </row>
    <row r="80" customFormat="false" ht="15" hidden="false" customHeight="true" outlineLevel="0" collapsed="false">
      <c r="A80" s="45" t="s">
        <v>82</v>
      </c>
      <c r="B80" s="47" t="s">
        <v>83</v>
      </c>
      <c r="C80" s="47"/>
      <c r="D80" s="47"/>
      <c r="E80" s="47"/>
      <c r="F80" s="47"/>
      <c r="G80" s="47"/>
      <c r="H80" s="47"/>
      <c r="I80" s="47"/>
    </row>
    <row r="81" customFormat="false" ht="33.75" hidden="false" customHeight="true" outlineLevel="0" collapsed="false">
      <c r="A81" s="32" t="s">
        <v>84</v>
      </c>
      <c r="B81" s="33" t="s">
        <v>85</v>
      </c>
      <c r="C81" s="33"/>
      <c r="D81" s="33"/>
      <c r="E81" s="33"/>
      <c r="F81" s="33"/>
      <c r="G81" s="33"/>
      <c r="H81" s="32" t="s">
        <v>43</v>
      </c>
      <c r="I81" s="32" t="s">
        <v>44</v>
      </c>
    </row>
    <row r="82" customFormat="false" ht="15" hidden="false" customHeight="true" outlineLevel="0" collapsed="false">
      <c r="A82" s="22" t="n">
        <v>1</v>
      </c>
      <c r="B82" s="10" t="s">
        <v>86</v>
      </c>
      <c r="C82" s="10"/>
      <c r="D82" s="10"/>
      <c r="E82" s="10"/>
      <c r="F82" s="10"/>
      <c r="G82" s="10"/>
      <c r="H82" s="34" t="n">
        <v>0.048321</v>
      </c>
      <c r="I82" s="35" t="n">
        <f aca="false">$I$55*H82</f>
        <v>160.282839586779</v>
      </c>
    </row>
    <row r="83" customFormat="false" ht="15" hidden="false" customHeight="true" outlineLevel="0" collapsed="false">
      <c r="A83" s="22" t="n">
        <v>2</v>
      </c>
      <c r="B83" s="10" t="s">
        <v>87</v>
      </c>
      <c r="C83" s="10"/>
      <c r="D83" s="10"/>
      <c r="E83" s="10"/>
      <c r="F83" s="10"/>
      <c r="G83" s="10"/>
      <c r="H83" s="34" t="n">
        <v>0.003511</v>
      </c>
      <c r="I83" s="35" t="n">
        <f aca="false">$I$55*H83</f>
        <v>11.646138320589</v>
      </c>
    </row>
    <row r="84" customFormat="false" ht="15" hidden="false" customHeight="true" outlineLevel="0" collapsed="false">
      <c r="A84" s="22" t="n">
        <v>3</v>
      </c>
      <c r="B84" s="10" t="s">
        <v>88</v>
      </c>
      <c r="C84" s="10"/>
      <c r="D84" s="10"/>
      <c r="E84" s="10"/>
      <c r="F84" s="10"/>
      <c r="G84" s="10"/>
      <c r="H84" s="34" t="n">
        <v>0.019328</v>
      </c>
      <c r="I84" s="35" t="n">
        <f aca="false">$I$55*H84</f>
        <v>64.111809017472</v>
      </c>
    </row>
    <row r="85" s="41" customFormat="true" ht="15" hidden="false" customHeight="true" outlineLevel="0" collapsed="false">
      <c r="A85" s="37" t="s">
        <v>89</v>
      </c>
      <c r="B85" s="37"/>
      <c r="C85" s="37"/>
      <c r="D85" s="37"/>
      <c r="E85" s="37"/>
      <c r="F85" s="37"/>
      <c r="G85" s="37"/>
      <c r="H85" s="38" t="n">
        <f aca="false">SUM(H82:H84)</f>
        <v>0.07116</v>
      </c>
      <c r="I85" s="39" t="n">
        <f aca="false">SUM(I82:I84)</f>
        <v>236.04078692484</v>
      </c>
      <c r="J85" s="40"/>
    </row>
    <row r="86" customFormat="false" ht="4.5" hidden="false" customHeight="true" outlineLevel="0" collapsed="false"/>
    <row r="87" customFormat="false" ht="33.75" hidden="false" customHeight="true" outlineLevel="0" collapsed="false">
      <c r="A87" s="32" t="s">
        <v>90</v>
      </c>
      <c r="B87" s="33" t="s">
        <v>91</v>
      </c>
      <c r="C87" s="33"/>
      <c r="D87" s="33"/>
      <c r="E87" s="33"/>
      <c r="F87" s="33"/>
      <c r="G87" s="33"/>
      <c r="H87" s="32" t="s">
        <v>43</v>
      </c>
      <c r="I87" s="32" t="s">
        <v>44</v>
      </c>
    </row>
    <row r="88" customFormat="false" ht="15" hidden="false" customHeight="true" outlineLevel="0" collapsed="false">
      <c r="A88" s="22" t="n">
        <v>1</v>
      </c>
      <c r="B88" s="10" t="s">
        <v>92</v>
      </c>
      <c r="C88" s="10"/>
      <c r="D88" s="10"/>
      <c r="E88" s="10"/>
      <c r="F88" s="10"/>
      <c r="G88" s="10"/>
      <c r="H88" s="34" t="n">
        <f aca="false">(H66*H78)</f>
        <v>0.093819024</v>
      </c>
      <c r="I88" s="35" t="n">
        <f aca="false">$I$55*H88</f>
        <v>311.201746114115</v>
      </c>
    </row>
    <row r="89" s="41" customFormat="true" ht="15" hidden="false" customHeight="true" outlineLevel="0" collapsed="false">
      <c r="A89" s="37" t="s">
        <v>93</v>
      </c>
      <c r="B89" s="37"/>
      <c r="C89" s="37"/>
      <c r="D89" s="37"/>
      <c r="E89" s="37"/>
      <c r="F89" s="37"/>
      <c r="G89" s="37"/>
      <c r="H89" s="38" t="n">
        <f aca="false">SUM(H88)</f>
        <v>0.093819024</v>
      </c>
      <c r="I89" s="39" t="n">
        <f aca="false">I88</f>
        <v>311.201746114115</v>
      </c>
      <c r="J89" s="40"/>
      <c r="K89" s="48"/>
    </row>
    <row r="90" customFormat="false" ht="4.5" hidden="false" customHeight="true" outlineLevel="0" collapsed="false">
      <c r="J90" s="49"/>
    </row>
    <row r="91" s="41" customFormat="true" ht="12" hidden="false" customHeight="true" outlineLevel="0" collapsed="false">
      <c r="A91" s="50" t="s">
        <v>94</v>
      </c>
      <c r="B91" s="50"/>
      <c r="C91" s="50"/>
      <c r="D91" s="50"/>
      <c r="E91" s="50"/>
      <c r="F91" s="50"/>
      <c r="G91" s="50"/>
      <c r="H91" s="51" t="n">
        <f aca="false">H66+H78+H85+H89</f>
        <v>0.787922024</v>
      </c>
      <c r="I91" s="52" t="n">
        <f aca="false">I66+I78+I85+I89</f>
        <v>2613.57131225931</v>
      </c>
      <c r="J91" s="40"/>
    </row>
    <row r="92" customFormat="false" ht="4.5" hidden="false" customHeight="true" outlineLevel="0" collapsed="false"/>
    <row r="93" customFormat="false" ht="33.75" hidden="false" customHeight="true" outlineLevel="0" collapsed="false">
      <c r="A93" s="32" t="s">
        <v>95</v>
      </c>
      <c r="B93" s="33" t="s">
        <v>96</v>
      </c>
      <c r="C93" s="33"/>
      <c r="D93" s="33"/>
      <c r="E93" s="33"/>
      <c r="F93" s="33"/>
      <c r="G93" s="33"/>
      <c r="H93" s="32" t="s">
        <v>43</v>
      </c>
      <c r="I93" s="32" t="s">
        <v>44</v>
      </c>
    </row>
    <row r="94" customFormat="false" ht="15" hidden="false" customHeight="true" outlineLevel="0" collapsed="false">
      <c r="A94" s="22" t="n">
        <v>1</v>
      </c>
      <c r="B94" s="10" t="s">
        <v>28</v>
      </c>
      <c r="C94" s="10"/>
      <c r="D94" s="10"/>
      <c r="E94" s="10"/>
      <c r="F94" s="10"/>
      <c r="G94" s="10"/>
      <c r="H94" s="34" t="n">
        <f aca="false">I94/$I$55</f>
        <v>0.108530395673342</v>
      </c>
      <c r="I94" s="35" t="n">
        <f aca="false">I111</f>
        <v>360</v>
      </c>
    </row>
    <row r="95" customFormat="false" ht="15" hidden="false" customHeight="true" outlineLevel="0" collapsed="false">
      <c r="A95" s="22" t="n">
        <v>2</v>
      </c>
      <c r="B95" s="10" t="s">
        <v>29</v>
      </c>
      <c r="C95" s="10"/>
      <c r="D95" s="10"/>
      <c r="E95" s="10"/>
      <c r="F95" s="10"/>
      <c r="G95" s="10"/>
      <c r="H95" s="34" t="n">
        <f aca="false">I95/$I$55</f>
        <v>0</v>
      </c>
      <c r="I95" s="35" t="n">
        <f aca="false">I107</f>
        <v>0</v>
      </c>
    </row>
    <row r="96" customFormat="false" ht="15" hidden="false" customHeight="true" outlineLevel="0" collapsed="false">
      <c r="A96" s="22" t="n">
        <v>3</v>
      </c>
      <c r="B96" s="10" t="s">
        <v>97</v>
      </c>
      <c r="C96" s="10"/>
      <c r="D96" s="10"/>
      <c r="E96" s="10"/>
      <c r="F96" s="10"/>
      <c r="G96" s="10"/>
      <c r="H96" s="34" t="n">
        <f aca="false">I96/$I$55</f>
        <v>0.00985094224728371</v>
      </c>
      <c r="I96" s="35" t="n">
        <f aca="false">I103</f>
        <v>32.676</v>
      </c>
    </row>
    <row r="97" customFormat="false" ht="15" hidden="false" customHeight="true" outlineLevel="0" collapsed="false">
      <c r="A97" s="22" t="n">
        <v>4</v>
      </c>
      <c r="B97" s="10" t="s">
        <v>98</v>
      </c>
      <c r="C97" s="10"/>
      <c r="D97" s="10"/>
      <c r="E97" s="10"/>
      <c r="F97" s="10"/>
      <c r="G97" s="10"/>
      <c r="H97" s="34" t="n">
        <f aca="false">I97/$I$55</f>
        <v>0.064914742912118</v>
      </c>
      <c r="I97" s="35" t="n">
        <f aca="false">IF(I28="Não aplicável",0,((I10/H10)*1.5*I28))</f>
        <v>215.325</v>
      </c>
    </row>
    <row r="98" customFormat="false" ht="15" hidden="false" customHeight="true" outlineLevel="0" collapsed="false">
      <c r="A98" s="22" t="n">
        <v>5</v>
      </c>
      <c r="B98" s="10" t="s">
        <v>99</v>
      </c>
      <c r="C98" s="10"/>
      <c r="D98" s="10"/>
      <c r="E98" s="10"/>
      <c r="F98" s="10"/>
      <c r="G98" s="10"/>
      <c r="H98" s="34" t="n">
        <f aca="false">I98/$I$55</f>
        <v>0</v>
      </c>
      <c r="I98" s="35" t="n">
        <f aca="false">IF(I23="Não aplicável",0,I23)</f>
        <v>0</v>
      </c>
    </row>
    <row r="99" customFormat="false" ht="13.5" hidden="false" customHeight="true" outlineLevel="0" collapsed="false">
      <c r="A99" s="37" t="s">
        <v>100</v>
      </c>
      <c r="B99" s="37"/>
      <c r="C99" s="37"/>
      <c r="D99" s="37"/>
      <c r="E99" s="37"/>
      <c r="F99" s="37"/>
      <c r="G99" s="37"/>
      <c r="H99" s="38" t="n">
        <f aca="false">SUM(H94:H98)</f>
        <v>0.183296080832744</v>
      </c>
      <c r="I99" s="39" t="n">
        <f aca="false">SUM(I94:I98)</f>
        <v>608.001</v>
      </c>
      <c r="J99" s="53"/>
    </row>
    <row r="100" customFormat="false" ht="5.25" hidden="false" customHeight="true" outlineLevel="0" collapsed="false">
      <c r="A100" s="45"/>
      <c r="B100" s="43"/>
      <c r="C100" s="43"/>
      <c r="D100" s="43"/>
      <c r="E100" s="43"/>
      <c r="F100" s="43"/>
      <c r="G100" s="43"/>
      <c r="H100" s="54"/>
      <c r="I100" s="55"/>
    </row>
    <row r="101" customFormat="false" ht="15" hidden="false" customHeight="true" outlineLevel="0" collapsed="false">
      <c r="A101" s="56" t="s">
        <v>103</v>
      </c>
      <c r="B101" s="56"/>
      <c r="C101" s="56"/>
      <c r="D101" s="56"/>
      <c r="E101" s="56"/>
      <c r="F101" s="56"/>
      <c r="G101" s="56"/>
      <c r="H101" s="56"/>
      <c r="I101" s="56"/>
    </row>
    <row r="102" customFormat="false" ht="24" hidden="false" customHeight="true" outlineLevel="0" collapsed="false">
      <c r="A102" s="22" t="s">
        <v>104</v>
      </c>
      <c r="B102" s="22"/>
      <c r="C102" s="22" t="s">
        <v>105</v>
      </c>
      <c r="D102" s="22" t="s">
        <v>106</v>
      </c>
      <c r="E102" s="22" t="s">
        <v>107</v>
      </c>
      <c r="F102" s="22" t="s">
        <v>108</v>
      </c>
      <c r="G102" s="22" t="s">
        <v>109</v>
      </c>
      <c r="H102" s="34" t="s">
        <v>110</v>
      </c>
      <c r="I102" s="35" t="s">
        <v>111</v>
      </c>
    </row>
    <row r="103" customFormat="false" ht="15" hidden="false" customHeight="true" outlineLevel="0" collapsed="false">
      <c r="A103" s="57" t="n">
        <f aca="false">IF(I14="Não aplicável",0,I14)</f>
        <v>5.3</v>
      </c>
      <c r="B103" s="57"/>
      <c r="C103" s="116" t="n">
        <f aca="false">IF(I15="Não aplicável",0,I15)</f>
        <v>15</v>
      </c>
      <c r="D103" s="22" t="n">
        <v>2</v>
      </c>
      <c r="E103" s="58" t="n">
        <f aca="false">A103*C103*D103</f>
        <v>159</v>
      </c>
      <c r="F103" s="58" t="n">
        <f aca="false">I37</f>
        <v>2105.4</v>
      </c>
      <c r="G103" s="59" t="n">
        <f aca="false">IF(I16="Não aplicável",0,I16)</f>
        <v>0.06</v>
      </c>
      <c r="H103" s="58" t="n">
        <f aca="false">F103*G103</f>
        <v>126.324</v>
      </c>
      <c r="I103" s="35" t="n">
        <f aca="false">IF((E103-H103)&gt;0,E103-H103,0)</f>
        <v>32.676</v>
      </c>
    </row>
    <row r="104" customFormat="false" ht="4.5" hidden="false" customHeight="true" outlineLevel="0" collapsed="false">
      <c r="A104" s="60"/>
      <c r="E104" s="53"/>
      <c r="F104" s="53"/>
      <c r="G104" s="61"/>
      <c r="H104" s="53"/>
      <c r="I104" s="62"/>
    </row>
    <row r="105" customFormat="false" ht="15" hidden="false" customHeight="true" outlineLevel="0" collapsed="false">
      <c r="A105" s="56" t="s">
        <v>112</v>
      </c>
      <c r="B105" s="56"/>
      <c r="C105" s="56"/>
      <c r="D105" s="56"/>
      <c r="E105" s="56"/>
      <c r="F105" s="56"/>
      <c r="G105" s="56"/>
      <c r="H105" s="56"/>
      <c r="I105" s="56"/>
    </row>
    <row r="106" customFormat="false" ht="24" hidden="false" customHeight="true" outlineLevel="0" collapsed="false">
      <c r="A106" s="22" t="s">
        <v>104</v>
      </c>
      <c r="B106" s="22"/>
      <c r="C106" s="22" t="s">
        <v>113</v>
      </c>
      <c r="D106" s="22" t="s">
        <v>106</v>
      </c>
      <c r="E106" s="22" t="s">
        <v>107</v>
      </c>
      <c r="F106" s="22" t="s">
        <v>108</v>
      </c>
      <c r="G106" s="22" t="s">
        <v>109</v>
      </c>
      <c r="H106" s="34" t="s">
        <v>110</v>
      </c>
      <c r="I106" s="35" t="s">
        <v>111</v>
      </c>
    </row>
    <row r="107" customFormat="false" ht="15" hidden="false" customHeight="true" outlineLevel="0" collapsed="false">
      <c r="A107" s="58" t="n">
        <f aca="false">IF(I20="Não aplicável",0,I20)</f>
        <v>0</v>
      </c>
      <c r="B107" s="58"/>
      <c r="C107" s="63" t="n">
        <f aca="false">IF(I21="Não aplicável",0,I21)</f>
        <v>15</v>
      </c>
      <c r="D107" s="22" t="n">
        <v>1</v>
      </c>
      <c r="E107" s="58" t="n">
        <f aca="false">A107*C107*D107</f>
        <v>0</v>
      </c>
      <c r="F107" s="58" t="n">
        <f aca="false">E107</f>
        <v>0</v>
      </c>
      <c r="G107" s="64" t="n">
        <f aca="false">IF(I22="Não aplicável",0,I22)</f>
        <v>0</v>
      </c>
      <c r="H107" s="58" t="n">
        <f aca="false">F107*G107</f>
        <v>0</v>
      </c>
      <c r="I107" s="35" t="n">
        <f aca="false">E107-H107</f>
        <v>0</v>
      </c>
    </row>
    <row r="108" customFormat="false" ht="4.5" hidden="false" customHeight="true" outlineLevel="0" collapsed="false">
      <c r="A108" s="65"/>
      <c r="B108" s="65"/>
      <c r="C108" s="65"/>
      <c r="D108" s="65"/>
      <c r="E108" s="40"/>
      <c r="F108" s="40"/>
      <c r="G108" s="66"/>
      <c r="H108" s="40"/>
      <c r="I108" s="67"/>
    </row>
    <row r="109" customFormat="false" ht="15" hidden="false" customHeight="true" outlineLevel="0" collapsed="false">
      <c r="A109" s="56" t="s">
        <v>114</v>
      </c>
      <c r="B109" s="56"/>
      <c r="C109" s="56"/>
      <c r="D109" s="56"/>
      <c r="E109" s="56"/>
      <c r="F109" s="56"/>
      <c r="G109" s="56"/>
      <c r="H109" s="56"/>
      <c r="I109" s="56"/>
    </row>
    <row r="110" customFormat="false" ht="23.25" hidden="false" customHeight="true" outlineLevel="0" collapsed="false">
      <c r="A110" s="22" t="s">
        <v>104</v>
      </c>
      <c r="B110" s="22"/>
      <c r="C110" s="22" t="s">
        <v>113</v>
      </c>
      <c r="D110" s="22" t="s">
        <v>106</v>
      </c>
      <c r="E110" s="22" t="s">
        <v>107</v>
      </c>
      <c r="F110" s="22" t="s">
        <v>108</v>
      </c>
      <c r="G110" s="22" t="s">
        <v>109</v>
      </c>
      <c r="H110" s="34" t="str">
        <f aca="false">H102</f>
        <v>Valor desconto</v>
      </c>
      <c r="I110" s="35" t="s">
        <v>111</v>
      </c>
    </row>
    <row r="111" customFormat="false" ht="15" hidden="false" customHeight="true" outlineLevel="0" collapsed="false">
      <c r="A111" s="58" t="n">
        <f aca="false">IF(I17="Não aplicável",0,I17)</f>
        <v>30</v>
      </c>
      <c r="B111" s="58"/>
      <c r="C111" s="63" t="n">
        <f aca="false">IF(I18="Não aplicável",0,I18)</f>
        <v>15</v>
      </c>
      <c r="D111" s="22" t="n">
        <v>1</v>
      </c>
      <c r="E111" s="58" t="n">
        <f aca="false">A111*C111*D111</f>
        <v>450</v>
      </c>
      <c r="F111" s="58" t="n">
        <f aca="false">E111</f>
        <v>450</v>
      </c>
      <c r="G111" s="64" t="n">
        <f aca="false">IF(I19="Não aplicável",0,I19)</f>
        <v>0.2</v>
      </c>
      <c r="H111" s="58" t="n">
        <f aca="false">F111*G111</f>
        <v>90</v>
      </c>
      <c r="I111" s="35" t="n">
        <f aca="false">E111-H111</f>
        <v>360</v>
      </c>
    </row>
    <row r="112" customFormat="false" ht="4.5" hidden="false" customHeight="true" outlineLevel="0" collapsed="false"/>
    <row r="113" customFormat="false" ht="12" hidden="false" customHeight="true" outlineLevel="0" collapsed="false">
      <c r="A113" s="68" t="s">
        <v>115</v>
      </c>
      <c r="B113" s="68"/>
      <c r="C113" s="68"/>
      <c r="D113" s="68"/>
      <c r="E113" s="68"/>
      <c r="F113" s="68"/>
      <c r="G113" s="68"/>
      <c r="H113" s="69" t="n">
        <f aca="false">H55+H91+H99</f>
        <v>1.97121810483274</v>
      </c>
      <c r="I113" s="70" t="n">
        <f aca="false">I55+I91+I99</f>
        <v>6538.61541125931</v>
      </c>
      <c r="J113" s="53"/>
      <c r="L113" s="53"/>
    </row>
    <row r="114" s="75" customFormat="true" ht="4.5" hidden="false" customHeight="true" outlineLevel="0" collapsed="false">
      <c r="A114" s="71"/>
      <c r="B114" s="71"/>
      <c r="C114" s="71"/>
      <c r="D114" s="71"/>
      <c r="E114" s="71"/>
      <c r="F114" s="71"/>
      <c r="G114" s="71"/>
      <c r="H114" s="72"/>
      <c r="I114" s="73"/>
      <c r="J114" s="74"/>
      <c r="L114" s="74"/>
    </row>
    <row r="115" customFormat="false" ht="11.25" hidden="false" customHeight="true" outlineLevel="0" collapsed="false">
      <c r="A115" s="31" t="s">
        <v>116</v>
      </c>
      <c r="B115" s="31"/>
      <c r="C115" s="31"/>
      <c r="D115" s="31"/>
      <c r="E115" s="31"/>
      <c r="F115" s="31"/>
      <c r="G115" s="31"/>
      <c r="H115" s="31"/>
      <c r="I115" s="31"/>
    </row>
    <row r="116" customFormat="false" ht="33.75" hidden="false" customHeight="true" outlineLevel="0" collapsed="false">
      <c r="A116" s="32" t="s">
        <v>41</v>
      </c>
      <c r="B116" s="33" t="s">
        <v>117</v>
      </c>
      <c r="C116" s="33"/>
      <c r="D116" s="33"/>
      <c r="E116" s="33"/>
      <c r="F116" s="33"/>
      <c r="G116" s="33"/>
      <c r="H116" s="32" t="s">
        <v>43</v>
      </c>
      <c r="I116" s="32" t="s">
        <v>44</v>
      </c>
    </row>
    <row r="117" customFormat="false" ht="15" hidden="false" customHeight="true" outlineLevel="0" collapsed="false">
      <c r="A117" s="22" t="n">
        <v>1</v>
      </c>
      <c r="B117" s="10" t="s">
        <v>118</v>
      </c>
      <c r="C117" s="10"/>
      <c r="D117" s="10"/>
      <c r="E117" s="10"/>
      <c r="F117" s="10"/>
      <c r="G117" s="10"/>
      <c r="H117" s="34" t="n">
        <f aca="false">I117/$I$129</f>
        <v>0</v>
      </c>
      <c r="I117" s="35" t="n">
        <v>0</v>
      </c>
    </row>
    <row r="118" customFormat="false" ht="15" hidden="false" customHeight="true" outlineLevel="0" collapsed="false">
      <c r="A118" s="22" t="n">
        <v>2</v>
      </c>
      <c r="B118" s="14" t="s">
        <v>119</v>
      </c>
      <c r="C118" s="14"/>
      <c r="D118" s="14"/>
      <c r="E118" s="14"/>
      <c r="F118" s="14"/>
      <c r="G118" s="14"/>
      <c r="H118" s="34" t="n">
        <f aca="false">I118/$I$129</f>
        <v>0</v>
      </c>
      <c r="I118" s="35" t="n">
        <f aca="false">IF(F127=10%,G127,0)</f>
        <v>0</v>
      </c>
    </row>
    <row r="119" customFormat="false" ht="15" hidden="false" customHeight="true" outlineLevel="0" collapsed="false">
      <c r="A119" s="22" t="n">
        <v>3</v>
      </c>
      <c r="B119" s="10" t="s">
        <v>120</v>
      </c>
      <c r="C119" s="10"/>
      <c r="D119" s="10"/>
      <c r="E119" s="10"/>
      <c r="F119" s="10"/>
      <c r="G119" s="10"/>
      <c r="H119" s="34" t="n">
        <f aca="false">I119/$I$129</f>
        <v>0</v>
      </c>
      <c r="I119" s="35" t="n">
        <v>0</v>
      </c>
    </row>
    <row r="120" customFormat="false" ht="15" hidden="false" customHeight="true" outlineLevel="0" collapsed="false">
      <c r="A120" s="22" t="n">
        <v>4</v>
      </c>
      <c r="B120" s="10" t="s">
        <v>121</v>
      </c>
      <c r="C120" s="10"/>
      <c r="D120" s="10"/>
      <c r="E120" s="10"/>
      <c r="F120" s="10"/>
      <c r="G120" s="10"/>
      <c r="H120" s="34" t="n">
        <f aca="false">I120/$I$129</f>
        <v>0</v>
      </c>
      <c r="I120" s="35" t="n">
        <v>0</v>
      </c>
    </row>
    <row r="121" customFormat="false" ht="15" hidden="false" customHeight="true" outlineLevel="0" collapsed="false">
      <c r="A121" s="22" t="n">
        <v>5</v>
      </c>
      <c r="B121" s="10" t="s">
        <v>122</v>
      </c>
      <c r="C121" s="10"/>
      <c r="D121" s="10"/>
      <c r="E121" s="10"/>
      <c r="F121" s="10"/>
      <c r="G121" s="10"/>
      <c r="H121" s="34" t="n">
        <f aca="false">I121/$I$129</f>
        <v>0</v>
      </c>
      <c r="I121" s="35" t="n">
        <v>0</v>
      </c>
    </row>
    <row r="122" customFormat="false" ht="15" hidden="false" customHeight="true" outlineLevel="0" collapsed="false">
      <c r="A122" s="22" t="n">
        <v>6</v>
      </c>
      <c r="B122" s="10" t="s">
        <v>123</v>
      </c>
      <c r="C122" s="10"/>
      <c r="D122" s="10"/>
      <c r="E122" s="10"/>
      <c r="F122" s="10"/>
      <c r="G122" s="10"/>
      <c r="H122" s="34" t="n">
        <f aca="false">I122/$I$129</f>
        <v>0</v>
      </c>
      <c r="I122" s="35" t="n">
        <v>0</v>
      </c>
    </row>
    <row r="123" customFormat="false" ht="15" hidden="false" customHeight="true" outlineLevel="0" collapsed="false">
      <c r="A123" s="22" t="n">
        <v>7</v>
      </c>
      <c r="B123" s="10" t="s">
        <v>124</v>
      </c>
      <c r="C123" s="10"/>
      <c r="D123" s="10"/>
      <c r="E123" s="10"/>
      <c r="F123" s="10"/>
      <c r="G123" s="10"/>
      <c r="H123" s="34" t="n">
        <f aca="false">I123/$I$129</f>
        <v>0</v>
      </c>
      <c r="I123" s="35" t="n">
        <v>0</v>
      </c>
    </row>
    <row r="124" customFormat="false" ht="15" hidden="false" customHeight="true" outlineLevel="0" collapsed="false">
      <c r="A124" s="37" t="s">
        <v>125</v>
      </c>
      <c r="B124" s="37"/>
      <c r="C124" s="37"/>
      <c r="D124" s="37"/>
      <c r="E124" s="37"/>
      <c r="F124" s="37"/>
      <c r="G124" s="37"/>
      <c r="H124" s="38" t="n">
        <f aca="false">H117+H118+H119+H120+H122+H123</f>
        <v>0</v>
      </c>
      <c r="I124" s="76" t="n">
        <f aca="false">SUM(I117:I123)</f>
        <v>0</v>
      </c>
      <c r="J124" s="53"/>
    </row>
    <row r="125" customFormat="false" ht="48" hidden="false" customHeight="true" outlineLevel="0" collapsed="false">
      <c r="B125" s="46" t="s">
        <v>126</v>
      </c>
      <c r="C125" s="46"/>
      <c r="D125" s="46"/>
      <c r="E125" s="46"/>
      <c r="F125" s="46"/>
      <c r="G125" s="46"/>
      <c r="H125" s="46"/>
      <c r="I125" s="46"/>
    </row>
    <row r="126" customFormat="false" ht="5.25" hidden="false" customHeight="true" outlineLevel="0" collapsed="false"/>
    <row r="127" customFormat="false" ht="48.75" hidden="false" customHeight="true" outlineLevel="0" collapsed="false">
      <c r="A127" s="77" t="s">
        <v>127</v>
      </c>
      <c r="B127" s="77"/>
      <c r="C127" s="77"/>
      <c r="D127" s="77"/>
      <c r="E127" s="77"/>
      <c r="F127" s="78" t="n">
        <f aca="false">I29</f>
        <v>0.2</v>
      </c>
      <c r="G127" s="79" t="n">
        <f aca="false">I129*F127</f>
        <v>1301.18788225186</v>
      </c>
      <c r="H127" s="80" t="s">
        <v>128</v>
      </c>
      <c r="I127" s="81" t="n">
        <f aca="false">I96</f>
        <v>32.676</v>
      </c>
    </row>
    <row r="128" s="84" customFormat="true" ht="16.5" hidden="false" customHeight="true" outlineLevel="0" collapsed="false">
      <c r="A128" s="80" t="s">
        <v>129</v>
      </c>
      <c r="B128" s="80"/>
      <c r="C128" s="80" t="s">
        <v>130</v>
      </c>
      <c r="D128" s="80" t="s">
        <v>131</v>
      </c>
      <c r="E128" s="80" t="s">
        <v>132</v>
      </c>
      <c r="F128" s="80" t="s">
        <v>133</v>
      </c>
      <c r="G128" s="80" t="s">
        <v>134</v>
      </c>
      <c r="H128" s="80" t="s">
        <v>135</v>
      </c>
      <c r="I128" s="82" t="s">
        <v>136</v>
      </c>
      <c r="J128" s="83"/>
    </row>
    <row r="129" customFormat="false" ht="16.5" hidden="false" customHeight="true" outlineLevel="0" collapsed="false">
      <c r="A129" s="85" t="n">
        <f aca="false">I55</f>
        <v>3317.043099</v>
      </c>
      <c r="B129" s="85"/>
      <c r="C129" s="85" t="n">
        <f aca="false">I66</f>
        <v>1220.671860432</v>
      </c>
      <c r="D129" s="85" t="n">
        <f aca="false">I78</f>
        <v>845.656918788357</v>
      </c>
      <c r="E129" s="85" t="n">
        <f aca="false">I85</f>
        <v>236.04078692484</v>
      </c>
      <c r="F129" s="85" t="n">
        <f aca="false">I89</f>
        <v>311.201746114115</v>
      </c>
      <c r="G129" s="85" t="n">
        <f aca="false">I99</f>
        <v>608.001</v>
      </c>
      <c r="H129" s="85" t="n">
        <f aca="false">A129+C129+D129+E129+F129+G129</f>
        <v>6538.61541125931</v>
      </c>
      <c r="I129" s="85" t="n">
        <f aca="false">H129-I127</f>
        <v>6505.93941125931</v>
      </c>
      <c r="J129" s="53"/>
    </row>
    <row r="130" customFormat="false" ht="4.5" hidden="false" customHeight="true" outlineLevel="0" collapsed="false">
      <c r="A130" s="45"/>
      <c r="B130" s="86"/>
      <c r="C130" s="86"/>
      <c r="D130" s="86"/>
      <c r="E130" s="86"/>
      <c r="F130" s="86"/>
      <c r="G130" s="86"/>
      <c r="H130" s="86"/>
      <c r="I130" s="86"/>
    </row>
    <row r="131" customFormat="false" ht="33.75" hidden="false" customHeight="true" outlineLevel="0" collapsed="false">
      <c r="A131" s="32" t="s">
        <v>56</v>
      </c>
      <c r="B131" s="33" t="s">
        <v>137</v>
      </c>
      <c r="C131" s="33"/>
      <c r="D131" s="33"/>
      <c r="E131" s="33"/>
      <c r="F131" s="33"/>
      <c r="G131" s="33"/>
      <c r="H131" s="32" t="s">
        <v>43</v>
      </c>
      <c r="I131" s="32" t="s">
        <v>44</v>
      </c>
    </row>
    <row r="132" customFormat="false" ht="15" hidden="false" customHeight="true" outlineLevel="0" collapsed="false">
      <c r="A132" s="22" t="n">
        <v>1</v>
      </c>
      <c r="B132" s="10" t="s">
        <v>138</v>
      </c>
      <c r="C132" s="10"/>
      <c r="D132" s="10"/>
      <c r="E132" s="10"/>
      <c r="F132" s="10"/>
      <c r="G132" s="10"/>
      <c r="H132" s="34" t="n">
        <f aca="false">I132/$I$142</f>
        <v>0</v>
      </c>
      <c r="I132" s="35" t="n">
        <v>0</v>
      </c>
    </row>
    <row r="133" customFormat="false" ht="15" hidden="false" customHeight="true" outlineLevel="0" collapsed="false">
      <c r="A133" s="22" t="n">
        <v>2</v>
      </c>
      <c r="B133" s="10" t="s">
        <v>139</v>
      </c>
      <c r="C133" s="10"/>
      <c r="D133" s="10"/>
      <c r="E133" s="10"/>
      <c r="F133" s="10"/>
      <c r="G133" s="10"/>
      <c r="H133" s="34" t="n">
        <f aca="false">I133/$I$142</f>
        <v>0</v>
      </c>
      <c r="I133" s="35" t="n">
        <v>0</v>
      </c>
    </row>
    <row r="134" customFormat="false" ht="33" hidden="false" customHeight="true" outlineLevel="0" collapsed="false">
      <c r="A134" s="37" t="s">
        <v>214</v>
      </c>
      <c r="B134" s="37"/>
      <c r="C134" s="37"/>
      <c r="D134" s="37"/>
      <c r="E134" s="37"/>
      <c r="F134" s="37"/>
      <c r="G134" s="37"/>
      <c r="H134" s="38" t="n">
        <f aca="false">H132+H133</f>
        <v>0</v>
      </c>
      <c r="I134" s="39" t="n">
        <f aca="false">SUM(I132:I133)</f>
        <v>0</v>
      </c>
    </row>
    <row r="135" customFormat="false" ht="4.5" hidden="false" customHeight="true" outlineLevel="0" collapsed="false"/>
    <row r="136" customFormat="false" ht="33.75" hidden="false" customHeight="true" outlineLevel="0" collapsed="false">
      <c r="A136" s="32" t="s">
        <v>69</v>
      </c>
      <c r="B136" s="33" t="s">
        <v>141</v>
      </c>
      <c r="C136" s="33"/>
      <c r="D136" s="33"/>
      <c r="E136" s="33"/>
      <c r="F136" s="33"/>
      <c r="G136" s="33"/>
      <c r="H136" s="32" t="s">
        <v>43</v>
      </c>
      <c r="I136" s="32" t="s">
        <v>44</v>
      </c>
    </row>
    <row r="137" customFormat="false" ht="15" hidden="false" customHeight="true" outlineLevel="0" collapsed="false">
      <c r="A137" s="22" t="n">
        <v>1</v>
      </c>
      <c r="B137" s="10" t="s">
        <v>141</v>
      </c>
      <c r="C137" s="10"/>
      <c r="D137" s="10"/>
      <c r="E137" s="10"/>
      <c r="F137" s="10"/>
      <c r="G137" s="10"/>
      <c r="H137" s="34" t="n">
        <f aca="false">I137/I142</f>
        <v>0</v>
      </c>
      <c r="I137" s="35" t="n">
        <v>0</v>
      </c>
    </row>
    <row r="138" customFormat="false" ht="33.75" hidden="false" customHeight="true" outlineLevel="0" collapsed="false">
      <c r="A138" s="37" t="s">
        <v>215</v>
      </c>
      <c r="B138" s="37"/>
      <c r="C138" s="37"/>
      <c r="D138" s="37"/>
      <c r="E138" s="37"/>
      <c r="F138" s="37"/>
      <c r="G138" s="37"/>
      <c r="H138" s="38" t="n">
        <f aca="false">H137</f>
        <v>0</v>
      </c>
      <c r="I138" s="39" t="n">
        <f aca="false">I137</f>
        <v>0</v>
      </c>
      <c r="J138" s="53"/>
      <c r="K138" s="53"/>
      <c r="L138" s="2"/>
    </row>
    <row r="139" customFormat="false" ht="4.5" hidden="false" customHeight="true" outlineLevel="0" collapsed="false">
      <c r="A139" s="41"/>
      <c r="B139" s="41"/>
      <c r="C139" s="41"/>
      <c r="D139" s="41"/>
      <c r="E139" s="41"/>
      <c r="F139" s="41"/>
      <c r="G139" s="41"/>
      <c r="H139" s="54"/>
      <c r="I139" s="55"/>
    </row>
    <row r="140" customFormat="false" ht="39" hidden="false" customHeight="true" outlineLevel="0" collapsed="false">
      <c r="A140" s="87" t="s">
        <v>143</v>
      </c>
      <c r="B140" s="87"/>
      <c r="C140" s="87"/>
      <c r="D140" s="87"/>
      <c r="E140" s="87"/>
      <c r="F140" s="78" t="n">
        <v>0.18</v>
      </c>
      <c r="G140" s="79" t="n">
        <f aca="false">I142*F140</f>
        <v>1171.06909402668</v>
      </c>
      <c r="H140" s="80" t="s">
        <v>128</v>
      </c>
      <c r="I140" s="81" t="n">
        <f aca="false">I96</f>
        <v>32.676</v>
      </c>
      <c r="L140" s="2"/>
    </row>
    <row r="141" s="84" customFormat="true" ht="16.5" hidden="false" customHeight="true" outlineLevel="0" collapsed="false">
      <c r="A141" s="80" t="s">
        <v>129</v>
      </c>
      <c r="B141" s="80"/>
      <c r="C141" s="80" t="s">
        <v>130</v>
      </c>
      <c r="D141" s="80" t="s">
        <v>131</v>
      </c>
      <c r="E141" s="80" t="s">
        <v>132</v>
      </c>
      <c r="F141" s="80" t="s">
        <v>133</v>
      </c>
      <c r="G141" s="80" t="s">
        <v>134</v>
      </c>
      <c r="H141" s="80" t="s">
        <v>135</v>
      </c>
      <c r="I141" s="82" t="s">
        <v>136</v>
      </c>
      <c r="J141" s="83"/>
      <c r="L141" s="83"/>
    </row>
    <row r="142" customFormat="false" ht="16.5" hidden="false" customHeight="true" outlineLevel="0" collapsed="false">
      <c r="A142" s="85" t="n">
        <f aca="false">I55</f>
        <v>3317.043099</v>
      </c>
      <c r="B142" s="85"/>
      <c r="C142" s="85" t="n">
        <f aca="false">I66</f>
        <v>1220.671860432</v>
      </c>
      <c r="D142" s="85" t="n">
        <f aca="false">I78</f>
        <v>845.656918788357</v>
      </c>
      <c r="E142" s="85" t="n">
        <f aca="false">I85</f>
        <v>236.04078692484</v>
      </c>
      <c r="F142" s="85" t="n">
        <f aca="false">I89</f>
        <v>311.201746114115</v>
      </c>
      <c r="G142" s="85" t="n">
        <f aca="false">I99</f>
        <v>608.001</v>
      </c>
      <c r="H142" s="85" t="n">
        <f aca="false">A142+C142+D142+E142+F142+G142</f>
        <v>6538.61541125931</v>
      </c>
      <c r="I142" s="85" t="n">
        <f aca="false">H142-I140</f>
        <v>6505.93941125931</v>
      </c>
      <c r="J142" s="53"/>
      <c r="L142" s="2"/>
    </row>
    <row r="143" customFormat="false" ht="4.5" hidden="false" customHeight="true" outlineLevel="0" collapsed="false"/>
    <row r="144" customFormat="false" ht="12" hidden="false" customHeight="true" outlineLevel="0" collapsed="false">
      <c r="A144" s="68" t="s">
        <v>144</v>
      </c>
      <c r="B144" s="68"/>
      <c r="C144" s="68"/>
      <c r="D144" s="68"/>
      <c r="E144" s="68"/>
      <c r="F144" s="68"/>
      <c r="G144" s="68"/>
      <c r="H144" s="69" t="n">
        <f aca="false">H124+H134+H138</f>
        <v>0</v>
      </c>
      <c r="I144" s="70" t="n">
        <f aca="false">I124+I134+I138</f>
        <v>0</v>
      </c>
    </row>
    <row r="145" customFormat="false" ht="4.5" hidden="false" customHeight="true" outlineLevel="0" collapsed="false"/>
    <row r="146" customFormat="false" ht="11.25" hidden="false" customHeight="true" outlineLevel="0" collapsed="false">
      <c r="A146" s="31" t="s">
        <v>145</v>
      </c>
      <c r="B146" s="31"/>
      <c r="C146" s="31"/>
      <c r="D146" s="31"/>
      <c r="E146" s="31"/>
      <c r="F146" s="31"/>
      <c r="G146" s="31"/>
      <c r="H146" s="31"/>
      <c r="I146" s="31"/>
    </row>
    <row r="147" customFormat="false" ht="33.75" hidden="false" customHeight="true" outlineLevel="0" collapsed="false">
      <c r="A147" s="32" t="s">
        <v>41</v>
      </c>
      <c r="B147" s="33" t="s">
        <v>146</v>
      </c>
      <c r="C147" s="33"/>
      <c r="D147" s="33"/>
      <c r="E147" s="33"/>
      <c r="F147" s="33"/>
      <c r="G147" s="33"/>
      <c r="H147" s="32" t="s">
        <v>43</v>
      </c>
      <c r="I147" s="32" t="s">
        <v>44</v>
      </c>
    </row>
    <row r="148" customFormat="false" ht="15" hidden="false" customHeight="true" outlineLevel="0" collapsed="false">
      <c r="A148" s="22" t="n">
        <v>1</v>
      </c>
      <c r="B148" s="10" t="s">
        <v>147</v>
      </c>
      <c r="C148" s="10"/>
      <c r="D148" s="10"/>
      <c r="E148" s="10"/>
      <c r="F148" s="10"/>
      <c r="G148" s="10"/>
      <c r="H148" s="34" t="n">
        <f aca="false">I148/$I$113</f>
        <v>0.00692594565796484</v>
      </c>
      <c r="I148" s="35" t="n">
        <f aca="false">($D$158/$E$160)*H158</f>
        <v>45.2860950167134</v>
      </c>
    </row>
    <row r="149" customFormat="false" ht="15" hidden="false" customHeight="true" outlineLevel="0" collapsed="false">
      <c r="A149" s="22" t="n">
        <v>2</v>
      </c>
      <c r="B149" s="10" t="s">
        <v>148</v>
      </c>
      <c r="C149" s="10"/>
      <c r="D149" s="10"/>
      <c r="E149" s="10"/>
      <c r="F149" s="10"/>
      <c r="G149" s="10"/>
      <c r="H149" s="34" t="n">
        <f aca="false">I149/$I$113</f>
        <v>0.0319659030367608</v>
      </c>
      <c r="I149" s="35" t="n">
        <f aca="false">($D$158/$E$160)*H159</f>
        <v>209.012746230985</v>
      </c>
    </row>
    <row r="150" customFormat="false" ht="15" hidden="false" customHeight="true" outlineLevel="0" collapsed="false">
      <c r="A150" s="22" t="n">
        <v>3</v>
      </c>
      <c r="B150" s="10" t="s">
        <v>19</v>
      </c>
      <c r="C150" s="10"/>
      <c r="D150" s="10"/>
      <c r="E150" s="10"/>
      <c r="F150" s="10"/>
      <c r="G150" s="10"/>
      <c r="H150" s="34" t="n">
        <f aca="false">I150/$I$113</f>
        <v>0.026638252530634</v>
      </c>
      <c r="I150" s="35" t="n">
        <f aca="false">($D$158/$E$160)*H160</f>
        <v>174.177288525821</v>
      </c>
    </row>
    <row r="151" customFormat="false" ht="15" hidden="false" customHeight="true" outlineLevel="0" collapsed="false">
      <c r="A151" s="22" t="n">
        <v>4</v>
      </c>
      <c r="B151" s="10" t="s">
        <v>149</v>
      </c>
      <c r="C151" s="10"/>
      <c r="D151" s="10"/>
      <c r="E151" s="10"/>
      <c r="F151" s="10"/>
      <c r="G151" s="10"/>
      <c r="H151" s="34" t="n">
        <f aca="false">I151/$I$113</f>
        <v>0</v>
      </c>
      <c r="I151" s="35" t="n">
        <f aca="false">($D$158/$E$160)*H161</f>
        <v>0</v>
      </c>
    </row>
    <row r="152" customFormat="false" ht="15" hidden="false" customHeight="true" outlineLevel="0" collapsed="false">
      <c r="A152" s="22" t="n">
        <v>5</v>
      </c>
      <c r="B152" s="10" t="s">
        <v>150</v>
      </c>
      <c r="C152" s="10"/>
      <c r="D152" s="10"/>
      <c r="E152" s="10"/>
      <c r="F152" s="10"/>
      <c r="G152" s="10"/>
      <c r="H152" s="34" t="n">
        <f aca="false">I152/$I$113</f>
        <v>0</v>
      </c>
      <c r="I152" s="35" t="n">
        <f aca="false">($D$158/$E$160)*H162</f>
        <v>0</v>
      </c>
    </row>
    <row r="153" customFormat="false" ht="15" hidden="false" customHeight="true" outlineLevel="0" collapsed="false">
      <c r="A153" s="37" t="s">
        <v>151</v>
      </c>
      <c r="B153" s="37"/>
      <c r="C153" s="37"/>
      <c r="D153" s="37"/>
      <c r="E153" s="37"/>
      <c r="F153" s="37"/>
      <c r="G153" s="37"/>
      <c r="H153" s="38" t="n">
        <f aca="false">H148+H149+H150+H151+H152</f>
        <v>0.0655301012253596</v>
      </c>
      <c r="I153" s="39" t="n">
        <f aca="false">SUM(I148:I152)</f>
        <v>428.476129773519</v>
      </c>
    </row>
    <row r="154" customFormat="false" ht="11.25" hidden="false" customHeight="true" outlineLevel="0" collapsed="false">
      <c r="A154" s="45" t="s">
        <v>152</v>
      </c>
      <c r="B154" s="46" t="s">
        <v>153</v>
      </c>
      <c r="C154" s="46"/>
      <c r="D154" s="46"/>
      <c r="E154" s="46"/>
      <c r="F154" s="46"/>
      <c r="G154" s="46"/>
      <c r="H154" s="46"/>
      <c r="I154" s="46"/>
    </row>
    <row r="155" customFormat="false" ht="20.25" hidden="false" customHeight="true" outlineLevel="0" collapsed="false">
      <c r="A155" s="45" t="s">
        <v>154</v>
      </c>
      <c r="B155" s="88" t="s">
        <v>155</v>
      </c>
      <c r="C155" s="88"/>
      <c r="D155" s="88"/>
      <c r="E155" s="88"/>
      <c r="F155" s="88"/>
      <c r="G155" s="88"/>
      <c r="H155" s="88"/>
      <c r="I155" s="88"/>
    </row>
    <row r="156" customFormat="false" ht="13.5" hidden="false" customHeight="true" outlineLevel="0" collapsed="false">
      <c r="A156" s="56" t="s">
        <v>156</v>
      </c>
      <c r="B156" s="56"/>
      <c r="C156" s="56"/>
      <c r="D156" s="56"/>
      <c r="E156" s="56"/>
      <c r="F156" s="56"/>
      <c r="G156" s="56"/>
      <c r="H156" s="56"/>
      <c r="I156" s="56"/>
    </row>
    <row r="157" customFormat="false" ht="13.5" hidden="false" customHeight="true" outlineLevel="0" collapsed="false">
      <c r="A157" s="3" t="s">
        <v>157</v>
      </c>
      <c r="B157" s="3"/>
      <c r="C157" s="3" t="s">
        <v>158</v>
      </c>
      <c r="D157" s="89" t="s">
        <v>159</v>
      </c>
      <c r="E157" s="89"/>
      <c r="F157" s="3" t="s">
        <v>160</v>
      </c>
      <c r="G157" s="3" t="s">
        <v>161</v>
      </c>
      <c r="H157" s="90" t="s">
        <v>162</v>
      </c>
      <c r="I157" s="90"/>
    </row>
    <row r="158" customFormat="false" ht="13.5" hidden="false" customHeight="true" outlineLevel="0" collapsed="false">
      <c r="A158" s="35" t="n">
        <f aca="false">I113</f>
        <v>6538.61541125931</v>
      </c>
      <c r="B158" s="35"/>
      <c r="C158" s="35" t="n">
        <f aca="false">I144</f>
        <v>0</v>
      </c>
      <c r="D158" s="91" t="n">
        <f aca="false">A158+C158</f>
        <v>6538.61541125931</v>
      </c>
      <c r="E158" s="91"/>
      <c r="F158" s="22" t="s">
        <v>147</v>
      </c>
      <c r="G158" s="64" t="n">
        <v>0.0165</v>
      </c>
      <c r="H158" s="92" t="n">
        <v>0.0065</v>
      </c>
      <c r="I158" s="92"/>
      <c r="J158" s="53"/>
    </row>
    <row r="159" customFormat="false" ht="13.5" hidden="false" customHeight="true" outlineLevel="0" collapsed="false">
      <c r="A159" s="120" t="s">
        <v>163</v>
      </c>
      <c r="B159" s="120"/>
      <c r="C159" s="22" t="n">
        <v>1</v>
      </c>
      <c r="D159" s="93" t="n">
        <f aca="false">G163/1</f>
        <v>0.1175</v>
      </c>
      <c r="E159" s="94" t="n">
        <f aca="false">C159-D159</f>
        <v>0.8825</v>
      </c>
      <c r="F159" s="22" t="s">
        <v>148</v>
      </c>
      <c r="G159" s="64" t="n">
        <v>0.076</v>
      </c>
      <c r="H159" s="92" t="n">
        <v>0.03</v>
      </c>
      <c r="I159" s="92"/>
    </row>
    <row r="160" customFormat="false" ht="13.5" hidden="false" customHeight="true" outlineLevel="0" collapsed="false">
      <c r="A160" s="95" t="s">
        <v>164</v>
      </c>
      <c r="B160" s="95"/>
      <c r="C160" s="22" t="n">
        <v>1</v>
      </c>
      <c r="D160" s="93" t="n">
        <f aca="false">H163</f>
        <v>0.0615</v>
      </c>
      <c r="E160" s="96" t="n">
        <f aca="false">C160-D160</f>
        <v>0.9385</v>
      </c>
      <c r="F160" s="22" t="s">
        <v>19</v>
      </c>
      <c r="G160" s="64" t="n">
        <f aca="false">I11</f>
        <v>0.025</v>
      </c>
      <c r="H160" s="92" t="n">
        <f aca="false">I11</f>
        <v>0.025</v>
      </c>
      <c r="I160" s="92"/>
    </row>
    <row r="161" customFormat="false" ht="13.5" hidden="false" customHeight="true" outlineLevel="0" collapsed="false">
      <c r="A161" s="95" t="s">
        <v>165</v>
      </c>
      <c r="B161" s="95"/>
      <c r="C161" s="22" t="n">
        <v>1</v>
      </c>
      <c r="D161" s="97" t="n">
        <v>0.09</v>
      </c>
      <c r="E161" s="98" t="n">
        <f aca="false">C161-D161</f>
        <v>0.91</v>
      </c>
      <c r="F161" s="22" t="s">
        <v>166</v>
      </c>
      <c r="G161" s="64" t="n">
        <v>0</v>
      </c>
      <c r="H161" s="92" t="n">
        <v>0</v>
      </c>
      <c r="I161" s="92"/>
    </row>
    <row r="162" customFormat="false" ht="13.5" hidden="false" customHeight="true" outlineLevel="0" collapsed="false">
      <c r="A162" s="121" t="s">
        <v>167</v>
      </c>
      <c r="B162" s="121" t="s">
        <v>168</v>
      </c>
      <c r="C162" s="121"/>
      <c r="D162" s="121"/>
      <c r="E162" s="121"/>
      <c r="F162" s="20" t="s">
        <v>169</v>
      </c>
      <c r="G162" s="64" t="n">
        <v>0</v>
      </c>
      <c r="H162" s="92" t="n">
        <v>0</v>
      </c>
      <c r="I162" s="92"/>
    </row>
    <row r="163" customFormat="false" ht="18" hidden="false" customHeight="true" outlineLevel="0" collapsed="false">
      <c r="A163" s="121"/>
      <c r="B163" s="121"/>
      <c r="C163" s="121"/>
      <c r="D163" s="121"/>
      <c r="E163" s="121"/>
      <c r="F163" s="3" t="s">
        <v>170</v>
      </c>
      <c r="G163" s="100" t="n">
        <f aca="false">SUM(G158:G162)</f>
        <v>0.1175</v>
      </c>
      <c r="H163" s="101" t="n">
        <f aca="false">SUM(H158:I162)</f>
        <v>0.0615</v>
      </c>
      <c r="I163" s="101"/>
    </row>
    <row r="164" customFormat="false" ht="59.25" hidden="false" customHeight="true" outlineLevel="0" collapsed="false">
      <c r="A164" s="122" t="s">
        <v>171</v>
      </c>
      <c r="B164" s="122"/>
      <c r="C164" s="122"/>
      <c r="D164" s="122"/>
      <c r="E164" s="122"/>
      <c r="F164" s="122"/>
      <c r="G164" s="122"/>
      <c r="H164" s="122"/>
      <c r="I164" s="122"/>
    </row>
    <row r="165" customFormat="false" ht="13.5" hidden="false" customHeight="true" outlineLevel="0" collapsed="false">
      <c r="A165" s="45" t="s">
        <v>172</v>
      </c>
      <c r="B165" s="88" t="s">
        <v>173</v>
      </c>
      <c r="C165" s="88"/>
      <c r="D165" s="88"/>
      <c r="E165" s="88"/>
      <c r="F165" s="88"/>
      <c r="G165" s="88"/>
      <c r="H165" s="88"/>
      <c r="I165" s="88"/>
    </row>
    <row r="166" customFormat="false" ht="4.5" hidden="false" customHeight="true" outlineLevel="0" collapsed="false">
      <c r="A166" s="103"/>
      <c r="B166" s="104"/>
      <c r="C166" s="104"/>
      <c r="D166" s="104"/>
      <c r="E166" s="104"/>
      <c r="F166" s="104"/>
      <c r="G166" s="104"/>
      <c r="H166" s="104"/>
      <c r="I166" s="104"/>
    </row>
    <row r="167" customFormat="false" ht="12" hidden="false" customHeight="true" outlineLevel="0" collapsed="false">
      <c r="A167" s="68" t="s">
        <v>174</v>
      </c>
      <c r="B167" s="68"/>
      <c r="C167" s="68"/>
      <c r="D167" s="68"/>
      <c r="E167" s="68"/>
      <c r="F167" s="68"/>
      <c r="G167" s="68"/>
      <c r="H167" s="69" t="n">
        <f aca="false">H153</f>
        <v>0.0655301012253596</v>
      </c>
      <c r="I167" s="70" t="n">
        <f aca="false">I153</f>
        <v>428.476129773519</v>
      </c>
    </row>
    <row r="168" customFormat="false" ht="4.5" hidden="false" customHeight="true" outlineLevel="0" collapsed="false"/>
    <row r="169" customFormat="false" ht="11.25" hidden="false" customHeight="true" outlineLevel="0" collapsed="false">
      <c r="A169" s="105" t="s">
        <v>175</v>
      </c>
      <c r="B169" s="105"/>
      <c r="C169" s="105"/>
      <c r="D169" s="105"/>
      <c r="E169" s="105"/>
      <c r="F169" s="105"/>
      <c r="G169" s="105"/>
      <c r="H169" s="105"/>
      <c r="I169" s="105"/>
    </row>
    <row r="170" customFormat="false" ht="11.25" hidden="false" customHeight="true" outlineLevel="0" collapsed="false">
      <c r="A170" s="31" t="s">
        <v>40</v>
      </c>
      <c r="B170" s="31"/>
      <c r="C170" s="31"/>
      <c r="D170" s="31"/>
      <c r="E170" s="31"/>
      <c r="F170" s="31"/>
      <c r="G170" s="31"/>
      <c r="H170" s="31"/>
      <c r="I170" s="31"/>
    </row>
    <row r="171" customFormat="false" ht="15" hidden="false" customHeight="true" outlineLevel="0" collapsed="false">
      <c r="A171" s="22" t="n">
        <v>1</v>
      </c>
      <c r="B171" s="10" t="s">
        <v>176</v>
      </c>
      <c r="C171" s="10"/>
      <c r="D171" s="10"/>
      <c r="E171" s="10"/>
      <c r="F171" s="10"/>
      <c r="G171" s="10"/>
      <c r="H171" s="34" t="n">
        <f aca="false">I171/$G$194</f>
        <v>0.476101552486314</v>
      </c>
      <c r="I171" s="106" t="n">
        <f aca="false">I55</f>
        <v>3317.043099</v>
      </c>
    </row>
    <row r="172" customFormat="false" ht="15" hidden="false" customHeight="true" outlineLevel="0" collapsed="false">
      <c r="A172" s="22" t="n">
        <v>2</v>
      </c>
      <c r="B172" s="10" t="s">
        <v>177</v>
      </c>
      <c r="C172" s="10"/>
      <c r="D172" s="10"/>
      <c r="E172" s="10"/>
      <c r="F172" s="10"/>
      <c r="G172" s="10"/>
      <c r="H172" s="34" t="n">
        <f aca="false">I172/$G$194</f>
        <v>0.375130898864559</v>
      </c>
      <c r="I172" s="106" t="n">
        <f aca="false">I66+I78+I85+I89</f>
        <v>2613.57131225931</v>
      </c>
    </row>
    <row r="173" customFormat="false" ht="15" hidden="false" customHeight="true" outlineLevel="0" collapsed="false">
      <c r="A173" s="22" t="n">
        <v>3</v>
      </c>
      <c r="B173" s="10" t="s">
        <v>178</v>
      </c>
      <c r="C173" s="10"/>
      <c r="D173" s="10"/>
      <c r="E173" s="10"/>
      <c r="F173" s="10"/>
      <c r="G173" s="10"/>
      <c r="H173" s="34" t="n">
        <f aca="false">I173/$G$194</f>
        <v>0.0872675486491264</v>
      </c>
      <c r="I173" s="106" t="n">
        <f aca="false">I99</f>
        <v>608.001</v>
      </c>
    </row>
    <row r="174" s="41" customFormat="true" ht="15" hidden="false" customHeight="true" outlineLevel="0" collapsed="false">
      <c r="A174" s="68" t="s">
        <v>179</v>
      </c>
      <c r="B174" s="68"/>
      <c r="C174" s="68"/>
      <c r="D174" s="68"/>
      <c r="E174" s="68"/>
      <c r="F174" s="68"/>
      <c r="G174" s="68"/>
      <c r="H174" s="69" t="n">
        <f aca="false">H171+H172+H173</f>
        <v>0.9385</v>
      </c>
      <c r="I174" s="70" t="n">
        <f aca="false">SUM(I171:I173)</f>
        <v>6538.61541125931</v>
      </c>
      <c r="J174" s="54"/>
    </row>
    <row r="175" customFormat="false" ht="4.5" hidden="false" customHeight="true" outlineLevel="0" collapsed="false"/>
    <row r="176" customFormat="false" ht="11.25" hidden="false" customHeight="true" outlineLevel="0" collapsed="false">
      <c r="A176" s="31" t="s">
        <v>116</v>
      </c>
      <c r="B176" s="31"/>
      <c r="C176" s="31"/>
      <c r="D176" s="31"/>
      <c r="E176" s="31"/>
      <c r="F176" s="31"/>
      <c r="G176" s="31"/>
      <c r="H176" s="31"/>
      <c r="I176" s="31"/>
    </row>
    <row r="177" customFormat="false" ht="15" hidden="false" customHeight="true" outlineLevel="0" collapsed="false">
      <c r="A177" s="22" t="n">
        <v>1</v>
      </c>
      <c r="B177" s="10" t="s">
        <v>180</v>
      </c>
      <c r="C177" s="10"/>
      <c r="D177" s="10"/>
      <c r="E177" s="10"/>
      <c r="F177" s="10"/>
      <c r="G177" s="10"/>
      <c r="H177" s="34" t="n">
        <f aca="false">I177/$G$194</f>
        <v>0</v>
      </c>
      <c r="I177" s="35" t="n">
        <f aca="false">I124</f>
        <v>0</v>
      </c>
    </row>
    <row r="178" customFormat="false" ht="15" hidden="false" customHeight="true" outlineLevel="0" collapsed="false">
      <c r="A178" s="22" t="n">
        <v>2</v>
      </c>
      <c r="B178" s="10" t="s">
        <v>181</v>
      </c>
      <c r="C178" s="10"/>
      <c r="D178" s="10"/>
      <c r="E178" s="10"/>
      <c r="F178" s="10"/>
      <c r="G178" s="10"/>
      <c r="H178" s="34" t="n">
        <f aca="false">I178/$G$194</f>
        <v>0</v>
      </c>
      <c r="I178" s="35" t="n">
        <f aca="false">I134</f>
        <v>0</v>
      </c>
    </row>
    <row r="179" customFormat="false" ht="15" hidden="false" customHeight="true" outlineLevel="0" collapsed="false">
      <c r="A179" s="22" t="n">
        <v>3</v>
      </c>
      <c r="B179" s="10" t="s">
        <v>182</v>
      </c>
      <c r="C179" s="10"/>
      <c r="D179" s="10"/>
      <c r="E179" s="10"/>
      <c r="F179" s="10"/>
      <c r="G179" s="10"/>
      <c r="H179" s="34" t="n">
        <f aca="false">I179/$G$194</f>
        <v>0</v>
      </c>
      <c r="I179" s="35" t="n">
        <f aca="false">I138</f>
        <v>0</v>
      </c>
    </row>
    <row r="180" customFormat="false" ht="15" hidden="false" customHeight="true" outlineLevel="0" collapsed="false">
      <c r="A180" s="68" t="s">
        <v>183</v>
      </c>
      <c r="B180" s="68"/>
      <c r="C180" s="68"/>
      <c r="D180" s="68"/>
      <c r="E180" s="68"/>
      <c r="F180" s="68"/>
      <c r="G180" s="68"/>
      <c r="H180" s="69" t="n">
        <f aca="false">H177+H178+H179</f>
        <v>0</v>
      </c>
      <c r="I180" s="70" t="n">
        <f aca="false">I177+I178+I179</f>
        <v>0</v>
      </c>
    </row>
    <row r="181" customFormat="false" ht="4.5" hidden="false" customHeight="true" outlineLevel="0" collapsed="false"/>
    <row r="182" customFormat="false" ht="11.25" hidden="false" customHeight="true" outlineLevel="0" collapsed="false">
      <c r="A182" s="31" t="s">
        <v>145</v>
      </c>
      <c r="B182" s="31"/>
      <c r="C182" s="31"/>
      <c r="D182" s="31"/>
      <c r="E182" s="31"/>
      <c r="F182" s="31"/>
      <c r="G182" s="31"/>
      <c r="H182" s="31"/>
      <c r="I182" s="31"/>
    </row>
    <row r="183" customFormat="false" ht="15" hidden="false" customHeight="true" outlineLevel="0" collapsed="false">
      <c r="A183" s="22" t="n">
        <v>1</v>
      </c>
      <c r="B183" s="10" t="s">
        <v>184</v>
      </c>
      <c r="C183" s="10"/>
      <c r="D183" s="10"/>
      <c r="E183" s="10"/>
      <c r="F183" s="10"/>
      <c r="G183" s="10"/>
      <c r="H183" s="34" t="n">
        <f aca="false">I183/$G$194</f>
        <v>0.0615</v>
      </c>
      <c r="I183" s="35" t="n">
        <f aca="false">I153</f>
        <v>428.476129773519</v>
      </c>
    </row>
    <row r="184" customFormat="false" ht="15" hidden="false" customHeight="true" outlineLevel="0" collapsed="false">
      <c r="A184" s="68" t="s">
        <v>185</v>
      </c>
      <c r="B184" s="68"/>
      <c r="C184" s="68"/>
      <c r="D184" s="68"/>
      <c r="E184" s="68"/>
      <c r="F184" s="68"/>
      <c r="G184" s="68"/>
      <c r="H184" s="69" t="n">
        <f aca="false">H183</f>
        <v>0.0615</v>
      </c>
      <c r="I184" s="70" t="n">
        <f aca="false">I153</f>
        <v>428.476129773519</v>
      </c>
      <c r="K184" s="62"/>
    </row>
    <row r="185" customFormat="false" ht="4.5" hidden="false" customHeight="true" outlineLevel="0" collapsed="false"/>
    <row r="186" customFormat="false" ht="11.25" hidden="false" customHeight="true" outlineLevel="0" collapsed="false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customFormat="false" ht="4.5" hidden="false" customHeight="true" outlineLevel="0" collapsed="false">
      <c r="A187" s="108"/>
      <c r="B187" s="108"/>
      <c r="C187" s="108"/>
      <c r="D187" s="108"/>
      <c r="E187" s="108"/>
      <c r="F187" s="108"/>
      <c r="G187" s="108"/>
      <c r="H187" s="108"/>
      <c r="I187" s="108"/>
    </row>
    <row r="188" customFormat="false" ht="22.5" hidden="false" customHeight="true" outlineLevel="0" collapsed="false">
      <c r="A188" s="107" t="s">
        <v>187</v>
      </c>
      <c r="B188" s="107"/>
      <c r="C188" s="107"/>
      <c r="D188" s="107"/>
      <c r="E188" s="107"/>
      <c r="F188" s="107"/>
      <c r="G188" s="107"/>
      <c r="H188" s="107"/>
      <c r="I188" s="109" t="n">
        <f aca="false">I120*H194</f>
        <v>0</v>
      </c>
    </row>
    <row r="189" customFormat="false" ht="4.5" hidden="false" customHeight="true" outlineLevel="0" collapsed="false">
      <c r="A189" s="108"/>
      <c r="B189" s="108"/>
      <c r="C189" s="108"/>
      <c r="D189" s="108"/>
      <c r="E189" s="108"/>
      <c r="F189" s="108"/>
      <c r="G189" s="110"/>
      <c r="H189" s="110"/>
      <c r="I189" s="110"/>
    </row>
    <row r="190" customFormat="false" ht="63.75" hidden="false" customHeight="true" outlineLevel="0" collapsed="false">
      <c r="A190" s="107" t="s">
        <v>188</v>
      </c>
      <c r="B190" s="107"/>
      <c r="C190" s="107"/>
      <c r="D190" s="107"/>
      <c r="E190" s="107"/>
      <c r="F190" s="107"/>
      <c r="G190" s="111" t="s">
        <v>189</v>
      </c>
      <c r="H190" s="111"/>
      <c r="I190" s="111"/>
    </row>
    <row r="191" customFormat="false" ht="11.25" hidden="false" customHeight="true" outlineLevel="0" collapsed="false">
      <c r="A191" s="107"/>
      <c r="B191" s="107"/>
      <c r="C191" s="107"/>
      <c r="D191" s="107"/>
      <c r="E191" s="107"/>
      <c r="F191" s="107"/>
      <c r="G191" s="112"/>
      <c r="H191" s="109"/>
      <c r="I191" s="109" t="n">
        <f aca="false">((H70+H76+H77+H82+H83+H84)+((H70+H76+H77+H82+H83+H84)*H66))*I55*H194</f>
        <v>2554.27067523435</v>
      </c>
    </row>
    <row r="192" customFormat="false" ht="4.5" hidden="false" customHeight="true" outlineLevel="0" collapsed="false">
      <c r="A192" s="108"/>
      <c r="B192" s="108"/>
      <c r="C192" s="108"/>
      <c r="D192" s="108"/>
      <c r="E192" s="108"/>
      <c r="F192" s="108"/>
      <c r="G192" s="108"/>
      <c r="H192" s="108"/>
      <c r="I192" s="108"/>
    </row>
    <row r="193" customFormat="false" ht="35.25" hidden="false" customHeight="true" outlineLevel="0" collapsed="false">
      <c r="A193" s="107" t="s">
        <v>190</v>
      </c>
      <c r="B193" s="107"/>
      <c r="C193" s="107"/>
      <c r="D193" s="107"/>
      <c r="E193" s="107"/>
      <c r="F193" s="107"/>
      <c r="G193" s="113" t="s">
        <v>191</v>
      </c>
      <c r="H193" s="113" t="s">
        <v>192</v>
      </c>
      <c r="I193" s="113" t="s">
        <v>193</v>
      </c>
    </row>
    <row r="194" customFormat="false" ht="14.25" hidden="false" customHeight="true" outlineLevel="0" collapsed="false">
      <c r="A194" s="107"/>
      <c r="B194" s="107"/>
      <c r="C194" s="107"/>
      <c r="D194" s="107"/>
      <c r="E194" s="107"/>
      <c r="F194" s="107"/>
      <c r="G194" s="114" t="n">
        <f aca="false">I174+I180+I184</f>
        <v>6967.09154103283</v>
      </c>
      <c r="H194" s="107" t="n">
        <f aca="false">IF(D6="12x36",2,1)</f>
        <v>2</v>
      </c>
      <c r="I194" s="115" t="n">
        <f aca="false">G194*H194</f>
        <v>13934.1830820657</v>
      </c>
    </row>
  </sheetData>
  <mergeCells count="190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B51:G51"/>
    <mergeCell ref="B52:G52"/>
    <mergeCell ref="B53:G53"/>
    <mergeCell ref="B54:G54"/>
    <mergeCell ref="A55:G55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1:G121"/>
    <mergeCell ref="B122:G122"/>
    <mergeCell ref="B123:G123"/>
    <mergeCell ref="A124:G124"/>
    <mergeCell ref="B125:I125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80:G180"/>
    <mergeCell ref="A182:I182"/>
    <mergeCell ref="B183:G183"/>
    <mergeCell ref="A184:G184"/>
    <mergeCell ref="A186:I186"/>
    <mergeCell ref="A187:I187"/>
    <mergeCell ref="A188:H188"/>
    <mergeCell ref="A190:F191"/>
    <mergeCell ref="G190:I190"/>
    <mergeCell ref="A192:I192"/>
    <mergeCell ref="A193:F19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94"/>
  <sheetViews>
    <sheetView showFormulas="false" showGridLines="true" showRowColHeaders="true" showZeros="true" rightToLeft="false" tabSelected="false" showOutlineSymbols="true" defaultGridColor="true" view="pageBreakPreview" topLeftCell="A103" colorId="64" zoomScale="130" zoomScaleNormal="130" zoomScalePageLayoutView="130" workbookViewId="0">
      <selection pane="topLeft" activeCell="G10" activeCellId="0" sqref="G10"/>
    </sheetView>
  </sheetViews>
  <sheetFormatPr defaultColWidth="9.2890625" defaultRowHeight="11.25" customHeight="false" zeroHeight="false" outlineLevelRow="0" outlineLevelCol="0"/>
  <cols>
    <col collapsed="false" customWidth="true" hidden="false" outlineLevel="0" max="1" min="1" style="1" width="2.71"/>
    <col collapsed="false" customWidth="true" hidden="false" outlineLevel="0" max="2" min="2" style="1" width="14.29"/>
    <col collapsed="false" customWidth="true" hidden="false" outlineLevel="0" max="3" min="3" style="1" width="14.42"/>
    <col collapsed="false" customWidth="true" hidden="false" outlineLevel="0" max="4" min="4" style="1" width="11.29"/>
    <col collapsed="false" customWidth="true" hidden="false" outlineLevel="0" max="5" min="5" style="1" width="12.29"/>
    <col collapsed="false" customWidth="true" hidden="false" outlineLevel="0" max="7" min="6" style="1" width="11.29"/>
    <col collapsed="false" customWidth="fals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29"/>
    <col collapsed="false" customWidth="true" hidden="false" outlineLevel="0" max="11" min="11" style="1" width="10"/>
    <col collapsed="false" customWidth="false" hidden="false" outlineLevel="0" max="12" min="12" style="1" width="9.29"/>
    <col collapsed="false" customWidth="true" hidden="false" outlineLevel="0" max="15" min="13" style="1" width="22.29"/>
    <col collapsed="false" customWidth="false" hidden="false" outlineLevel="0" max="16384" min="16" style="1" width="9.29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195</v>
      </c>
      <c r="E5" s="11"/>
      <c r="F5" s="11"/>
      <c r="G5" s="12" t="str">
        <f aca="false">IF(D6="12x36","Regime de trabalho:","Quantidade de HORAS/MÊS")</f>
        <v>Regime de trabalho:</v>
      </c>
      <c r="H5" s="12"/>
      <c r="I5" s="13" t="str">
        <f aca="false">IF(D6="12x36",D6,5*D6)</f>
        <v>12x36</v>
      </c>
    </row>
    <row r="6" customFormat="false" ht="18.75" hidden="false" customHeight="true" outlineLevel="0" collapsed="false">
      <c r="A6" s="14" t="str">
        <f aca="false">IF(D6="12x36","Regime de trabalho:","Regime de trabalho (horas semanais):")</f>
        <v>Regime de trabalho:</v>
      </c>
      <c r="B6" s="14"/>
      <c r="C6" s="14"/>
      <c r="D6" s="14" t="s">
        <v>196</v>
      </c>
      <c r="E6" s="14"/>
      <c r="F6" s="14"/>
      <c r="G6" s="12"/>
      <c r="H6" s="12"/>
      <c r="I6" s="13"/>
    </row>
    <row r="7" customFormat="false" ht="22.5" hidden="false" customHeight="true" outlineLevel="0" collapsed="false">
      <c r="A7" s="14" t="s">
        <v>8</v>
      </c>
      <c r="B7" s="14"/>
      <c r="C7" s="14"/>
      <c r="D7" s="10" t="s">
        <v>216</v>
      </c>
      <c r="E7" s="10"/>
      <c r="F7" s="10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4" t="s">
        <v>12</v>
      </c>
      <c r="B8" s="14"/>
      <c r="C8" s="14"/>
      <c r="D8" s="10" t="s">
        <v>13</v>
      </c>
      <c r="E8" s="10"/>
      <c r="F8" s="10"/>
      <c r="G8" s="15"/>
      <c r="H8" s="15"/>
      <c r="I8" s="16"/>
    </row>
    <row r="9" customFormat="false" ht="18.75" hidden="false" customHeight="true" outlineLevel="0" collapsed="false">
      <c r="A9" s="14" t="s">
        <v>14</v>
      </c>
      <c r="B9" s="14"/>
      <c r="C9" s="14"/>
      <c r="D9" s="14" t="s">
        <v>217</v>
      </c>
      <c r="E9" s="14"/>
      <c r="F9" s="14"/>
      <c r="G9" s="15" t="s">
        <v>16</v>
      </c>
      <c r="H9" s="15"/>
      <c r="I9" s="16" t="n">
        <v>0.3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2105.4</v>
      </c>
    </row>
    <row r="11" customFormat="false" ht="1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Esteio</v>
      </c>
      <c r="H11" s="18" t="s">
        <v>20</v>
      </c>
      <c r="I11" s="21" t="n">
        <v>0.02</v>
      </c>
    </row>
    <row r="12" customFormat="false" ht="24.75" hidden="false" customHeight="true" outlineLevel="0" collapsed="false">
      <c r="A12" s="22" t="s">
        <v>21</v>
      </c>
      <c r="B12" s="22"/>
      <c r="C12" s="22"/>
      <c r="D12" s="22"/>
      <c r="E12" s="22"/>
      <c r="F12" s="22"/>
      <c r="G12" s="18" t="s">
        <v>13</v>
      </c>
      <c r="H12" s="18" t="s">
        <v>22</v>
      </c>
      <c r="I12" s="19" t="n">
        <v>1.59</v>
      </c>
    </row>
    <row r="13" customFormat="false" ht="15.75" hidden="false" customHeight="true" outlineLevel="0" collapsed="false">
      <c r="A13" s="22" t="s">
        <v>23</v>
      </c>
      <c r="B13" s="22"/>
      <c r="C13" s="22"/>
      <c r="D13" s="22"/>
      <c r="E13" s="22"/>
      <c r="F13" s="22"/>
      <c r="G13" s="18"/>
      <c r="H13" s="18"/>
      <c r="I13" s="23" t="n">
        <v>15</v>
      </c>
    </row>
    <row r="14" customFormat="false" ht="15" hidden="false" customHeight="true" outlineLevel="0" collapsed="false">
      <c r="A14" s="20" t="s">
        <v>24</v>
      </c>
      <c r="B14" s="20"/>
      <c r="C14" s="20"/>
      <c r="D14" s="20"/>
      <c r="E14" s="20"/>
      <c r="F14" s="20"/>
      <c r="G14" s="18" t="s">
        <v>13</v>
      </c>
      <c r="H14" s="18" t="s">
        <v>25</v>
      </c>
      <c r="I14" s="19" t="n">
        <v>4</v>
      </c>
    </row>
    <row r="15" customFormat="false" ht="11.25" hidden="false" customHeight="false" outlineLevel="0" collapsed="false">
      <c r="A15" s="20"/>
      <c r="B15" s="20"/>
      <c r="C15" s="20"/>
      <c r="D15" s="20"/>
      <c r="E15" s="20"/>
      <c r="F15" s="20"/>
      <c r="G15" s="18"/>
      <c r="H15" s="18" t="s">
        <v>26</v>
      </c>
      <c r="I15" s="23" t="n">
        <f aca="false">I13</f>
        <v>15</v>
      </c>
    </row>
    <row r="16" customFormat="false" ht="11.25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27</v>
      </c>
      <c r="I16" s="16" t="n">
        <v>0.06</v>
      </c>
    </row>
    <row r="17" customFormat="false" ht="11.25" hidden="false" customHeight="true" outlineLevel="0" collapsed="false">
      <c r="A17" s="20" t="s">
        <v>28</v>
      </c>
      <c r="B17" s="20"/>
      <c r="C17" s="20"/>
      <c r="D17" s="20"/>
      <c r="E17" s="20"/>
      <c r="F17" s="20"/>
      <c r="G17" s="18" t="s">
        <v>13</v>
      </c>
      <c r="H17" s="18" t="s">
        <v>25</v>
      </c>
      <c r="I17" s="19" t="n">
        <v>30</v>
      </c>
    </row>
    <row r="18" customFormat="false" ht="11.25" hidden="false" customHeight="true" outlineLevel="0" collapsed="false">
      <c r="A18" s="20"/>
      <c r="B18" s="20"/>
      <c r="C18" s="20"/>
      <c r="D18" s="20"/>
      <c r="E18" s="20"/>
      <c r="F18" s="20"/>
      <c r="G18" s="18"/>
      <c r="H18" s="18" t="s">
        <v>26</v>
      </c>
      <c r="I18" s="23" t="n">
        <f aca="false">I13</f>
        <v>15</v>
      </c>
    </row>
    <row r="19" customFormat="false" ht="11.25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27</v>
      </c>
      <c r="I19" s="16" t="n">
        <v>0.2</v>
      </c>
    </row>
    <row r="20" customFormat="false" ht="11.25" hidden="false" customHeight="true" outlineLevel="0" collapsed="false">
      <c r="A20" s="20" t="s">
        <v>29</v>
      </c>
      <c r="B20" s="20"/>
      <c r="C20" s="20"/>
      <c r="D20" s="20"/>
      <c r="E20" s="20"/>
      <c r="F20" s="20"/>
      <c r="G20" s="18" t="s">
        <v>13</v>
      </c>
      <c r="H20" s="18" t="s">
        <v>25</v>
      </c>
      <c r="I20" s="19" t="s">
        <v>11</v>
      </c>
    </row>
    <row r="21" customFormat="false" ht="11.25" hidden="false" customHeight="false" outlineLevel="0" collapsed="false">
      <c r="A21" s="20"/>
      <c r="B21" s="20"/>
      <c r="C21" s="20"/>
      <c r="D21" s="20"/>
      <c r="E21" s="20"/>
      <c r="F21" s="20"/>
      <c r="G21" s="18"/>
      <c r="H21" s="18" t="s">
        <v>26</v>
      </c>
      <c r="I21" s="23" t="s">
        <v>11</v>
      </c>
    </row>
    <row r="22" customFormat="false" ht="11.25" hidden="false" customHeight="false" outlineLevel="0" collapsed="false">
      <c r="A22" s="20"/>
      <c r="B22" s="20"/>
      <c r="C22" s="20"/>
      <c r="D22" s="20"/>
      <c r="E22" s="20"/>
      <c r="F22" s="20"/>
      <c r="G22" s="18"/>
      <c r="H22" s="18" t="s">
        <v>27</v>
      </c>
      <c r="I22" s="16" t="s">
        <v>11</v>
      </c>
    </row>
    <row r="23" customFormat="false" ht="36" hidden="false" customHeight="true" outlineLevel="0" collapsed="false">
      <c r="A23" s="24" t="s">
        <v>30</v>
      </c>
      <c r="B23" s="24"/>
      <c r="C23" s="24"/>
      <c r="D23" s="24"/>
      <c r="E23" s="24"/>
      <c r="F23" s="24"/>
      <c r="G23" s="12" t="s">
        <v>13</v>
      </c>
      <c r="H23" s="12" t="s">
        <v>31</v>
      </c>
      <c r="I23" s="25" t="s">
        <v>11</v>
      </c>
    </row>
    <row r="24" customFormat="false" ht="22.5" hidden="false" customHeight="true" outlineLevel="0" collapsed="false">
      <c r="A24" s="22" t="s">
        <v>32</v>
      </c>
      <c r="B24" s="22"/>
      <c r="C24" s="22"/>
      <c r="D24" s="22"/>
      <c r="E24" s="22"/>
      <c r="F24" s="22"/>
      <c r="G24" s="12"/>
      <c r="H24" s="12" t="s">
        <v>33</v>
      </c>
      <c r="I24" s="26" t="s">
        <v>11</v>
      </c>
    </row>
    <row r="25" customFormat="false" ht="34.5" hidden="false" customHeight="true" outlineLevel="0" collapsed="false">
      <c r="A25" s="22" t="s">
        <v>34</v>
      </c>
      <c r="B25" s="22"/>
      <c r="C25" s="22"/>
      <c r="D25" s="22"/>
      <c r="E25" s="22"/>
      <c r="F25" s="22"/>
      <c r="G25" s="18"/>
      <c r="H25" s="18" t="s">
        <v>22</v>
      </c>
      <c r="I25" s="19" t="s">
        <v>11</v>
      </c>
    </row>
    <row r="26" customFormat="false" ht="15" hidden="false" customHeight="true" outlineLevel="0" collapsed="false">
      <c r="A26" s="22" t="s">
        <v>35</v>
      </c>
      <c r="B26" s="22"/>
      <c r="C26" s="22"/>
      <c r="D26" s="22"/>
      <c r="E26" s="22"/>
      <c r="F26" s="22"/>
      <c r="G26" s="12"/>
      <c r="H26" s="27" t="s">
        <v>36</v>
      </c>
      <c r="I26" s="28" t="s">
        <v>11</v>
      </c>
    </row>
    <row r="27" customFormat="false" ht="15" hidden="false" customHeight="true" outlineLevel="0" collapsed="false">
      <c r="A27" s="22"/>
      <c r="B27" s="22"/>
      <c r="C27" s="22"/>
      <c r="D27" s="22"/>
      <c r="E27" s="22"/>
      <c r="F27" s="22"/>
      <c r="G27" s="12"/>
      <c r="H27" s="29" t="s">
        <v>37</v>
      </c>
      <c r="I27" s="16" t="s">
        <v>11</v>
      </c>
    </row>
    <row r="28" customFormat="false" ht="26.25" hidden="false" customHeight="true" outlineLevel="0" collapsed="false">
      <c r="A28" s="22" t="s">
        <v>38</v>
      </c>
      <c r="B28" s="22"/>
      <c r="C28" s="22"/>
      <c r="D28" s="22"/>
      <c r="E28" s="22"/>
      <c r="F28" s="22"/>
      <c r="G28" s="12"/>
      <c r="H28" s="18" t="s">
        <v>36</v>
      </c>
      <c r="I28" s="28" t="n">
        <v>15</v>
      </c>
    </row>
    <row r="29" customFormat="false" ht="35.25" hidden="false" customHeight="true" outlineLevel="0" collapsed="false">
      <c r="A29" s="22" t="s">
        <v>39</v>
      </c>
      <c r="B29" s="22"/>
      <c r="C29" s="22"/>
      <c r="D29" s="22"/>
      <c r="E29" s="22"/>
      <c r="F29" s="22"/>
      <c r="G29" s="18"/>
      <c r="H29" s="15" t="s">
        <v>33</v>
      </c>
      <c r="I29" s="16" t="n">
        <v>0.2</v>
      </c>
    </row>
    <row r="30" customFormat="false" ht="0.75" hidden="false" customHeight="true" outlineLevel="0" collapsed="false">
      <c r="A30" s="30"/>
      <c r="B30" s="30"/>
      <c r="C30" s="30"/>
      <c r="D30" s="30"/>
      <c r="E30" s="30"/>
      <c r="F30" s="30"/>
      <c r="G30" s="30"/>
      <c r="H30" s="30"/>
      <c r="I30" s="30"/>
    </row>
    <row r="31" customFormat="false" ht="0.75" hidden="false" customHeight="true" outlineLevel="0" collapsed="false">
      <c r="A31" s="30"/>
      <c r="B31" s="30"/>
      <c r="C31" s="30"/>
      <c r="D31" s="30"/>
      <c r="E31" s="30"/>
      <c r="F31" s="30"/>
      <c r="G31" s="30"/>
      <c r="H31" s="30"/>
      <c r="I31" s="30"/>
    </row>
    <row r="32" customFormat="false" ht="0.75" hidden="false" customHeight="true" outlineLevel="0" collapsed="false">
      <c r="A32" s="30"/>
      <c r="B32" s="30"/>
      <c r="C32" s="30"/>
      <c r="D32" s="30"/>
      <c r="E32" s="30"/>
      <c r="F32" s="30"/>
      <c r="G32" s="30"/>
      <c r="H32" s="30"/>
      <c r="I32" s="30"/>
    </row>
    <row r="33" customFormat="false" ht="0.75" hidden="false" customHeight="true" outlineLevel="0" collapsed="false">
      <c r="A33" s="30"/>
      <c r="B33" s="30"/>
      <c r="C33" s="30"/>
      <c r="D33" s="30"/>
      <c r="E33" s="30"/>
      <c r="F33" s="30"/>
      <c r="G33" s="30"/>
      <c r="H33" s="30"/>
      <c r="I33" s="30"/>
    </row>
    <row r="34" customFormat="false" ht="3" hidden="false" customHeight="true" outlineLevel="0" collapsed="false">
      <c r="A34" s="30"/>
      <c r="B34" s="30"/>
      <c r="C34" s="30"/>
      <c r="D34" s="30"/>
      <c r="E34" s="30"/>
      <c r="F34" s="30"/>
      <c r="G34" s="30"/>
      <c r="H34" s="30"/>
      <c r="I34" s="30"/>
    </row>
    <row r="35" customFormat="false" ht="17.25" hidden="false" customHeight="true" outlineLevel="0" collapsed="false">
      <c r="A35" s="31" t="s">
        <v>40</v>
      </c>
      <c r="B35" s="31"/>
      <c r="C35" s="31"/>
      <c r="D35" s="31"/>
      <c r="E35" s="31"/>
      <c r="F35" s="31"/>
      <c r="G35" s="31"/>
      <c r="H35" s="31"/>
      <c r="I35" s="31"/>
    </row>
    <row r="36" customFormat="false" ht="33.75" hidden="false" customHeight="true" outlineLevel="0" collapsed="false">
      <c r="A36" s="32" t="s">
        <v>41</v>
      </c>
      <c r="B36" s="33" t="s">
        <v>42</v>
      </c>
      <c r="C36" s="33"/>
      <c r="D36" s="33"/>
      <c r="E36" s="33"/>
      <c r="F36" s="33"/>
      <c r="G36" s="33"/>
      <c r="H36" s="32" t="s">
        <v>43</v>
      </c>
      <c r="I36" s="32" t="s">
        <v>44</v>
      </c>
    </row>
    <row r="37" customFormat="false" ht="15" hidden="false" customHeight="true" outlineLevel="0" collapsed="false">
      <c r="A37" s="22" t="n">
        <v>1</v>
      </c>
      <c r="B37" s="10" t="s">
        <v>45</v>
      </c>
      <c r="C37" s="10"/>
      <c r="D37" s="10"/>
      <c r="E37" s="10"/>
      <c r="F37" s="10"/>
      <c r="G37" s="10"/>
      <c r="H37" s="34" t="n">
        <f aca="false">I37/$I$48</f>
        <v>0.758914378280645</v>
      </c>
      <c r="I37" s="35" t="n">
        <f aca="false">IF(D6="12x36",I10,I10/H10*I5)</f>
        <v>2105.4</v>
      </c>
    </row>
    <row r="38" customFormat="false" ht="15" hidden="false" customHeight="true" outlineLevel="0" collapsed="false">
      <c r="A38" s="22" t="n">
        <f aca="false">A37+1</f>
        <v>2</v>
      </c>
      <c r="B38" s="10" t="s">
        <v>46</v>
      </c>
      <c r="C38" s="10"/>
      <c r="D38" s="10"/>
      <c r="E38" s="10"/>
      <c r="F38" s="10"/>
      <c r="G38" s="10"/>
      <c r="H38" s="34" t="n">
        <f aca="false">I38/$I$48</f>
        <v>0.230769230769231</v>
      </c>
      <c r="I38" s="35" t="n">
        <f aca="false">IF(I9=30%,(I37+I45+I46)*I9,0)</f>
        <v>640.206</v>
      </c>
    </row>
    <row r="39" customFormat="false" ht="15" hidden="false" customHeight="true" outlineLevel="0" collapsed="false">
      <c r="A39" s="22" t="n">
        <f aca="false">A38+1</f>
        <v>3</v>
      </c>
      <c r="B39" s="10" t="s">
        <v>47</v>
      </c>
      <c r="C39" s="10"/>
      <c r="D39" s="10"/>
      <c r="E39" s="10"/>
      <c r="F39" s="10"/>
      <c r="G39" s="10"/>
      <c r="H39" s="34" t="n">
        <f aca="false">I39/$I$48</f>
        <v>0</v>
      </c>
      <c r="I39" s="35" t="n">
        <f aca="false">IF(I7=10%,I25*I7,0)</f>
        <v>0</v>
      </c>
    </row>
    <row r="40" customFormat="false" ht="15" hidden="false" customHeight="true" outlineLevel="0" collapsed="false">
      <c r="A40" s="22" t="n">
        <f aca="false">A39+1</f>
        <v>4</v>
      </c>
      <c r="B40" s="10" t="s">
        <v>48</v>
      </c>
      <c r="C40" s="10"/>
      <c r="D40" s="10"/>
      <c r="E40" s="10"/>
      <c r="F40" s="10"/>
      <c r="G40" s="10"/>
      <c r="H40" s="34" t="n">
        <f aca="false">I40/$I$48</f>
        <v>0</v>
      </c>
      <c r="I40" s="35" t="n">
        <f aca="false">IF(I7=20%,I25*I7,0)</f>
        <v>0</v>
      </c>
    </row>
    <row r="41" customFormat="false" ht="15" hidden="false" customHeight="true" outlineLevel="0" collapsed="false">
      <c r="A41" s="22" t="n">
        <f aca="false">A40+1</f>
        <v>5</v>
      </c>
      <c r="B41" s="10" t="s">
        <v>49</v>
      </c>
      <c r="C41" s="10"/>
      <c r="D41" s="10"/>
      <c r="E41" s="10"/>
      <c r="F41" s="10"/>
      <c r="G41" s="10"/>
      <c r="H41" s="34" t="n">
        <f aca="false">I41/$I$48</f>
        <v>0</v>
      </c>
      <c r="I41" s="35" t="n">
        <f aca="false">IF(I7=40%,I25*I7,0)</f>
        <v>0</v>
      </c>
    </row>
    <row r="42" customFormat="false" ht="15" hidden="false" customHeight="true" outlineLevel="0" collapsed="false">
      <c r="A42" s="22" t="n">
        <f aca="false">A41+1</f>
        <v>6</v>
      </c>
      <c r="B42" s="10" t="s">
        <v>50</v>
      </c>
      <c r="C42" s="10"/>
      <c r="D42" s="10"/>
      <c r="E42" s="10"/>
      <c r="F42" s="10"/>
      <c r="G42" s="10"/>
      <c r="H42" s="34" t="n">
        <f aca="false">I42/$I$48</f>
        <v>0</v>
      </c>
      <c r="I42" s="35" t="n">
        <f aca="false">IF(I24="Não aplicável",0,I37*I24)</f>
        <v>0</v>
      </c>
    </row>
    <row r="43" customFormat="false" ht="15" hidden="false" customHeight="true" outlineLevel="0" collapsed="false">
      <c r="A43" s="22" t="n">
        <f aca="false">A42+1</f>
        <v>7</v>
      </c>
      <c r="B43" s="10" t="s">
        <v>51</v>
      </c>
      <c r="C43" s="10"/>
      <c r="D43" s="10"/>
      <c r="E43" s="10"/>
      <c r="F43" s="10"/>
      <c r="G43" s="10"/>
      <c r="H43" s="34" t="n">
        <f aca="false">I43/$I$48</f>
        <v>0</v>
      </c>
      <c r="I43" s="35" t="n">
        <f aca="false">IF(I26="Não aplicável",0,(I37+I38+I39+I40+I41+I42+I47)/I5*I26*(1+I27))</f>
        <v>0</v>
      </c>
    </row>
    <row r="44" customFormat="false" ht="23.25" hidden="false" customHeight="true" outlineLevel="0" collapsed="false">
      <c r="A44" s="22" t="n">
        <f aca="false">A43+1</f>
        <v>8</v>
      </c>
      <c r="B44" s="10" t="s">
        <v>52</v>
      </c>
      <c r="C44" s="10"/>
      <c r="D44" s="10"/>
      <c r="E44" s="10"/>
      <c r="F44" s="10"/>
      <c r="G44" s="10"/>
      <c r="H44" s="34" t="n">
        <f aca="false">I44/$I$48</f>
        <v>0</v>
      </c>
      <c r="I44" s="35" t="n">
        <f aca="false">IF(I26="Não aplicável",0,I26/I13*5*(I10/H10*(1+I27)))</f>
        <v>0</v>
      </c>
    </row>
    <row r="45" customFormat="false" ht="15" hidden="false" customHeight="true" outlineLevel="0" collapsed="false">
      <c r="A45" s="22" t="n">
        <f aca="false">A44+1</f>
        <v>9</v>
      </c>
      <c r="B45" s="10" t="s">
        <v>53</v>
      </c>
      <c r="C45" s="10"/>
      <c r="D45" s="10"/>
      <c r="E45" s="10"/>
      <c r="F45" s="10"/>
      <c r="G45" s="10"/>
      <c r="H45" s="34" t="n">
        <f aca="false">I45/$I$48</f>
        <v>0.00859699245843706</v>
      </c>
      <c r="I45" s="35" t="n">
        <f aca="false">I12*I13</f>
        <v>23.85</v>
      </c>
    </row>
    <row r="46" customFormat="false" ht="15" hidden="false" customHeight="true" outlineLevel="0" collapsed="false">
      <c r="A46" s="22" t="n">
        <f aca="false">A45+1</f>
        <v>10</v>
      </c>
      <c r="B46" s="10" t="s">
        <v>54</v>
      </c>
      <c r="C46" s="10"/>
      <c r="D46" s="10"/>
      <c r="E46" s="10"/>
      <c r="F46" s="10"/>
      <c r="G46" s="10"/>
      <c r="H46" s="34" t="n">
        <f aca="false">I46/$I$48</f>
        <v>0.00171939849168741</v>
      </c>
      <c r="I46" s="35" t="n">
        <f aca="false">I45*20%</f>
        <v>4.77</v>
      </c>
    </row>
    <row r="47" customFormat="false" ht="15" hidden="false" customHeight="true" outlineLevel="0" collapsed="false">
      <c r="A47" s="22" t="n">
        <f aca="false">A46+1</f>
        <v>11</v>
      </c>
      <c r="B47" s="36" t="str">
        <f aca="false"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36"/>
      <c r="D47" s="36"/>
      <c r="E47" s="36"/>
      <c r="F47" s="36"/>
      <c r="G47" s="36"/>
      <c r="H47" s="34" t="n">
        <f aca="false">I47/$I$48</f>
        <v>0</v>
      </c>
      <c r="I47" s="35" t="n">
        <v>0</v>
      </c>
    </row>
    <row r="48" s="41" customFormat="true" ht="15" hidden="false" customHeight="true" outlineLevel="0" collapsed="false">
      <c r="A48" s="37" t="s">
        <v>55</v>
      </c>
      <c r="B48" s="37"/>
      <c r="C48" s="37"/>
      <c r="D48" s="37"/>
      <c r="E48" s="37"/>
      <c r="F48" s="37"/>
      <c r="G48" s="37"/>
      <c r="H48" s="38" t="n">
        <f aca="false">SUM(H37:H47)</f>
        <v>1</v>
      </c>
      <c r="I48" s="39" t="n">
        <f aca="false">SUM(I37:I47)</f>
        <v>2774.226</v>
      </c>
      <c r="J48" s="40"/>
    </row>
    <row r="49" s="41" customFormat="true" ht="0.75" hidden="false" customHeight="true" outlineLevel="0" collapsed="false">
      <c r="A49" s="42"/>
      <c r="B49" s="42"/>
      <c r="C49" s="42"/>
      <c r="D49" s="42"/>
      <c r="E49" s="42"/>
      <c r="F49" s="42"/>
      <c r="G49" s="42"/>
      <c r="H49" s="42"/>
      <c r="I49" s="42"/>
      <c r="J49" s="40"/>
    </row>
    <row r="50" s="41" customFormat="true" ht="0.75" hidden="false" customHeight="true" outlineLevel="0" collapsed="false">
      <c r="A50" s="42"/>
      <c r="B50" s="42"/>
      <c r="C50" s="42"/>
      <c r="D50" s="42"/>
      <c r="E50" s="42"/>
      <c r="F50" s="42"/>
      <c r="G50" s="42"/>
      <c r="H50" s="42"/>
      <c r="I50" s="42"/>
      <c r="J50" s="40"/>
    </row>
    <row r="51" s="41" customFormat="true" ht="0.75" hidden="false" customHeight="true" outlineLevel="0" collapsed="false">
      <c r="A51" s="42"/>
      <c r="B51" s="42"/>
      <c r="C51" s="42"/>
      <c r="D51" s="42"/>
      <c r="E51" s="42"/>
      <c r="F51" s="42"/>
      <c r="G51" s="42"/>
      <c r="H51" s="42"/>
      <c r="I51" s="42"/>
      <c r="J51" s="40"/>
    </row>
    <row r="52" s="41" customFormat="true" ht="0.75" hidden="false" customHeight="true" outlineLevel="0" collapsed="false">
      <c r="A52" s="42"/>
      <c r="B52" s="42"/>
      <c r="C52" s="42"/>
      <c r="D52" s="42"/>
      <c r="E52" s="42"/>
      <c r="F52" s="42"/>
      <c r="G52" s="42"/>
      <c r="H52" s="42"/>
      <c r="I52" s="42"/>
      <c r="J52" s="40"/>
    </row>
    <row r="53" s="41" customFormat="true" ht="0.75" hidden="false" customHeight="true" outlineLevel="0" collapsed="false">
      <c r="A53" s="42"/>
      <c r="B53" s="42"/>
      <c r="C53" s="42"/>
      <c r="D53" s="42"/>
      <c r="E53" s="42"/>
      <c r="F53" s="42"/>
      <c r="G53" s="42"/>
      <c r="H53" s="42"/>
      <c r="I53" s="42"/>
      <c r="J53" s="40"/>
    </row>
    <row r="54" s="41" customFormat="true" ht="0.75" hidden="false" customHeight="true" outlineLevel="0" collapsed="false">
      <c r="A54" s="42"/>
      <c r="B54" s="42"/>
      <c r="C54" s="42"/>
      <c r="D54" s="42"/>
      <c r="E54" s="42"/>
      <c r="F54" s="42"/>
      <c r="G54" s="42"/>
      <c r="H54" s="42"/>
      <c r="I54" s="42"/>
      <c r="J54" s="40"/>
    </row>
    <row r="55" s="41" customFormat="true" ht="0.75" hidden="false" customHeight="true" outlineLevel="0" collapsed="false">
      <c r="A55" s="42"/>
      <c r="B55" s="42"/>
      <c r="C55" s="42"/>
      <c r="D55" s="42"/>
      <c r="E55" s="42"/>
      <c r="F55" s="42"/>
      <c r="G55" s="42"/>
      <c r="H55" s="42"/>
      <c r="I55" s="42"/>
      <c r="J55" s="40"/>
    </row>
    <row r="56" customFormat="false" ht="0.75" hidden="false" customHeight="true" outlineLevel="0" collapsed="false">
      <c r="A56" s="42"/>
      <c r="B56" s="42"/>
      <c r="C56" s="42"/>
      <c r="D56" s="42"/>
      <c r="E56" s="42"/>
      <c r="F56" s="42"/>
      <c r="G56" s="42"/>
      <c r="H56" s="42"/>
      <c r="I56" s="42"/>
    </row>
    <row r="57" customFormat="false" ht="33.75" hidden="false" customHeight="true" outlineLevel="0" collapsed="false">
      <c r="A57" s="32" t="s">
        <v>56</v>
      </c>
      <c r="B57" s="33" t="s">
        <v>57</v>
      </c>
      <c r="C57" s="33"/>
      <c r="D57" s="33"/>
      <c r="E57" s="33"/>
      <c r="F57" s="33"/>
      <c r="G57" s="33"/>
      <c r="H57" s="32" t="s">
        <v>43</v>
      </c>
      <c r="I57" s="32" t="s">
        <v>44</v>
      </c>
    </row>
    <row r="58" customFormat="false" ht="15" hidden="false" customHeight="true" outlineLevel="0" collapsed="false">
      <c r="A58" s="22" t="n">
        <v>1</v>
      </c>
      <c r="B58" s="10" t="s">
        <v>58</v>
      </c>
      <c r="C58" s="10"/>
      <c r="D58" s="10"/>
      <c r="E58" s="10"/>
      <c r="F58" s="10"/>
      <c r="G58" s="10"/>
      <c r="H58" s="34" t="n">
        <v>0.2</v>
      </c>
      <c r="I58" s="35" t="n">
        <f aca="false">$I$48*H58</f>
        <v>554.8452</v>
      </c>
    </row>
    <row r="59" customFormat="false" ht="15" hidden="false" customHeight="true" outlineLevel="0" collapsed="false">
      <c r="A59" s="22" t="n">
        <v>2</v>
      </c>
      <c r="B59" s="10" t="s">
        <v>59</v>
      </c>
      <c r="C59" s="10"/>
      <c r="D59" s="10"/>
      <c r="E59" s="10"/>
      <c r="F59" s="10"/>
      <c r="G59" s="10"/>
      <c r="H59" s="34" t="n">
        <v>0.015</v>
      </c>
      <c r="I59" s="35" t="n">
        <f aca="false">$I$48*H59</f>
        <v>41.61339</v>
      </c>
    </row>
    <row r="60" customFormat="false" ht="15" hidden="false" customHeight="true" outlineLevel="0" collapsed="false">
      <c r="A60" s="22" t="n">
        <v>3</v>
      </c>
      <c r="B60" s="10" t="s">
        <v>60</v>
      </c>
      <c r="C60" s="10"/>
      <c r="D60" s="10"/>
      <c r="E60" s="10"/>
      <c r="F60" s="10"/>
      <c r="G60" s="10"/>
      <c r="H60" s="34" t="n">
        <v>0.01</v>
      </c>
      <c r="I60" s="35" t="n">
        <f aca="false">$I$48*H60</f>
        <v>27.74226</v>
      </c>
    </row>
    <row r="61" customFormat="false" ht="15" hidden="false" customHeight="true" outlineLevel="0" collapsed="false">
      <c r="A61" s="22" t="n">
        <v>4</v>
      </c>
      <c r="B61" s="10" t="s">
        <v>61</v>
      </c>
      <c r="C61" s="10"/>
      <c r="D61" s="10"/>
      <c r="E61" s="10"/>
      <c r="F61" s="10"/>
      <c r="G61" s="10"/>
      <c r="H61" s="34" t="n">
        <v>0.002</v>
      </c>
      <c r="I61" s="35" t="n">
        <f aca="false">$I$48*H61</f>
        <v>5.548452</v>
      </c>
    </row>
    <row r="62" customFormat="false" ht="15" hidden="false" customHeight="true" outlineLevel="0" collapsed="false">
      <c r="A62" s="22" t="n">
        <v>5</v>
      </c>
      <c r="B62" s="10" t="s">
        <v>62</v>
      </c>
      <c r="C62" s="10"/>
      <c r="D62" s="10"/>
      <c r="E62" s="10"/>
      <c r="F62" s="10"/>
      <c r="G62" s="10"/>
      <c r="H62" s="34" t="n">
        <v>0.025</v>
      </c>
      <c r="I62" s="35" t="n">
        <f aca="false">$I$48*H62</f>
        <v>69.35565</v>
      </c>
    </row>
    <row r="63" customFormat="false" ht="15" hidden="false" customHeight="true" outlineLevel="0" collapsed="false">
      <c r="A63" s="22" t="n">
        <v>6</v>
      </c>
      <c r="B63" s="10" t="s">
        <v>63</v>
      </c>
      <c r="C63" s="10"/>
      <c r="D63" s="10"/>
      <c r="E63" s="10"/>
      <c r="F63" s="10"/>
      <c r="G63" s="10"/>
      <c r="H63" s="34" t="n">
        <v>0.08</v>
      </c>
      <c r="I63" s="35" t="n">
        <f aca="false">$I$48*H63</f>
        <v>221.93808</v>
      </c>
    </row>
    <row r="64" customFormat="false" ht="15" hidden="false" customHeight="true" outlineLevel="0" collapsed="false">
      <c r="A64" s="22" t="n">
        <v>7</v>
      </c>
      <c r="B64" s="10" t="s">
        <v>64</v>
      </c>
      <c r="C64" s="10"/>
      <c r="D64" s="10"/>
      <c r="E64" s="10"/>
      <c r="F64" s="10"/>
      <c r="G64" s="10"/>
      <c r="H64" s="34" t="n">
        <v>0.03</v>
      </c>
      <c r="I64" s="35" t="n">
        <f aca="false">$I$48*H64</f>
        <v>83.22678</v>
      </c>
    </row>
    <row r="65" customFormat="false" ht="15" hidden="false" customHeight="true" outlineLevel="0" collapsed="false">
      <c r="A65" s="22" t="n">
        <v>8</v>
      </c>
      <c r="B65" s="10" t="s">
        <v>65</v>
      </c>
      <c r="C65" s="10"/>
      <c r="D65" s="10"/>
      <c r="E65" s="10"/>
      <c r="F65" s="10"/>
      <c r="G65" s="10"/>
      <c r="H65" s="34" t="n">
        <v>0.006</v>
      </c>
      <c r="I65" s="35" t="n">
        <f aca="false">$I$48*H65</f>
        <v>16.645356</v>
      </c>
    </row>
    <row r="66" s="41" customFormat="true" ht="15" hidden="false" customHeight="true" outlineLevel="0" collapsed="false">
      <c r="A66" s="37" t="s">
        <v>66</v>
      </c>
      <c r="B66" s="37"/>
      <c r="C66" s="37"/>
      <c r="D66" s="37"/>
      <c r="E66" s="37"/>
      <c r="F66" s="37"/>
      <c r="G66" s="37"/>
      <c r="H66" s="38" t="n">
        <f aca="false">SUM(H58:H65)</f>
        <v>0.368</v>
      </c>
      <c r="I66" s="39" t="n">
        <f aca="false">SUM(I58:I65)</f>
        <v>1020.915168</v>
      </c>
      <c r="J66" s="40"/>
    </row>
    <row r="67" customFormat="false" ht="15" hidden="false" customHeight="true" outlineLevel="0" collapsed="false">
      <c r="A67" s="43" t="s">
        <v>67</v>
      </c>
      <c r="B67" s="43"/>
      <c r="C67" s="43"/>
      <c r="D67" s="43"/>
      <c r="E67" s="43"/>
      <c r="F67" s="43"/>
      <c r="G67" s="43"/>
      <c r="H67" s="43"/>
      <c r="I67" s="43"/>
    </row>
    <row r="68" customFormat="false" ht="30.75" hidden="false" customHeight="true" outlineLevel="0" collapsed="false">
      <c r="A68" s="44" t="s">
        <v>68</v>
      </c>
      <c r="B68" s="44"/>
      <c r="C68" s="44"/>
      <c r="D68" s="44"/>
      <c r="E68" s="44"/>
      <c r="F68" s="44"/>
      <c r="G68" s="44"/>
      <c r="H68" s="44"/>
      <c r="I68" s="44"/>
    </row>
    <row r="69" customFormat="false" ht="33.75" hidden="false" customHeight="true" outlineLevel="0" collapsed="false">
      <c r="A69" s="32" t="s">
        <v>69</v>
      </c>
      <c r="B69" s="33" t="s">
        <v>70</v>
      </c>
      <c r="C69" s="33"/>
      <c r="D69" s="33"/>
      <c r="E69" s="33"/>
      <c r="F69" s="33"/>
      <c r="G69" s="33"/>
      <c r="H69" s="32" t="s">
        <v>43</v>
      </c>
      <c r="I69" s="32" t="s">
        <v>44</v>
      </c>
    </row>
    <row r="70" customFormat="false" ht="15" hidden="false" customHeight="true" outlineLevel="0" collapsed="false">
      <c r="A70" s="22" t="n">
        <v>1</v>
      </c>
      <c r="B70" s="10" t="s">
        <v>71</v>
      </c>
      <c r="C70" s="10"/>
      <c r="D70" s="10"/>
      <c r="E70" s="10"/>
      <c r="F70" s="10"/>
      <c r="G70" s="10"/>
      <c r="H70" s="34" t="n">
        <v>0.119314</v>
      </c>
      <c r="I70" s="35" t="n">
        <f aca="false">$I$48*H70</f>
        <v>331.004000964</v>
      </c>
    </row>
    <row r="71" customFormat="false" ht="15" hidden="false" customHeight="true" outlineLevel="0" collapsed="false">
      <c r="A71" s="22" t="n">
        <v>2</v>
      </c>
      <c r="B71" s="10" t="s">
        <v>72</v>
      </c>
      <c r="C71" s="10"/>
      <c r="D71" s="10"/>
      <c r="E71" s="10"/>
      <c r="F71" s="10"/>
      <c r="G71" s="10"/>
      <c r="H71" s="34" t="n">
        <v>0.020485</v>
      </c>
      <c r="I71" s="35" t="n">
        <f aca="false">$I$48*H71</f>
        <v>56.83001961</v>
      </c>
    </row>
    <row r="72" customFormat="false" ht="15" hidden="false" customHeight="true" outlineLevel="0" collapsed="false">
      <c r="A72" s="22" t="n">
        <v>3</v>
      </c>
      <c r="B72" s="10" t="s">
        <v>73</v>
      </c>
      <c r="C72" s="10"/>
      <c r="D72" s="10"/>
      <c r="E72" s="10"/>
      <c r="F72" s="10"/>
      <c r="G72" s="10"/>
      <c r="H72" s="34" t="n">
        <v>0.012127</v>
      </c>
      <c r="I72" s="35" t="n">
        <f aca="false">$I$48*H72</f>
        <v>33.643038702</v>
      </c>
    </row>
    <row r="73" customFormat="false" ht="15" hidden="false" customHeight="true" outlineLevel="0" collapsed="false">
      <c r="A73" s="22" t="n">
        <v>4</v>
      </c>
      <c r="B73" s="10" t="s">
        <v>74</v>
      </c>
      <c r="C73" s="10"/>
      <c r="D73" s="10"/>
      <c r="E73" s="10"/>
      <c r="F73" s="10"/>
      <c r="G73" s="10"/>
      <c r="H73" s="34" t="n">
        <v>0.00272507938782268</v>
      </c>
      <c r="I73" s="35" t="n">
        <f aca="false">$I$48*H73</f>
        <v>7.55998608976176</v>
      </c>
    </row>
    <row r="74" customFormat="false" ht="15" hidden="false" customHeight="true" outlineLevel="0" collapsed="false">
      <c r="A74" s="22" t="n">
        <v>5</v>
      </c>
      <c r="B74" s="10" t="s">
        <v>75</v>
      </c>
      <c r="C74" s="10"/>
      <c r="D74" s="10"/>
      <c r="E74" s="10"/>
      <c r="F74" s="10"/>
      <c r="G74" s="10"/>
      <c r="H74" s="34" t="n">
        <v>0.000476</v>
      </c>
      <c r="I74" s="35" t="n">
        <f aca="false">$I$48*H74</f>
        <v>1.320531576</v>
      </c>
    </row>
    <row r="75" customFormat="false" ht="15" hidden="false" customHeight="true" outlineLevel="0" collapsed="false">
      <c r="A75" s="22" t="n">
        <v>6</v>
      </c>
      <c r="B75" s="10" t="s">
        <v>76</v>
      </c>
      <c r="C75" s="10"/>
      <c r="D75" s="10"/>
      <c r="E75" s="10"/>
      <c r="F75" s="10"/>
      <c r="G75" s="10"/>
      <c r="H75" s="34" t="n">
        <v>0.000442</v>
      </c>
      <c r="I75" s="35" t="n">
        <f aca="false">$I$48*H75</f>
        <v>1.226207892</v>
      </c>
    </row>
    <row r="76" customFormat="false" ht="15" hidden="false" customHeight="true" outlineLevel="0" collapsed="false">
      <c r="A76" s="22" t="n">
        <v>7</v>
      </c>
      <c r="B76" s="10" t="s">
        <v>77</v>
      </c>
      <c r="C76" s="10"/>
      <c r="D76" s="10"/>
      <c r="E76" s="10"/>
      <c r="F76" s="10"/>
      <c r="G76" s="10"/>
      <c r="H76" s="34" t="n">
        <v>0.000185</v>
      </c>
      <c r="I76" s="35" t="n">
        <f aca="false">$I$48*H76</f>
        <v>0.51323181</v>
      </c>
    </row>
    <row r="77" customFormat="false" ht="15" hidden="false" customHeight="true" outlineLevel="0" collapsed="false">
      <c r="A77" s="22" t="n">
        <v>8</v>
      </c>
      <c r="B77" s="10" t="s">
        <v>78</v>
      </c>
      <c r="C77" s="10"/>
      <c r="D77" s="10"/>
      <c r="E77" s="10"/>
      <c r="F77" s="10"/>
      <c r="G77" s="10"/>
      <c r="H77" s="34" t="n">
        <v>0.09079</v>
      </c>
      <c r="I77" s="35" t="n">
        <f aca="false">$I$48*H77</f>
        <v>251.87197854</v>
      </c>
    </row>
    <row r="78" s="41" customFormat="true" ht="15" hidden="false" customHeight="true" outlineLevel="0" collapsed="false">
      <c r="A78" s="37" t="s">
        <v>79</v>
      </c>
      <c r="B78" s="37"/>
      <c r="C78" s="37"/>
      <c r="D78" s="37"/>
      <c r="E78" s="37"/>
      <c r="F78" s="37"/>
      <c r="G78" s="37"/>
      <c r="H78" s="38" t="n">
        <f aca="false">SUM(H70:H77)</f>
        <v>0.246544079387823</v>
      </c>
      <c r="I78" s="39" t="n">
        <f aca="false">SUM(I70:I77)</f>
        <v>683.968995183762</v>
      </c>
      <c r="J78" s="40"/>
    </row>
    <row r="79" customFormat="false" ht="11.25" hidden="false" customHeight="true" outlineLevel="0" collapsed="false">
      <c r="A79" s="45" t="s">
        <v>80</v>
      </c>
      <c r="B79" s="46" t="s">
        <v>81</v>
      </c>
      <c r="C79" s="46"/>
      <c r="D79" s="46"/>
      <c r="E79" s="46"/>
      <c r="F79" s="46"/>
      <c r="G79" s="46"/>
      <c r="H79" s="46"/>
      <c r="I79" s="46"/>
    </row>
    <row r="80" customFormat="false" ht="15" hidden="false" customHeight="true" outlineLevel="0" collapsed="false">
      <c r="A80" s="45" t="s">
        <v>82</v>
      </c>
      <c r="B80" s="47" t="s">
        <v>83</v>
      </c>
      <c r="C80" s="47"/>
      <c r="D80" s="47"/>
      <c r="E80" s="47"/>
      <c r="F80" s="47"/>
      <c r="G80" s="47"/>
      <c r="H80" s="47"/>
      <c r="I80" s="47"/>
    </row>
    <row r="81" customFormat="false" ht="33.75" hidden="false" customHeight="true" outlineLevel="0" collapsed="false">
      <c r="A81" s="32" t="s">
        <v>84</v>
      </c>
      <c r="B81" s="33" t="s">
        <v>85</v>
      </c>
      <c r="C81" s="33"/>
      <c r="D81" s="33"/>
      <c r="E81" s="33"/>
      <c r="F81" s="33"/>
      <c r="G81" s="33"/>
      <c r="H81" s="32" t="s">
        <v>43</v>
      </c>
      <c r="I81" s="32" t="s">
        <v>44</v>
      </c>
    </row>
    <row r="82" customFormat="false" ht="15" hidden="false" customHeight="true" outlineLevel="0" collapsed="false">
      <c r="A82" s="22" t="n">
        <v>1</v>
      </c>
      <c r="B82" s="10" t="s">
        <v>86</v>
      </c>
      <c r="C82" s="10"/>
      <c r="D82" s="10"/>
      <c r="E82" s="10"/>
      <c r="F82" s="10"/>
      <c r="G82" s="10"/>
      <c r="H82" s="34" t="n">
        <v>0.048321</v>
      </c>
      <c r="I82" s="35" t="n">
        <f aca="false">$I$48*H82</f>
        <v>134.053374546</v>
      </c>
    </row>
    <row r="83" customFormat="false" ht="15" hidden="false" customHeight="true" outlineLevel="0" collapsed="false">
      <c r="A83" s="22" t="n">
        <v>2</v>
      </c>
      <c r="B83" s="10" t="s">
        <v>87</v>
      </c>
      <c r="C83" s="10"/>
      <c r="D83" s="10"/>
      <c r="E83" s="10"/>
      <c r="F83" s="10"/>
      <c r="G83" s="10"/>
      <c r="H83" s="34" t="n">
        <v>0.003511</v>
      </c>
      <c r="I83" s="35" t="n">
        <f aca="false">$I$48*H83</f>
        <v>9.740307486</v>
      </c>
    </row>
    <row r="84" customFormat="false" ht="15" hidden="false" customHeight="true" outlineLevel="0" collapsed="false">
      <c r="A84" s="22" t="n">
        <v>3</v>
      </c>
      <c r="B84" s="10" t="s">
        <v>88</v>
      </c>
      <c r="C84" s="10"/>
      <c r="D84" s="10"/>
      <c r="E84" s="10"/>
      <c r="F84" s="10"/>
      <c r="G84" s="10"/>
      <c r="H84" s="34" t="n">
        <v>0.019328</v>
      </c>
      <c r="I84" s="35" t="n">
        <f aca="false">$I$48*H84</f>
        <v>53.620240128</v>
      </c>
    </row>
    <row r="85" s="41" customFormat="true" ht="15" hidden="false" customHeight="true" outlineLevel="0" collapsed="false">
      <c r="A85" s="37" t="s">
        <v>89</v>
      </c>
      <c r="B85" s="37"/>
      <c r="C85" s="37"/>
      <c r="D85" s="37"/>
      <c r="E85" s="37"/>
      <c r="F85" s="37"/>
      <c r="G85" s="37"/>
      <c r="H85" s="38" t="n">
        <f aca="false">SUM(H82:H84)</f>
        <v>0.07116</v>
      </c>
      <c r="I85" s="39" t="n">
        <f aca="false">SUM(I82:I84)</f>
        <v>197.41392216</v>
      </c>
      <c r="J85" s="40"/>
    </row>
    <row r="86" customFormat="false" ht="4.5" hidden="false" customHeight="true" outlineLevel="0" collapsed="false"/>
    <row r="87" customFormat="false" ht="33.75" hidden="false" customHeight="true" outlineLevel="0" collapsed="false">
      <c r="A87" s="32" t="s">
        <v>90</v>
      </c>
      <c r="B87" s="33" t="s">
        <v>91</v>
      </c>
      <c r="C87" s="33"/>
      <c r="D87" s="33"/>
      <c r="E87" s="33"/>
      <c r="F87" s="33"/>
      <c r="G87" s="33"/>
      <c r="H87" s="32" t="s">
        <v>43</v>
      </c>
      <c r="I87" s="32" t="s">
        <v>44</v>
      </c>
    </row>
    <row r="88" customFormat="false" ht="15" hidden="false" customHeight="true" outlineLevel="0" collapsed="false">
      <c r="A88" s="22" t="n">
        <v>1</v>
      </c>
      <c r="B88" s="10" t="s">
        <v>92</v>
      </c>
      <c r="C88" s="10"/>
      <c r="D88" s="10"/>
      <c r="E88" s="10"/>
      <c r="F88" s="10"/>
      <c r="G88" s="10"/>
      <c r="H88" s="34" t="n">
        <f aca="false">(H66*H78)</f>
        <v>0.0907282212147188</v>
      </c>
      <c r="I88" s="35" t="n">
        <f aca="false">$I$48*H88</f>
        <v>251.700590227624</v>
      </c>
    </row>
    <row r="89" s="41" customFormat="true" ht="15" hidden="false" customHeight="true" outlineLevel="0" collapsed="false">
      <c r="A89" s="37" t="s">
        <v>93</v>
      </c>
      <c r="B89" s="37"/>
      <c r="C89" s="37"/>
      <c r="D89" s="37"/>
      <c r="E89" s="37"/>
      <c r="F89" s="37"/>
      <c r="G89" s="37"/>
      <c r="H89" s="38" t="n">
        <f aca="false">SUM(H88)</f>
        <v>0.0907282212147188</v>
      </c>
      <c r="I89" s="39" t="n">
        <f aca="false">I88</f>
        <v>251.700590227624</v>
      </c>
      <c r="J89" s="40"/>
      <c r="K89" s="48"/>
    </row>
    <row r="90" customFormat="false" ht="4.5" hidden="false" customHeight="true" outlineLevel="0" collapsed="false">
      <c r="J90" s="49"/>
    </row>
    <row r="91" s="41" customFormat="true" ht="12" hidden="false" customHeight="true" outlineLevel="0" collapsed="false">
      <c r="A91" s="50" t="s">
        <v>94</v>
      </c>
      <c r="B91" s="50"/>
      <c r="C91" s="50"/>
      <c r="D91" s="50"/>
      <c r="E91" s="50"/>
      <c r="F91" s="50"/>
      <c r="G91" s="50"/>
      <c r="H91" s="51" t="n">
        <f aca="false">H66+H78+H85+H89</f>
        <v>0.776432300602542</v>
      </c>
      <c r="I91" s="52" t="n">
        <f aca="false">I66+I78+I85+I89</f>
        <v>2153.99867557139</v>
      </c>
      <c r="J91" s="40"/>
    </row>
    <row r="92" customFormat="false" ht="4.5" hidden="false" customHeight="true" outlineLevel="0" collapsed="false"/>
    <row r="93" customFormat="false" ht="33.75" hidden="false" customHeight="true" outlineLevel="0" collapsed="false">
      <c r="A93" s="32" t="s">
        <v>95</v>
      </c>
      <c r="B93" s="33" t="s">
        <v>96</v>
      </c>
      <c r="C93" s="33"/>
      <c r="D93" s="33"/>
      <c r="E93" s="33"/>
      <c r="F93" s="33"/>
      <c r="G93" s="33"/>
      <c r="H93" s="32" t="s">
        <v>43</v>
      </c>
      <c r="I93" s="32" t="s">
        <v>44</v>
      </c>
    </row>
    <row r="94" customFormat="false" ht="15" hidden="false" customHeight="true" outlineLevel="0" collapsed="false">
      <c r="A94" s="22" t="n">
        <v>1</v>
      </c>
      <c r="B94" s="10" t="s">
        <v>28</v>
      </c>
      <c r="C94" s="10"/>
      <c r="D94" s="10"/>
      <c r="E94" s="10"/>
      <c r="F94" s="10"/>
      <c r="G94" s="10"/>
      <c r="H94" s="34" t="n">
        <f aca="false">I94/$I$48</f>
        <v>0.129765923900937</v>
      </c>
      <c r="I94" s="35" t="n">
        <f aca="false">I111</f>
        <v>360</v>
      </c>
    </row>
    <row r="95" customFormat="false" ht="15" hidden="false" customHeight="true" outlineLevel="0" collapsed="false">
      <c r="A95" s="22" t="n">
        <v>2</v>
      </c>
      <c r="B95" s="10" t="s">
        <v>29</v>
      </c>
      <c r="C95" s="10"/>
      <c r="D95" s="10"/>
      <c r="E95" s="10"/>
      <c r="F95" s="10"/>
      <c r="G95" s="10"/>
      <c r="H95" s="34" t="n">
        <f aca="false">I95/$I$48</f>
        <v>0</v>
      </c>
      <c r="I95" s="35" t="n">
        <f aca="false">I107</f>
        <v>0</v>
      </c>
    </row>
    <row r="96" customFormat="false" ht="15" hidden="false" customHeight="true" outlineLevel="0" collapsed="false">
      <c r="A96" s="22" t="n">
        <v>3</v>
      </c>
      <c r="B96" s="10" t="s">
        <v>97</v>
      </c>
      <c r="C96" s="10"/>
      <c r="D96" s="10"/>
      <c r="E96" s="10"/>
      <c r="F96" s="10"/>
      <c r="G96" s="10"/>
      <c r="H96" s="34" t="n">
        <f aca="false">I96/$I$48</f>
        <v>0</v>
      </c>
      <c r="I96" s="35" t="n">
        <f aca="false">I103</f>
        <v>0</v>
      </c>
    </row>
    <row r="97" customFormat="false" ht="15" hidden="false" customHeight="true" outlineLevel="0" collapsed="false">
      <c r="A97" s="22" t="n">
        <v>4</v>
      </c>
      <c r="B97" s="10" t="s">
        <v>98</v>
      </c>
      <c r="C97" s="10"/>
      <c r="D97" s="10"/>
      <c r="E97" s="10"/>
      <c r="F97" s="10"/>
      <c r="G97" s="10"/>
      <c r="H97" s="34" t="n">
        <f aca="false">I97/$I$48</f>
        <v>0.0776162432332478</v>
      </c>
      <c r="I97" s="35" t="n">
        <f aca="false">IF(I28="Não aplicável",0,((I10/H10)*1.5*I28))</f>
        <v>215.325</v>
      </c>
    </row>
    <row r="98" customFormat="false" ht="15" hidden="false" customHeight="true" outlineLevel="0" collapsed="false">
      <c r="A98" s="22" t="n">
        <v>5</v>
      </c>
      <c r="B98" s="10" t="s">
        <v>99</v>
      </c>
      <c r="C98" s="10"/>
      <c r="D98" s="10"/>
      <c r="E98" s="10"/>
      <c r="F98" s="10"/>
      <c r="G98" s="10"/>
      <c r="H98" s="34" t="n">
        <f aca="false">I98/$I$48</f>
        <v>0</v>
      </c>
      <c r="I98" s="35" t="n">
        <f aca="false">IF(I23="Não aplicável",0,I23)</f>
        <v>0</v>
      </c>
    </row>
    <row r="99" customFormat="false" ht="15" hidden="false" customHeight="true" outlineLevel="0" collapsed="false">
      <c r="A99" s="37" t="s">
        <v>100</v>
      </c>
      <c r="B99" s="37"/>
      <c r="C99" s="37"/>
      <c r="D99" s="37"/>
      <c r="E99" s="37"/>
      <c r="F99" s="37"/>
      <c r="G99" s="37"/>
      <c r="H99" s="38" t="n">
        <f aca="false">SUM(H94:H98)</f>
        <v>0.207382167134184</v>
      </c>
      <c r="I99" s="39" t="n">
        <f aca="false">SUM(I94:I98)</f>
        <v>575.325</v>
      </c>
      <c r="J99" s="53"/>
    </row>
    <row r="100" customFormat="false" ht="18" hidden="false" customHeight="true" outlineLevel="0" collapsed="false">
      <c r="A100" s="45" t="s">
        <v>101</v>
      </c>
      <c r="B100" s="43" t="s">
        <v>102</v>
      </c>
      <c r="C100" s="43"/>
      <c r="D100" s="43"/>
      <c r="E100" s="43"/>
      <c r="F100" s="43"/>
      <c r="G100" s="43"/>
      <c r="H100" s="54"/>
      <c r="I100" s="55"/>
    </row>
    <row r="101" customFormat="false" ht="15" hidden="false" customHeight="true" outlineLevel="0" collapsed="false">
      <c r="A101" s="56" t="s">
        <v>103</v>
      </c>
      <c r="B101" s="56"/>
      <c r="C101" s="56"/>
      <c r="D101" s="56"/>
      <c r="E101" s="56"/>
      <c r="F101" s="56"/>
      <c r="G101" s="56"/>
      <c r="H101" s="56"/>
      <c r="I101" s="56"/>
    </row>
    <row r="102" customFormat="false" ht="24" hidden="false" customHeight="true" outlineLevel="0" collapsed="false">
      <c r="A102" s="22" t="s">
        <v>104</v>
      </c>
      <c r="B102" s="22"/>
      <c r="C102" s="22" t="s">
        <v>105</v>
      </c>
      <c r="D102" s="22" t="s">
        <v>106</v>
      </c>
      <c r="E102" s="22" t="s">
        <v>107</v>
      </c>
      <c r="F102" s="22" t="s">
        <v>108</v>
      </c>
      <c r="G102" s="22" t="s">
        <v>109</v>
      </c>
      <c r="H102" s="34" t="s">
        <v>110</v>
      </c>
      <c r="I102" s="35" t="s">
        <v>111</v>
      </c>
    </row>
    <row r="103" customFormat="false" ht="15" hidden="false" customHeight="true" outlineLevel="0" collapsed="false">
      <c r="A103" s="57" t="n">
        <f aca="false">IF(I14="Não aplicável",0,I14)</f>
        <v>4</v>
      </c>
      <c r="B103" s="57"/>
      <c r="C103" s="116" t="n">
        <f aca="false">IF(I15="Não aplicável",0,I15)</f>
        <v>15</v>
      </c>
      <c r="D103" s="22" t="n">
        <v>2</v>
      </c>
      <c r="E103" s="58" t="n">
        <f aca="false">A103*C103*D103</f>
        <v>120</v>
      </c>
      <c r="F103" s="58" t="n">
        <f aca="false">I37</f>
        <v>2105.4</v>
      </c>
      <c r="G103" s="59" t="n">
        <f aca="false">IF(I16="Não aplicável",0,I16)</f>
        <v>0.06</v>
      </c>
      <c r="H103" s="58" t="n">
        <f aca="false">F103*G103</f>
        <v>126.324</v>
      </c>
      <c r="I103" s="35" t="n">
        <f aca="false">IF((E103-H103)&gt;0,E103-H103,0)</f>
        <v>0</v>
      </c>
    </row>
    <row r="104" customFormat="false" ht="3.75" hidden="false" customHeight="true" outlineLevel="0" collapsed="false">
      <c r="A104" s="60"/>
      <c r="E104" s="53"/>
      <c r="F104" s="53"/>
      <c r="G104" s="61"/>
      <c r="H104" s="53"/>
      <c r="I104" s="62"/>
    </row>
    <row r="105" customFormat="false" ht="15" hidden="false" customHeight="true" outlineLevel="0" collapsed="false">
      <c r="A105" s="56" t="s">
        <v>112</v>
      </c>
      <c r="B105" s="56"/>
      <c r="C105" s="56"/>
      <c r="D105" s="56"/>
      <c r="E105" s="56"/>
      <c r="F105" s="56"/>
      <c r="G105" s="56"/>
      <c r="H105" s="56"/>
      <c r="I105" s="56"/>
    </row>
    <row r="106" customFormat="false" ht="23.25" hidden="false" customHeight="true" outlineLevel="0" collapsed="false">
      <c r="A106" s="22" t="s">
        <v>104</v>
      </c>
      <c r="B106" s="22"/>
      <c r="C106" s="22" t="s">
        <v>113</v>
      </c>
      <c r="D106" s="22" t="s">
        <v>106</v>
      </c>
      <c r="E106" s="22" t="s">
        <v>107</v>
      </c>
      <c r="F106" s="22" t="s">
        <v>108</v>
      </c>
      <c r="G106" s="22" t="s">
        <v>109</v>
      </c>
      <c r="H106" s="34" t="s">
        <v>110</v>
      </c>
      <c r="I106" s="35" t="s">
        <v>111</v>
      </c>
    </row>
    <row r="107" customFormat="false" ht="15" hidden="false" customHeight="true" outlineLevel="0" collapsed="false">
      <c r="A107" s="58" t="n">
        <f aca="false">IF(I20="Não aplicável",0,I20)</f>
        <v>0</v>
      </c>
      <c r="B107" s="58"/>
      <c r="C107" s="63" t="n">
        <f aca="false">IF(I21="Não aplicável",0,I21)</f>
        <v>0</v>
      </c>
      <c r="D107" s="22" t="n">
        <v>1</v>
      </c>
      <c r="E107" s="58" t="n">
        <f aca="false">A107*C107*D107</f>
        <v>0</v>
      </c>
      <c r="F107" s="58" t="n">
        <f aca="false">E107</f>
        <v>0</v>
      </c>
      <c r="G107" s="64" t="n">
        <f aca="false">IF(I22="Não aplicável",0,I22)</f>
        <v>0</v>
      </c>
      <c r="H107" s="58" t="n">
        <f aca="false">F107*G107</f>
        <v>0</v>
      </c>
      <c r="I107" s="35" t="n">
        <f aca="false">E107-H107</f>
        <v>0</v>
      </c>
    </row>
    <row r="108" customFormat="false" ht="4.5" hidden="false" customHeight="true" outlineLevel="0" collapsed="false">
      <c r="A108" s="65"/>
      <c r="B108" s="65"/>
      <c r="C108" s="65"/>
      <c r="D108" s="65"/>
      <c r="E108" s="40"/>
      <c r="F108" s="40"/>
      <c r="G108" s="66"/>
      <c r="H108" s="40"/>
      <c r="I108" s="67"/>
    </row>
    <row r="109" customFormat="false" ht="15" hidden="false" customHeight="true" outlineLevel="0" collapsed="false">
      <c r="A109" s="56" t="s">
        <v>114</v>
      </c>
      <c r="B109" s="56"/>
      <c r="C109" s="56"/>
      <c r="D109" s="56"/>
      <c r="E109" s="56"/>
      <c r="F109" s="56"/>
      <c r="G109" s="56"/>
      <c r="H109" s="56"/>
      <c r="I109" s="56"/>
    </row>
    <row r="110" customFormat="false" ht="23.25" hidden="false" customHeight="true" outlineLevel="0" collapsed="false">
      <c r="A110" s="22" t="s">
        <v>104</v>
      </c>
      <c r="B110" s="22"/>
      <c r="C110" s="22" t="s">
        <v>113</v>
      </c>
      <c r="D110" s="22" t="s">
        <v>106</v>
      </c>
      <c r="E110" s="22" t="s">
        <v>107</v>
      </c>
      <c r="F110" s="22" t="s">
        <v>108</v>
      </c>
      <c r="G110" s="22" t="s">
        <v>109</v>
      </c>
      <c r="H110" s="34" t="str">
        <f aca="false">H102</f>
        <v>Valor desconto</v>
      </c>
      <c r="I110" s="35" t="s">
        <v>111</v>
      </c>
    </row>
    <row r="111" customFormat="false" ht="15" hidden="false" customHeight="true" outlineLevel="0" collapsed="false">
      <c r="A111" s="58" t="n">
        <f aca="false">IF(I17="Não aplicável",0,I17)</f>
        <v>30</v>
      </c>
      <c r="B111" s="58"/>
      <c r="C111" s="63" t="n">
        <f aca="false">IF(I18="Não aplicável",0,I18)</f>
        <v>15</v>
      </c>
      <c r="D111" s="22" t="n">
        <v>1</v>
      </c>
      <c r="E111" s="58" t="n">
        <f aca="false">A111*C111*D111</f>
        <v>450</v>
      </c>
      <c r="F111" s="58" t="n">
        <f aca="false">E111</f>
        <v>450</v>
      </c>
      <c r="G111" s="64" t="n">
        <f aca="false">IF(I19="Não aplicável",0,I19)</f>
        <v>0.2</v>
      </c>
      <c r="H111" s="58" t="n">
        <f aca="false">F111*G111</f>
        <v>90</v>
      </c>
      <c r="I111" s="35" t="n">
        <f aca="false">E111-H111</f>
        <v>360</v>
      </c>
    </row>
    <row r="112" customFormat="false" ht="4.5" hidden="false" customHeight="true" outlineLevel="0" collapsed="false"/>
    <row r="113" customFormat="false" ht="12" hidden="false" customHeight="true" outlineLevel="0" collapsed="false">
      <c r="A113" s="68" t="s">
        <v>115</v>
      </c>
      <c r="B113" s="68"/>
      <c r="C113" s="68"/>
      <c r="D113" s="68"/>
      <c r="E113" s="68"/>
      <c r="F113" s="68"/>
      <c r="G113" s="68"/>
      <c r="H113" s="69" t="n">
        <f aca="false">H48+H91+H99</f>
        <v>1.98381446773673</v>
      </c>
      <c r="I113" s="70" t="n">
        <f aca="false">I48+I91+I99</f>
        <v>5503.54967557139</v>
      </c>
      <c r="J113" s="53"/>
      <c r="L113" s="53"/>
    </row>
    <row r="114" s="75" customFormat="true" ht="4.5" hidden="false" customHeight="true" outlineLevel="0" collapsed="false">
      <c r="A114" s="71"/>
      <c r="B114" s="71"/>
      <c r="C114" s="71"/>
      <c r="D114" s="71"/>
      <c r="E114" s="71"/>
      <c r="F114" s="71"/>
      <c r="G114" s="71"/>
      <c r="H114" s="72"/>
      <c r="I114" s="73"/>
      <c r="J114" s="74"/>
      <c r="L114" s="74"/>
    </row>
    <row r="115" customFormat="false" ht="11.25" hidden="false" customHeight="true" outlineLevel="0" collapsed="false">
      <c r="A115" s="31" t="s">
        <v>116</v>
      </c>
      <c r="B115" s="31"/>
      <c r="C115" s="31"/>
      <c r="D115" s="31"/>
      <c r="E115" s="31"/>
      <c r="F115" s="31"/>
      <c r="G115" s="31"/>
      <c r="H115" s="31"/>
      <c r="I115" s="31"/>
    </row>
    <row r="116" customFormat="false" ht="33.75" hidden="false" customHeight="true" outlineLevel="0" collapsed="false">
      <c r="A116" s="32" t="s">
        <v>41</v>
      </c>
      <c r="B116" s="33" t="s">
        <v>117</v>
      </c>
      <c r="C116" s="33"/>
      <c r="D116" s="33"/>
      <c r="E116" s="33"/>
      <c r="F116" s="33"/>
      <c r="G116" s="33"/>
      <c r="H116" s="32" t="s">
        <v>43</v>
      </c>
      <c r="I116" s="32" t="s">
        <v>44</v>
      </c>
    </row>
    <row r="117" customFormat="false" ht="15" hidden="false" customHeight="true" outlineLevel="0" collapsed="false">
      <c r="A117" s="22" t="n">
        <v>1</v>
      </c>
      <c r="B117" s="10" t="s">
        <v>118</v>
      </c>
      <c r="C117" s="10"/>
      <c r="D117" s="10"/>
      <c r="E117" s="10"/>
      <c r="F117" s="10"/>
      <c r="G117" s="10"/>
      <c r="H117" s="34" t="n">
        <f aca="false">I117/$I$129</f>
        <v>0</v>
      </c>
      <c r="I117" s="35" t="n">
        <v>0</v>
      </c>
    </row>
    <row r="118" customFormat="false" ht="15" hidden="false" customHeight="true" outlineLevel="0" collapsed="false">
      <c r="A118" s="22" t="n">
        <v>2</v>
      </c>
      <c r="B118" s="14" t="s">
        <v>119</v>
      </c>
      <c r="C118" s="14"/>
      <c r="D118" s="14"/>
      <c r="E118" s="14"/>
      <c r="F118" s="14"/>
      <c r="G118" s="14"/>
      <c r="H118" s="34" t="n">
        <f aca="false">I118/$I$129</f>
        <v>0</v>
      </c>
      <c r="I118" s="35" t="n">
        <f aca="false">IF(F127=10%,G127,0)</f>
        <v>0</v>
      </c>
    </row>
    <row r="119" customFormat="false" ht="15" hidden="false" customHeight="true" outlineLevel="0" collapsed="false">
      <c r="A119" s="22" t="n">
        <v>3</v>
      </c>
      <c r="B119" s="10" t="s">
        <v>120</v>
      </c>
      <c r="C119" s="10"/>
      <c r="D119" s="10"/>
      <c r="E119" s="10"/>
      <c r="F119" s="10"/>
      <c r="G119" s="10"/>
      <c r="H119" s="34" t="n">
        <f aca="false">I119/$I$129</f>
        <v>0</v>
      </c>
      <c r="I119" s="35" t="n">
        <v>0</v>
      </c>
    </row>
    <row r="120" customFormat="false" ht="15" hidden="false" customHeight="true" outlineLevel="0" collapsed="false">
      <c r="A120" s="22" t="n">
        <v>4</v>
      </c>
      <c r="B120" s="10" t="s">
        <v>121</v>
      </c>
      <c r="C120" s="10"/>
      <c r="D120" s="10"/>
      <c r="E120" s="10"/>
      <c r="F120" s="10"/>
      <c r="G120" s="10"/>
      <c r="H120" s="34" t="n">
        <f aca="false">I120/$I$129</f>
        <v>0</v>
      </c>
      <c r="I120" s="35" t="n">
        <v>0</v>
      </c>
    </row>
    <row r="121" customFormat="false" ht="15" hidden="false" customHeight="true" outlineLevel="0" collapsed="false">
      <c r="A121" s="22" t="n">
        <v>5</v>
      </c>
      <c r="B121" s="10" t="s">
        <v>122</v>
      </c>
      <c r="C121" s="10"/>
      <c r="D121" s="10"/>
      <c r="E121" s="10"/>
      <c r="F121" s="10"/>
      <c r="G121" s="10"/>
      <c r="H121" s="34" t="n">
        <f aca="false">I121/$I$129</f>
        <v>0</v>
      </c>
      <c r="I121" s="35" t="n">
        <v>0</v>
      </c>
    </row>
    <row r="122" customFormat="false" ht="15" hidden="false" customHeight="true" outlineLevel="0" collapsed="false">
      <c r="A122" s="22" t="n">
        <v>6</v>
      </c>
      <c r="B122" s="10" t="s">
        <v>123</v>
      </c>
      <c r="C122" s="10"/>
      <c r="D122" s="10"/>
      <c r="E122" s="10"/>
      <c r="F122" s="10"/>
      <c r="G122" s="10"/>
      <c r="H122" s="34" t="n">
        <f aca="false">I122/$I$129</f>
        <v>0</v>
      </c>
      <c r="I122" s="35" t="n">
        <v>0</v>
      </c>
    </row>
    <row r="123" customFormat="false" ht="15" hidden="false" customHeight="true" outlineLevel="0" collapsed="false">
      <c r="A123" s="22" t="n">
        <v>7</v>
      </c>
      <c r="B123" s="10" t="s">
        <v>124</v>
      </c>
      <c r="C123" s="10"/>
      <c r="D123" s="10"/>
      <c r="E123" s="10"/>
      <c r="F123" s="10"/>
      <c r="G123" s="10"/>
      <c r="H123" s="34" t="n">
        <f aca="false">I123/$I$129</f>
        <v>0</v>
      </c>
      <c r="I123" s="35" t="n">
        <v>0</v>
      </c>
    </row>
    <row r="124" customFormat="false" ht="15" hidden="false" customHeight="true" outlineLevel="0" collapsed="false">
      <c r="A124" s="37" t="s">
        <v>125</v>
      </c>
      <c r="B124" s="37"/>
      <c r="C124" s="37"/>
      <c r="D124" s="37"/>
      <c r="E124" s="37"/>
      <c r="F124" s="37"/>
      <c r="G124" s="37"/>
      <c r="H124" s="38" t="n">
        <f aca="false">H117+H118+H119+H120+H122+H123</f>
        <v>0</v>
      </c>
      <c r="I124" s="76" t="n">
        <f aca="false">SUM(I117:I123)</f>
        <v>0</v>
      </c>
      <c r="J124" s="53"/>
    </row>
    <row r="125" customFormat="false" ht="42.75" hidden="false" customHeight="true" outlineLevel="0" collapsed="false">
      <c r="B125" s="46" t="s">
        <v>126</v>
      </c>
      <c r="C125" s="46"/>
      <c r="D125" s="46"/>
      <c r="E125" s="46"/>
      <c r="F125" s="46"/>
      <c r="G125" s="46"/>
      <c r="H125" s="46"/>
      <c r="I125" s="46"/>
    </row>
    <row r="126" customFormat="false" ht="5.25" hidden="false" customHeight="true" outlineLevel="0" collapsed="false"/>
    <row r="127" customFormat="false" ht="48.75" hidden="false" customHeight="true" outlineLevel="0" collapsed="false">
      <c r="A127" s="77" t="s">
        <v>127</v>
      </c>
      <c r="B127" s="77"/>
      <c r="C127" s="77"/>
      <c r="D127" s="77"/>
      <c r="E127" s="77"/>
      <c r="F127" s="78" t="n">
        <f aca="false">I29</f>
        <v>0.2</v>
      </c>
      <c r="G127" s="79" t="n">
        <f aca="false">I129*F127</f>
        <v>1100.70993511428</v>
      </c>
      <c r="H127" s="80" t="s">
        <v>128</v>
      </c>
      <c r="I127" s="81" t="n">
        <f aca="false">I96</f>
        <v>0</v>
      </c>
    </row>
    <row r="128" s="84" customFormat="true" ht="16.5" hidden="false" customHeight="true" outlineLevel="0" collapsed="false">
      <c r="A128" s="80" t="s">
        <v>129</v>
      </c>
      <c r="B128" s="80"/>
      <c r="C128" s="80" t="s">
        <v>130</v>
      </c>
      <c r="D128" s="80" t="s">
        <v>131</v>
      </c>
      <c r="E128" s="80" t="s">
        <v>132</v>
      </c>
      <c r="F128" s="80" t="s">
        <v>133</v>
      </c>
      <c r="G128" s="80" t="s">
        <v>134</v>
      </c>
      <c r="H128" s="80" t="s">
        <v>135</v>
      </c>
      <c r="I128" s="82" t="s">
        <v>136</v>
      </c>
      <c r="J128" s="83"/>
    </row>
    <row r="129" customFormat="false" ht="16.5" hidden="false" customHeight="true" outlineLevel="0" collapsed="false">
      <c r="A129" s="85" t="n">
        <f aca="false">I48</f>
        <v>2774.226</v>
      </c>
      <c r="B129" s="85"/>
      <c r="C129" s="85" t="n">
        <f aca="false">I66</f>
        <v>1020.915168</v>
      </c>
      <c r="D129" s="85" t="n">
        <f aca="false">I78</f>
        <v>683.968995183762</v>
      </c>
      <c r="E129" s="85" t="n">
        <f aca="false">I85</f>
        <v>197.41392216</v>
      </c>
      <c r="F129" s="85" t="n">
        <f aca="false">I89</f>
        <v>251.700590227624</v>
      </c>
      <c r="G129" s="85" t="n">
        <f aca="false">I99</f>
        <v>575.325</v>
      </c>
      <c r="H129" s="85" t="n">
        <f aca="false">A129+C129+D129+E129+F129+G129</f>
        <v>5503.54967557139</v>
      </c>
      <c r="I129" s="85" t="n">
        <f aca="false">H129-I127</f>
        <v>5503.54967557139</v>
      </c>
      <c r="J129" s="53"/>
    </row>
    <row r="130" customFormat="false" ht="4.5" hidden="false" customHeight="true" outlineLevel="0" collapsed="false">
      <c r="A130" s="45"/>
      <c r="B130" s="86"/>
      <c r="C130" s="86"/>
      <c r="D130" s="86"/>
      <c r="E130" s="86"/>
      <c r="F130" s="86"/>
      <c r="G130" s="86"/>
      <c r="H130" s="86"/>
      <c r="I130" s="86"/>
    </row>
    <row r="131" customFormat="false" ht="33.75" hidden="false" customHeight="true" outlineLevel="0" collapsed="false">
      <c r="A131" s="32" t="s">
        <v>56</v>
      </c>
      <c r="B131" s="33" t="s">
        <v>137</v>
      </c>
      <c r="C131" s="33"/>
      <c r="D131" s="33"/>
      <c r="E131" s="33"/>
      <c r="F131" s="33"/>
      <c r="G131" s="33"/>
      <c r="H131" s="32" t="s">
        <v>43</v>
      </c>
      <c r="I131" s="32" t="s">
        <v>44</v>
      </c>
    </row>
    <row r="132" customFormat="false" ht="15" hidden="false" customHeight="true" outlineLevel="0" collapsed="false">
      <c r="A132" s="22" t="n">
        <v>1</v>
      </c>
      <c r="B132" s="10" t="s">
        <v>138</v>
      </c>
      <c r="C132" s="10"/>
      <c r="D132" s="10"/>
      <c r="E132" s="10"/>
      <c r="F132" s="10"/>
      <c r="G132" s="10"/>
      <c r="H132" s="34" t="n">
        <f aca="false">I132/$I$142</f>
        <v>0</v>
      </c>
      <c r="I132" s="35" t="n">
        <v>0</v>
      </c>
    </row>
    <row r="133" customFormat="false" ht="15" hidden="false" customHeight="true" outlineLevel="0" collapsed="false">
      <c r="A133" s="22" t="n">
        <v>2</v>
      </c>
      <c r="B133" s="10" t="s">
        <v>139</v>
      </c>
      <c r="C133" s="10"/>
      <c r="D133" s="10"/>
      <c r="E133" s="10"/>
      <c r="F133" s="10"/>
      <c r="G133" s="10"/>
      <c r="H133" s="34" t="n">
        <f aca="false">I133/$I$142</f>
        <v>0</v>
      </c>
      <c r="I133" s="35" t="n">
        <v>0</v>
      </c>
    </row>
    <row r="134" customFormat="false" ht="34.5" hidden="false" customHeight="true" outlineLevel="0" collapsed="false">
      <c r="A134" s="37" t="s">
        <v>140</v>
      </c>
      <c r="B134" s="37"/>
      <c r="C134" s="37"/>
      <c r="D134" s="37"/>
      <c r="E134" s="37"/>
      <c r="F134" s="37"/>
      <c r="G134" s="37"/>
      <c r="H134" s="38" t="n">
        <f aca="false">H132+H133</f>
        <v>0</v>
      </c>
      <c r="I134" s="39" t="n">
        <f aca="false">SUM(I132:I133)</f>
        <v>0</v>
      </c>
    </row>
    <row r="135" customFormat="false" ht="4.5" hidden="false" customHeight="true" outlineLevel="0" collapsed="false"/>
    <row r="136" customFormat="false" ht="33.75" hidden="false" customHeight="true" outlineLevel="0" collapsed="false">
      <c r="A136" s="32" t="s">
        <v>69</v>
      </c>
      <c r="B136" s="33" t="s">
        <v>141</v>
      </c>
      <c r="C136" s="33"/>
      <c r="D136" s="33"/>
      <c r="E136" s="33"/>
      <c r="F136" s="33"/>
      <c r="G136" s="33"/>
      <c r="H136" s="32" t="s">
        <v>43</v>
      </c>
      <c r="I136" s="32" t="s">
        <v>44</v>
      </c>
    </row>
    <row r="137" customFormat="false" ht="15" hidden="false" customHeight="true" outlineLevel="0" collapsed="false">
      <c r="A137" s="22" t="n">
        <v>1</v>
      </c>
      <c r="B137" s="10" t="s">
        <v>141</v>
      </c>
      <c r="C137" s="10"/>
      <c r="D137" s="10"/>
      <c r="E137" s="10"/>
      <c r="F137" s="10"/>
      <c r="G137" s="10"/>
      <c r="H137" s="34" t="n">
        <f aca="false">I137/I142</f>
        <v>0</v>
      </c>
      <c r="I137" s="35" t="n">
        <v>0</v>
      </c>
    </row>
    <row r="138" customFormat="false" ht="34.5" hidden="false" customHeight="true" outlineLevel="0" collapsed="false">
      <c r="A138" s="37" t="s">
        <v>142</v>
      </c>
      <c r="B138" s="37"/>
      <c r="C138" s="37"/>
      <c r="D138" s="37"/>
      <c r="E138" s="37"/>
      <c r="F138" s="37"/>
      <c r="G138" s="37"/>
      <c r="H138" s="38" t="n">
        <f aca="false">H137</f>
        <v>0</v>
      </c>
      <c r="I138" s="39" t="n">
        <f aca="false">I137</f>
        <v>0</v>
      </c>
      <c r="J138" s="53"/>
      <c r="K138" s="53"/>
      <c r="L138" s="2"/>
    </row>
    <row r="139" customFormat="false" ht="4.5" hidden="false" customHeight="true" outlineLevel="0" collapsed="false">
      <c r="A139" s="41"/>
      <c r="B139" s="41"/>
      <c r="C139" s="41"/>
      <c r="D139" s="41"/>
      <c r="E139" s="41"/>
      <c r="F139" s="41"/>
      <c r="G139" s="41"/>
      <c r="H139" s="54"/>
      <c r="I139" s="55"/>
    </row>
    <row r="140" customFormat="false" ht="39" hidden="false" customHeight="true" outlineLevel="0" collapsed="false">
      <c r="A140" s="87" t="s">
        <v>143</v>
      </c>
      <c r="B140" s="87"/>
      <c r="C140" s="87"/>
      <c r="D140" s="87"/>
      <c r="E140" s="87"/>
      <c r="F140" s="78" t="n">
        <v>0.18</v>
      </c>
      <c r="G140" s="79" t="n">
        <f aca="false">I142*F140</f>
        <v>990.638941602849</v>
      </c>
      <c r="H140" s="80" t="s">
        <v>128</v>
      </c>
      <c r="I140" s="81" t="n">
        <f aca="false">I96</f>
        <v>0</v>
      </c>
      <c r="L140" s="2"/>
    </row>
    <row r="141" s="84" customFormat="true" ht="16.5" hidden="false" customHeight="true" outlineLevel="0" collapsed="false">
      <c r="A141" s="80" t="s">
        <v>129</v>
      </c>
      <c r="B141" s="80"/>
      <c r="C141" s="80" t="s">
        <v>130</v>
      </c>
      <c r="D141" s="80" t="s">
        <v>131</v>
      </c>
      <c r="E141" s="80" t="s">
        <v>132</v>
      </c>
      <c r="F141" s="80" t="s">
        <v>133</v>
      </c>
      <c r="G141" s="80" t="s">
        <v>134</v>
      </c>
      <c r="H141" s="80" t="s">
        <v>135</v>
      </c>
      <c r="I141" s="82" t="s">
        <v>136</v>
      </c>
      <c r="J141" s="83"/>
      <c r="L141" s="83"/>
    </row>
    <row r="142" customFormat="false" ht="16.5" hidden="false" customHeight="true" outlineLevel="0" collapsed="false">
      <c r="A142" s="85" t="n">
        <f aca="false">I48</f>
        <v>2774.226</v>
      </c>
      <c r="B142" s="85"/>
      <c r="C142" s="85" t="n">
        <f aca="false">I66</f>
        <v>1020.915168</v>
      </c>
      <c r="D142" s="85" t="n">
        <f aca="false">I78</f>
        <v>683.968995183762</v>
      </c>
      <c r="E142" s="85" t="n">
        <f aca="false">I85</f>
        <v>197.41392216</v>
      </c>
      <c r="F142" s="85" t="n">
        <f aca="false">I89</f>
        <v>251.700590227624</v>
      </c>
      <c r="G142" s="85" t="n">
        <f aca="false">I99</f>
        <v>575.325</v>
      </c>
      <c r="H142" s="85" t="n">
        <f aca="false">A142+C142+D142+E142+F142+G142</f>
        <v>5503.54967557139</v>
      </c>
      <c r="I142" s="85" t="n">
        <f aca="false">H142-I140</f>
        <v>5503.54967557139</v>
      </c>
      <c r="J142" s="53"/>
      <c r="L142" s="2"/>
    </row>
    <row r="143" customFormat="false" ht="4.5" hidden="false" customHeight="true" outlineLevel="0" collapsed="false"/>
    <row r="144" customFormat="false" ht="12" hidden="false" customHeight="true" outlineLevel="0" collapsed="false">
      <c r="A144" s="68" t="s">
        <v>144</v>
      </c>
      <c r="B144" s="68"/>
      <c r="C144" s="68"/>
      <c r="D144" s="68"/>
      <c r="E144" s="68"/>
      <c r="F144" s="68"/>
      <c r="G144" s="68"/>
      <c r="H144" s="69" t="n">
        <f aca="false">H124+H134+H138</f>
        <v>0</v>
      </c>
      <c r="I144" s="70" t="n">
        <f aca="false">I124+I134+I138</f>
        <v>0</v>
      </c>
    </row>
    <row r="145" customFormat="false" ht="4.5" hidden="false" customHeight="true" outlineLevel="0" collapsed="false"/>
    <row r="146" customFormat="false" ht="11.25" hidden="false" customHeight="true" outlineLevel="0" collapsed="false">
      <c r="A146" s="31" t="s">
        <v>145</v>
      </c>
      <c r="B146" s="31"/>
      <c r="C146" s="31"/>
      <c r="D146" s="31"/>
      <c r="E146" s="31"/>
      <c r="F146" s="31"/>
      <c r="G146" s="31"/>
      <c r="H146" s="31"/>
      <c r="I146" s="31"/>
    </row>
    <row r="147" customFormat="false" ht="33.75" hidden="false" customHeight="true" outlineLevel="0" collapsed="false">
      <c r="A147" s="32" t="s">
        <v>41</v>
      </c>
      <c r="B147" s="33" t="s">
        <v>146</v>
      </c>
      <c r="C147" s="33"/>
      <c r="D147" s="33"/>
      <c r="E147" s="33"/>
      <c r="F147" s="33"/>
      <c r="G147" s="33"/>
      <c r="H147" s="32" t="s">
        <v>43</v>
      </c>
      <c r="I147" s="32" t="s">
        <v>44</v>
      </c>
    </row>
    <row r="148" customFormat="false" ht="15" hidden="false" customHeight="true" outlineLevel="0" collapsed="false">
      <c r="A148" s="22" t="n">
        <v>1</v>
      </c>
      <c r="B148" s="10" t="s">
        <v>147</v>
      </c>
      <c r="C148" s="10"/>
      <c r="D148" s="10"/>
      <c r="E148" s="10"/>
      <c r="F148" s="10"/>
      <c r="G148" s="10"/>
      <c r="H148" s="34" t="n">
        <f aca="false">I148/$I$113</f>
        <v>0.00688924218335983</v>
      </c>
      <c r="I148" s="35" t="n">
        <f aca="false">($D$158/$E$160)*H158</f>
        <v>37.9152865831627</v>
      </c>
    </row>
    <row r="149" customFormat="false" ht="15" hidden="false" customHeight="true" outlineLevel="0" collapsed="false">
      <c r="A149" s="22" t="n">
        <v>2</v>
      </c>
      <c r="B149" s="10" t="s">
        <v>148</v>
      </c>
      <c r="C149" s="10"/>
      <c r="D149" s="10"/>
      <c r="E149" s="10"/>
      <c r="F149" s="10"/>
      <c r="G149" s="10"/>
      <c r="H149" s="34" t="n">
        <f aca="false">I149/$I$113</f>
        <v>0.0317965023847377</v>
      </c>
      <c r="I149" s="35" t="n">
        <f aca="false">($D$158/$E$160)*H159</f>
        <v>174.993630383828</v>
      </c>
    </row>
    <row r="150" customFormat="false" ht="15" hidden="false" customHeight="true" outlineLevel="0" collapsed="false">
      <c r="A150" s="22" t="n">
        <v>3</v>
      </c>
      <c r="B150" s="10" t="s">
        <v>19</v>
      </c>
      <c r="C150" s="10"/>
      <c r="D150" s="10"/>
      <c r="E150" s="10"/>
      <c r="F150" s="10"/>
      <c r="G150" s="10"/>
      <c r="H150" s="34" t="n">
        <f aca="false">I150/$I$113</f>
        <v>0.0211976682564918</v>
      </c>
      <c r="I150" s="35" t="n">
        <f aca="false">($D$158/$E$160)*H160</f>
        <v>116.662420255885</v>
      </c>
    </row>
    <row r="151" customFormat="false" ht="15" hidden="false" customHeight="true" outlineLevel="0" collapsed="false">
      <c r="A151" s="22" t="n">
        <v>4</v>
      </c>
      <c r="B151" s="10" t="s">
        <v>149</v>
      </c>
      <c r="C151" s="10"/>
      <c r="D151" s="10"/>
      <c r="E151" s="10"/>
      <c r="F151" s="10"/>
      <c r="G151" s="10"/>
      <c r="H151" s="34" t="n">
        <f aca="false">I151/$I$113</f>
        <v>0</v>
      </c>
      <c r="I151" s="35" t="n">
        <f aca="false">($D$158/$E$160)*H161</f>
        <v>0</v>
      </c>
    </row>
    <row r="152" customFormat="false" ht="15" hidden="false" customHeight="true" outlineLevel="0" collapsed="false">
      <c r="A152" s="22" t="n">
        <v>5</v>
      </c>
      <c r="B152" s="10" t="s">
        <v>150</v>
      </c>
      <c r="C152" s="10"/>
      <c r="D152" s="10"/>
      <c r="E152" s="10"/>
      <c r="F152" s="10"/>
      <c r="G152" s="10"/>
      <c r="H152" s="34" t="n">
        <f aca="false">I152/$I$113</f>
        <v>0</v>
      </c>
      <c r="I152" s="35" t="n">
        <f aca="false">($D$158/$E$160)*H162</f>
        <v>0</v>
      </c>
    </row>
    <row r="153" customFormat="false" ht="15" hidden="false" customHeight="true" outlineLevel="0" collapsed="false">
      <c r="A153" s="37" t="s">
        <v>151</v>
      </c>
      <c r="B153" s="37"/>
      <c r="C153" s="37"/>
      <c r="D153" s="37"/>
      <c r="E153" s="37"/>
      <c r="F153" s="37"/>
      <c r="G153" s="37"/>
      <c r="H153" s="38" t="n">
        <f aca="false">H148+H149+H150+H151+H152</f>
        <v>0.0598834128245893</v>
      </c>
      <c r="I153" s="39" t="n">
        <f aca="false">SUM(I148:I152)</f>
        <v>329.571337222876</v>
      </c>
    </row>
    <row r="154" customFormat="false" ht="11.25" hidden="false" customHeight="true" outlineLevel="0" collapsed="false">
      <c r="A154" s="45" t="s">
        <v>152</v>
      </c>
      <c r="B154" s="46" t="s">
        <v>153</v>
      </c>
      <c r="C154" s="46"/>
      <c r="D154" s="46"/>
      <c r="E154" s="46"/>
      <c r="F154" s="46"/>
      <c r="G154" s="46"/>
      <c r="H154" s="46"/>
      <c r="I154" s="46"/>
    </row>
    <row r="155" customFormat="false" ht="20.25" hidden="false" customHeight="true" outlineLevel="0" collapsed="false">
      <c r="A155" s="45" t="s">
        <v>154</v>
      </c>
      <c r="B155" s="88" t="s">
        <v>155</v>
      </c>
      <c r="C155" s="88"/>
      <c r="D155" s="88"/>
      <c r="E155" s="88"/>
      <c r="F155" s="88"/>
      <c r="G155" s="88"/>
      <c r="H155" s="88"/>
      <c r="I155" s="88"/>
    </row>
    <row r="156" customFormat="false" ht="13.5" hidden="false" customHeight="true" outlineLevel="0" collapsed="false">
      <c r="A156" s="56" t="s">
        <v>156</v>
      </c>
      <c r="B156" s="56"/>
      <c r="C156" s="56"/>
      <c r="D156" s="56"/>
      <c r="E156" s="56"/>
      <c r="F156" s="56"/>
      <c r="G156" s="56"/>
      <c r="H156" s="56"/>
      <c r="I156" s="56"/>
    </row>
    <row r="157" customFormat="false" ht="13.5" hidden="false" customHeight="true" outlineLevel="0" collapsed="false">
      <c r="A157" s="3" t="s">
        <v>157</v>
      </c>
      <c r="B157" s="3"/>
      <c r="C157" s="3" t="s">
        <v>158</v>
      </c>
      <c r="D157" s="89" t="s">
        <v>159</v>
      </c>
      <c r="E157" s="89"/>
      <c r="F157" s="3" t="s">
        <v>160</v>
      </c>
      <c r="G157" s="3" t="s">
        <v>161</v>
      </c>
      <c r="H157" s="90" t="s">
        <v>162</v>
      </c>
      <c r="I157" s="90"/>
    </row>
    <row r="158" customFormat="false" ht="13.5" hidden="false" customHeight="true" outlineLevel="0" collapsed="false">
      <c r="A158" s="35" t="n">
        <f aca="false">I113</f>
        <v>5503.54967557139</v>
      </c>
      <c r="B158" s="35"/>
      <c r="C158" s="35" t="n">
        <f aca="false">I144</f>
        <v>0</v>
      </c>
      <c r="D158" s="91" t="n">
        <f aca="false">A158+C158</f>
        <v>5503.54967557139</v>
      </c>
      <c r="E158" s="91"/>
      <c r="F158" s="22" t="s">
        <v>147</v>
      </c>
      <c r="G158" s="64" t="n">
        <v>0.0165</v>
      </c>
      <c r="H158" s="92" t="n">
        <v>0.0065</v>
      </c>
      <c r="I158" s="92"/>
      <c r="J158" s="53"/>
    </row>
    <row r="159" customFormat="false" ht="13.5" hidden="false" customHeight="true" outlineLevel="0" collapsed="false">
      <c r="A159" s="10" t="s">
        <v>163</v>
      </c>
      <c r="B159" s="10"/>
      <c r="C159" s="22" t="n">
        <v>1</v>
      </c>
      <c r="D159" s="93" t="n">
        <f aca="false">G163/1</f>
        <v>0.1125</v>
      </c>
      <c r="E159" s="94" t="n">
        <f aca="false">C159-D159</f>
        <v>0.8875</v>
      </c>
      <c r="F159" s="22" t="s">
        <v>148</v>
      </c>
      <c r="G159" s="64" t="n">
        <v>0.076</v>
      </c>
      <c r="H159" s="92" t="n">
        <v>0.03</v>
      </c>
      <c r="I159" s="92"/>
    </row>
    <row r="160" customFormat="false" ht="13.5" hidden="false" customHeight="true" outlineLevel="0" collapsed="false">
      <c r="A160" s="95" t="s">
        <v>164</v>
      </c>
      <c r="B160" s="95"/>
      <c r="C160" s="22" t="n">
        <v>1</v>
      </c>
      <c r="D160" s="93" t="n">
        <f aca="false">H163</f>
        <v>0.0565</v>
      </c>
      <c r="E160" s="96" t="n">
        <f aca="false">C160-D160</f>
        <v>0.9435</v>
      </c>
      <c r="F160" s="22" t="s">
        <v>19</v>
      </c>
      <c r="G160" s="64" t="n">
        <f aca="false">I11</f>
        <v>0.02</v>
      </c>
      <c r="H160" s="92" t="n">
        <f aca="false">I11</f>
        <v>0.02</v>
      </c>
      <c r="I160" s="92"/>
    </row>
    <row r="161" customFormat="false" ht="13.5" hidden="false" customHeight="true" outlineLevel="0" collapsed="false">
      <c r="A161" s="95" t="s">
        <v>165</v>
      </c>
      <c r="B161" s="95"/>
      <c r="C161" s="22" t="n">
        <v>1</v>
      </c>
      <c r="D161" s="97" t="n">
        <v>0.09</v>
      </c>
      <c r="E161" s="98" t="n">
        <f aca="false">C161-D161</f>
        <v>0.91</v>
      </c>
      <c r="F161" s="22" t="s">
        <v>166</v>
      </c>
      <c r="G161" s="64" t="n">
        <v>0</v>
      </c>
      <c r="H161" s="92" t="n">
        <v>0</v>
      </c>
      <c r="I161" s="92"/>
    </row>
    <row r="162" customFormat="false" ht="13.5" hidden="false" customHeight="true" outlineLevel="0" collapsed="false">
      <c r="A162" s="99" t="s">
        <v>167</v>
      </c>
      <c r="B162" s="99" t="s">
        <v>168</v>
      </c>
      <c r="C162" s="99"/>
      <c r="D162" s="99"/>
      <c r="E162" s="99"/>
      <c r="F162" s="20" t="s">
        <v>169</v>
      </c>
      <c r="G162" s="64" t="n">
        <v>0</v>
      </c>
      <c r="H162" s="92" t="n">
        <v>0</v>
      </c>
      <c r="I162" s="92"/>
    </row>
    <row r="163" customFormat="false" ht="18" hidden="false" customHeight="true" outlineLevel="0" collapsed="false">
      <c r="A163" s="99"/>
      <c r="B163" s="99"/>
      <c r="C163" s="99"/>
      <c r="D163" s="99"/>
      <c r="E163" s="99"/>
      <c r="F163" s="3" t="s">
        <v>170</v>
      </c>
      <c r="G163" s="100" t="n">
        <f aca="false">SUM(G158:G162)</f>
        <v>0.1125</v>
      </c>
      <c r="H163" s="101" t="n">
        <f aca="false">SUM(H158:I162)</f>
        <v>0.0565</v>
      </c>
      <c r="I163" s="101"/>
    </row>
    <row r="164" customFormat="false" ht="48.75" hidden="false" customHeight="true" outlineLevel="0" collapsed="false">
      <c r="A164" s="102" t="s">
        <v>171</v>
      </c>
      <c r="B164" s="102"/>
      <c r="C164" s="102"/>
      <c r="D164" s="102"/>
      <c r="E164" s="102"/>
      <c r="F164" s="102"/>
      <c r="G164" s="102"/>
      <c r="H164" s="102"/>
      <c r="I164" s="102"/>
    </row>
    <row r="165" customFormat="false" ht="12" hidden="false" customHeight="true" outlineLevel="0" collapsed="false">
      <c r="A165" s="45" t="s">
        <v>172</v>
      </c>
      <c r="B165" s="88" t="s">
        <v>173</v>
      </c>
      <c r="C165" s="88"/>
      <c r="D165" s="88"/>
      <c r="E165" s="88"/>
      <c r="F165" s="88"/>
      <c r="G165" s="88"/>
      <c r="H165" s="88"/>
      <c r="I165" s="88"/>
    </row>
    <row r="166" customFormat="false" ht="4.5" hidden="false" customHeight="true" outlineLevel="0" collapsed="false">
      <c r="A166" s="103"/>
      <c r="B166" s="104"/>
      <c r="C166" s="104"/>
      <c r="D166" s="104"/>
      <c r="E166" s="104"/>
      <c r="F166" s="104"/>
      <c r="G166" s="104"/>
      <c r="H166" s="104"/>
      <c r="I166" s="104"/>
    </row>
    <row r="167" customFormat="false" ht="12" hidden="false" customHeight="true" outlineLevel="0" collapsed="false">
      <c r="A167" s="68" t="s">
        <v>174</v>
      </c>
      <c r="B167" s="68"/>
      <c r="C167" s="68"/>
      <c r="D167" s="68"/>
      <c r="E167" s="68"/>
      <c r="F167" s="68"/>
      <c r="G167" s="68"/>
      <c r="H167" s="69" t="n">
        <f aca="false">H153</f>
        <v>0.0598834128245893</v>
      </c>
      <c r="I167" s="70" t="n">
        <f aca="false">I153</f>
        <v>329.571337222876</v>
      </c>
    </row>
    <row r="168" customFormat="false" ht="4.5" hidden="false" customHeight="true" outlineLevel="0" collapsed="false"/>
    <row r="169" customFormat="false" ht="11.25" hidden="false" customHeight="true" outlineLevel="0" collapsed="false">
      <c r="A169" s="105" t="s">
        <v>175</v>
      </c>
      <c r="B169" s="105"/>
      <c r="C169" s="105"/>
      <c r="D169" s="105"/>
      <c r="E169" s="105"/>
      <c r="F169" s="105"/>
      <c r="G169" s="105"/>
      <c r="H169" s="105"/>
      <c r="I169" s="105"/>
    </row>
    <row r="170" customFormat="false" ht="11.25" hidden="false" customHeight="true" outlineLevel="0" collapsed="false">
      <c r="A170" s="31" t="s">
        <v>40</v>
      </c>
      <c r="B170" s="31"/>
      <c r="C170" s="31"/>
      <c r="D170" s="31"/>
      <c r="E170" s="31"/>
      <c r="F170" s="31"/>
      <c r="G170" s="31"/>
      <c r="H170" s="31"/>
      <c r="I170" s="31"/>
    </row>
    <row r="171" customFormat="false" ht="15" hidden="false" customHeight="true" outlineLevel="0" collapsed="false">
      <c r="A171" s="22" t="n">
        <v>1</v>
      </c>
      <c r="B171" s="10" t="s">
        <v>176</v>
      </c>
      <c r="C171" s="10"/>
      <c r="D171" s="10"/>
      <c r="E171" s="10"/>
      <c r="F171" s="10"/>
      <c r="G171" s="10"/>
      <c r="H171" s="34" t="n">
        <f aca="false">I171/$G$194</f>
        <v>0.47559891075722</v>
      </c>
      <c r="I171" s="106" t="n">
        <f aca="false">I48</f>
        <v>2774.226</v>
      </c>
    </row>
    <row r="172" customFormat="false" ht="15" hidden="false" customHeight="true" outlineLevel="0" collapsed="false">
      <c r="A172" s="22" t="n">
        <v>2</v>
      </c>
      <c r="B172" s="10" t="s">
        <v>177</v>
      </c>
      <c r="C172" s="10"/>
      <c r="D172" s="10"/>
      <c r="E172" s="10"/>
      <c r="F172" s="10"/>
      <c r="G172" s="10"/>
      <c r="H172" s="34" t="n">
        <f aca="false">I172/$G$194</f>
        <v>0.369270356443291</v>
      </c>
      <c r="I172" s="106" t="n">
        <f aca="false">I66+I78+I85+I89</f>
        <v>2153.99867557139</v>
      </c>
    </row>
    <row r="173" customFormat="false" ht="15" hidden="false" customHeight="true" outlineLevel="0" collapsed="false">
      <c r="A173" s="22" t="n">
        <v>3</v>
      </c>
      <c r="B173" s="10" t="s">
        <v>178</v>
      </c>
      <c r="C173" s="10"/>
      <c r="D173" s="10"/>
      <c r="E173" s="10"/>
      <c r="F173" s="10"/>
      <c r="G173" s="10"/>
      <c r="H173" s="34" t="n">
        <f aca="false">I173/$G$194</f>
        <v>0.0986307327994898</v>
      </c>
      <c r="I173" s="106" t="n">
        <f aca="false">I99</f>
        <v>575.325</v>
      </c>
    </row>
    <row r="174" s="41" customFormat="true" ht="15" hidden="false" customHeight="true" outlineLevel="0" collapsed="false">
      <c r="A174" s="68" t="s">
        <v>179</v>
      </c>
      <c r="B174" s="68"/>
      <c r="C174" s="68"/>
      <c r="D174" s="68"/>
      <c r="E174" s="68"/>
      <c r="F174" s="68"/>
      <c r="G174" s="68"/>
      <c r="H174" s="69" t="n">
        <f aca="false">H171+H172+H173</f>
        <v>0.9435</v>
      </c>
      <c r="I174" s="70" t="n">
        <f aca="false">SUM(I171:I173)</f>
        <v>5503.54967557139</v>
      </c>
      <c r="J174" s="54"/>
    </row>
    <row r="175" customFormat="false" ht="4.5" hidden="false" customHeight="true" outlineLevel="0" collapsed="false"/>
    <row r="176" customFormat="false" ht="11.25" hidden="false" customHeight="true" outlineLevel="0" collapsed="false">
      <c r="A176" s="31" t="s">
        <v>116</v>
      </c>
      <c r="B176" s="31"/>
      <c r="C176" s="31"/>
      <c r="D176" s="31"/>
      <c r="E176" s="31"/>
      <c r="F176" s="31"/>
      <c r="G176" s="31"/>
      <c r="H176" s="31"/>
      <c r="I176" s="31"/>
    </row>
    <row r="177" customFormat="false" ht="15" hidden="false" customHeight="true" outlineLevel="0" collapsed="false">
      <c r="A177" s="22" t="n">
        <v>1</v>
      </c>
      <c r="B177" s="10" t="s">
        <v>180</v>
      </c>
      <c r="C177" s="10"/>
      <c r="D177" s="10"/>
      <c r="E177" s="10"/>
      <c r="F177" s="10"/>
      <c r="G177" s="10"/>
      <c r="H177" s="34" t="n">
        <f aca="false">I177/$G$194</f>
        <v>0</v>
      </c>
      <c r="I177" s="35" t="n">
        <f aca="false">I124</f>
        <v>0</v>
      </c>
    </row>
    <row r="178" customFormat="false" ht="15" hidden="false" customHeight="true" outlineLevel="0" collapsed="false">
      <c r="A178" s="22" t="n">
        <v>2</v>
      </c>
      <c r="B178" s="10" t="s">
        <v>181</v>
      </c>
      <c r="C178" s="10"/>
      <c r="D178" s="10"/>
      <c r="E178" s="10"/>
      <c r="F178" s="10"/>
      <c r="G178" s="10"/>
      <c r="H178" s="34" t="n">
        <f aca="false">I178/$G$194</f>
        <v>0</v>
      </c>
      <c r="I178" s="35" t="n">
        <f aca="false">I134</f>
        <v>0</v>
      </c>
    </row>
    <row r="179" customFormat="false" ht="15" hidden="false" customHeight="true" outlineLevel="0" collapsed="false">
      <c r="A179" s="22" t="n">
        <v>3</v>
      </c>
      <c r="B179" s="10" t="s">
        <v>182</v>
      </c>
      <c r="C179" s="10"/>
      <c r="D179" s="10"/>
      <c r="E179" s="10"/>
      <c r="F179" s="10"/>
      <c r="G179" s="10"/>
      <c r="H179" s="34" t="n">
        <f aca="false">I179/$G$194</f>
        <v>0</v>
      </c>
      <c r="I179" s="35" t="n">
        <f aca="false">I138</f>
        <v>0</v>
      </c>
    </row>
    <row r="180" customFormat="false" ht="15" hidden="false" customHeight="true" outlineLevel="0" collapsed="false">
      <c r="A180" s="68" t="s">
        <v>183</v>
      </c>
      <c r="B180" s="68"/>
      <c r="C180" s="68"/>
      <c r="D180" s="68"/>
      <c r="E180" s="68"/>
      <c r="F180" s="68"/>
      <c r="G180" s="68"/>
      <c r="H180" s="69" t="n">
        <f aca="false">H177+H178+H179</f>
        <v>0</v>
      </c>
      <c r="I180" s="70" t="n">
        <f aca="false">I177+I178+I179</f>
        <v>0</v>
      </c>
    </row>
    <row r="181" customFormat="false" ht="4.5" hidden="false" customHeight="true" outlineLevel="0" collapsed="false"/>
    <row r="182" customFormat="false" ht="11.25" hidden="false" customHeight="true" outlineLevel="0" collapsed="false">
      <c r="A182" s="31" t="s">
        <v>145</v>
      </c>
      <c r="B182" s="31"/>
      <c r="C182" s="31"/>
      <c r="D182" s="31"/>
      <c r="E182" s="31"/>
      <c r="F182" s="31"/>
      <c r="G182" s="31"/>
      <c r="H182" s="31"/>
      <c r="I182" s="31"/>
    </row>
    <row r="183" customFormat="false" ht="15" hidden="false" customHeight="true" outlineLevel="0" collapsed="false">
      <c r="A183" s="22" t="n">
        <v>1</v>
      </c>
      <c r="B183" s="10" t="s">
        <v>184</v>
      </c>
      <c r="C183" s="10"/>
      <c r="D183" s="10"/>
      <c r="E183" s="10"/>
      <c r="F183" s="10"/>
      <c r="G183" s="10"/>
      <c r="H183" s="34" t="n">
        <f aca="false">I183/$G$194</f>
        <v>0.0565</v>
      </c>
      <c r="I183" s="35" t="n">
        <f aca="false">I153</f>
        <v>329.571337222876</v>
      </c>
    </row>
    <row r="184" customFormat="false" ht="15" hidden="false" customHeight="true" outlineLevel="0" collapsed="false">
      <c r="A184" s="68" t="s">
        <v>185</v>
      </c>
      <c r="B184" s="68"/>
      <c r="C184" s="68"/>
      <c r="D184" s="68"/>
      <c r="E184" s="68"/>
      <c r="F184" s="68"/>
      <c r="G184" s="68"/>
      <c r="H184" s="69" t="n">
        <f aca="false">H183</f>
        <v>0.0565</v>
      </c>
      <c r="I184" s="70" t="n">
        <f aca="false">I153</f>
        <v>329.571337222876</v>
      </c>
      <c r="K184" s="62"/>
    </row>
    <row r="185" customFormat="false" ht="4.5" hidden="false" customHeight="true" outlineLevel="0" collapsed="false"/>
    <row r="186" customFormat="false" ht="11.25" hidden="false" customHeight="true" outlineLevel="0" collapsed="false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customFormat="false" ht="4.5" hidden="false" customHeight="true" outlineLevel="0" collapsed="false">
      <c r="A187" s="108"/>
      <c r="B187" s="108"/>
      <c r="C187" s="108"/>
      <c r="D187" s="108"/>
      <c r="E187" s="108"/>
      <c r="F187" s="108"/>
      <c r="G187" s="108"/>
      <c r="H187" s="108"/>
      <c r="I187" s="108"/>
    </row>
    <row r="188" customFormat="false" ht="22.5" hidden="false" customHeight="true" outlineLevel="0" collapsed="false">
      <c r="A188" s="107" t="s">
        <v>187</v>
      </c>
      <c r="B188" s="107"/>
      <c r="C188" s="107"/>
      <c r="D188" s="107"/>
      <c r="E188" s="107"/>
      <c r="F188" s="107"/>
      <c r="G188" s="107"/>
      <c r="H188" s="107"/>
      <c r="I188" s="109" t="n">
        <f aca="false">I120*H194</f>
        <v>0</v>
      </c>
    </row>
    <row r="189" customFormat="false" ht="4.5" hidden="false" customHeight="true" outlineLevel="0" collapsed="false">
      <c r="A189" s="108"/>
      <c r="B189" s="108"/>
      <c r="C189" s="108"/>
      <c r="D189" s="108"/>
      <c r="E189" s="108"/>
      <c r="F189" s="108"/>
      <c r="G189" s="110"/>
      <c r="H189" s="110"/>
      <c r="I189" s="110"/>
    </row>
    <row r="190" customFormat="false" ht="63.75" hidden="false" customHeight="true" outlineLevel="0" collapsed="false">
      <c r="A190" s="107" t="s">
        <v>188</v>
      </c>
      <c r="B190" s="107"/>
      <c r="C190" s="107"/>
      <c r="D190" s="107"/>
      <c r="E190" s="107"/>
      <c r="F190" s="107"/>
      <c r="G190" s="111" t="s">
        <v>189</v>
      </c>
      <c r="H190" s="111"/>
      <c r="I190" s="111"/>
    </row>
    <row r="191" customFormat="false" ht="11.25" hidden="false" customHeight="true" outlineLevel="0" collapsed="false">
      <c r="A191" s="107"/>
      <c r="B191" s="107"/>
      <c r="C191" s="107"/>
      <c r="D191" s="107"/>
      <c r="E191" s="107"/>
      <c r="F191" s="107"/>
      <c r="G191" s="112"/>
      <c r="H191" s="109"/>
      <c r="I191" s="109" t="n">
        <f aca="false">((H70+H76+H77+H82+H83+H84)+((H70+H76+H77+H82+H83+H84)*H66))*I48*H194</f>
        <v>2136.27737318486</v>
      </c>
    </row>
    <row r="192" customFormat="false" ht="4.5" hidden="false" customHeight="true" outlineLevel="0" collapsed="false">
      <c r="A192" s="108"/>
      <c r="B192" s="108"/>
      <c r="C192" s="108"/>
      <c r="D192" s="108"/>
      <c r="E192" s="108"/>
      <c r="F192" s="108"/>
      <c r="G192" s="108"/>
      <c r="H192" s="108"/>
      <c r="I192" s="108"/>
    </row>
    <row r="193" customFormat="false" ht="35.25" hidden="false" customHeight="true" outlineLevel="0" collapsed="false">
      <c r="A193" s="107" t="s">
        <v>190</v>
      </c>
      <c r="B193" s="107"/>
      <c r="C193" s="107"/>
      <c r="D193" s="107"/>
      <c r="E193" s="107"/>
      <c r="F193" s="107"/>
      <c r="G193" s="113" t="s">
        <v>191</v>
      </c>
      <c r="H193" s="113" t="s">
        <v>192</v>
      </c>
      <c r="I193" s="113" t="s">
        <v>193</v>
      </c>
    </row>
    <row r="194" customFormat="false" ht="14.25" hidden="false" customHeight="true" outlineLevel="0" collapsed="false">
      <c r="A194" s="107"/>
      <c r="B194" s="107"/>
      <c r="C194" s="107"/>
      <c r="D194" s="107"/>
      <c r="E194" s="107"/>
      <c r="F194" s="107"/>
      <c r="G194" s="114" t="n">
        <f aca="false">I174+I180+I184</f>
        <v>5833.12101279426</v>
      </c>
      <c r="H194" s="107" t="n">
        <f aca="false">IF(D6="12x36",2,1)</f>
        <v>2</v>
      </c>
      <c r="I194" s="115" t="n">
        <f aca="false">G194*H194</f>
        <v>11666.2420255885</v>
      </c>
    </row>
  </sheetData>
  <mergeCells count="18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I34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56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1:G121"/>
    <mergeCell ref="B122:G122"/>
    <mergeCell ref="B123:G123"/>
    <mergeCell ref="A124:G124"/>
    <mergeCell ref="B125:I125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80:G180"/>
    <mergeCell ref="A182:I182"/>
    <mergeCell ref="B183:G183"/>
    <mergeCell ref="A184:G184"/>
    <mergeCell ref="A186:I186"/>
    <mergeCell ref="A187:I187"/>
    <mergeCell ref="A188:H188"/>
    <mergeCell ref="A190:F191"/>
    <mergeCell ref="G190:I190"/>
    <mergeCell ref="A192:I192"/>
    <mergeCell ref="A193:F19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94"/>
  <sheetViews>
    <sheetView showFormulas="false" showGridLines="true" showRowColHeaders="true" showZeros="true" rightToLeft="false" tabSelected="false" showOutlineSymbols="true" defaultGridColor="true" view="pageBreakPreview" topLeftCell="A106" colorId="64" zoomScale="130" zoomScaleNormal="130" zoomScalePageLayoutView="130" workbookViewId="0">
      <selection pane="topLeft" activeCell="A10" activeCellId="0" sqref="A10"/>
    </sheetView>
  </sheetViews>
  <sheetFormatPr defaultColWidth="9.2890625" defaultRowHeight="11.25" customHeight="false" zeroHeight="false" outlineLevelRow="0" outlineLevelCol="0"/>
  <cols>
    <col collapsed="false" customWidth="true" hidden="false" outlineLevel="0" max="1" min="1" style="1" width="2.71"/>
    <col collapsed="false" customWidth="true" hidden="false" outlineLevel="0" max="4" min="2" style="1" width="11.29"/>
    <col collapsed="false" customWidth="true" hidden="false" outlineLevel="0" max="5" min="5" style="1" width="12.29"/>
    <col collapsed="false" customWidth="true" hidden="false" outlineLevel="0" max="7" min="6" style="1" width="11.29"/>
    <col collapsed="false" customWidth="fals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29"/>
    <col collapsed="false" customWidth="true" hidden="false" outlineLevel="0" max="11" min="11" style="1" width="10"/>
    <col collapsed="false" customWidth="false" hidden="false" outlineLevel="0" max="12" min="12" style="1" width="9.29"/>
    <col collapsed="false" customWidth="true" hidden="false" outlineLevel="0" max="15" min="13" style="1" width="22.29"/>
    <col collapsed="false" customWidth="false" hidden="false" outlineLevel="0" max="16384" min="16" style="1" width="9.29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4" t="s">
        <v>6</v>
      </c>
      <c r="B5" s="14"/>
      <c r="C5" s="14"/>
      <c r="D5" s="11" t="s">
        <v>197</v>
      </c>
      <c r="E5" s="11"/>
      <c r="F5" s="11"/>
      <c r="G5" s="12" t="str">
        <f aca="false">IF(D6="12x36","Regime de trabalho:","Quantidade de HORAS/MÊS")</f>
        <v>Regime de trabalho:</v>
      </c>
      <c r="H5" s="12"/>
      <c r="I5" s="13" t="str">
        <f aca="false">IF(D6="12x36",D6,5*D6)</f>
        <v>12x36</v>
      </c>
    </row>
    <row r="6" customFormat="false" ht="18.75" hidden="false" customHeight="true" outlineLevel="0" collapsed="false">
      <c r="A6" s="14" t="str">
        <f aca="false">IF(D6="12x36","Regime de trabalho:","Regime de trabalho (horas semanais):")</f>
        <v>Regime de trabalho:</v>
      </c>
      <c r="B6" s="14"/>
      <c r="C6" s="14"/>
      <c r="D6" s="14" t="s">
        <v>196</v>
      </c>
      <c r="E6" s="14"/>
      <c r="F6" s="14"/>
      <c r="G6" s="12"/>
      <c r="H6" s="12"/>
      <c r="I6" s="13"/>
    </row>
    <row r="7" customFormat="false" ht="22.5" hidden="false" customHeight="true" outlineLevel="0" collapsed="false">
      <c r="A7" s="14" t="s">
        <v>8</v>
      </c>
      <c r="B7" s="14"/>
      <c r="C7" s="14"/>
      <c r="D7" s="10" t="s">
        <v>216</v>
      </c>
      <c r="E7" s="10"/>
      <c r="F7" s="10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4" t="s">
        <v>12</v>
      </c>
      <c r="B8" s="14"/>
      <c r="C8" s="14"/>
      <c r="D8" s="10" t="s">
        <v>13</v>
      </c>
      <c r="E8" s="10"/>
      <c r="F8" s="10"/>
      <c r="G8" s="15"/>
      <c r="H8" s="15"/>
      <c r="I8" s="16"/>
    </row>
    <row r="9" customFormat="false" ht="24.75" hidden="false" customHeight="true" outlineLevel="0" collapsed="false">
      <c r="A9" s="14" t="s">
        <v>14</v>
      </c>
      <c r="B9" s="14"/>
      <c r="C9" s="14"/>
      <c r="D9" s="14" t="s">
        <v>218</v>
      </c>
      <c r="E9" s="14"/>
      <c r="F9" s="14"/>
      <c r="G9" s="15" t="s">
        <v>16</v>
      </c>
      <c r="H9" s="15"/>
      <c r="I9" s="16" t="n">
        <v>0.3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2105.4</v>
      </c>
    </row>
    <row r="11" customFormat="false" ht="1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Esteio </v>
      </c>
      <c r="H11" s="18" t="s">
        <v>20</v>
      </c>
      <c r="I11" s="21" t="n">
        <v>0.02</v>
      </c>
    </row>
    <row r="12" customFormat="false" ht="26.25" hidden="false" customHeight="true" outlineLevel="0" collapsed="false">
      <c r="A12" s="22" t="s">
        <v>21</v>
      </c>
      <c r="B12" s="22"/>
      <c r="C12" s="22"/>
      <c r="D12" s="22"/>
      <c r="E12" s="22"/>
      <c r="F12" s="22"/>
      <c r="G12" s="18" t="s">
        <v>13</v>
      </c>
      <c r="H12" s="18" t="s">
        <v>22</v>
      </c>
      <c r="I12" s="19" t="n">
        <v>1.59</v>
      </c>
    </row>
    <row r="13" customFormat="false" ht="16.5" hidden="false" customHeight="true" outlineLevel="0" collapsed="false">
      <c r="A13" s="22" t="s">
        <v>23</v>
      </c>
      <c r="B13" s="22"/>
      <c r="C13" s="22"/>
      <c r="D13" s="22"/>
      <c r="E13" s="22"/>
      <c r="F13" s="22"/>
      <c r="G13" s="18"/>
      <c r="H13" s="18"/>
      <c r="I13" s="23" t="n">
        <v>15</v>
      </c>
    </row>
    <row r="14" customFormat="false" ht="15" hidden="false" customHeight="true" outlineLevel="0" collapsed="false">
      <c r="A14" s="20" t="s">
        <v>24</v>
      </c>
      <c r="B14" s="20"/>
      <c r="C14" s="20"/>
      <c r="D14" s="20"/>
      <c r="E14" s="20"/>
      <c r="F14" s="20"/>
      <c r="G14" s="18" t="s">
        <v>13</v>
      </c>
      <c r="H14" s="18" t="s">
        <v>25</v>
      </c>
      <c r="I14" s="19" t="n">
        <v>4</v>
      </c>
    </row>
    <row r="15" customFormat="false" ht="11.25" hidden="false" customHeight="false" outlineLevel="0" collapsed="false">
      <c r="A15" s="20"/>
      <c r="B15" s="20"/>
      <c r="C15" s="20"/>
      <c r="D15" s="20"/>
      <c r="E15" s="20"/>
      <c r="F15" s="20"/>
      <c r="G15" s="18"/>
      <c r="H15" s="18" t="s">
        <v>26</v>
      </c>
      <c r="I15" s="23" t="n">
        <f aca="false">I13</f>
        <v>15</v>
      </c>
    </row>
    <row r="16" customFormat="false" ht="11.25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27</v>
      </c>
      <c r="I16" s="16" t="n">
        <v>0.06</v>
      </c>
    </row>
    <row r="17" customFormat="false" ht="11.25" hidden="false" customHeight="true" outlineLevel="0" collapsed="false">
      <c r="A17" s="20" t="s">
        <v>198</v>
      </c>
      <c r="B17" s="20"/>
      <c r="C17" s="20"/>
      <c r="D17" s="20"/>
      <c r="E17" s="20"/>
      <c r="F17" s="20"/>
      <c r="G17" s="18" t="s">
        <v>13</v>
      </c>
      <c r="H17" s="18" t="s">
        <v>25</v>
      </c>
      <c r="I17" s="19" t="n">
        <v>30</v>
      </c>
    </row>
    <row r="18" customFormat="false" ht="11.25" hidden="false" customHeight="true" outlineLevel="0" collapsed="false">
      <c r="A18" s="20"/>
      <c r="B18" s="20"/>
      <c r="C18" s="20"/>
      <c r="D18" s="20"/>
      <c r="E18" s="20"/>
      <c r="F18" s="20"/>
      <c r="G18" s="18"/>
      <c r="H18" s="18" t="s">
        <v>26</v>
      </c>
      <c r="I18" s="23" t="n">
        <v>15</v>
      </c>
    </row>
    <row r="19" customFormat="false" ht="11.25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27</v>
      </c>
      <c r="I19" s="16" t="n">
        <v>0.2</v>
      </c>
    </row>
    <row r="20" customFormat="false" ht="11.25" hidden="false" customHeight="true" outlineLevel="0" collapsed="false">
      <c r="A20" s="20" t="s">
        <v>29</v>
      </c>
      <c r="B20" s="20"/>
      <c r="C20" s="20"/>
      <c r="D20" s="20"/>
      <c r="E20" s="20"/>
      <c r="F20" s="20"/>
      <c r="G20" s="18" t="s">
        <v>13</v>
      </c>
      <c r="H20" s="18" t="s">
        <v>25</v>
      </c>
      <c r="I20" s="19" t="n">
        <v>0</v>
      </c>
    </row>
    <row r="21" customFormat="false" ht="11.25" hidden="false" customHeight="false" outlineLevel="0" collapsed="false">
      <c r="A21" s="20"/>
      <c r="B21" s="20"/>
      <c r="C21" s="20"/>
      <c r="D21" s="20"/>
      <c r="E21" s="20"/>
      <c r="F21" s="20"/>
      <c r="G21" s="18"/>
      <c r="H21" s="18" t="s">
        <v>26</v>
      </c>
      <c r="I21" s="23" t="n">
        <f aca="false">I13</f>
        <v>15</v>
      </c>
    </row>
    <row r="22" customFormat="false" ht="11.25" hidden="false" customHeight="false" outlineLevel="0" collapsed="false">
      <c r="A22" s="20"/>
      <c r="B22" s="20"/>
      <c r="C22" s="20"/>
      <c r="D22" s="20"/>
      <c r="E22" s="20"/>
      <c r="F22" s="20"/>
      <c r="G22" s="18"/>
      <c r="H22" s="18" t="s">
        <v>27</v>
      </c>
      <c r="I22" s="16" t="n">
        <v>0</v>
      </c>
    </row>
    <row r="23" customFormat="false" ht="36" hidden="false" customHeight="true" outlineLevel="0" collapsed="false">
      <c r="A23" s="24" t="s">
        <v>30</v>
      </c>
      <c r="B23" s="24"/>
      <c r="C23" s="24"/>
      <c r="D23" s="24"/>
      <c r="E23" s="24"/>
      <c r="F23" s="24"/>
      <c r="G23" s="12" t="s">
        <v>13</v>
      </c>
      <c r="H23" s="12" t="s">
        <v>31</v>
      </c>
      <c r="I23" s="25" t="s">
        <v>11</v>
      </c>
    </row>
    <row r="24" customFormat="false" ht="22.5" hidden="false" customHeight="true" outlineLevel="0" collapsed="false">
      <c r="A24" s="22" t="s">
        <v>32</v>
      </c>
      <c r="B24" s="22"/>
      <c r="C24" s="22"/>
      <c r="D24" s="22"/>
      <c r="E24" s="22"/>
      <c r="F24" s="22"/>
      <c r="G24" s="12"/>
      <c r="H24" s="12" t="s">
        <v>33</v>
      </c>
      <c r="I24" s="26" t="s">
        <v>11</v>
      </c>
    </row>
    <row r="25" customFormat="false" ht="36" hidden="false" customHeight="true" outlineLevel="0" collapsed="false">
      <c r="A25" s="22" t="s">
        <v>34</v>
      </c>
      <c r="B25" s="22"/>
      <c r="C25" s="22"/>
      <c r="D25" s="22"/>
      <c r="E25" s="22"/>
      <c r="F25" s="22"/>
      <c r="G25" s="18"/>
      <c r="H25" s="18" t="s">
        <v>22</v>
      </c>
      <c r="I25" s="19" t="s">
        <v>11</v>
      </c>
    </row>
    <row r="26" customFormat="false" ht="15" hidden="false" customHeight="true" outlineLevel="0" collapsed="false">
      <c r="A26" s="22" t="s">
        <v>35</v>
      </c>
      <c r="B26" s="22"/>
      <c r="C26" s="22"/>
      <c r="D26" s="22"/>
      <c r="E26" s="22"/>
      <c r="F26" s="22"/>
      <c r="G26" s="12"/>
      <c r="H26" s="27" t="s">
        <v>36</v>
      </c>
      <c r="I26" s="28" t="s">
        <v>11</v>
      </c>
    </row>
    <row r="27" customFormat="false" ht="15" hidden="false" customHeight="true" outlineLevel="0" collapsed="false">
      <c r="A27" s="22"/>
      <c r="B27" s="22"/>
      <c r="C27" s="22"/>
      <c r="D27" s="22"/>
      <c r="E27" s="22"/>
      <c r="F27" s="22"/>
      <c r="G27" s="12"/>
      <c r="H27" s="29" t="s">
        <v>37</v>
      </c>
      <c r="I27" s="16" t="s">
        <v>11</v>
      </c>
    </row>
    <row r="28" customFormat="false" ht="26.25" hidden="false" customHeight="true" outlineLevel="0" collapsed="false">
      <c r="A28" s="22" t="s">
        <v>199</v>
      </c>
      <c r="B28" s="22"/>
      <c r="C28" s="22"/>
      <c r="D28" s="22"/>
      <c r="E28" s="22"/>
      <c r="F28" s="22"/>
      <c r="G28" s="12"/>
      <c r="H28" s="18" t="s">
        <v>36</v>
      </c>
      <c r="I28" s="28" t="n">
        <v>15</v>
      </c>
    </row>
    <row r="29" customFormat="false" ht="36.75" hidden="false" customHeight="true" outlineLevel="0" collapsed="false">
      <c r="A29" s="22" t="s">
        <v>39</v>
      </c>
      <c r="B29" s="22"/>
      <c r="C29" s="22"/>
      <c r="D29" s="22"/>
      <c r="E29" s="22"/>
      <c r="F29" s="22"/>
      <c r="G29" s="18"/>
      <c r="H29" s="15" t="s">
        <v>33</v>
      </c>
      <c r="I29" s="16" t="n">
        <v>0.2</v>
      </c>
    </row>
    <row r="30" customFormat="false" ht="24.75" hidden="false" customHeight="true" outlineLevel="0" collapsed="false">
      <c r="A30" s="3" t="s">
        <v>200</v>
      </c>
      <c r="B30" s="3"/>
      <c r="C30" s="3"/>
      <c r="D30" s="3"/>
      <c r="E30" s="3"/>
      <c r="F30" s="3"/>
      <c r="G30" s="18" t="s">
        <v>13</v>
      </c>
      <c r="H30" s="12" t="s">
        <v>201</v>
      </c>
      <c r="I30" s="117" t="n">
        <f aca="false">((60/52.5)*7)*15</f>
        <v>120</v>
      </c>
    </row>
    <row r="31" customFormat="false" ht="24.75" hidden="false" customHeight="true" outlineLevel="0" collapsed="false">
      <c r="A31" s="3"/>
      <c r="B31" s="3"/>
      <c r="C31" s="3"/>
      <c r="D31" s="3"/>
      <c r="E31" s="3"/>
      <c r="F31" s="3"/>
      <c r="G31" s="18"/>
      <c r="H31" s="12" t="s">
        <v>202</v>
      </c>
      <c r="I31" s="12" t="n">
        <f aca="false">I10/H10*20%</f>
        <v>1.914</v>
      </c>
    </row>
    <row r="32" customFormat="false" ht="29.25" hidden="false" customHeight="true" outlineLevel="0" collapsed="false">
      <c r="A32" s="89" t="s">
        <v>203</v>
      </c>
      <c r="B32" s="89"/>
      <c r="C32" s="89"/>
      <c r="D32" s="89"/>
      <c r="E32" s="89"/>
      <c r="F32" s="89"/>
      <c r="G32" s="18" t="s">
        <v>13</v>
      </c>
      <c r="H32" s="18" t="s">
        <v>201</v>
      </c>
      <c r="I32" s="28" t="n">
        <f aca="false">((5+7+1)*15)-190.67</f>
        <v>4.33000000000001</v>
      </c>
      <c r="J32" s="118"/>
    </row>
    <row r="33" customFormat="false" ht="30.75" hidden="false" customHeight="true" outlineLevel="0" collapsed="false">
      <c r="A33" s="89"/>
      <c r="B33" s="89"/>
      <c r="C33" s="89"/>
      <c r="D33" s="89"/>
      <c r="E33" s="89"/>
      <c r="F33" s="89"/>
      <c r="G33" s="18"/>
      <c r="H33" s="18" t="s">
        <v>202</v>
      </c>
      <c r="I33" s="119" t="n">
        <f aca="false">(I10/H10)*1.5</f>
        <v>14.355</v>
      </c>
    </row>
    <row r="34" customFormat="false" ht="4.5" hidden="false" customHeight="true" outlineLevel="0" collapsed="false"/>
    <row r="35" customFormat="false" ht="17.25" hidden="false" customHeight="true" outlineLevel="0" collapsed="false">
      <c r="A35" s="31" t="s">
        <v>40</v>
      </c>
      <c r="B35" s="31"/>
      <c r="C35" s="31"/>
      <c r="D35" s="31"/>
      <c r="E35" s="31"/>
      <c r="F35" s="31"/>
      <c r="G35" s="31"/>
      <c r="H35" s="31"/>
      <c r="I35" s="31"/>
    </row>
    <row r="36" customFormat="false" ht="33.75" hidden="false" customHeight="true" outlineLevel="0" collapsed="false">
      <c r="A36" s="32" t="s">
        <v>41</v>
      </c>
      <c r="B36" s="33" t="s">
        <v>42</v>
      </c>
      <c r="C36" s="33"/>
      <c r="D36" s="33"/>
      <c r="E36" s="33"/>
      <c r="F36" s="33"/>
      <c r="G36" s="33"/>
      <c r="H36" s="32" t="s">
        <v>43</v>
      </c>
      <c r="I36" s="32" t="s">
        <v>44</v>
      </c>
    </row>
    <row r="37" customFormat="false" ht="15" hidden="false" customHeight="true" outlineLevel="0" collapsed="false">
      <c r="A37" s="22" t="n">
        <v>1</v>
      </c>
      <c r="B37" s="10" t="s">
        <v>45</v>
      </c>
      <c r="C37" s="10"/>
      <c r="D37" s="10"/>
      <c r="E37" s="10"/>
      <c r="F37" s="10"/>
      <c r="G37" s="10"/>
      <c r="H37" s="34" t="n">
        <f aca="false">I37/$I$55</f>
        <v>0.634721930696264</v>
      </c>
      <c r="I37" s="35" t="n">
        <f aca="false">IF(D6="12x36",I10,I10/H10*I5)</f>
        <v>2105.4</v>
      </c>
    </row>
    <row r="38" customFormat="false" ht="15" hidden="false" customHeight="true" outlineLevel="0" collapsed="false">
      <c r="A38" s="22" t="n">
        <f aca="false">A37+1</f>
        <v>2</v>
      </c>
      <c r="B38" s="10" t="s">
        <v>204</v>
      </c>
      <c r="C38" s="10"/>
      <c r="D38" s="10"/>
      <c r="E38" s="10"/>
      <c r="F38" s="10"/>
      <c r="G38" s="10"/>
      <c r="H38" s="34" t="n">
        <f aca="false">I38/$I$55</f>
        <v>0</v>
      </c>
      <c r="I38" s="85" t="n">
        <v>0</v>
      </c>
      <c r="J38" s="53"/>
    </row>
    <row r="39" customFormat="false" ht="15" hidden="false" customHeight="true" outlineLevel="0" collapsed="false">
      <c r="A39" s="22" t="n">
        <f aca="false">A38+1</f>
        <v>3</v>
      </c>
      <c r="B39" s="10" t="s">
        <v>46</v>
      </c>
      <c r="C39" s="10"/>
      <c r="D39" s="10"/>
      <c r="E39" s="10"/>
      <c r="F39" s="10"/>
      <c r="G39" s="10"/>
      <c r="H39" s="34" t="n">
        <f aca="false">I39/$I$55</f>
        <v>0.224678230507369</v>
      </c>
      <c r="I39" s="35" t="n">
        <f aca="false">IF(I9=30%,(I37+I53+I46+I49+I52+I54)*I9,0)</f>
        <v>745.267374</v>
      </c>
    </row>
    <row r="40" customFormat="false" ht="15" hidden="false" customHeight="true" outlineLevel="0" collapsed="false">
      <c r="A40" s="22" t="n">
        <f aca="false">A39+1</f>
        <v>4</v>
      </c>
      <c r="B40" s="10" t="s">
        <v>47</v>
      </c>
      <c r="C40" s="10"/>
      <c r="D40" s="10"/>
      <c r="E40" s="10"/>
      <c r="F40" s="10"/>
      <c r="G40" s="10"/>
      <c r="H40" s="34" t="n">
        <f aca="false">I40/$I$55</f>
        <v>0</v>
      </c>
      <c r="I40" s="35" t="n">
        <f aca="false">IF(I7=10%,I25*I7,0)</f>
        <v>0</v>
      </c>
    </row>
    <row r="41" customFormat="false" ht="15" hidden="false" customHeight="true" outlineLevel="0" collapsed="false">
      <c r="A41" s="22" t="n">
        <f aca="false">A40+1</f>
        <v>5</v>
      </c>
      <c r="B41" s="10" t="s">
        <v>48</v>
      </c>
      <c r="C41" s="10"/>
      <c r="D41" s="10"/>
      <c r="E41" s="10"/>
      <c r="F41" s="10"/>
      <c r="G41" s="10"/>
      <c r="H41" s="34" t="n">
        <f aca="false">I41/$I$55</f>
        <v>0</v>
      </c>
      <c r="I41" s="35" t="n">
        <f aca="false">IF(I7=20%,I25*I7,0)</f>
        <v>0</v>
      </c>
    </row>
    <row r="42" customFormat="false" ht="15" hidden="false" customHeight="true" outlineLevel="0" collapsed="false">
      <c r="A42" s="22" t="n">
        <f aca="false">A41+1</f>
        <v>6</v>
      </c>
      <c r="B42" s="10" t="s">
        <v>49</v>
      </c>
      <c r="C42" s="10"/>
      <c r="D42" s="10"/>
      <c r="E42" s="10"/>
      <c r="F42" s="10"/>
      <c r="G42" s="10"/>
      <c r="H42" s="34" t="n">
        <f aca="false">I42/$I$55</f>
        <v>0</v>
      </c>
      <c r="I42" s="35" t="n">
        <f aca="false">IF(I7=40%,I25*I7,0)</f>
        <v>0</v>
      </c>
    </row>
    <row r="43" customFormat="false" ht="15" hidden="false" customHeight="true" outlineLevel="0" collapsed="false">
      <c r="A43" s="22" t="n">
        <f aca="false">A42+1</f>
        <v>7</v>
      </c>
      <c r="B43" s="10" t="s">
        <v>50</v>
      </c>
      <c r="C43" s="10"/>
      <c r="D43" s="10"/>
      <c r="E43" s="10"/>
      <c r="F43" s="10"/>
      <c r="G43" s="10"/>
      <c r="H43" s="34" t="n">
        <f aca="false">I43/$I$55</f>
        <v>0</v>
      </c>
      <c r="I43" s="35" t="n">
        <f aca="false">IF(I24="Não aplicável",0,I37*I24)</f>
        <v>0</v>
      </c>
    </row>
    <row r="44" customFormat="false" ht="15" hidden="false" customHeight="true" outlineLevel="0" collapsed="false">
      <c r="A44" s="22" t="n">
        <f aca="false">A43+1</f>
        <v>8</v>
      </c>
      <c r="B44" s="10" t="s">
        <v>51</v>
      </c>
      <c r="C44" s="10"/>
      <c r="D44" s="10"/>
      <c r="E44" s="10"/>
      <c r="F44" s="10"/>
      <c r="G44" s="10"/>
      <c r="H44" s="34" t="n">
        <f aca="false">I44/$I$55</f>
        <v>0</v>
      </c>
      <c r="I44" s="35" t="n">
        <f aca="false">IF(I26="Não aplicável",0,(I37+I38+I39+I40+I41+I42+I43+#REF!)/I5*I26*(1+I27))</f>
        <v>0</v>
      </c>
    </row>
    <row r="45" customFormat="false" ht="21" hidden="false" customHeight="true" outlineLevel="0" collapsed="false">
      <c r="A45" s="22" t="n">
        <f aca="false">A44+1</f>
        <v>9</v>
      </c>
      <c r="B45" s="10" t="s">
        <v>52</v>
      </c>
      <c r="C45" s="10"/>
      <c r="D45" s="10"/>
      <c r="E45" s="10"/>
      <c r="F45" s="10"/>
      <c r="G45" s="10"/>
      <c r="H45" s="34" t="n">
        <f aca="false">I45/$I$55</f>
        <v>0</v>
      </c>
      <c r="I45" s="35" t="n">
        <f aca="false">IF(I26="Não aplicável",0,I26/I13*5*(I10/H10*(1+I27)))</f>
        <v>0</v>
      </c>
    </row>
    <row r="46" customFormat="false" ht="15" hidden="false" customHeight="true" outlineLevel="0" collapsed="false">
      <c r="A46" s="22" t="n">
        <f aca="false">A45+1</f>
        <v>10</v>
      </c>
      <c r="B46" s="10" t="s">
        <v>205</v>
      </c>
      <c r="C46" s="10"/>
      <c r="D46" s="10"/>
      <c r="E46" s="10"/>
      <c r="F46" s="10"/>
      <c r="G46" s="10"/>
      <c r="H46" s="34" t="n">
        <f aca="false">I46/$I$55</f>
        <v>0.0187387224539648</v>
      </c>
      <c r="I46" s="35" t="n">
        <f aca="false">I32*I33</f>
        <v>62.1571500000002</v>
      </c>
    </row>
    <row r="47" customFormat="false" ht="15" hidden="false" customHeight="true" outlineLevel="0" collapsed="false">
      <c r="A47" s="22" t="n">
        <f aca="false">A46+1</f>
        <v>11</v>
      </c>
      <c r="B47" s="10" t="s">
        <v>206</v>
      </c>
      <c r="C47" s="10"/>
      <c r="D47" s="10"/>
      <c r="E47" s="10"/>
      <c r="F47" s="10"/>
      <c r="G47" s="10"/>
      <c r="H47" s="34" t="n">
        <f aca="false">I47/$I$55</f>
        <v>0</v>
      </c>
      <c r="I47" s="35" t="n">
        <f aca="false">IF(OR(I7=10%,I7=20%,I7=40%),I46*I7,0)</f>
        <v>0</v>
      </c>
    </row>
    <row r="48" customFormat="false" ht="15" hidden="false" customHeight="true" outlineLevel="0" collapsed="false">
      <c r="A48" s="22" t="n">
        <f aca="false">A47+1</f>
        <v>12</v>
      </c>
      <c r="B48" s="10" t="s">
        <v>207</v>
      </c>
      <c r="C48" s="10"/>
      <c r="D48" s="10"/>
      <c r="E48" s="10"/>
      <c r="F48" s="10"/>
      <c r="G48" s="10"/>
      <c r="H48" s="34" t="n">
        <f aca="false">I48/$I$55</f>
        <v>0.00562161673618943</v>
      </c>
      <c r="I48" s="35" t="n">
        <f aca="false">IF(I9=30%,I46*I9,0)</f>
        <v>18.6471450000001</v>
      </c>
    </row>
    <row r="49" customFormat="false" ht="15" hidden="false" customHeight="true" outlineLevel="0" collapsed="false">
      <c r="A49" s="22" t="n">
        <f aca="false">A48+1</f>
        <v>13</v>
      </c>
      <c r="B49" s="10" t="s">
        <v>208</v>
      </c>
      <c r="C49" s="10"/>
      <c r="D49" s="10"/>
      <c r="E49" s="10"/>
      <c r="F49" s="10"/>
      <c r="G49" s="10"/>
      <c r="H49" s="34" t="n">
        <f aca="false">I49/$I$55</f>
        <v>0.0692423924395925</v>
      </c>
      <c r="I49" s="35" t="n">
        <f aca="false">I30*I31</f>
        <v>229.68</v>
      </c>
    </row>
    <row r="50" customFormat="false" ht="15" hidden="false" customHeight="true" outlineLevel="0" collapsed="false">
      <c r="A50" s="22" t="n">
        <f aca="false">A49+1</f>
        <v>14</v>
      </c>
      <c r="B50" s="10" t="s">
        <v>209</v>
      </c>
      <c r="C50" s="10"/>
      <c r="D50" s="10"/>
      <c r="E50" s="10"/>
      <c r="F50" s="10"/>
      <c r="G50" s="10"/>
      <c r="H50" s="34" t="n">
        <f aca="false">I50/$I$55</f>
        <v>0</v>
      </c>
      <c r="I50" s="35" t="n">
        <f aca="false">IF(OR(I7=10%,I7=20%,I7=40%),I49*I7,0)</f>
        <v>0</v>
      </c>
    </row>
    <row r="51" customFormat="false" ht="15" hidden="false" customHeight="true" outlineLevel="0" collapsed="false">
      <c r="A51" s="22" t="n">
        <f aca="false">A50+1</f>
        <v>15</v>
      </c>
      <c r="B51" s="10" t="s">
        <v>210</v>
      </c>
      <c r="C51" s="10"/>
      <c r="D51" s="10"/>
      <c r="E51" s="10"/>
      <c r="F51" s="10"/>
      <c r="G51" s="10"/>
      <c r="H51" s="34" t="n">
        <f aca="false">I51/$I$55</f>
        <v>0.0207727177318777</v>
      </c>
      <c r="I51" s="35" t="n">
        <f aca="false">IF(I9=30%,I49*I9,0)</f>
        <v>68.904</v>
      </c>
    </row>
    <row r="52" customFormat="false" ht="24" hidden="false" customHeight="true" outlineLevel="0" collapsed="false">
      <c r="A52" s="22" t="n">
        <f aca="false">A51+1</f>
        <v>16</v>
      </c>
      <c r="B52" s="10" t="s">
        <v>211</v>
      </c>
      <c r="C52" s="10"/>
      <c r="D52" s="10"/>
      <c r="E52" s="10"/>
      <c r="F52" s="10"/>
      <c r="G52" s="10"/>
      <c r="H52" s="34" t="n">
        <f aca="false">I52/$I$55</f>
        <v>0.0175962229787114</v>
      </c>
      <c r="I52" s="35" t="n">
        <f aca="false">(I46+I49)*0.2</f>
        <v>58.36743</v>
      </c>
    </row>
    <row r="53" customFormat="false" ht="12.75" hidden="false" customHeight="true" outlineLevel="0" collapsed="false">
      <c r="A53" s="22" t="n">
        <f aca="false">A52+1</f>
        <v>17</v>
      </c>
      <c r="B53" s="10" t="s">
        <v>212</v>
      </c>
      <c r="C53" s="10"/>
      <c r="D53" s="10"/>
      <c r="E53" s="10"/>
      <c r="F53" s="10"/>
      <c r="G53" s="10"/>
      <c r="H53" s="34" t="n">
        <f aca="false">I53/$I$55</f>
        <v>0.00719013871335894</v>
      </c>
      <c r="I53" s="35" t="n">
        <f aca="false">I12*I13</f>
        <v>23.85</v>
      </c>
    </row>
    <row r="54" customFormat="false" ht="12.75" hidden="false" customHeight="true" outlineLevel="0" collapsed="false">
      <c r="A54" s="22" t="n">
        <f aca="false">A53+1</f>
        <v>18</v>
      </c>
      <c r="B54" s="10" t="s">
        <v>213</v>
      </c>
      <c r="C54" s="10"/>
      <c r="D54" s="10"/>
      <c r="E54" s="10"/>
      <c r="F54" s="10"/>
      <c r="G54" s="10"/>
      <c r="H54" s="34" t="n">
        <f aca="false">I54/$I$55</f>
        <v>0.00143802774267179</v>
      </c>
      <c r="I54" s="35" t="n">
        <f aca="false">I53*20%</f>
        <v>4.77</v>
      </c>
    </row>
    <row r="55" s="41" customFormat="true" ht="15" hidden="false" customHeight="true" outlineLevel="0" collapsed="false">
      <c r="A55" s="37" t="s">
        <v>55</v>
      </c>
      <c r="B55" s="37"/>
      <c r="C55" s="37"/>
      <c r="D55" s="37"/>
      <c r="E55" s="37"/>
      <c r="F55" s="37"/>
      <c r="G55" s="37"/>
      <c r="H55" s="38" t="n">
        <f aca="false">SUM(H37:H54)</f>
        <v>1</v>
      </c>
      <c r="I55" s="39" t="n">
        <f aca="false">SUM(I37:I54)</f>
        <v>3317.043099</v>
      </c>
      <c r="J55" s="40"/>
    </row>
    <row r="56" customFormat="false" ht="4.5" hidden="false" customHeight="true" outlineLevel="0" collapsed="false"/>
    <row r="57" customFormat="false" ht="33.75" hidden="false" customHeight="true" outlineLevel="0" collapsed="false">
      <c r="A57" s="32" t="s">
        <v>56</v>
      </c>
      <c r="B57" s="33" t="s">
        <v>57</v>
      </c>
      <c r="C57" s="33"/>
      <c r="D57" s="33"/>
      <c r="E57" s="33"/>
      <c r="F57" s="33"/>
      <c r="G57" s="33"/>
      <c r="H57" s="32" t="s">
        <v>43</v>
      </c>
      <c r="I57" s="32" t="s">
        <v>44</v>
      </c>
    </row>
    <row r="58" customFormat="false" ht="15" hidden="false" customHeight="true" outlineLevel="0" collapsed="false">
      <c r="A58" s="22" t="n">
        <v>1</v>
      </c>
      <c r="B58" s="10" t="s">
        <v>58</v>
      </c>
      <c r="C58" s="10"/>
      <c r="D58" s="10"/>
      <c r="E58" s="10"/>
      <c r="F58" s="10"/>
      <c r="G58" s="10"/>
      <c r="H58" s="34" t="n">
        <v>0.2</v>
      </c>
      <c r="I58" s="35" t="n">
        <f aca="false">$I$55*H58</f>
        <v>663.4086198</v>
      </c>
    </row>
    <row r="59" customFormat="false" ht="15" hidden="false" customHeight="true" outlineLevel="0" collapsed="false">
      <c r="A59" s="22" t="n">
        <v>2</v>
      </c>
      <c r="B59" s="10" t="s">
        <v>59</v>
      </c>
      <c r="C59" s="10"/>
      <c r="D59" s="10"/>
      <c r="E59" s="10"/>
      <c r="F59" s="10"/>
      <c r="G59" s="10"/>
      <c r="H59" s="34" t="n">
        <v>0.015</v>
      </c>
      <c r="I59" s="35" t="n">
        <f aca="false">$I$55*H59</f>
        <v>49.755646485</v>
      </c>
    </row>
    <row r="60" customFormat="false" ht="15" hidden="false" customHeight="true" outlineLevel="0" collapsed="false">
      <c r="A60" s="22" t="n">
        <v>3</v>
      </c>
      <c r="B60" s="10" t="s">
        <v>60</v>
      </c>
      <c r="C60" s="10"/>
      <c r="D60" s="10"/>
      <c r="E60" s="10"/>
      <c r="F60" s="10"/>
      <c r="G60" s="10"/>
      <c r="H60" s="34" t="n">
        <v>0.01</v>
      </c>
      <c r="I60" s="35" t="n">
        <f aca="false">$I$55*H60</f>
        <v>33.17043099</v>
      </c>
    </row>
    <row r="61" customFormat="false" ht="15" hidden="false" customHeight="true" outlineLevel="0" collapsed="false">
      <c r="A61" s="22" t="n">
        <v>4</v>
      </c>
      <c r="B61" s="10" t="s">
        <v>61</v>
      </c>
      <c r="C61" s="10"/>
      <c r="D61" s="10"/>
      <c r="E61" s="10"/>
      <c r="F61" s="10"/>
      <c r="G61" s="10"/>
      <c r="H61" s="34" t="n">
        <v>0.002</v>
      </c>
      <c r="I61" s="35" t="n">
        <f aca="false">$I$55*H61</f>
        <v>6.634086198</v>
      </c>
    </row>
    <row r="62" customFormat="false" ht="15" hidden="false" customHeight="true" outlineLevel="0" collapsed="false">
      <c r="A62" s="22" t="n">
        <v>5</v>
      </c>
      <c r="B62" s="10" t="s">
        <v>62</v>
      </c>
      <c r="C62" s="10"/>
      <c r="D62" s="10"/>
      <c r="E62" s="10"/>
      <c r="F62" s="10"/>
      <c r="G62" s="10"/>
      <c r="H62" s="34" t="n">
        <v>0.025</v>
      </c>
      <c r="I62" s="35" t="n">
        <f aca="false">$I$55*H62</f>
        <v>82.926077475</v>
      </c>
    </row>
    <row r="63" customFormat="false" ht="15" hidden="false" customHeight="true" outlineLevel="0" collapsed="false">
      <c r="A63" s="22" t="n">
        <v>6</v>
      </c>
      <c r="B63" s="10" t="s">
        <v>63</v>
      </c>
      <c r="C63" s="10"/>
      <c r="D63" s="10"/>
      <c r="E63" s="10"/>
      <c r="F63" s="10"/>
      <c r="G63" s="10"/>
      <c r="H63" s="34" t="n">
        <v>0.08</v>
      </c>
      <c r="I63" s="35" t="n">
        <f aca="false">$I$55*H63</f>
        <v>265.36344792</v>
      </c>
    </row>
    <row r="64" customFormat="false" ht="15" hidden="false" customHeight="true" outlineLevel="0" collapsed="false">
      <c r="A64" s="22" t="n">
        <v>7</v>
      </c>
      <c r="B64" s="10" t="s">
        <v>64</v>
      </c>
      <c r="C64" s="10"/>
      <c r="D64" s="10"/>
      <c r="E64" s="10"/>
      <c r="F64" s="10"/>
      <c r="G64" s="10"/>
      <c r="H64" s="34" t="n">
        <v>0.03</v>
      </c>
      <c r="I64" s="35" t="n">
        <f aca="false">$I$55*H64</f>
        <v>99.51129297</v>
      </c>
    </row>
    <row r="65" customFormat="false" ht="15" hidden="false" customHeight="true" outlineLevel="0" collapsed="false">
      <c r="A65" s="22" t="n">
        <v>8</v>
      </c>
      <c r="B65" s="10" t="s">
        <v>65</v>
      </c>
      <c r="C65" s="10"/>
      <c r="D65" s="10"/>
      <c r="E65" s="10"/>
      <c r="F65" s="10"/>
      <c r="G65" s="10"/>
      <c r="H65" s="34" t="n">
        <v>0.006</v>
      </c>
      <c r="I65" s="35" t="n">
        <f aca="false">$I$55*H65</f>
        <v>19.902258594</v>
      </c>
    </row>
    <row r="66" s="41" customFormat="true" ht="15" hidden="false" customHeight="true" outlineLevel="0" collapsed="false">
      <c r="A66" s="37" t="s">
        <v>66</v>
      </c>
      <c r="B66" s="37"/>
      <c r="C66" s="37"/>
      <c r="D66" s="37"/>
      <c r="E66" s="37"/>
      <c r="F66" s="37"/>
      <c r="G66" s="37"/>
      <c r="H66" s="38" t="n">
        <f aca="false">SUM(H58:H65)</f>
        <v>0.368</v>
      </c>
      <c r="I66" s="39" t="n">
        <f aca="false">SUM(I58:I65)</f>
        <v>1220.671860432</v>
      </c>
      <c r="J66" s="40"/>
    </row>
    <row r="67" customFormat="false" ht="15" hidden="false" customHeight="true" outlineLevel="0" collapsed="false">
      <c r="A67" s="43" t="s">
        <v>67</v>
      </c>
      <c r="B67" s="43"/>
      <c r="C67" s="43"/>
      <c r="D67" s="43"/>
      <c r="E67" s="43"/>
      <c r="F67" s="43"/>
      <c r="G67" s="43"/>
      <c r="H67" s="43"/>
      <c r="I67" s="43"/>
    </row>
    <row r="68" customFormat="false" ht="30.75" hidden="false" customHeight="true" outlineLevel="0" collapsed="false">
      <c r="A68" s="44" t="s">
        <v>68</v>
      </c>
      <c r="B68" s="44"/>
      <c r="C68" s="44"/>
      <c r="D68" s="44"/>
      <c r="E68" s="44"/>
      <c r="F68" s="44"/>
      <c r="G68" s="44"/>
      <c r="H68" s="44"/>
      <c r="I68" s="44"/>
    </row>
    <row r="69" customFormat="false" ht="33.75" hidden="false" customHeight="true" outlineLevel="0" collapsed="false">
      <c r="A69" s="32" t="s">
        <v>69</v>
      </c>
      <c r="B69" s="33" t="s">
        <v>70</v>
      </c>
      <c r="C69" s="33"/>
      <c r="D69" s="33"/>
      <c r="E69" s="33"/>
      <c r="F69" s="33"/>
      <c r="G69" s="33"/>
      <c r="H69" s="32" t="s">
        <v>43</v>
      </c>
      <c r="I69" s="32" t="s">
        <v>44</v>
      </c>
    </row>
    <row r="70" customFormat="false" ht="15" hidden="false" customHeight="true" outlineLevel="0" collapsed="false">
      <c r="A70" s="22" t="n">
        <v>1</v>
      </c>
      <c r="B70" s="10" t="s">
        <v>71</v>
      </c>
      <c r="C70" s="10"/>
      <c r="D70" s="10"/>
      <c r="E70" s="10"/>
      <c r="F70" s="10"/>
      <c r="G70" s="10"/>
      <c r="H70" s="34" t="n">
        <v>0.119314</v>
      </c>
      <c r="I70" s="35" t="n">
        <f aca="false">$I$55*H70</f>
        <v>395.769680314086</v>
      </c>
    </row>
    <row r="71" customFormat="false" ht="15" hidden="false" customHeight="true" outlineLevel="0" collapsed="false">
      <c r="A71" s="22" t="n">
        <v>2</v>
      </c>
      <c r="B71" s="10" t="s">
        <v>72</v>
      </c>
      <c r="C71" s="10"/>
      <c r="D71" s="10"/>
      <c r="E71" s="10"/>
      <c r="F71" s="10"/>
      <c r="G71" s="10"/>
      <c r="H71" s="34" t="n">
        <v>0.020479</v>
      </c>
      <c r="I71" s="35" t="n">
        <f aca="false">$I$55*H71</f>
        <v>67.929725624421</v>
      </c>
    </row>
    <row r="72" customFormat="false" ht="15" hidden="false" customHeight="true" outlineLevel="0" collapsed="false">
      <c r="A72" s="22" t="n">
        <v>3</v>
      </c>
      <c r="B72" s="10" t="s">
        <v>73</v>
      </c>
      <c r="C72" s="10"/>
      <c r="D72" s="10"/>
      <c r="E72" s="10"/>
      <c r="F72" s="10"/>
      <c r="G72" s="10"/>
      <c r="H72" s="34" t="n">
        <v>0.012123</v>
      </c>
      <c r="I72" s="35" t="n">
        <f aca="false">$I$55*H72</f>
        <v>40.212513489177</v>
      </c>
    </row>
    <row r="73" customFormat="false" ht="15" hidden="false" customHeight="true" outlineLevel="0" collapsed="false">
      <c r="A73" s="22" t="n">
        <v>4</v>
      </c>
      <c r="B73" s="10" t="s">
        <v>74</v>
      </c>
      <c r="C73" s="10"/>
      <c r="D73" s="10"/>
      <c r="E73" s="10"/>
      <c r="F73" s="10"/>
      <c r="G73" s="10"/>
      <c r="H73" s="34" t="n">
        <v>0.011436</v>
      </c>
      <c r="I73" s="35" t="n">
        <f aca="false">$I$55*H73</f>
        <v>37.933704880164</v>
      </c>
    </row>
    <row r="74" customFormat="false" ht="15" hidden="false" customHeight="true" outlineLevel="0" collapsed="false">
      <c r="A74" s="22" t="n">
        <v>5</v>
      </c>
      <c r="B74" s="10" t="s">
        <v>75</v>
      </c>
      <c r="C74" s="10"/>
      <c r="D74" s="10"/>
      <c r="E74" s="10"/>
      <c r="F74" s="10"/>
      <c r="G74" s="10"/>
      <c r="H74" s="34" t="n">
        <v>0.000174</v>
      </c>
      <c r="I74" s="35" t="n">
        <f aca="false">$I$55*H74</f>
        <v>0.577165499226</v>
      </c>
    </row>
    <row r="75" customFormat="false" ht="15" hidden="false" customHeight="true" outlineLevel="0" collapsed="false">
      <c r="A75" s="22" t="n">
        <v>6</v>
      </c>
      <c r="B75" s="10" t="s">
        <v>76</v>
      </c>
      <c r="C75" s="10"/>
      <c r="D75" s="10"/>
      <c r="E75" s="10"/>
      <c r="F75" s="10"/>
      <c r="G75" s="10"/>
      <c r="H75" s="34" t="n">
        <v>0.000442</v>
      </c>
      <c r="I75" s="35" t="n">
        <f aca="false">$I$55*H75</f>
        <v>1.466133049758</v>
      </c>
    </row>
    <row r="76" customFormat="false" ht="15" hidden="false" customHeight="true" outlineLevel="0" collapsed="false">
      <c r="A76" s="22" t="n">
        <v>7</v>
      </c>
      <c r="B76" s="10" t="s">
        <v>77</v>
      </c>
      <c r="C76" s="10"/>
      <c r="D76" s="10"/>
      <c r="E76" s="10"/>
      <c r="F76" s="10"/>
      <c r="G76" s="10"/>
      <c r="H76" s="34" t="n">
        <v>0.000185</v>
      </c>
      <c r="I76" s="35" t="n">
        <f aca="false">$I$55*H76</f>
        <v>0.613652973315</v>
      </c>
    </row>
    <row r="77" customFormat="false" ht="15" hidden="false" customHeight="true" outlineLevel="0" collapsed="false">
      <c r="A77" s="22" t="n">
        <v>8</v>
      </c>
      <c r="B77" s="10" t="s">
        <v>78</v>
      </c>
      <c r="C77" s="10"/>
      <c r="D77" s="10"/>
      <c r="E77" s="10"/>
      <c r="F77" s="10"/>
      <c r="G77" s="10"/>
      <c r="H77" s="34" t="n">
        <v>0.09079</v>
      </c>
      <c r="I77" s="35" t="n">
        <f aca="false">$I$55*H77</f>
        <v>301.15434295821</v>
      </c>
    </row>
    <row r="78" s="41" customFormat="true" ht="15" hidden="false" customHeight="true" outlineLevel="0" collapsed="false">
      <c r="A78" s="37" t="s">
        <v>79</v>
      </c>
      <c r="B78" s="37"/>
      <c r="C78" s="37"/>
      <c r="D78" s="37"/>
      <c r="E78" s="37"/>
      <c r="F78" s="37"/>
      <c r="G78" s="37"/>
      <c r="H78" s="38" t="n">
        <f aca="false">SUM(H70:H77)</f>
        <v>0.254943</v>
      </c>
      <c r="I78" s="39" t="n">
        <f aca="false">SUM(I70:I77)</f>
        <v>845.656918788357</v>
      </c>
      <c r="J78" s="40"/>
    </row>
    <row r="79" customFormat="false" ht="11.25" hidden="false" customHeight="true" outlineLevel="0" collapsed="false">
      <c r="A79" s="45" t="s">
        <v>80</v>
      </c>
      <c r="B79" s="46" t="s">
        <v>81</v>
      </c>
      <c r="C79" s="46"/>
      <c r="D79" s="46"/>
      <c r="E79" s="46"/>
      <c r="F79" s="46"/>
      <c r="G79" s="46"/>
      <c r="H79" s="46"/>
      <c r="I79" s="46"/>
    </row>
    <row r="80" customFormat="false" ht="15" hidden="false" customHeight="true" outlineLevel="0" collapsed="false">
      <c r="A80" s="45" t="s">
        <v>82</v>
      </c>
      <c r="B80" s="47" t="s">
        <v>83</v>
      </c>
      <c r="C80" s="47"/>
      <c r="D80" s="47"/>
      <c r="E80" s="47"/>
      <c r="F80" s="47"/>
      <c r="G80" s="47"/>
      <c r="H80" s="47"/>
      <c r="I80" s="47"/>
    </row>
    <row r="81" customFormat="false" ht="33.75" hidden="false" customHeight="true" outlineLevel="0" collapsed="false">
      <c r="A81" s="32" t="s">
        <v>84</v>
      </c>
      <c r="B81" s="33" t="s">
        <v>85</v>
      </c>
      <c r="C81" s="33"/>
      <c r="D81" s="33"/>
      <c r="E81" s="33"/>
      <c r="F81" s="33"/>
      <c r="G81" s="33"/>
      <c r="H81" s="32" t="s">
        <v>43</v>
      </c>
      <c r="I81" s="32" t="s">
        <v>44</v>
      </c>
    </row>
    <row r="82" customFormat="false" ht="15" hidden="false" customHeight="true" outlineLevel="0" collapsed="false">
      <c r="A82" s="22" t="n">
        <v>1</v>
      </c>
      <c r="B82" s="10" t="s">
        <v>86</v>
      </c>
      <c r="C82" s="10"/>
      <c r="D82" s="10"/>
      <c r="E82" s="10"/>
      <c r="F82" s="10"/>
      <c r="G82" s="10"/>
      <c r="H82" s="34" t="n">
        <v>0.048321</v>
      </c>
      <c r="I82" s="35" t="n">
        <f aca="false">$I$55*H82</f>
        <v>160.282839586779</v>
      </c>
    </row>
    <row r="83" customFormat="false" ht="15" hidden="false" customHeight="true" outlineLevel="0" collapsed="false">
      <c r="A83" s="22" t="n">
        <v>2</v>
      </c>
      <c r="B83" s="10" t="s">
        <v>87</v>
      </c>
      <c r="C83" s="10"/>
      <c r="D83" s="10"/>
      <c r="E83" s="10"/>
      <c r="F83" s="10"/>
      <c r="G83" s="10"/>
      <c r="H83" s="34" t="n">
        <v>0.003511</v>
      </c>
      <c r="I83" s="35" t="n">
        <f aca="false">$I$55*H83</f>
        <v>11.646138320589</v>
      </c>
    </row>
    <row r="84" customFormat="false" ht="15" hidden="false" customHeight="true" outlineLevel="0" collapsed="false">
      <c r="A84" s="22" t="n">
        <v>3</v>
      </c>
      <c r="B84" s="10" t="s">
        <v>88</v>
      </c>
      <c r="C84" s="10"/>
      <c r="D84" s="10"/>
      <c r="E84" s="10"/>
      <c r="F84" s="10"/>
      <c r="G84" s="10"/>
      <c r="H84" s="34" t="n">
        <v>0.019328</v>
      </c>
      <c r="I84" s="35" t="n">
        <f aca="false">$I$55*H84</f>
        <v>64.111809017472</v>
      </c>
    </row>
    <row r="85" s="41" customFormat="true" ht="15" hidden="false" customHeight="true" outlineLevel="0" collapsed="false">
      <c r="A85" s="37" t="s">
        <v>89</v>
      </c>
      <c r="B85" s="37"/>
      <c r="C85" s="37"/>
      <c r="D85" s="37"/>
      <c r="E85" s="37"/>
      <c r="F85" s="37"/>
      <c r="G85" s="37"/>
      <c r="H85" s="38" t="n">
        <f aca="false">SUM(H82:H84)</f>
        <v>0.07116</v>
      </c>
      <c r="I85" s="39" t="n">
        <f aca="false">SUM(I82:I84)</f>
        <v>236.04078692484</v>
      </c>
      <c r="J85" s="40"/>
    </row>
    <row r="86" customFormat="false" ht="4.5" hidden="false" customHeight="true" outlineLevel="0" collapsed="false"/>
    <row r="87" customFormat="false" ht="33.75" hidden="false" customHeight="true" outlineLevel="0" collapsed="false">
      <c r="A87" s="32" t="s">
        <v>90</v>
      </c>
      <c r="B87" s="33" t="s">
        <v>91</v>
      </c>
      <c r="C87" s="33"/>
      <c r="D87" s="33"/>
      <c r="E87" s="33"/>
      <c r="F87" s="33"/>
      <c r="G87" s="33"/>
      <c r="H87" s="32" t="s">
        <v>43</v>
      </c>
      <c r="I87" s="32" t="s">
        <v>44</v>
      </c>
    </row>
    <row r="88" customFormat="false" ht="15" hidden="false" customHeight="true" outlineLevel="0" collapsed="false">
      <c r="A88" s="22" t="n">
        <v>1</v>
      </c>
      <c r="B88" s="10" t="s">
        <v>92</v>
      </c>
      <c r="C88" s="10"/>
      <c r="D88" s="10"/>
      <c r="E88" s="10"/>
      <c r="F88" s="10"/>
      <c r="G88" s="10"/>
      <c r="H88" s="34" t="n">
        <f aca="false">(H66*H78)</f>
        <v>0.093819024</v>
      </c>
      <c r="I88" s="35" t="n">
        <f aca="false">$I$55*H88</f>
        <v>311.201746114115</v>
      </c>
    </row>
    <row r="89" s="41" customFormat="true" ht="15" hidden="false" customHeight="true" outlineLevel="0" collapsed="false">
      <c r="A89" s="37" t="s">
        <v>93</v>
      </c>
      <c r="B89" s="37"/>
      <c r="C89" s="37"/>
      <c r="D89" s="37"/>
      <c r="E89" s="37"/>
      <c r="F89" s="37"/>
      <c r="G89" s="37"/>
      <c r="H89" s="38" t="n">
        <f aca="false">SUM(H88)</f>
        <v>0.093819024</v>
      </c>
      <c r="I89" s="39" t="n">
        <f aca="false">I88</f>
        <v>311.201746114115</v>
      </c>
      <c r="J89" s="40"/>
      <c r="K89" s="48"/>
    </row>
    <row r="90" customFormat="false" ht="4.5" hidden="false" customHeight="true" outlineLevel="0" collapsed="false">
      <c r="J90" s="49"/>
    </row>
    <row r="91" s="41" customFormat="true" ht="12" hidden="false" customHeight="true" outlineLevel="0" collapsed="false">
      <c r="A91" s="50" t="s">
        <v>94</v>
      </c>
      <c r="B91" s="50"/>
      <c r="C91" s="50"/>
      <c r="D91" s="50"/>
      <c r="E91" s="50"/>
      <c r="F91" s="50"/>
      <c r="G91" s="50"/>
      <c r="H91" s="51" t="n">
        <f aca="false">H66+H78+H85+H89</f>
        <v>0.787922024</v>
      </c>
      <c r="I91" s="52" t="n">
        <f aca="false">I66+I78+I85+I89</f>
        <v>2613.57131225931</v>
      </c>
      <c r="J91" s="40"/>
    </row>
    <row r="92" customFormat="false" ht="4.5" hidden="false" customHeight="true" outlineLevel="0" collapsed="false"/>
    <row r="93" customFormat="false" ht="33.75" hidden="false" customHeight="true" outlineLevel="0" collapsed="false">
      <c r="A93" s="32" t="s">
        <v>95</v>
      </c>
      <c r="B93" s="33" t="s">
        <v>96</v>
      </c>
      <c r="C93" s="33"/>
      <c r="D93" s="33"/>
      <c r="E93" s="33"/>
      <c r="F93" s="33"/>
      <c r="G93" s="33"/>
      <c r="H93" s="32" t="s">
        <v>43</v>
      </c>
      <c r="I93" s="32" t="s">
        <v>44</v>
      </c>
    </row>
    <row r="94" customFormat="false" ht="15" hidden="false" customHeight="true" outlineLevel="0" collapsed="false">
      <c r="A94" s="22" t="n">
        <v>1</v>
      </c>
      <c r="B94" s="10" t="s">
        <v>28</v>
      </c>
      <c r="C94" s="10"/>
      <c r="D94" s="10"/>
      <c r="E94" s="10"/>
      <c r="F94" s="10"/>
      <c r="G94" s="10"/>
      <c r="H94" s="34" t="n">
        <f aca="false">I94/$I$55</f>
        <v>0.108530395673342</v>
      </c>
      <c r="I94" s="35" t="n">
        <f aca="false">I111</f>
        <v>360</v>
      </c>
    </row>
    <row r="95" customFormat="false" ht="15" hidden="false" customHeight="true" outlineLevel="0" collapsed="false">
      <c r="A95" s="22" t="n">
        <v>2</v>
      </c>
      <c r="B95" s="10" t="s">
        <v>29</v>
      </c>
      <c r="C95" s="10"/>
      <c r="D95" s="10"/>
      <c r="E95" s="10"/>
      <c r="F95" s="10"/>
      <c r="G95" s="10"/>
      <c r="H95" s="34" t="n">
        <f aca="false">I95/$I$55</f>
        <v>0</v>
      </c>
      <c r="I95" s="35" t="n">
        <f aca="false">I107</f>
        <v>0</v>
      </c>
    </row>
    <row r="96" customFormat="false" ht="15" hidden="false" customHeight="true" outlineLevel="0" collapsed="false">
      <c r="A96" s="22" t="n">
        <v>3</v>
      </c>
      <c r="B96" s="10" t="s">
        <v>97</v>
      </c>
      <c r="C96" s="10"/>
      <c r="D96" s="10"/>
      <c r="E96" s="10"/>
      <c r="F96" s="10"/>
      <c r="G96" s="10"/>
      <c r="H96" s="34" t="n">
        <f aca="false">I96/$I$55</f>
        <v>0</v>
      </c>
      <c r="I96" s="35" t="n">
        <f aca="false">I103</f>
        <v>0</v>
      </c>
    </row>
    <row r="97" customFormat="false" ht="15" hidden="false" customHeight="true" outlineLevel="0" collapsed="false">
      <c r="A97" s="22" t="n">
        <v>4</v>
      </c>
      <c r="B97" s="10" t="s">
        <v>98</v>
      </c>
      <c r="C97" s="10"/>
      <c r="D97" s="10"/>
      <c r="E97" s="10"/>
      <c r="F97" s="10"/>
      <c r="G97" s="10"/>
      <c r="H97" s="34" t="n">
        <f aca="false">I97/$I$55</f>
        <v>0.064914742912118</v>
      </c>
      <c r="I97" s="35" t="n">
        <f aca="false">IF(I28="Não aplicável",0,((I10/H10)*1.5*I28))</f>
        <v>215.325</v>
      </c>
    </row>
    <row r="98" customFormat="false" ht="15" hidden="false" customHeight="true" outlineLevel="0" collapsed="false">
      <c r="A98" s="22" t="n">
        <v>5</v>
      </c>
      <c r="B98" s="10" t="s">
        <v>99</v>
      </c>
      <c r="C98" s="10"/>
      <c r="D98" s="10"/>
      <c r="E98" s="10"/>
      <c r="F98" s="10"/>
      <c r="G98" s="10"/>
      <c r="H98" s="34" t="n">
        <f aca="false">I98/$I$55</f>
        <v>0</v>
      </c>
      <c r="I98" s="35" t="n">
        <f aca="false">IF(I23="Não aplicável",0,I23)</f>
        <v>0</v>
      </c>
    </row>
    <row r="99" customFormat="false" ht="13.5" hidden="false" customHeight="true" outlineLevel="0" collapsed="false">
      <c r="A99" s="37" t="s">
        <v>100</v>
      </c>
      <c r="B99" s="37"/>
      <c r="C99" s="37"/>
      <c r="D99" s="37"/>
      <c r="E99" s="37"/>
      <c r="F99" s="37"/>
      <c r="G99" s="37"/>
      <c r="H99" s="38" t="n">
        <f aca="false">SUM(H94:H98)</f>
        <v>0.17344513858546</v>
      </c>
      <c r="I99" s="39" t="n">
        <f aca="false">SUM(I94:I98)</f>
        <v>575.325</v>
      </c>
      <c r="J99" s="53"/>
    </row>
    <row r="100" customFormat="false" ht="5.25" hidden="false" customHeight="true" outlineLevel="0" collapsed="false">
      <c r="A100" s="45"/>
      <c r="B100" s="43"/>
      <c r="C100" s="43"/>
      <c r="D100" s="43"/>
      <c r="E100" s="43"/>
      <c r="F100" s="43"/>
      <c r="G100" s="43"/>
      <c r="H100" s="54"/>
      <c r="I100" s="55"/>
    </row>
    <row r="101" customFormat="false" ht="15" hidden="false" customHeight="true" outlineLevel="0" collapsed="false">
      <c r="A101" s="56" t="s">
        <v>103</v>
      </c>
      <c r="B101" s="56"/>
      <c r="C101" s="56"/>
      <c r="D101" s="56"/>
      <c r="E101" s="56"/>
      <c r="F101" s="56"/>
      <c r="G101" s="56"/>
      <c r="H101" s="56"/>
      <c r="I101" s="56"/>
    </row>
    <row r="102" customFormat="false" ht="24" hidden="false" customHeight="true" outlineLevel="0" collapsed="false">
      <c r="A102" s="22" t="s">
        <v>104</v>
      </c>
      <c r="B102" s="22"/>
      <c r="C102" s="22" t="s">
        <v>105</v>
      </c>
      <c r="D102" s="22" t="s">
        <v>106</v>
      </c>
      <c r="E102" s="22" t="s">
        <v>107</v>
      </c>
      <c r="F102" s="22" t="s">
        <v>108</v>
      </c>
      <c r="G102" s="22" t="s">
        <v>109</v>
      </c>
      <c r="H102" s="34" t="s">
        <v>110</v>
      </c>
      <c r="I102" s="35" t="s">
        <v>111</v>
      </c>
    </row>
    <row r="103" customFormat="false" ht="15" hidden="false" customHeight="true" outlineLevel="0" collapsed="false">
      <c r="A103" s="57" t="n">
        <f aca="false">IF(I14="Não aplicável",0,I14)</f>
        <v>4</v>
      </c>
      <c r="B103" s="57"/>
      <c r="C103" s="116" t="n">
        <f aca="false">IF(I15="Não aplicável",0,I15)</f>
        <v>15</v>
      </c>
      <c r="D103" s="22" t="n">
        <v>2</v>
      </c>
      <c r="E103" s="58" t="n">
        <f aca="false">A103*C103*D103</f>
        <v>120</v>
      </c>
      <c r="F103" s="58" t="n">
        <f aca="false">I37</f>
        <v>2105.4</v>
      </c>
      <c r="G103" s="59" t="n">
        <f aca="false">IF(I16="Não aplicável",0,I16)</f>
        <v>0.06</v>
      </c>
      <c r="H103" s="58" t="n">
        <f aca="false">F103*G103</f>
        <v>126.324</v>
      </c>
      <c r="I103" s="35" t="n">
        <f aca="false">IF((E103-H103)&gt;0,E103-H103,0)</f>
        <v>0</v>
      </c>
    </row>
    <row r="104" customFormat="false" ht="4.5" hidden="false" customHeight="true" outlineLevel="0" collapsed="false">
      <c r="A104" s="60"/>
      <c r="E104" s="53"/>
      <c r="F104" s="53"/>
      <c r="G104" s="61"/>
      <c r="H104" s="53"/>
      <c r="I104" s="62"/>
    </row>
    <row r="105" customFormat="false" ht="15" hidden="false" customHeight="true" outlineLevel="0" collapsed="false">
      <c r="A105" s="56" t="s">
        <v>112</v>
      </c>
      <c r="B105" s="56"/>
      <c r="C105" s="56"/>
      <c r="D105" s="56"/>
      <c r="E105" s="56"/>
      <c r="F105" s="56"/>
      <c r="G105" s="56"/>
      <c r="H105" s="56"/>
      <c r="I105" s="56"/>
    </row>
    <row r="106" customFormat="false" ht="24" hidden="false" customHeight="true" outlineLevel="0" collapsed="false">
      <c r="A106" s="22" t="s">
        <v>104</v>
      </c>
      <c r="B106" s="22"/>
      <c r="C106" s="22" t="s">
        <v>113</v>
      </c>
      <c r="D106" s="22" t="s">
        <v>106</v>
      </c>
      <c r="E106" s="22" t="s">
        <v>107</v>
      </c>
      <c r="F106" s="22" t="s">
        <v>108</v>
      </c>
      <c r="G106" s="22" t="s">
        <v>109</v>
      </c>
      <c r="H106" s="34" t="s">
        <v>110</v>
      </c>
      <c r="I106" s="35" t="s">
        <v>111</v>
      </c>
    </row>
    <row r="107" customFormat="false" ht="15" hidden="false" customHeight="true" outlineLevel="0" collapsed="false">
      <c r="A107" s="58" t="n">
        <f aca="false">IF(I20="Não aplicável",0,I20)</f>
        <v>0</v>
      </c>
      <c r="B107" s="58"/>
      <c r="C107" s="63" t="n">
        <f aca="false">IF(I21="Não aplicável",0,I21)</f>
        <v>15</v>
      </c>
      <c r="D107" s="22" t="n">
        <v>1</v>
      </c>
      <c r="E107" s="58" t="n">
        <f aca="false">A107*C107*D107</f>
        <v>0</v>
      </c>
      <c r="F107" s="58" t="n">
        <f aca="false">E107</f>
        <v>0</v>
      </c>
      <c r="G107" s="64" t="n">
        <f aca="false">IF(I22="Não aplicável",0,I22)</f>
        <v>0</v>
      </c>
      <c r="H107" s="58" t="n">
        <f aca="false">F107*G107</f>
        <v>0</v>
      </c>
      <c r="I107" s="35" t="n">
        <f aca="false">E107-H107</f>
        <v>0</v>
      </c>
    </row>
    <row r="108" customFormat="false" ht="4.5" hidden="false" customHeight="true" outlineLevel="0" collapsed="false">
      <c r="A108" s="65"/>
      <c r="B108" s="65"/>
      <c r="C108" s="65"/>
      <c r="D108" s="65"/>
      <c r="E108" s="40"/>
      <c r="F108" s="40"/>
      <c r="G108" s="66"/>
      <c r="H108" s="40"/>
      <c r="I108" s="67"/>
    </row>
    <row r="109" customFormat="false" ht="15" hidden="false" customHeight="true" outlineLevel="0" collapsed="false">
      <c r="A109" s="56" t="s">
        <v>114</v>
      </c>
      <c r="B109" s="56"/>
      <c r="C109" s="56"/>
      <c r="D109" s="56"/>
      <c r="E109" s="56"/>
      <c r="F109" s="56"/>
      <c r="G109" s="56"/>
      <c r="H109" s="56"/>
      <c r="I109" s="56"/>
    </row>
    <row r="110" customFormat="false" ht="23.25" hidden="false" customHeight="true" outlineLevel="0" collapsed="false">
      <c r="A110" s="22" t="s">
        <v>104</v>
      </c>
      <c r="B110" s="22"/>
      <c r="C110" s="22" t="s">
        <v>113</v>
      </c>
      <c r="D110" s="22" t="s">
        <v>106</v>
      </c>
      <c r="E110" s="22" t="s">
        <v>107</v>
      </c>
      <c r="F110" s="22" t="s">
        <v>108</v>
      </c>
      <c r="G110" s="22" t="s">
        <v>109</v>
      </c>
      <c r="H110" s="34" t="str">
        <f aca="false">H102</f>
        <v>Valor desconto</v>
      </c>
      <c r="I110" s="35" t="s">
        <v>111</v>
      </c>
    </row>
    <row r="111" customFormat="false" ht="15" hidden="false" customHeight="true" outlineLevel="0" collapsed="false">
      <c r="A111" s="58" t="n">
        <f aca="false">IF(I17="Não aplicável",0,I17)</f>
        <v>30</v>
      </c>
      <c r="B111" s="58"/>
      <c r="C111" s="63" t="n">
        <f aca="false">IF(I18="Não aplicável",0,I18)</f>
        <v>15</v>
      </c>
      <c r="D111" s="22" t="n">
        <v>1</v>
      </c>
      <c r="E111" s="58" t="n">
        <f aca="false">A111*C111*D111</f>
        <v>450</v>
      </c>
      <c r="F111" s="58" t="n">
        <f aca="false">E111</f>
        <v>450</v>
      </c>
      <c r="G111" s="64" t="n">
        <f aca="false">IF(I19="Não aplicável",0,I19)</f>
        <v>0.2</v>
      </c>
      <c r="H111" s="58" t="n">
        <f aca="false">F111*G111</f>
        <v>90</v>
      </c>
      <c r="I111" s="35" t="n">
        <f aca="false">E111-H111</f>
        <v>360</v>
      </c>
    </row>
    <row r="112" customFormat="false" ht="4.5" hidden="false" customHeight="true" outlineLevel="0" collapsed="false"/>
    <row r="113" customFormat="false" ht="12" hidden="false" customHeight="true" outlineLevel="0" collapsed="false">
      <c r="A113" s="68" t="s">
        <v>115</v>
      </c>
      <c r="B113" s="68"/>
      <c r="C113" s="68"/>
      <c r="D113" s="68"/>
      <c r="E113" s="68"/>
      <c r="F113" s="68"/>
      <c r="G113" s="68"/>
      <c r="H113" s="69" t="n">
        <f aca="false">H55+H91+H99</f>
        <v>1.96136716258546</v>
      </c>
      <c r="I113" s="70" t="n">
        <f aca="false">I55+I91+I99</f>
        <v>6505.93941125931</v>
      </c>
      <c r="J113" s="53"/>
      <c r="L113" s="53"/>
    </row>
    <row r="114" s="75" customFormat="true" ht="4.5" hidden="false" customHeight="true" outlineLevel="0" collapsed="false">
      <c r="A114" s="71"/>
      <c r="B114" s="71"/>
      <c r="C114" s="71"/>
      <c r="D114" s="71"/>
      <c r="E114" s="71"/>
      <c r="F114" s="71"/>
      <c r="G114" s="71"/>
      <c r="H114" s="72"/>
      <c r="I114" s="73"/>
      <c r="J114" s="74"/>
      <c r="L114" s="74"/>
    </row>
    <row r="115" customFormat="false" ht="11.25" hidden="false" customHeight="true" outlineLevel="0" collapsed="false">
      <c r="A115" s="31" t="s">
        <v>116</v>
      </c>
      <c r="B115" s="31"/>
      <c r="C115" s="31"/>
      <c r="D115" s="31"/>
      <c r="E115" s="31"/>
      <c r="F115" s="31"/>
      <c r="G115" s="31"/>
      <c r="H115" s="31"/>
      <c r="I115" s="31"/>
    </row>
    <row r="116" customFormat="false" ht="33.75" hidden="false" customHeight="true" outlineLevel="0" collapsed="false">
      <c r="A116" s="32" t="s">
        <v>41</v>
      </c>
      <c r="B116" s="33" t="s">
        <v>117</v>
      </c>
      <c r="C116" s="33"/>
      <c r="D116" s="33"/>
      <c r="E116" s="33"/>
      <c r="F116" s="33"/>
      <c r="G116" s="33"/>
      <c r="H116" s="32" t="s">
        <v>43</v>
      </c>
      <c r="I116" s="32" t="s">
        <v>44</v>
      </c>
    </row>
    <row r="117" customFormat="false" ht="15" hidden="false" customHeight="true" outlineLevel="0" collapsed="false">
      <c r="A117" s="22" t="n">
        <v>1</v>
      </c>
      <c r="B117" s="10" t="s">
        <v>118</v>
      </c>
      <c r="C117" s="10"/>
      <c r="D117" s="10"/>
      <c r="E117" s="10"/>
      <c r="F117" s="10"/>
      <c r="G117" s="10"/>
      <c r="H117" s="34" t="n">
        <f aca="false">I117/$I$129</f>
        <v>0</v>
      </c>
      <c r="I117" s="35" t="n">
        <v>0</v>
      </c>
    </row>
    <row r="118" customFormat="false" ht="15" hidden="false" customHeight="true" outlineLevel="0" collapsed="false">
      <c r="A118" s="22" t="n">
        <v>2</v>
      </c>
      <c r="B118" s="14" t="s">
        <v>119</v>
      </c>
      <c r="C118" s="14"/>
      <c r="D118" s="14"/>
      <c r="E118" s="14"/>
      <c r="F118" s="14"/>
      <c r="G118" s="14"/>
      <c r="H118" s="34" t="n">
        <f aca="false">I118/$I$129</f>
        <v>0</v>
      </c>
      <c r="I118" s="35" t="n">
        <f aca="false">IF(F127=10%,G127,0)</f>
        <v>0</v>
      </c>
    </row>
    <row r="119" customFormat="false" ht="15" hidden="false" customHeight="true" outlineLevel="0" collapsed="false">
      <c r="A119" s="22" t="n">
        <v>3</v>
      </c>
      <c r="B119" s="10" t="s">
        <v>120</v>
      </c>
      <c r="C119" s="10"/>
      <c r="D119" s="10"/>
      <c r="E119" s="10"/>
      <c r="F119" s="10"/>
      <c r="G119" s="10"/>
      <c r="H119" s="34" t="n">
        <f aca="false">I119/$I$129</f>
        <v>0</v>
      </c>
      <c r="I119" s="35" t="n">
        <v>0</v>
      </c>
    </row>
    <row r="120" customFormat="false" ht="15" hidden="false" customHeight="true" outlineLevel="0" collapsed="false">
      <c r="A120" s="22" t="n">
        <v>4</v>
      </c>
      <c r="B120" s="10" t="s">
        <v>121</v>
      </c>
      <c r="C120" s="10"/>
      <c r="D120" s="10"/>
      <c r="E120" s="10"/>
      <c r="F120" s="10"/>
      <c r="G120" s="10"/>
      <c r="H120" s="34" t="n">
        <f aca="false">I120/$I$129</f>
        <v>0</v>
      </c>
      <c r="I120" s="35" t="n">
        <v>0</v>
      </c>
    </row>
    <row r="121" customFormat="false" ht="15" hidden="false" customHeight="true" outlineLevel="0" collapsed="false">
      <c r="A121" s="22" t="n">
        <v>5</v>
      </c>
      <c r="B121" s="10" t="s">
        <v>122</v>
      </c>
      <c r="C121" s="10"/>
      <c r="D121" s="10"/>
      <c r="E121" s="10"/>
      <c r="F121" s="10"/>
      <c r="G121" s="10"/>
      <c r="H121" s="34" t="n">
        <f aca="false">I121/$I$129</f>
        <v>0</v>
      </c>
      <c r="I121" s="35" t="n">
        <v>0</v>
      </c>
    </row>
    <row r="122" customFormat="false" ht="15" hidden="false" customHeight="true" outlineLevel="0" collapsed="false">
      <c r="A122" s="22" t="n">
        <v>6</v>
      </c>
      <c r="B122" s="10" t="s">
        <v>123</v>
      </c>
      <c r="C122" s="10"/>
      <c r="D122" s="10"/>
      <c r="E122" s="10"/>
      <c r="F122" s="10"/>
      <c r="G122" s="10"/>
      <c r="H122" s="34" t="n">
        <f aca="false">I122/$I$129</f>
        <v>0</v>
      </c>
      <c r="I122" s="35" t="n">
        <v>0</v>
      </c>
    </row>
    <row r="123" customFormat="false" ht="15" hidden="false" customHeight="true" outlineLevel="0" collapsed="false">
      <c r="A123" s="22" t="n">
        <v>7</v>
      </c>
      <c r="B123" s="10" t="s">
        <v>124</v>
      </c>
      <c r="C123" s="10"/>
      <c r="D123" s="10"/>
      <c r="E123" s="10"/>
      <c r="F123" s="10"/>
      <c r="G123" s="10"/>
      <c r="H123" s="34" t="n">
        <f aca="false">I123/$I$129</f>
        <v>0</v>
      </c>
      <c r="I123" s="35" t="n">
        <v>0</v>
      </c>
    </row>
    <row r="124" customFormat="false" ht="15" hidden="false" customHeight="true" outlineLevel="0" collapsed="false">
      <c r="A124" s="37" t="s">
        <v>125</v>
      </c>
      <c r="B124" s="37"/>
      <c r="C124" s="37"/>
      <c r="D124" s="37"/>
      <c r="E124" s="37"/>
      <c r="F124" s="37"/>
      <c r="G124" s="37"/>
      <c r="H124" s="38" t="n">
        <f aca="false">H117+H118+H119+H120+H122+H123</f>
        <v>0</v>
      </c>
      <c r="I124" s="76" t="n">
        <f aca="false">SUM(I117:I123)</f>
        <v>0</v>
      </c>
      <c r="J124" s="53"/>
    </row>
    <row r="125" customFormat="false" ht="48" hidden="false" customHeight="true" outlineLevel="0" collapsed="false">
      <c r="B125" s="46" t="s">
        <v>126</v>
      </c>
      <c r="C125" s="46"/>
      <c r="D125" s="46"/>
      <c r="E125" s="46"/>
      <c r="F125" s="46"/>
      <c r="G125" s="46"/>
      <c r="H125" s="46"/>
      <c r="I125" s="46"/>
    </row>
    <row r="126" customFormat="false" ht="5.25" hidden="false" customHeight="true" outlineLevel="0" collapsed="false"/>
    <row r="127" customFormat="false" ht="48.75" hidden="false" customHeight="true" outlineLevel="0" collapsed="false">
      <c r="A127" s="77" t="s">
        <v>127</v>
      </c>
      <c r="B127" s="77"/>
      <c r="C127" s="77"/>
      <c r="D127" s="77"/>
      <c r="E127" s="77"/>
      <c r="F127" s="78" t="n">
        <f aca="false">I29</f>
        <v>0.2</v>
      </c>
      <c r="G127" s="79" t="n">
        <f aca="false">I129*F127</f>
        <v>1301.18788225186</v>
      </c>
      <c r="H127" s="80" t="s">
        <v>128</v>
      </c>
      <c r="I127" s="81" t="n">
        <f aca="false">I96</f>
        <v>0</v>
      </c>
    </row>
    <row r="128" s="84" customFormat="true" ht="16.5" hidden="false" customHeight="true" outlineLevel="0" collapsed="false">
      <c r="A128" s="80" t="s">
        <v>129</v>
      </c>
      <c r="B128" s="80"/>
      <c r="C128" s="80" t="s">
        <v>130</v>
      </c>
      <c r="D128" s="80" t="s">
        <v>131</v>
      </c>
      <c r="E128" s="80" t="s">
        <v>132</v>
      </c>
      <c r="F128" s="80" t="s">
        <v>133</v>
      </c>
      <c r="G128" s="80" t="s">
        <v>134</v>
      </c>
      <c r="H128" s="80" t="s">
        <v>135</v>
      </c>
      <c r="I128" s="82" t="s">
        <v>136</v>
      </c>
      <c r="J128" s="83"/>
    </row>
    <row r="129" customFormat="false" ht="16.5" hidden="false" customHeight="true" outlineLevel="0" collapsed="false">
      <c r="A129" s="85" t="n">
        <f aca="false">I55</f>
        <v>3317.043099</v>
      </c>
      <c r="B129" s="85"/>
      <c r="C129" s="85" t="n">
        <f aca="false">I66</f>
        <v>1220.671860432</v>
      </c>
      <c r="D129" s="85" t="n">
        <f aca="false">I78</f>
        <v>845.656918788357</v>
      </c>
      <c r="E129" s="85" t="n">
        <f aca="false">I85</f>
        <v>236.04078692484</v>
      </c>
      <c r="F129" s="85" t="n">
        <f aca="false">I89</f>
        <v>311.201746114115</v>
      </c>
      <c r="G129" s="85" t="n">
        <f aca="false">I99</f>
        <v>575.325</v>
      </c>
      <c r="H129" s="85" t="n">
        <f aca="false">A129+C129+D129+E129+F129+G129</f>
        <v>6505.93941125931</v>
      </c>
      <c r="I129" s="85" t="n">
        <f aca="false">H129-I127</f>
        <v>6505.93941125931</v>
      </c>
      <c r="J129" s="53"/>
    </row>
    <row r="130" customFormat="false" ht="4.5" hidden="false" customHeight="true" outlineLevel="0" collapsed="false">
      <c r="A130" s="45"/>
      <c r="B130" s="86"/>
      <c r="C130" s="86"/>
      <c r="D130" s="86"/>
      <c r="E130" s="86"/>
      <c r="F130" s="86"/>
      <c r="G130" s="86"/>
      <c r="H130" s="86"/>
      <c r="I130" s="86"/>
    </row>
    <row r="131" customFormat="false" ht="33.75" hidden="false" customHeight="true" outlineLevel="0" collapsed="false">
      <c r="A131" s="32" t="s">
        <v>56</v>
      </c>
      <c r="B131" s="33" t="s">
        <v>137</v>
      </c>
      <c r="C131" s="33"/>
      <c r="D131" s="33"/>
      <c r="E131" s="33"/>
      <c r="F131" s="33"/>
      <c r="G131" s="33"/>
      <c r="H131" s="32" t="s">
        <v>43</v>
      </c>
      <c r="I131" s="32" t="s">
        <v>44</v>
      </c>
    </row>
    <row r="132" customFormat="false" ht="15" hidden="false" customHeight="true" outlineLevel="0" collapsed="false">
      <c r="A132" s="22" t="n">
        <v>1</v>
      </c>
      <c r="B132" s="10" t="s">
        <v>138</v>
      </c>
      <c r="C132" s="10"/>
      <c r="D132" s="10"/>
      <c r="E132" s="10"/>
      <c r="F132" s="10"/>
      <c r="G132" s="10"/>
      <c r="H132" s="34" t="n">
        <f aca="false">I132/$I$142</f>
        <v>0</v>
      </c>
      <c r="I132" s="35" t="n">
        <v>0</v>
      </c>
    </row>
    <row r="133" customFormat="false" ht="15" hidden="false" customHeight="true" outlineLevel="0" collapsed="false">
      <c r="A133" s="22" t="n">
        <v>2</v>
      </c>
      <c r="B133" s="10" t="s">
        <v>139</v>
      </c>
      <c r="C133" s="10"/>
      <c r="D133" s="10"/>
      <c r="E133" s="10"/>
      <c r="F133" s="10"/>
      <c r="G133" s="10"/>
      <c r="H133" s="34" t="n">
        <f aca="false">I133/$I$142</f>
        <v>0</v>
      </c>
      <c r="I133" s="35" t="n">
        <v>0</v>
      </c>
    </row>
    <row r="134" customFormat="false" ht="33" hidden="false" customHeight="true" outlineLevel="0" collapsed="false">
      <c r="A134" s="37" t="s">
        <v>214</v>
      </c>
      <c r="B134" s="37"/>
      <c r="C134" s="37"/>
      <c r="D134" s="37"/>
      <c r="E134" s="37"/>
      <c r="F134" s="37"/>
      <c r="G134" s="37"/>
      <c r="H134" s="38" t="n">
        <f aca="false">H132+H133</f>
        <v>0</v>
      </c>
      <c r="I134" s="39" t="n">
        <f aca="false">SUM(I132:I133)</f>
        <v>0</v>
      </c>
    </row>
    <row r="135" customFormat="false" ht="4.5" hidden="false" customHeight="true" outlineLevel="0" collapsed="false"/>
    <row r="136" customFormat="false" ht="33.75" hidden="false" customHeight="true" outlineLevel="0" collapsed="false">
      <c r="A136" s="32" t="s">
        <v>69</v>
      </c>
      <c r="B136" s="33" t="s">
        <v>141</v>
      </c>
      <c r="C136" s="33"/>
      <c r="D136" s="33"/>
      <c r="E136" s="33"/>
      <c r="F136" s="33"/>
      <c r="G136" s="33"/>
      <c r="H136" s="32" t="s">
        <v>43</v>
      </c>
      <c r="I136" s="32" t="s">
        <v>44</v>
      </c>
    </row>
    <row r="137" customFormat="false" ht="15" hidden="false" customHeight="true" outlineLevel="0" collapsed="false">
      <c r="A137" s="22" t="n">
        <v>1</v>
      </c>
      <c r="B137" s="10" t="s">
        <v>141</v>
      </c>
      <c r="C137" s="10"/>
      <c r="D137" s="10"/>
      <c r="E137" s="10"/>
      <c r="F137" s="10"/>
      <c r="G137" s="10"/>
      <c r="H137" s="34" t="n">
        <f aca="false">I137/I142</f>
        <v>0</v>
      </c>
      <c r="I137" s="35" t="n">
        <v>0</v>
      </c>
    </row>
    <row r="138" customFormat="false" ht="33.75" hidden="false" customHeight="true" outlineLevel="0" collapsed="false">
      <c r="A138" s="37" t="s">
        <v>215</v>
      </c>
      <c r="B138" s="37"/>
      <c r="C138" s="37"/>
      <c r="D138" s="37"/>
      <c r="E138" s="37"/>
      <c r="F138" s="37"/>
      <c r="G138" s="37"/>
      <c r="H138" s="38" t="n">
        <f aca="false">H137</f>
        <v>0</v>
      </c>
      <c r="I138" s="39" t="n">
        <f aca="false">I137</f>
        <v>0</v>
      </c>
      <c r="J138" s="53"/>
      <c r="K138" s="53"/>
      <c r="L138" s="2"/>
    </row>
    <row r="139" customFormat="false" ht="4.5" hidden="false" customHeight="true" outlineLevel="0" collapsed="false">
      <c r="A139" s="41"/>
      <c r="B139" s="41"/>
      <c r="C139" s="41"/>
      <c r="D139" s="41"/>
      <c r="E139" s="41"/>
      <c r="F139" s="41"/>
      <c r="G139" s="41"/>
      <c r="H139" s="54"/>
      <c r="I139" s="55"/>
    </row>
    <row r="140" customFormat="false" ht="39" hidden="false" customHeight="true" outlineLevel="0" collapsed="false">
      <c r="A140" s="87" t="s">
        <v>143</v>
      </c>
      <c r="B140" s="87"/>
      <c r="C140" s="87"/>
      <c r="D140" s="87"/>
      <c r="E140" s="87"/>
      <c r="F140" s="78" t="n">
        <v>0.18</v>
      </c>
      <c r="G140" s="79" t="n">
        <f aca="false">I142*F140</f>
        <v>1171.06909402668</v>
      </c>
      <c r="H140" s="80" t="s">
        <v>128</v>
      </c>
      <c r="I140" s="81" t="n">
        <f aca="false">I96</f>
        <v>0</v>
      </c>
      <c r="L140" s="2"/>
    </row>
    <row r="141" s="84" customFormat="true" ht="16.5" hidden="false" customHeight="true" outlineLevel="0" collapsed="false">
      <c r="A141" s="80" t="s">
        <v>129</v>
      </c>
      <c r="B141" s="80"/>
      <c r="C141" s="80" t="s">
        <v>130</v>
      </c>
      <c r="D141" s="80" t="s">
        <v>131</v>
      </c>
      <c r="E141" s="80" t="s">
        <v>132</v>
      </c>
      <c r="F141" s="80" t="s">
        <v>133</v>
      </c>
      <c r="G141" s="80" t="s">
        <v>134</v>
      </c>
      <c r="H141" s="80" t="s">
        <v>135</v>
      </c>
      <c r="I141" s="82" t="s">
        <v>136</v>
      </c>
      <c r="J141" s="83"/>
      <c r="L141" s="83"/>
    </row>
    <row r="142" customFormat="false" ht="16.5" hidden="false" customHeight="true" outlineLevel="0" collapsed="false">
      <c r="A142" s="85" t="n">
        <f aca="false">I55</f>
        <v>3317.043099</v>
      </c>
      <c r="B142" s="85"/>
      <c r="C142" s="85" t="n">
        <f aca="false">I66</f>
        <v>1220.671860432</v>
      </c>
      <c r="D142" s="85" t="n">
        <f aca="false">I78</f>
        <v>845.656918788357</v>
      </c>
      <c r="E142" s="85" t="n">
        <f aca="false">I85</f>
        <v>236.04078692484</v>
      </c>
      <c r="F142" s="85" t="n">
        <f aca="false">I89</f>
        <v>311.201746114115</v>
      </c>
      <c r="G142" s="85" t="n">
        <f aca="false">I99</f>
        <v>575.325</v>
      </c>
      <c r="H142" s="85" t="n">
        <f aca="false">A142+C142+D142+E142+F142+G142</f>
        <v>6505.93941125931</v>
      </c>
      <c r="I142" s="85" t="n">
        <f aca="false">H142-I140</f>
        <v>6505.93941125931</v>
      </c>
      <c r="J142" s="53"/>
      <c r="L142" s="2"/>
    </row>
    <row r="143" customFormat="false" ht="4.5" hidden="false" customHeight="true" outlineLevel="0" collapsed="false"/>
    <row r="144" customFormat="false" ht="12" hidden="false" customHeight="true" outlineLevel="0" collapsed="false">
      <c r="A144" s="68" t="s">
        <v>144</v>
      </c>
      <c r="B144" s="68"/>
      <c r="C144" s="68"/>
      <c r="D144" s="68"/>
      <c r="E144" s="68"/>
      <c r="F144" s="68"/>
      <c r="G144" s="68"/>
      <c r="H144" s="69" t="n">
        <f aca="false">H124+H134+H138</f>
        <v>0</v>
      </c>
      <c r="I144" s="70" t="n">
        <f aca="false">I124+I134+I138</f>
        <v>0</v>
      </c>
    </row>
    <row r="145" customFormat="false" ht="4.5" hidden="false" customHeight="true" outlineLevel="0" collapsed="false"/>
    <row r="146" customFormat="false" ht="11.25" hidden="false" customHeight="true" outlineLevel="0" collapsed="false">
      <c r="A146" s="31" t="s">
        <v>145</v>
      </c>
      <c r="B146" s="31"/>
      <c r="C146" s="31"/>
      <c r="D146" s="31"/>
      <c r="E146" s="31"/>
      <c r="F146" s="31"/>
      <c r="G146" s="31"/>
      <c r="H146" s="31"/>
      <c r="I146" s="31"/>
    </row>
    <row r="147" customFormat="false" ht="33.75" hidden="false" customHeight="true" outlineLevel="0" collapsed="false">
      <c r="A147" s="32" t="s">
        <v>41</v>
      </c>
      <c r="B147" s="33" t="s">
        <v>146</v>
      </c>
      <c r="C147" s="33"/>
      <c r="D147" s="33"/>
      <c r="E147" s="33"/>
      <c r="F147" s="33"/>
      <c r="G147" s="33"/>
      <c r="H147" s="32" t="s">
        <v>43</v>
      </c>
      <c r="I147" s="32" t="s">
        <v>44</v>
      </c>
    </row>
    <row r="148" customFormat="false" ht="15" hidden="false" customHeight="true" outlineLevel="0" collapsed="false">
      <c r="A148" s="22" t="n">
        <v>1</v>
      </c>
      <c r="B148" s="10" t="s">
        <v>147</v>
      </c>
      <c r="C148" s="10"/>
      <c r="D148" s="10"/>
      <c r="E148" s="10"/>
      <c r="F148" s="10"/>
      <c r="G148" s="10"/>
      <c r="H148" s="34" t="n">
        <f aca="false">I148/$I$113</f>
        <v>0.00688924218335983</v>
      </c>
      <c r="I148" s="35" t="n">
        <f aca="false">($D$158/$E$160)*H158</f>
        <v>44.8209922344309</v>
      </c>
    </row>
    <row r="149" customFormat="false" ht="15" hidden="false" customHeight="true" outlineLevel="0" collapsed="false">
      <c r="A149" s="22" t="n">
        <v>2</v>
      </c>
      <c r="B149" s="10" t="s">
        <v>148</v>
      </c>
      <c r="C149" s="10"/>
      <c r="D149" s="10"/>
      <c r="E149" s="10"/>
      <c r="F149" s="10"/>
      <c r="G149" s="10"/>
      <c r="H149" s="34" t="n">
        <f aca="false">I149/$I$113</f>
        <v>0.0317965023847377</v>
      </c>
      <c r="I149" s="35" t="n">
        <f aca="false">($D$158/$E$160)*H159</f>
        <v>206.866118005066</v>
      </c>
    </row>
    <row r="150" customFormat="false" ht="15" hidden="false" customHeight="true" outlineLevel="0" collapsed="false">
      <c r="A150" s="22" t="n">
        <v>3</v>
      </c>
      <c r="B150" s="10" t="s">
        <v>19</v>
      </c>
      <c r="C150" s="10"/>
      <c r="D150" s="10"/>
      <c r="E150" s="10"/>
      <c r="F150" s="10"/>
      <c r="G150" s="10"/>
      <c r="H150" s="34" t="n">
        <f aca="false">I150/$I$113</f>
        <v>0.0211976682564918</v>
      </c>
      <c r="I150" s="35" t="n">
        <f aca="false">($D$158/$E$160)*H160</f>
        <v>137.91074533671</v>
      </c>
    </row>
    <row r="151" customFormat="false" ht="15" hidden="false" customHeight="true" outlineLevel="0" collapsed="false">
      <c r="A151" s="22" t="n">
        <v>4</v>
      </c>
      <c r="B151" s="10" t="s">
        <v>149</v>
      </c>
      <c r="C151" s="10"/>
      <c r="D151" s="10"/>
      <c r="E151" s="10"/>
      <c r="F151" s="10"/>
      <c r="G151" s="10"/>
      <c r="H151" s="34" t="n">
        <f aca="false">I151/$I$113</f>
        <v>0</v>
      </c>
      <c r="I151" s="35" t="n">
        <f aca="false">($D$158/$E$160)*H161</f>
        <v>0</v>
      </c>
    </row>
    <row r="152" customFormat="false" ht="15" hidden="false" customHeight="true" outlineLevel="0" collapsed="false">
      <c r="A152" s="22" t="n">
        <v>5</v>
      </c>
      <c r="B152" s="10" t="s">
        <v>150</v>
      </c>
      <c r="C152" s="10"/>
      <c r="D152" s="10"/>
      <c r="E152" s="10"/>
      <c r="F152" s="10"/>
      <c r="G152" s="10"/>
      <c r="H152" s="34" t="n">
        <f aca="false">I152/$I$113</f>
        <v>0</v>
      </c>
      <c r="I152" s="35" t="n">
        <f aca="false">($D$158/$E$160)*H162</f>
        <v>0</v>
      </c>
    </row>
    <row r="153" customFormat="false" ht="15" hidden="false" customHeight="true" outlineLevel="0" collapsed="false">
      <c r="A153" s="37" t="s">
        <v>151</v>
      </c>
      <c r="B153" s="37"/>
      <c r="C153" s="37"/>
      <c r="D153" s="37"/>
      <c r="E153" s="37"/>
      <c r="F153" s="37"/>
      <c r="G153" s="37"/>
      <c r="H153" s="38" t="n">
        <f aca="false">H148+H149+H150+H151+H152</f>
        <v>0.0598834128245893</v>
      </c>
      <c r="I153" s="39" t="n">
        <f aca="false">SUM(I148:I152)</f>
        <v>389.597855576207</v>
      </c>
    </row>
    <row r="154" customFormat="false" ht="11.25" hidden="false" customHeight="true" outlineLevel="0" collapsed="false">
      <c r="A154" s="45" t="s">
        <v>152</v>
      </c>
      <c r="B154" s="46" t="s">
        <v>153</v>
      </c>
      <c r="C154" s="46"/>
      <c r="D154" s="46"/>
      <c r="E154" s="46"/>
      <c r="F154" s="46"/>
      <c r="G154" s="46"/>
      <c r="H154" s="46"/>
      <c r="I154" s="46"/>
    </row>
    <row r="155" customFormat="false" ht="20.25" hidden="false" customHeight="true" outlineLevel="0" collapsed="false">
      <c r="A155" s="45" t="s">
        <v>154</v>
      </c>
      <c r="B155" s="88" t="s">
        <v>155</v>
      </c>
      <c r="C155" s="88"/>
      <c r="D155" s="88"/>
      <c r="E155" s="88"/>
      <c r="F155" s="88"/>
      <c r="G155" s="88"/>
      <c r="H155" s="88"/>
      <c r="I155" s="88"/>
    </row>
    <row r="156" customFormat="false" ht="13.5" hidden="false" customHeight="true" outlineLevel="0" collapsed="false">
      <c r="A156" s="56" t="s">
        <v>156</v>
      </c>
      <c r="B156" s="56"/>
      <c r="C156" s="56"/>
      <c r="D156" s="56"/>
      <c r="E156" s="56"/>
      <c r="F156" s="56"/>
      <c r="G156" s="56"/>
      <c r="H156" s="56"/>
      <c r="I156" s="56"/>
    </row>
    <row r="157" customFormat="false" ht="13.5" hidden="false" customHeight="true" outlineLevel="0" collapsed="false">
      <c r="A157" s="3" t="s">
        <v>157</v>
      </c>
      <c r="B157" s="3"/>
      <c r="C157" s="3" t="s">
        <v>158</v>
      </c>
      <c r="D157" s="89" t="s">
        <v>159</v>
      </c>
      <c r="E157" s="89"/>
      <c r="F157" s="3" t="s">
        <v>160</v>
      </c>
      <c r="G157" s="3" t="s">
        <v>161</v>
      </c>
      <c r="H157" s="90" t="s">
        <v>162</v>
      </c>
      <c r="I157" s="90"/>
    </row>
    <row r="158" customFormat="false" ht="13.5" hidden="false" customHeight="true" outlineLevel="0" collapsed="false">
      <c r="A158" s="35" t="n">
        <f aca="false">I113</f>
        <v>6505.93941125931</v>
      </c>
      <c r="B158" s="35"/>
      <c r="C158" s="35" t="n">
        <f aca="false">I144</f>
        <v>0</v>
      </c>
      <c r="D158" s="91" t="n">
        <f aca="false">A158+C158</f>
        <v>6505.93941125931</v>
      </c>
      <c r="E158" s="91"/>
      <c r="F158" s="22" t="s">
        <v>147</v>
      </c>
      <c r="G158" s="64" t="n">
        <v>0.0165</v>
      </c>
      <c r="H158" s="92" t="n">
        <v>0.0065</v>
      </c>
      <c r="I158" s="92"/>
      <c r="J158" s="53"/>
    </row>
    <row r="159" customFormat="false" ht="13.5" hidden="false" customHeight="true" outlineLevel="0" collapsed="false">
      <c r="A159" s="120" t="s">
        <v>163</v>
      </c>
      <c r="B159" s="120"/>
      <c r="C159" s="22" t="n">
        <v>1</v>
      </c>
      <c r="D159" s="93" t="n">
        <f aca="false">G163/1</f>
        <v>0.1125</v>
      </c>
      <c r="E159" s="94" t="n">
        <f aca="false">C159-D159</f>
        <v>0.8875</v>
      </c>
      <c r="F159" s="22" t="s">
        <v>148</v>
      </c>
      <c r="G159" s="64" t="n">
        <v>0.076</v>
      </c>
      <c r="H159" s="92" t="n">
        <v>0.03</v>
      </c>
      <c r="I159" s="92"/>
    </row>
    <row r="160" customFormat="false" ht="13.5" hidden="false" customHeight="true" outlineLevel="0" collapsed="false">
      <c r="A160" s="95" t="s">
        <v>164</v>
      </c>
      <c r="B160" s="95"/>
      <c r="C160" s="22" t="n">
        <v>1</v>
      </c>
      <c r="D160" s="93" t="n">
        <f aca="false">H163</f>
        <v>0.0565</v>
      </c>
      <c r="E160" s="96" t="n">
        <f aca="false">C160-D160</f>
        <v>0.9435</v>
      </c>
      <c r="F160" s="22" t="s">
        <v>19</v>
      </c>
      <c r="G160" s="64" t="n">
        <f aca="false">I11</f>
        <v>0.02</v>
      </c>
      <c r="H160" s="92" t="n">
        <f aca="false">I11</f>
        <v>0.02</v>
      </c>
      <c r="I160" s="92"/>
    </row>
    <row r="161" customFormat="false" ht="13.5" hidden="false" customHeight="true" outlineLevel="0" collapsed="false">
      <c r="A161" s="95" t="s">
        <v>165</v>
      </c>
      <c r="B161" s="95"/>
      <c r="C161" s="22" t="n">
        <v>1</v>
      </c>
      <c r="D161" s="97" t="n">
        <v>0.09</v>
      </c>
      <c r="E161" s="98" t="n">
        <f aca="false">C161-D161</f>
        <v>0.91</v>
      </c>
      <c r="F161" s="22" t="s">
        <v>166</v>
      </c>
      <c r="G161" s="64" t="n">
        <v>0</v>
      </c>
      <c r="H161" s="92" t="n">
        <v>0</v>
      </c>
      <c r="I161" s="92"/>
    </row>
    <row r="162" customFormat="false" ht="13.5" hidden="false" customHeight="true" outlineLevel="0" collapsed="false">
      <c r="A162" s="121" t="s">
        <v>167</v>
      </c>
      <c r="B162" s="121" t="s">
        <v>168</v>
      </c>
      <c r="C162" s="121"/>
      <c r="D162" s="121"/>
      <c r="E162" s="121"/>
      <c r="F162" s="20" t="s">
        <v>169</v>
      </c>
      <c r="G162" s="64" t="n">
        <v>0</v>
      </c>
      <c r="H162" s="92" t="n">
        <v>0</v>
      </c>
      <c r="I162" s="92"/>
    </row>
    <row r="163" customFormat="false" ht="18" hidden="false" customHeight="true" outlineLevel="0" collapsed="false">
      <c r="A163" s="121"/>
      <c r="B163" s="121"/>
      <c r="C163" s="121"/>
      <c r="D163" s="121"/>
      <c r="E163" s="121"/>
      <c r="F163" s="3" t="s">
        <v>170</v>
      </c>
      <c r="G163" s="100" t="n">
        <f aca="false">SUM(G158:G162)</f>
        <v>0.1125</v>
      </c>
      <c r="H163" s="101" t="n">
        <f aca="false">SUM(H158:I162)</f>
        <v>0.0565</v>
      </c>
      <c r="I163" s="101"/>
    </row>
    <row r="164" customFormat="false" ht="59.25" hidden="false" customHeight="true" outlineLevel="0" collapsed="false">
      <c r="A164" s="122" t="s">
        <v>171</v>
      </c>
      <c r="B164" s="122"/>
      <c r="C164" s="122"/>
      <c r="D164" s="122"/>
      <c r="E164" s="122"/>
      <c r="F164" s="122"/>
      <c r="G164" s="122"/>
      <c r="H164" s="122"/>
      <c r="I164" s="122"/>
    </row>
    <row r="165" customFormat="false" ht="13.5" hidden="false" customHeight="true" outlineLevel="0" collapsed="false">
      <c r="A165" s="45" t="s">
        <v>172</v>
      </c>
      <c r="B165" s="88" t="s">
        <v>173</v>
      </c>
      <c r="C165" s="88"/>
      <c r="D165" s="88"/>
      <c r="E165" s="88"/>
      <c r="F165" s="88"/>
      <c r="G165" s="88"/>
      <c r="H165" s="88"/>
      <c r="I165" s="88"/>
    </row>
    <row r="166" customFormat="false" ht="4.5" hidden="false" customHeight="true" outlineLevel="0" collapsed="false">
      <c r="A166" s="103"/>
      <c r="B166" s="104"/>
      <c r="C166" s="104"/>
      <c r="D166" s="104"/>
      <c r="E166" s="104"/>
      <c r="F166" s="104"/>
      <c r="G166" s="104"/>
      <c r="H166" s="104"/>
      <c r="I166" s="104"/>
    </row>
    <row r="167" customFormat="false" ht="12" hidden="false" customHeight="true" outlineLevel="0" collapsed="false">
      <c r="A167" s="68" t="s">
        <v>174</v>
      </c>
      <c r="B167" s="68"/>
      <c r="C167" s="68"/>
      <c r="D167" s="68"/>
      <c r="E167" s="68"/>
      <c r="F167" s="68"/>
      <c r="G167" s="68"/>
      <c r="H167" s="69" t="n">
        <f aca="false">H153</f>
        <v>0.0598834128245893</v>
      </c>
      <c r="I167" s="70" t="n">
        <f aca="false">I153</f>
        <v>389.597855576207</v>
      </c>
    </row>
    <row r="168" customFormat="false" ht="4.5" hidden="false" customHeight="true" outlineLevel="0" collapsed="false"/>
    <row r="169" customFormat="false" ht="11.25" hidden="false" customHeight="true" outlineLevel="0" collapsed="false">
      <c r="A169" s="105" t="s">
        <v>175</v>
      </c>
      <c r="B169" s="105"/>
      <c r="C169" s="105"/>
      <c r="D169" s="105"/>
      <c r="E169" s="105"/>
      <c r="F169" s="105"/>
      <c r="G169" s="105"/>
      <c r="H169" s="105"/>
      <c r="I169" s="105"/>
    </row>
    <row r="170" customFormat="false" ht="11.25" hidden="false" customHeight="true" outlineLevel="0" collapsed="false">
      <c r="A170" s="31" t="s">
        <v>40</v>
      </c>
      <c r="B170" s="31"/>
      <c r="C170" s="31"/>
      <c r="D170" s="31"/>
      <c r="E170" s="31"/>
      <c r="F170" s="31"/>
      <c r="G170" s="31"/>
      <c r="H170" s="31"/>
      <c r="I170" s="31"/>
    </row>
    <row r="171" customFormat="false" ht="15" hidden="false" customHeight="true" outlineLevel="0" collapsed="false">
      <c r="A171" s="22" t="n">
        <v>1</v>
      </c>
      <c r="B171" s="10" t="s">
        <v>176</v>
      </c>
      <c r="C171" s="10"/>
      <c r="D171" s="10"/>
      <c r="E171" s="10"/>
      <c r="F171" s="10"/>
      <c r="G171" s="10"/>
      <c r="H171" s="34" t="n">
        <f aca="false">I171/$G$194</f>
        <v>0.481042008858905</v>
      </c>
      <c r="I171" s="106" t="n">
        <f aca="false">I55</f>
        <v>3317.043099</v>
      </c>
    </row>
    <row r="172" customFormat="false" ht="15" hidden="false" customHeight="true" outlineLevel="0" collapsed="false">
      <c r="A172" s="22" t="n">
        <v>2</v>
      </c>
      <c r="B172" s="10" t="s">
        <v>177</v>
      </c>
      <c r="C172" s="10"/>
      <c r="D172" s="10"/>
      <c r="E172" s="10"/>
      <c r="F172" s="10"/>
      <c r="G172" s="10"/>
      <c r="H172" s="34" t="n">
        <f aca="false">I172/$G$194</f>
        <v>0.379023593249134</v>
      </c>
      <c r="I172" s="106" t="n">
        <f aca="false">I66+I78+I85+I89</f>
        <v>2613.57131225931</v>
      </c>
    </row>
    <row r="173" customFormat="false" ht="15" hidden="false" customHeight="true" outlineLevel="0" collapsed="false">
      <c r="A173" s="22" t="n">
        <v>3</v>
      </c>
      <c r="B173" s="10" t="s">
        <v>178</v>
      </c>
      <c r="C173" s="10"/>
      <c r="D173" s="10"/>
      <c r="E173" s="10"/>
      <c r="F173" s="10"/>
      <c r="G173" s="10"/>
      <c r="H173" s="34" t="n">
        <f aca="false">I173/$G$194</f>
        <v>0.083434397891961</v>
      </c>
      <c r="I173" s="106" t="n">
        <f aca="false">I99</f>
        <v>575.325</v>
      </c>
    </row>
    <row r="174" s="41" customFormat="true" ht="15" hidden="false" customHeight="true" outlineLevel="0" collapsed="false">
      <c r="A174" s="68" t="s">
        <v>179</v>
      </c>
      <c r="B174" s="68"/>
      <c r="C174" s="68"/>
      <c r="D174" s="68"/>
      <c r="E174" s="68"/>
      <c r="F174" s="68"/>
      <c r="G174" s="68"/>
      <c r="H174" s="69" t="n">
        <f aca="false">H171+H172+H173</f>
        <v>0.9435</v>
      </c>
      <c r="I174" s="70" t="n">
        <f aca="false">SUM(I171:I173)</f>
        <v>6505.93941125931</v>
      </c>
      <c r="J174" s="54"/>
    </row>
    <row r="175" customFormat="false" ht="4.5" hidden="false" customHeight="true" outlineLevel="0" collapsed="false"/>
    <row r="176" customFormat="false" ht="11.25" hidden="false" customHeight="true" outlineLevel="0" collapsed="false">
      <c r="A176" s="31" t="s">
        <v>116</v>
      </c>
      <c r="B176" s="31"/>
      <c r="C176" s="31"/>
      <c r="D176" s="31"/>
      <c r="E176" s="31"/>
      <c r="F176" s="31"/>
      <c r="G176" s="31"/>
      <c r="H176" s="31"/>
      <c r="I176" s="31"/>
    </row>
    <row r="177" customFormat="false" ht="15" hidden="false" customHeight="true" outlineLevel="0" collapsed="false">
      <c r="A177" s="22" t="n">
        <v>1</v>
      </c>
      <c r="B177" s="10" t="s">
        <v>180</v>
      </c>
      <c r="C177" s="10"/>
      <c r="D177" s="10"/>
      <c r="E177" s="10"/>
      <c r="F177" s="10"/>
      <c r="G177" s="10"/>
      <c r="H177" s="34" t="n">
        <f aca="false">I177/$G$194</f>
        <v>0</v>
      </c>
      <c r="I177" s="35" t="n">
        <f aca="false">I124</f>
        <v>0</v>
      </c>
    </row>
    <row r="178" customFormat="false" ht="15" hidden="false" customHeight="true" outlineLevel="0" collapsed="false">
      <c r="A178" s="22" t="n">
        <v>2</v>
      </c>
      <c r="B178" s="10" t="s">
        <v>181</v>
      </c>
      <c r="C178" s="10"/>
      <c r="D178" s="10"/>
      <c r="E178" s="10"/>
      <c r="F178" s="10"/>
      <c r="G178" s="10"/>
      <c r="H178" s="34" t="n">
        <f aca="false">I178/$G$194</f>
        <v>0</v>
      </c>
      <c r="I178" s="35" t="n">
        <f aca="false">I134</f>
        <v>0</v>
      </c>
    </row>
    <row r="179" customFormat="false" ht="15" hidden="false" customHeight="true" outlineLevel="0" collapsed="false">
      <c r="A179" s="22" t="n">
        <v>3</v>
      </c>
      <c r="B179" s="10" t="s">
        <v>182</v>
      </c>
      <c r="C179" s="10"/>
      <c r="D179" s="10"/>
      <c r="E179" s="10"/>
      <c r="F179" s="10"/>
      <c r="G179" s="10"/>
      <c r="H179" s="34" t="n">
        <f aca="false">I179/$G$194</f>
        <v>0</v>
      </c>
      <c r="I179" s="35" t="n">
        <f aca="false">I138</f>
        <v>0</v>
      </c>
    </row>
    <row r="180" customFormat="false" ht="15" hidden="false" customHeight="true" outlineLevel="0" collapsed="false">
      <c r="A180" s="68" t="s">
        <v>183</v>
      </c>
      <c r="B180" s="68"/>
      <c r="C180" s="68"/>
      <c r="D180" s="68"/>
      <c r="E180" s="68"/>
      <c r="F180" s="68"/>
      <c r="G180" s="68"/>
      <c r="H180" s="69" t="n">
        <f aca="false">H177+H178+H179</f>
        <v>0</v>
      </c>
      <c r="I180" s="70" t="n">
        <f aca="false">I177+I178+I179</f>
        <v>0</v>
      </c>
    </row>
    <row r="181" customFormat="false" ht="4.5" hidden="false" customHeight="true" outlineLevel="0" collapsed="false"/>
    <row r="182" customFormat="false" ht="11.25" hidden="false" customHeight="true" outlineLevel="0" collapsed="false">
      <c r="A182" s="31" t="s">
        <v>145</v>
      </c>
      <c r="B182" s="31"/>
      <c r="C182" s="31"/>
      <c r="D182" s="31"/>
      <c r="E182" s="31"/>
      <c r="F182" s="31"/>
      <c r="G182" s="31"/>
      <c r="H182" s="31"/>
      <c r="I182" s="31"/>
    </row>
    <row r="183" customFormat="false" ht="15" hidden="false" customHeight="true" outlineLevel="0" collapsed="false">
      <c r="A183" s="22" t="n">
        <v>1</v>
      </c>
      <c r="B183" s="10" t="s">
        <v>184</v>
      </c>
      <c r="C183" s="10"/>
      <c r="D183" s="10"/>
      <c r="E183" s="10"/>
      <c r="F183" s="10"/>
      <c r="G183" s="10"/>
      <c r="H183" s="34" t="n">
        <f aca="false">I183/$G$194</f>
        <v>0.0565</v>
      </c>
      <c r="I183" s="35" t="n">
        <f aca="false">I153</f>
        <v>389.597855576207</v>
      </c>
    </row>
    <row r="184" customFormat="false" ht="15" hidden="false" customHeight="true" outlineLevel="0" collapsed="false">
      <c r="A184" s="68" t="s">
        <v>185</v>
      </c>
      <c r="B184" s="68"/>
      <c r="C184" s="68"/>
      <c r="D184" s="68"/>
      <c r="E184" s="68"/>
      <c r="F184" s="68"/>
      <c r="G184" s="68"/>
      <c r="H184" s="69" t="n">
        <f aca="false">H183</f>
        <v>0.0565</v>
      </c>
      <c r="I184" s="70" t="n">
        <f aca="false">I153</f>
        <v>389.597855576207</v>
      </c>
      <c r="K184" s="62"/>
    </row>
    <row r="185" customFormat="false" ht="4.5" hidden="false" customHeight="true" outlineLevel="0" collapsed="false"/>
    <row r="186" customFormat="false" ht="11.25" hidden="false" customHeight="true" outlineLevel="0" collapsed="false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customFormat="false" ht="4.5" hidden="false" customHeight="true" outlineLevel="0" collapsed="false">
      <c r="A187" s="108"/>
      <c r="B187" s="108"/>
      <c r="C187" s="108"/>
      <c r="D187" s="108"/>
      <c r="E187" s="108"/>
      <c r="F187" s="108"/>
      <c r="G187" s="108"/>
      <c r="H187" s="108"/>
      <c r="I187" s="108"/>
    </row>
    <row r="188" customFormat="false" ht="22.5" hidden="false" customHeight="true" outlineLevel="0" collapsed="false">
      <c r="A188" s="107" t="s">
        <v>187</v>
      </c>
      <c r="B188" s="107"/>
      <c r="C188" s="107"/>
      <c r="D188" s="107"/>
      <c r="E188" s="107"/>
      <c r="F188" s="107"/>
      <c r="G188" s="107"/>
      <c r="H188" s="107"/>
      <c r="I188" s="109" t="n">
        <f aca="false">I120*H194</f>
        <v>0</v>
      </c>
    </row>
    <row r="189" customFormat="false" ht="4.5" hidden="false" customHeight="true" outlineLevel="0" collapsed="false">
      <c r="A189" s="108"/>
      <c r="B189" s="108"/>
      <c r="C189" s="108"/>
      <c r="D189" s="108"/>
      <c r="E189" s="108"/>
      <c r="F189" s="108"/>
      <c r="G189" s="110"/>
      <c r="H189" s="110"/>
      <c r="I189" s="110"/>
    </row>
    <row r="190" customFormat="false" ht="63.75" hidden="false" customHeight="true" outlineLevel="0" collapsed="false">
      <c r="A190" s="107" t="s">
        <v>188</v>
      </c>
      <c r="B190" s="107"/>
      <c r="C190" s="107"/>
      <c r="D190" s="107"/>
      <c r="E190" s="107"/>
      <c r="F190" s="107"/>
      <c r="G190" s="111" t="s">
        <v>189</v>
      </c>
      <c r="H190" s="111"/>
      <c r="I190" s="111"/>
    </row>
    <row r="191" customFormat="false" ht="11.25" hidden="false" customHeight="true" outlineLevel="0" collapsed="false">
      <c r="A191" s="107"/>
      <c r="B191" s="107"/>
      <c r="C191" s="107"/>
      <c r="D191" s="107"/>
      <c r="E191" s="107"/>
      <c r="F191" s="107"/>
      <c r="G191" s="112"/>
      <c r="H191" s="109"/>
      <c r="I191" s="109" t="n">
        <f aca="false">((H70+H76+H77+H82+H83+H84)+((H70+H76+H77+H82+H83+H84)*H66))*I55*H194</f>
        <v>2554.27067523435</v>
      </c>
    </row>
    <row r="192" customFormat="false" ht="4.5" hidden="false" customHeight="true" outlineLevel="0" collapsed="false">
      <c r="A192" s="108"/>
      <c r="B192" s="108"/>
      <c r="C192" s="108"/>
      <c r="D192" s="108"/>
      <c r="E192" s="108"/>
      <c r="F192" s="108"/>
      <c r="G192" s="108"/>
      <c r="H192" s="108"/>
      <c r="I192" s="108"/>
    </row>
    <row r="193" customFormat="false" ht="35.25" hidden="false" customHeight="true" outlineLevel="0" collapsed="false">
      <c r="A193" s="107" t="s">
        <v>190</v>
      </c>
      <c r="B193" s="107"/>
      <c r="C193" s="107"/>
      <c r="D193" s="107"/>
      <c r="E193" s="107"/>
      <c r="F193" s="107"/>
      <c r="G193" s="113" t="s">
        <v>191</v>
      </c>
      <c r="H193" s="113" t="s">
        <v>192</v>
      </c>
      <c r="I193" s="113" t="s">
        <v>193</v>
      </c>
    </row>
    <row r="194" customFormat="false" ht="14.25" hidden="false" customHeight="true" outlineLevel="0" collapsed="false">
      <c r="A194" s="107"/>
      <c r="B194" s="107"/>
      <c r="C194" s="107"/>
      <c r="D194" s="107"/>
      <c r="E194" s="107"/>
      <c r="F194" s="107"/>
      <c r="G194" s="114" t="n">
        <f aca="false">I174+I180+I184</f>
        <v>6895.53726683552</v>
      </c>
      <c r="H194" s="107" t="n">
        <f aca="false">IF(D6="12x36",2,1)</f>
        <v>2</v>
      </c>
      <c r="I194" s="115" t="n">
        <f aca="false">G194*H194</f>
        <v>13791.074533671</v>
      </c>
    </row>
  </sheetData>
  <mergeCells count="190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B51:G51"/>
    <mergeCell ref="B52:G52"/>
    <mergeCell ref="B53:G53"/>
    <mergeCell ref="B54:G54"/>
    <mergeCell ref="A55:G55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1:G121"/>
    <mergeCell ref="B122:G122"/>
    <mergeCell ref="B123:G123"/>
    <mergeCell ref="A124:G124"/>
    <mergeCell ref="B125:I125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80:G180"/>
    <mergeCell ref="A182:I182"/>
    <mergeCell ref="B183:G183"/>
    <mergeCell ref="A184:G184"/>
    <mergeCell ref="A186:I186"/>
    <mergeCell ref="A187:I187"/>
    <mergeCell ref="A188:H188"/>
    <mergeCell ref="A190:F191"/>
    <mergeCell ref="G190:I190"/>
    <mergeCell ref="A192:I192"/>
    <mergeCell ref="A193:F19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94"/>
  <sheetViews>
    <sheetView showFormulas="false" showGridLines="true" showRowColHeaders="true" showZeros="true" rightToLeft="false" tabSelected="false" showOutlineSymbols="true" defaultGridColor="true" view="pageBreakPreview" topLeftCell="A112" colorId="64" zoomScale="130" zoomScaleNormal="130" zoomScalePageLayoutView="130" workbookViewId="0">
      <selection pane="topLeft" activeCell="I15" activeCellId="0" sqref="I15"/>
    </sheetView>
  </sheetViews>
  <sheetFormatPr defaultColWidth="9.2890625" defaultRowHeight="11.25" customHeight="false" zeroHeight="false" outlineLevelRow="0" outlineLevelCol="0"/>
  <cols>
    <col collapsed="false" customWidth="true" hidden="false" outlineLevel="0" max="1" min="1" style="1" width="2.71"/>
    <col collapsed="false" customWidth="true" hidden="false" outlineLevel="0" max="2" min="2" style="1" width="14.29"/>
    <col collapsed="false" customWidth="true" hidden="false" outlineLevel="0" max="3" min="3" style="1" width="14.42"/>
    <col collapsed="false" customWidth="true" hidden="false" outlineLevel="0" max="4" min="4" style="1" width="11.29"/>
    <col collapsed="false" customWidth="true" hidden="false" outlineLevel="0" max="5" min="5" style="1" width="12.29"/>
    <col collapsed="false" customWidth="true" hidden="false" outlineLevel="0" max="7" min="6" style="1" width="11.29"/>
    <col collapsed="false" customWidth="fals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29"/>
    <col collapsed="false" customWidth="true" hidden="false" outlineLevel="0" max="11" min="11" style="1" width="10"/>
    <col collapsed="false" customWidth="false" hidden="false" outlineLevel="0" max="12" min="12" style="1" width="9.29"/>
    <col collapsed="false" customWidth="true" hidden="false" outlineLevel="0" max="15" min="13" style="1" width="22.29"/>
    <col collapsed="false" customWidth="false" hidden="false" outlineLevel="0" max="16384" min="16" style="1" width="9.29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195</v>
      </c>
      <c r="E5" s="11"/>
      <c r="F5" s="11"/>
      <c r="G5" s="12" t="str">
        <f aca="false">IF(D6="12x36","Regime de trabalho:","Quantidade de HORAS/MÊS")</f>
        <v>Regime de trabalho:</v>
      </c>
      <c r="H5" s="12"/>
      <c r="I5" s="13" t="str">
        <f aca="false">IF(D6="12x36",D6,5*D6)</f>
        <v>12x36</v>
      </c>
    </row>
    <row r="6" customFormat="false" ht="18.75" hidden="false" customHeight="true" outlineLevel="0" collapsed="false">
      <c r="A6" s="14" t="str">
        <f aca="false">IF(D6="12x36","Regime de trabalho:","Regime de trabalho (horas semanais):")</f>
        <v>Regime de trabalho:</v>
      </c>
      <c r="B6" s="14"/>
      <c r="C6" s="14"/>
      <c r="D6" s="14" t="s">
        <v>196</v>
      </c>
      <c r="E6" s="14"/>
      <c r="F6" s="14"/>
      <c r="G6" s="12"/>
      <c r="H6" s="12"/>
      <c r="I6" s="13"/>
    </row>
    <row r="7" customFormat="false" ht="22.5" hidden="false" customHeight="true" outlineLevel="0" collapsed="false">
      <c r="A7" s="14" t="s">
        <v>8</v>
      </c>
      <c r="B7" s="14"/>
      <c r="C7" s="14"/>
      <c r="D7" s="10" t="s">
        <v>9</v>
      </c>
      <c r="E7" s="10"/>
      <c r="F7" s="10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4" t="s">
        <v>12</v>
      </c>
      <c r="B8" s="14"/>
      <c r="C8" s="14"/>
      <c r="D8" s="10" t="s">
        <v>13</v>
      </c>
      <c r="E8" s="10"/>
      <c r="F8" s="10"/>
      <c r="G8" s="15"/>
      <c r="H8" s="15"/>
      <c r="I8" s="16"/>
    </row>
    <row r="9" customFormat="false" ht="18.75" hidden="false" customHeight="true" outlineLevel="0" collapsed="false">
      <c r="A9" s="14" t="s">
        <v>14</v>
      </c>
      <c r="B9" s="14"/>
      <c r="C9" s="14"/>
      <c r="D9" s="14" t="s">
        <v>219</v>
      </c>
      <c r="E9" s="14"/>
      <c r="F9" s="14"/>
      <c r="G9" s="15" t="s">
        <v>16</v>
      </c>
      <c r="H9" s="15"/>
      <c r="I9" s="16" t="n">
        <v>0.3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2105.4</v>
      </c>
    </row>
    <row r="11" customFormat="false" ht="1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Eldorado do Sul</v>
      </c>
      <c r="H11" s="18" t="s">
        <v>20</v>
      </c>
      <c r="I11" s="21" t="n">
        <v>0.05</v>
      </c>
    </row>
    <row r="12" customFormat="false" ht="24.75" hidden="false" customHeight="true" outlineLevel="0" collapsed="false">
      <c r="A12" s="22" t="s">
        <v>21</v>
      </c>
      <c r="B12" s="22"/>
      <c r="C12" s="22"/>
      <c r="D12" s="22"/>
      <c r="E12" s="22"/>
      <c r="F12" s="22"/>
      <c r="G12" s="18" t="s">
        <v>13</v>
      </c>
      <c r="H12" s="18" t="s">
        <v>22</v>
      </c>
      <c r="I12" s="19" t="n">
        <v>1.59</v>
      </c>
    </row>
    <row r="13" customFormat="false" ht="15.75" hidden="false" customHeight="true" outlineLevel="0" collapsed="false">
      <c r="A13" s="22" t="s">
        <v>23</v>
      </c>
      <c r="B13" s="22"/>
      <c r="C13" s="22"/>
      <c r="D13" s="22"/>
      <c r="E13" s="22"/>
      <c r="F13" s="22"/>
      <c r="G13" s="18"/>
      <c r="H13" s="18"/>
      <c r="I13" s="23" t="n">
        <v>15</v>
      </c>
    </row>
    <row r="14" customFormat="false" ht="15" hidden="false" customHeight="true" outlineLevel="0" collapsed="false">
      <c r="A14" s="20" t="s">
        <v>24</v>
      </c>
      <c r="B14" s="20"/>
      <c r="C14" s="20"/>
      <c r="D14" s="20"/>
      <c r="E14" s="20"/>
      <c r="F14" s="20"/>
      <c r="G14" s="18" t="s">
        <v>13</v>
      </c>
      <c r="H14" s="18" t="s">
        <v>25</v>
      </c>
      <c r="I14" s="19" t="n">
        <v>8.1</v>
      </c>
    </row>
    <row r="15" customFormat="false" ht="11.25" hidden="false" customHeight="false" outlineLevel="0" collapsed="false">
      <c r="A15" s="20"/>
      <c r="B15" s="20"/>
      <c r="C15" s="20"/>
      <c r="D15" s="20"/>
      <c r="E15" s="20"/>
      <c r="F15" s="20"/>
      <c r="G15" s="18"/>
      <c r="H15" s="18" t="s">
        <v>26</v>
      </c>
      <c r="I15" s="23" t="n">
        <f aca="false">I13</f>
        <v>15</v>
      </c>
    </row>
    <row r="16" customFormat="false" ht="11.25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27</v>
      </c>
      <c r="I16" s="16" t="n">
        <v>0.06</v>
      </c>
    </row>
    <row r="17" customFormat="false" ht="11.25" hidden="false" customHeight="true" outlineLevel="0" collapsed="false">
      <c r="A17" s="20" t="s">
        <v>28</v>
      </c>
      <c r="B17" s="20"/>
      <c r="C17" s="20"/>
      <c r="D17" s="20"/>
      <c r="E17" s="20"/>
      <c r="F17" s="20"/>
      <c r="G17" s="18" t="s">
        <v>13</v>
      </c>
      <c r="H17" s="18" t="s">
        <v>25</v>
      </c>
      <c r="I17" s="19" t="n">
        <v>30</v>
      </c>
    </row>
    <row r="18" customFormat="false" ht="11.25" hidden="false" customHeight="true" outlineLevel="0" collapsed="false">
      <c r="A18" s="20"/>
      <c r="B18" s="20"/>
      <c r="C18" s="20"/>
      <c r="D18" s="20"/>
      <c r="E18" s="20"/>
      <c r="F18" s="20"/>
      <c r="G18" s="18"/>
      <c r="H18" s="18" t="s">
        <v>26</v>
      </c>
      <c r="I18" s="23" t="n">
        <f aca="false">I13</f>
        <v>15</v>
      </c>
    </row>
    <row r="19" customFormat="false" ht="11.25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27</v>
      </c>
      <c r="I19" s="16" t="n">
        <v>0.2</v>
      </c>
    </row>
    <row r="20" customFormat="false" ht="11.25" hidden="false" customHeight="true" outlineLevel="0" collapsed="false">
      <c r="A20" s="20" t="s">
        <v>29</v>
      </c>
      <c r="B20" s="20"/>
      <c r="C20" s="20"/>
      <c r="D20" s="20"/>
      <c r="E20" s="20"/>
      <c r="F20" s="20"/>
      <c r="G20" s="18" t="s">
        <v>13</v>
      </c>
      <c r="H20" s="18" t="s">
        <v>25</v>
      </c>
      <c r="I20" s="19" t="s">
        <v>11</v>
      </c>
    </row>
    <row r="21" customFormat="false" ht="11.25" hidden="false" customHeight="false" outlineLevel="0" collapsed="false">
      <c r="A21" s="20"/>
      <c r="B21" s="20"/>
      <c r="C21" s="20"/>
      <c r="D21" s="20"/>
      <c r="E21" s="20"/>
      <c r="F21" s="20"/>
      <c r="G21" s="18"/>
      <c r="H21" s="18" t="s">
        <v>26</v>
      </c>
      <c r="I21" s="23" t="s">
        <v>11</v>
      </c>
    </row>
    <row r="22" customFormat="false" ht="11.25" hidden="false" customHeight="false" outlineLevel="0" collapsed="false">
      <c r="A22" s="20"/>
      <c r="B22" s="20"/>
      <c r="C22" s="20"/>
      <c r="D22" s="20"/>
      <c r="E22" s="20"/>
      <c r="F22" s="20"/>
      <c r="G22" s="18"/>
      <c r="H22" s="18" t="s">
        <v>27</v>
      </c>
      <c r="I22" s="16" t="s">
        <v>11</v>
      </c>
    </row>
    <row r="23" customFormat="false" ht="36" hidden="false" customHeight="true" outlineLevel="0" collapsed="false">
      <c r="A23" s="24" t="s">
        <v>30</v>
      </c>
      <c r="B23" s="24"/>
      <c r="C23" s="24"/>
      <c r="D23" s="24"/>
      <c r="E23" s="24"/>
      <c r="F23" s="24"/>
      <c r="G23" s="12" t="s">
        <v>13</v>
      </c>
      <c r="H23" s="12" t="s">
        <v>31</v>
      </c>
      <c r="I23" s="25" t="s">
        <v>11</v>
      </c>
    </row>
    <row r="24" customFormat="false" ht="22.5" hidden="false" customHeight="true" outlineLevel="0" collapsed="false">
      <c r="A24" s="22" t="s">
        <v>32</v>
      </c>
      <c r="B24" s="22"/>
      <c r="C24" s="22"/>
      <c r="D24" s="22"/>
      <c r="E24" s="22"/>
      <c r="F24" s="22"/>
      <c r="G24" s="12"/>
      <c r="H24" s="12" t="s">
        <v>33</v>
      </c>
      <c r="I24" s="26" t="s">
        <v>11</v>
      </c>
    </row>
    <row r="25" customFormat="false" ht="34.5" hidden="false" customHeight="true" outlineLevel="0" collapsed="false">
      <c r="A25" s="22" t="s">
        <v>34</v>
      </c>
      <c r="B25" s="22"/>
      <c r="C25" s="22"/>
      <c r="D25" s="22"/>
      <c r="E25" s="22"/>
      <c r="F25" s="22"/>
      <c r="G25" s="18"/>
      <c r="H25" s="18" t="s">
        <v>22</v>
      </c>
      <c r="I25" s="19" t="s">
        <v>11</v>
      </c>
    </row>
    <row r="26" customFormat="false" ht="15" hidden="false" customHeight="true" outlineLevel="0" collapsed="false">
      <c r="A26" s="22" t="s">
        <v>35</v>
      </c>
      <c r="B26" s="22"/>
      <c r="C26" s="22"/>
      <c r="D26" s="22"/>
      <c r="E26" s="22"/>
      <c r="F26" s="22"/>
      <c r="G26" s="12"/>
      <c r="H26" s="27" t="s">
        <v>36</v>
      </c>
      <c r="I26" s="28" t="s">
        <v>11</v>
      </c>
    </row>
    <row r="27" customFormat="false" ht="15" hidden="false" customHeight="true" outlineLevel="0" collapsed="false">
      <c r="A27" s="22"/>
      <c r="B27" s="22"/>
      <c r="C27" s="22"/>
      <c r="D27" s="22"/>
      <c r="E27" s="22"/>
      <c r="F27" s="22"/>
      <c r="G27" s="12"/>
      <c r="H27" s="29" t="s">
        <v>37</v>
      </c>
      <c r="I27" s="16" t="s">
        <v>11</v>
      </c>
    </row>
    <row r="28" customFormat="false" ht="26.25" hidden="false" customHeight="true" outlineLevel="0" collapsed="false">
      <c r="A28" s="22" t="s">
        <v>38</v>
      </c>
      <c r="B28" s="22"/>
      <c r="C28" s="22"/>
      <c r="D28" s="22"/>
      <c r="E28" s="22"/>
      <c r="F28" s="22"/>
      <c r="G28" s="12"/>
      <c r="H28" s="18" t="s">
        <v>36</v>
      </c>
      <c r="I28" s="28" t="n">
        <v>15</v>
      </c>
    </row>
    <row r="29" customFormat="false" ht="35.25" hidden="false" customHeight="true" outlineLevel="0" collapsed="false">
      <c r="A29" s="22" t="s">
        <v>39</v>
      </c>
      <c r="B29" s="22"/>
      <c r="C29" s="22"/>
      <c r="D29" s="22"/>
      <c r="E29" s="22"/>
      <c r="F29" s="22"/>
      <c r="G29" s="18"/>
      <c r="H29" s="15" t="s">
        <v>33</v>
      </c>
      <c r="I29" s="16" t="n">
        <v>0.2</v>
      </c>
    </row>
    <row r="30" customFormat="false" ht="0.75" hidden="false" customHeight="true" outlineLevel="0" collapsed="false">
      <c r="A30" s="30"/>
      <c r="B30" s="30"/>
      <c r="C30" s="30"/>
      <c r="D30" s="30"/>
      <c r="E30" s="30"/>
      <c r="F30" s="30"/>
      <c r="G30" s="30"/>
      <c r="H30" s="30"/>
      <c r="I30" s="30"/>
    </row>
    <row r="31" customFormat="false" ht="0.75" hidden="false" customHeight="true" outlineLevel="0" collapsed="false">
      <c r="A31" s="30"/>
      <c r="B31" s="30"/>
      <c r="C31" s="30"/>
      <c r="D31" s="30"/>
      <c r="E31" s="30"/>
      <c r="F31" s="30"/>
      <c r="G31" s="30"/>
      <c r="H31" s="30"/>
      <c r="I31" s="30"/>
    </row>
    <row r="32" customFormat="false" ht="0.75" hidden="false" customHeight="true" outlineLevel="0" collapsed="false">
      <c r="A32" s="30"/>
      <c r="B32" s="30"/>
      <c r="C32" s="30"/>
      <c r="D32" s="30"/>
      <c r="E32" s="30"/>
      <c r="F32" s="30"/>
      <c r="G32" s="30"/>
      <c r="H32" s="30"/>
      <c r="I32" s="30"/>
    </row>
    <row r="33" customFormat="false" ht="0.75" hidden="false" customHeight="true" outlineLevel="0" collapsed="false">
      <c r="A33" s="30"/>
      <c r="B33" s="30"/>
      <c r="C33" s="30"/>
      <c r="D33" s="30"/>
      <c r="E33" s="30"/>
      <c r="F33" s="30"/>
      <c r="G33" s="30"/>
      <c r="H33" s="30"/>
      <c r="I33" s="30"/>
    </row>
    <row r="34" customFormat="false" ht="3" hidden="false" customHeight="true" outlineLevel="0" collapsed="false">
      <c r="A34" s="30"/>
      <c r="B34" s="30"/>
      <c r="C34" s="30"/>
      <c r="D34" s="30"/>
      <c r="E34" s="30"/>
      <c r="F34" s="30"/>
      <c r="G34" s="30"/>
      <c r="H34" s="30"/>
      <c r="I34" s="30"/>
    </row>
    <row r="35" customFormat="false" ht="17.25" hidden="false" customHeight="true" outlineLevel="0" collapsed="false">
      <c r="A35" s="31" t="s">
        <v>40</v>
      </c>
      <c r="B35" s="31"/>
      <c r="C35" s="31"/>
      <c r="D35" s="31"/>
      <c r="E35" s="31"/>
      <c r="F35" s="31"/>
      <c r="G35" s="31"/>
      <c r="H35" s="31"/>
      <c r="I35" s="31"/>
    </row>
    <row r="36" customFormat="false" ht="33.75" hidden="false" customHeight="true" outlineLevel="0" collapsed="false">
      <c r="A36" s="32" t="s">
        <v>41</v>
      </c>
      <c r="B36" s="33" t="s">
        <v>42</v>
      </c>
      <c r="C36" s="33"/>
      <c r="D36" s="33"/>
      <c r="E36" s="33"/>
      <c r="F36" s="33"/>
      <c r="G36" s="33"/>
      <c r="H36" s="32" t="s">
        <v>43</v>
      </c>
      <c r="I36" s="32" t="s">
        <v>44</v>
      </c>
    </row>
    <row r="37" customFormat="false" ht="15" hidden="false" customHeight="true" outlineLevel="0" collapsed="false">
      <c r="A37" s="22" t="n">
        <v>1</v>
      </c>
      <c r="B37" s="10" t="s">
        <v>45</v>
      </c>
      <c r="C37" s="10"/>
      <c r="D37" s="10"/>
      <c r="E37" s="10"/>
      <c r="F37" s="10"/>
      <c r="G37" s="10"/>
      <c r="H37" s="34" t="n">
        <f aca="false">I37/$I$48</f>
        <v>0.758914378280645</v>
      </c>
      <c r="I37" s="35" t="n">
        <f aca="false">IF(D6="12x36",I10,I10/H10*I5)</f>
        <v>2105.4</v>
      </c>
    </row>
    <row r="38" customFormat="false" ht="15" hidden="false" customHeight="true" outlineLevel="0" collapsed="false">
      <c r="A38" s="22" t="n">
        <f aca="false">A37+1</f>
        <v>2</v>
      </c>
      <c r="B38" s="10" t="s">
        <v>46</v>
      </c>
      <c r="C38" s="10"/>
      <c r="D38" s="10"/>
      <c r="E38" s="10"/>
      <c r="F38" s="10"/>
      <c r="G38" s="10"/>
      <c r="H38" s="34" t="n">
        <f aca="false">I38/$I$48</f>
        <v>0.230769230769231</v>
      </c>
      <c r="I38" s="35" t="n">
        <f aca="false">IF(I9=30%,(I37+I45+I46)*I9,0)</f>
        <v>640.206</v>
      </c>
    </row>
    <row r="39" customFormat="false" ht="15" hidden="false" customHeight="true" outlineLevel="0" collapsed="false">
      <c r="A39" s="22" t="n">
        <f aca="false">A38+1</f>
        <v>3</v>
      </c>
      <c r="B39" s="10" t="s">
        <v>47</v>
      </c>
      <c r="C39" s="10"/>
      <c r="D39" s="10"/>
      <c r="E39" s="10"/>
      <c r="F39" s="10"/>
      <c r="G39" s="10"/>
      <c r="H39" s="34" t="n">
        <f aca="false">I39/$I$48</f>
        <v>0</v>
      </c>
      <c r="I39" s="35" t="n">
        <f aca="false">IF(I7=10%,I25*I7,0)</f>
        <v>0</v>
      </c>
    </row>
    <row r="40" customFormat="false" ht="15" hidden="false" customHeight="true" outlineLevel="0" collapsed="false">
      <c r="A40" s="22" t="n">
        <f aca="false">A39+1</f>
        <v>4</v>
      </c>
      <c r="B40" s="10" t="s">
        <v>48</v>
      </c>
      <c r="C40" s="10"/>
      <c r="D40" s="10"/>
      <c r="E40" s="10"/>
      <c r="F40" s="10"/>
      <c r="G40" s="10"/>
      <c r="H40" s="34" t="n">
        <f aca="false">I40/$I$48</f>
        <v>0</v>
      </c>
      <c r="I40" s="35" t="n">
        <f aca="false">IF(I7=20%,I25*I7,0)</f>
        <v>0</v>
      </c>
    </row>
    <row r="41" customFormat="false" ht="15" hidden="false" customHeight="true" outlineLevel="0" collapsed="false">
      <c r="A41" s="22" t="n">
        <f aca="false">A40+1</f>
        <v>5</v>
      </c>
      <c r="B41" s="10" t="s">
        <v>49</v>
      </c>
      <c r="C41" s="10"/>
      <c r="D41" s="10"/>
      <c r="E41" s="10"/>
      <c r="F41" s="10"/>
      <c r="G41" s="10"/>
      <c r="H41" s="34" t="n">
        <f aca="false">I41/$I$48</f>
        <v>0</v>
      </c>
      <c r="I41" s="35" t="n">
        <f aca="false">IF(I7=40%,I25*I7,0)</f>
        <v>0</v>
      </c>
    </row>
    <row r="42" customFormat="false" ht="15" hidden="false" customHeight="true" outlineLevel="0" collapsed="false">
      <c r="A42" s="22" t="n">
        <f aca="false">A41+1</f>
        <v>6</v>
      </c>
      <c r="B42" s="10" t="s">
        <v>50</v>
      </c>
      <c r="C42" s="10"/>
      <c r="D42" s="10"/>
      <c r="E42" s="10"/>
      <c r="F42" s="10"/>
      <c r="G42" s="10"/>
      <c r="H42" s="34" t="n">
        <f aca="false">I42/$I$48</f>
        <v>0</v>
      </c>
      <c r="I42" s="35" t="n">
        <f aca="false">IF(I24="Não aplicável",0,I37*I24)</f>
        <v>0</v>
      </c>
    </row>
    <row r="43" customFormat="false" ht="15" hidden="false" customHeight="true" outlineLevel="0" collapsed="false">
      <c r="A43" s="22" t="n">
        <f aca="false">A42+1</f>
        <v>7</v>
      </c>
      <c r="B43" s="10" t="s">
        <v>51</v>
      </c>
      <c r="C43" s="10"/>
      <c r="D43" s="10"/>
      <c r="E43" s="10"/>
      <c r="F43" s="10"/>
      <c r="G43" s="10"/>
      <c r="H43" s="34" t="n">
        <f aca="false">I43/$I$48</f>
        <v>0</v>
      </c>
      <c r="I43" s="35" t="n">
        <f aca="false">IF(I26="Não aplicável",0,(I37+I38+I39+I40+I41+I42+I47)/I5*I26*(1+I27))</f>
        <v>0</v>
      </c>
    </row>
    <row r="44" customFormat="false" ht="23.25" hidden="false" customHeight="true" outlineLevel="0" collapsed="false">
      <c r="A44" s="22" t="n">
        <f aca="false">A43+1</f>
        <v>8</v>
      </c>
      <c r="B44" s="10" t="s">
        <v>52</v>
      </c>
      <c r="C44" s="10"/>
      <c r="D44" s="10"/>
      <c r="E44" s="10"/>
      <c r="F44" s="10"/>
      <c r="G44" s="10"/>
      <c r="H44" s="34" t="n">
        <f aca="false">I44/$I$48</f>
        <v>0</v>
      </c>
      <c r="I44" s="35" t="n">
        <f aca="false">IF(I26="Não aplicável",0,I26/I13*5*(I10/H10*(1+I27)))</f>
        <v>0</v>
      </c>
    </row>
    <row r="45" customFormat="false" ht="15" hidden="false" customHeight="true" outlineLevel="0" collapsed="false">
      <c r="A45" s="22" t="n">
        <f aca="false">A44+1</f>
        <v>9</v>
      </c>
      <c r="B45" s="10" t="s">
        <v>53</v>
      </c>
      <c r="C45" s="10"/>
      <c r="D45" s="10"/>
      <c r="E45" s="10"/>
      <c r="F45" s="10"/>
      <c r="G45" s="10"/>
      <c r="H45" s="34" t="n">
        <f aca="false">I45/$I$48</f>
        <v>0.00859699245843706</v>
      </c>
      <c r="I45" s="35" t="n">
        <f aca="false">I12*I13</f>
        <v>23.85</v>
      </c>
    </row>
    <row r="46" customFormat="false" ht="15" hidden="false" customHeight="true" outlineLevel="0" collapsed="false">
      <c r="A46" s="22" t="n">
        <f aca="false">A45+1</f>
        <v>10</v>
      </c>
      <c r="B46" s="10" t="s">
        <v>54</v>
      </c>
      <c r="C46" s="10"/>
      <c r="D46" s="10"/>
      <c r="E46" s="10"/>
      <c r="F46" s="10"/>
      <c r="G46" s="10"/>
      <c r="H46" s="34" t="n">
        <f aca="false">I46/$I$48</f>
        <v>0.00171939849168741</v>
      </c>
      <c r="I46" s="35" t="n">
        <f aca="false">I45*20%</f>
        <v>4.77</v>
      </c>
    </row>
    <row r="47" customFormat="false" ht="15" hidden="false" customHeight="true" outlineLevel="0" collapsed="false">
      <c r="A47" s="22" t="n">
        <f aca="false">A46+1</f>
        <v>11</v>
      </c>
      <c r="B47" s="36" t="str">
        <f aca="false"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36"/>
      <c r="D47" s="36"/>
      <c r="E47" s="36"/>
      <c r="F47" s="36"/>
      <c r="G47" s="36"/>
      <c r="H47" s="34" t="n">
        <f aca="false">I47/$I$48</f>
        <v>0</v>
      </c>
      <c r="I47" s="35" t="n">
        <v>0</v>
      </c>
    </row>
    <row r="48" s="41" customFormat="true" ht="15" hidden="false" customHeight="true" outlineLevel="0" collapsed="false">
      <c r="A48" s="37" t="s">
        <v>55</v>
      </c>
      <c r="B48" s="37"/>
      <c r="C48" s="37"/>
      <c r="D48" s="37"/>
      <c r="E48" s="37"/>
      <c r="F48" s="37"/>
      <c r="G48" s="37"/>
      <c r="H48" s="38" t="n">
        <f aca="false">SUM(H37:H47)</f>
        <v>1</v>
      </c>
      <c r="I48" s="39" t="n">
        <f aca="false">SUM(I37:I47)</f>
        <v>2774.226</v>
      </c>
      <c r="J48" s="40"/>
    </row>
    <row r="49" s="41" customFormat="true" ht="0.75" hidden="false" customHeight="true" outlineLevel="0" collapsed="false">
      <c r="A49" s="42"/>
      <c r="B49" s="42"/>
      <c r="C49" s="42"/>
      <c r="D49" s="42"/>
      <c r="E49" s="42"/>
      <c r="F49" s="42"/>
      <c r="G49" s="42"/>
      <c r="H49" s="42"/>
      <c r="I49" s="42"/>
      <c r="J49" s="40"/>
    </row>
    <row r="50" s="41" customFormat="true" ht="0.75" hidden="false" customHeight="true" outlineLevel="0" collapsed="false">
      <c r="A50" s="42"/>
      <c r="B50" s="42"/>
      <c r="C50" s="42"/>
      <c r="D50" s="42"/>
      <c r="E50" s="42"/>
      <c r="F50" s="42"/>
      <c r="G50" s="42"/>
      <c r="H50" s="42"/>
      <c r="I50" s="42"/>
      <c r="J50" s="40"/>
    </row>
    <row r="51" s="41" customFormat="true" ht="0.75" hidden="false" customHeight="true" outlineLevel="0" collapsed="false">
      <c r="A51" s="42"/>
      <c r="B51" s="42"/>
      <c r="C51" s="42"/>
      <c r="D51" s="42"/>
      <c r="E51" s="42"/>
      <c r="F51" s="42"/>
      <c r="G51" s="42"/>
      <c r="H51" s="42"/>
      <c r="I51" s="42"/>
      <c r="J51" s="40"/>
    </row>
    <row r="52" s="41" customFormat="true" ht="0.75" hidden="false" customHeight="true" outlineLevel="0" collapsed="false">
      <c r="A52" s="42"/>
      <c r="B52" s="42"/>
      <c r="C52" s="42"/>
      <c r="D52" s="42"/>
      <c r="E52" s="42"/>
      <c r="F52" s="42"/>
      <c r="G52" s="42"/>
      <c r="H52" s="42"/>
      <c r="I52" s="42"/>
      <c r="J52" s="40"/>
    </row>
    <row r="53" s="41" customFormat="true" ht="0.75" hidden="false" customHeight="true" outlineLevel="0" collapsed="false">
      <c r="A53" s="42"/>
      <c r="B53" s="42"/>
      <c r="C53" s="42"/>
      <c r="D53" s="42"/>
      <c r="E53" s="42"/>
      <c r="F53" s="42"/>
      <c r="G53" s="42"/>
      <c r="H53" s="42"/>
      <c r="I53" s="42"/>
      <c r="J53" s="40"/>
    </row>
    <row r="54" s="41" customFormat="true" ht="0.75" hidden="false" customHeight="true" outlineLevel="0" collapsed="false">
      <c r="A54" s="42"/>
      <c r="B54" s="42"/>
      <c r="C54" s="42"/>
      <c r="D54" s="42"/>
      <c r="E54" s="42"/>
      <c r="F54" s="42"/>
      <c r="G54" s="42"/>
      <c r="H54" s="42"/>
      <c r="I54" s="42"/>
      <c r="J54" s="40"/>
    </row>
    <row r="55" s="41" customFormat="true" ht="0.75" hidden="false" customHeight="true" outlineLevel="0" collapsed="false">
      <c r="A55" s="42"/>
      <c r="B55" s="42"/>
      <c r="C55" s="42"/>
      <c r="D55" s="42"/>
      <c r="E55" s="42"/>
      <c r="F55" s="42"/>
      <c r="G55" s="42"/>
      <c r="H55" s="42"/>
      <c r="I55" s="42"/>
      <c r="J55" s="40"/>
    </row>
    <row r="56" customFormat="false" ht="0.75" hidden="false" customHeight="true" outlineLevel="0" collapsed="false">
      <c r="A56" s="42"/>
      <c r="B56" s="42"/>
      <c r="C56" s="42"/>
      <c r="D56" s="42"/>
      <c r="E56" s="42"/>
      <c r="F56" s="42"/>
      <c r="G56" s="42"/>
      <c r="H56" s="42"/>
      <c r="I56" s="42"/>
    </row>
    <row r="57" customFormat="false" ht="33.75" hidden="false" customHeight="true" outlineLevel="0" collapsed="false">
      <c r="A57" s="32" t="s">
        <v>56</v>
      </c>
      <c r="B57" s="33" t="s">
        <v>57</v>
      </c>
      <c r="C57" s="33"/>
      <c r="D57" s="33"/>
      <c r="E57" s="33"/>
      <c r="F57" s="33"/>
      <c r="G57" s="33"/>
      <c r="H57" s="32" t="s">
        <v>43</v>
      </c>
      <c r="I57" s="32" t="s">
        <v>44</v>
      </c>
    </row>
    <row r="58" customFormat="false" ht="15" hidden="false" customHeight="true" outlineLevel="0" collapsed="false">
      <c r="A58" s="22" t="n">
        <v>1</v>
      </c>
      <c r="B58" s="10" t="s">
        <v>58</v>
      </c>
      <c r="C58" s="10"/>
      <c r="D58" s="10"/>
      <c r="E58" s="10"/>
      <c r="F58" s="10"/>
      <c r="G58" s="10"/>
      <c r="H58" s="34" t="n">
        <v>0.2</v>
      </c>
      <c r="I58" s="35" t="n">
        <f aca="false">$I$48*H58</f>
        <v>554.8452</v>
      </c>
    </row>
    <row r="59" customFormat="false" ht="15" hidden="false" customHeight="true" outlineLevel="0" collapsed="false">
      <c r="A59" s="22" t="n">
        <v>2</v>
      </c>
      <c r="B59" s="10" t="s">
        <v>59</v>
      </c>
      <c r="C59" s="10"/>
      <c r="D59" s="10"/>
      <c r="E59" s="10"/>
      <c r="F59" s="10"/>
      <c r="G59" s="10"/>
      <c r="H59" s="34" t="n">
        <v>0.015</v>
      </c>
      <c r="I59" s="35" t="n">
        <f aca="false">$I$48*H59</f>
        <v>41.61339</v>
      </c>
    </row>
    <row r="60" customFormat="false" ht="15" hidden="false" customHeight="true" outlineLevel="0" collapsed="false">
      <c r="A60" s="22" t="n">
        <v>3</v>
      </c>
      <c r="B60" s="10" t="s">
        <v>60</v>
      </c>
      <c r="C60" s="10"/>
      <c r="D60" s="10"/>
      <c r="E60" s="10"/>
      <c r="F60" s="10"/>
      <c r="G60" s="10"/>
      <c r="H60" s="34" t="n">
        <v>0.01</v>
      </c>
      <c r="I60" s="35" t="n">
        <f aca="false">$I$48*H60</f>
        <v>27.74226</v>
      </c>
    </row>
    <row r="61" customFormat="false" ht="15" hidden="false" customHeight="true" outlineLevel="0" collapsed="false">
      <c r="A61" s="22" t="n">
        <v>4</v>
      </c>
      <c r="B61" s="10" t="s">
        <v>61</v>
      </c>
      <c r="C61" s="10"/>
      <c r="D61" s="10"/>
      <c r="E61" s="10"/>
      <c r="F61" s="10"/>
      <c r="G61" s="10"/>
      <c r="H61" s="34" t="n">
        <v>0.002</v>
      </c>
      <c r="I61" s="35" t="n">
        <f aca="false">$I$48*H61</f>
        <v>5.548452</v>
      </c>
    </row>
    <row r="62" customFormat="false" ht="15" hidden="false" customHeight="true" outlineLevel="0" collapsed="false">
      <c r="A62" s="22" t="n">
        <v>5</v>
      </c>
      <c r="B62" s="10" t="s">
        <v>62</v>
      </c>
      <c r="C62" s="10"/>
      <c r="D62" s="10"/>
      <c r="E62" s="10"/>
      <c r="F62" s="10"/>
      <c r="G62" s="10"/>
      <c r="H62" s="34" t="n">
        <v>0.025</v>
      </c>
      <c r="I62" s="35" t="n">
        <f aca="false">$I$48*H62</f>
        <v>69.35565</v>
      </c>
    </row>
    <row r="63" customFormat="false" ht="15" hidden="false" customHeight="true" outlineLevel="0" collapsed="false">
      <c r="A63" s="22" t="n">
        <v>6</v>
      </c>
      <c r="B63" s="10" t="s">
        <v>63</v>
      </c>
      <c r="C63" s="10"/>
      <c r="D63" s="10"/>
      <c r="E63" s="10"/>
      <c r="F63" s="10"/>
      <c r="G63" s="10"/>
      <c r="H63" s="34" t="n">
        <v>0.08</v>
      </c>
      <c r="I63" s="35" t="n">
        <f aca="false">$I$48*H63</f>
        <v>221.93808</v>
      </c>
    </row>
    <row r="64" customFormat="false" ht="15" hidden="false" customHeight="true" outlineLevel="0" collapsed="false">
      <c r="A64" s="22" t="n">
        <v>7</v>
      </c>
      <c r="B64" s="10" t="s">
        <v>64</v>
      </c>
      <c r="C64" s="10"/>
      <c r="D64" s="10"/>
      <c r="E64" s="10"/>
      <c r="F64" s="10"/>
      <c r="G64" s="10"/>
      <c r="H64" s="34" t="n">
        <v>0.03</v>
      </c>
      <c r="I64" s="35" t="n">
        <f aca="false">$I$48*H64</f>
        <v>83.22678</v>
      </c>
    </row>
    <row r="65" customFormat="false" ht="15" hidden="false" customHeight="true" outlineLevel="0" collapsed="false">
      <c r="A65" s="22" t="n">
        <v>8</v>
      </c>
      <c r="B65" s="10" t="s">
        <v>65</v>
      </c>
      <c r="C65" s="10"/>
      <c r="D65" s="10"/>
      <c r="E65" s="10"/>
      <c r="F65" s="10"/>
      <c r="G65" s="10"/>
      <c r="H65" s="34" t="n">
        <v>0.006</v>
      </c>
      <c r="I65" s="35" t="n">
        <f aca="false">$I$48*H65</f>
        <v>16.645356</v>
      </c>
    </row>
    <row r="66" s="41" customFormat="true" ht="15" hidden="false" customHeight="true" outlineLevel="0" collapsed="false">
      <c r="A66" s="37" t="s">
        <v>66</v>
      </c>
      <c r="B66" s="37"/>
      <c r="C66" s="37"/>
      <c r="D66" s="37"/>
      <c r="E66" s="37"/>
      <c r="F66" s="37"/>
      <c r="G66" s="37"/>
      <c r="H66" s="38" t="n">
        <f aca="false">SUM(H58:H65)</f>
        <v>0.368</v>
      </c>
      <c r="I66" s="39" t="n">
        <f aca="false">SUM(I58:I65)</f>
        <v>1020.915168</v>
      </c>
      <c r="J66" s="40"/>
    </row>
    <row r="67" customFormat="false" ht="15" hidden="false" customHeight="true" outlineLevel="0" collapsed="false">
      <c r="A67" s="43" t="s">
        <v>67</v>
      </c>
      <c r="B67" s="43"/>
      <c r="C67" s="43"/>
      <c r="D67" s="43"/>
      <c r="E67" s="43"/>
      <c r="F67" s="43"/>
      <c r="G67" s="43"/>
      <c r="H67" s="43"/>
      <c r="I67" s="43"/>
    </row>
    <row r="68" customFormat="false" ht="30.75" hidden="false" customHeight="true" outlineLevel="0" collapsed="false">
      <c r="A68" s="44" t="s">
        <v>68</v>
      </c>
      <c r="B68" s="44"/>
      <c r="C68" s="44"/>
      <c r="D68" s="44"/>
      <c r="E68" s="44"/>
      <c r="F68" s="44"/>
      <c r="G68" s="44"/>
      <c r="H68" s="44"/>
      <c r="I68" s="44"/>
    </row>
    <row r="69" customFormat="false" ht="33.75" hidden="false" customHeight="true" outlineLevel="0" collapsed="false">
      <c r="A69" s="32" t="s">
        <v>69</v>
      </c>
      <c r="B69" s="33" t="s">
        <v>70</v>
      </c>
      <c r="C69" s="33"/>
      <c r="D69" s="33"/>
      <c r="E69" s="33"/>
      <c r="F69" s="33"/>
      <c r="G69" s="33"/>
      <c r="H69" s="32" t="s">
        <v>43</v>
      </c>
      <c r="I69" s="32" t="s">
        <v>44</v>
      </c>
    </row>
    <row r="70" customFormat="false" ht="15" hidden="false" customHeight="true" outlineLevel="0" collapsed="false">
      <c r="A70" s="22" t="n">
        <v>1</v>
      </c>
      <c r="B70" s="10" t="s">
        <v>71</v>
      </c>
      <c r="C70" s="10"/>
      <c r="D70" s="10"/>
      <c r="E70" s="10"/>
      <c r="F70" s="10"/>
      <c r="G70" s="10"/>
      <c r="H70" s="34" t="n">
        <v>0.119314</v>
      </c>
      <c r="I70" s="35" t="n">
        <f aca="false">$I$48*H70</f>
        <v>331.004000964</v>
      </c>
    </row>
    <row r="71" customFormat="false" ht="15" hidden="false" customHeight="true" outlineLevel="0" collapsed="false">
      <c r="A71" s="22" t="n">
        <v>2</v>
      </c>
      <c r="B71" s="10" t="s">
        <v>72</v>
      </c>
      <c r="C71" s="10"/>
      <c r="D71" s="10"/>
      <c r="E71" s="10"/>
      <c r="F71" s="10"/>
      <c r="G71" s="10"/>
      <c r="H71" s="34" t="n">
        <v>0.020485</v>
      </c>
      <c r="I71" s="35" t="n">
        <f aca="false">$I$48*H71</f>
        <v>56.83001961</v>
      </c>
    </row>
    <row r="72" customFormat="false" ht="15" hidden="false" customHeight="true" outlineLevel="0" collapsed="false">
      <c r="A72" s="22" t="n">
        <v>3</v>
      </c>
      <c r="B72" s="10" t="s">
        <v>73</v>
      </c>
      <c r="C72" s="10"/>
      <c r="D72" s="10"/>
      <c r="E72" s="10"/>
      <c r="F72" s="10"/>
      <c r="G72" s="10"/>
      <c r="H72" s="34" t="n">
        <v>0.012127</v>
      </c>
      <c r="I72" s="35" t="n">
        <f aca="false">$I$48*H72</f>
        <v>33.643038702</v>
      </c>
    </row>
    <row r="73" customFormat="false" ht="15" hidden="false" customHeight="true" outlineLevel="0" collapsed="false">
      <c r="A73" s="22" t="n">
        <v>4</v>
      </c>
      <c r="B73" s="10" t="s">
        <v>74</v>
      </c>
      <c r="C73" s="10"/>
      <c r="D73" s="10"/>
      <c r="E73" s="10"/>
      <c r="F73" s="10"/>
      <c r="G73" s="10"/>
      <c r="H73" s="34" t="n">
        <v>0.00272507938782268</v>
      </c>
      <c r="I73" s="35" t="n">
        <f aca="false">$I$48*H73</f>
        <v>7.55998608976176</v>
      </c>
    </row>
    <row r="74" customFormat="false" ht="15" hidden="false" customHeight="true" outlineLevel="0" collapsed="false">
      <c r="A74" s="22" t="n">
        <v>5</v>
      </c>
      <c r="B74" s="10" t="s">
        <v>75</v>
      </c>
      <c r="C74" s="10"/>
      <c r="D74" s="10"/>
      <c r="E74" s="10"/>
      <c r="F74" s="10"/>
      <c r="G74" s="10"/>
      <c r="H74" s="34" t="n">
        <v>0.000476</v>
      </c>
      <c r="I74" s="35" t="n">
        <f aca="false">$I$48*H74</f>
        <v>1.320531576</v>
      </c>
    </row>
    <row r="75" customFormat="false" ht="15" hidden="false" customHeight="true" outlineLevel="0" collapsed="false">
      <c r="A75" s="22" t="n">
        <v>6</v>
      </c>
      <c r="B75" s="10" t="s">
        <v>76</v>
      </c>
      <c r="C75" s="10"/>
      <c r="D75" s="10"/>
      <c r="E75" s="10"/>
      <c r="F75" s="10"/>
      <c r="G75" s="10"/>
      <c r="H75" s="34" t="n">
        <v>0.000442</v>
      </c>
      <c r="I75" s="35" t="n">
        <f aca="false">$I$48*H75</f>
        <v>1.226207892</v>
      </c>
    </row>
    <row r="76" customFormat="false" ht="15" hidden="false" customHeight="true" outlineLevel="0" collapsed="false">
      <c r="A76" s="22" t="n">
        <v>7</v>
      </c>
      <c r="B76" s="10" t="s">
        <v>77</v>
      </c>
      <c r="C76" s="10"/>
      <c r="D76" s="10"/>
      <c r="E76" s="10"/>
      <c r="F76" s="10"/>
      <c r="G76" s="10"/>
      <c r="H76" s="34" t="n">
        <v>0.000185</v>
      </c>
      <c r="I76" s="35" t="n">
        <f aca="false">$I$48*H76</f>
        <v>0.51323181</v>
      </c>
    </row>
    <row r="77" customFormat="false" ht="15" hidden="false" customHeight="true" outlineLevel="0" collapsed="false">
      <c r="A77" s="22" t="n">
        <v>8</v>
      </c>
      <c r="B77" s="10" t="s">
        <v>78</v>
      </c>
      <c r="C77" s="10"/>
      <c r="D77" s="10"/>
      <c r="E77" s="10"/>
      <c r="F77" s="10"/>
      <c r="G77" s="10"/>
      <c r="H77" s="34" t="n">
        <v>0.09079</v>
      </c>
      <c r="I77" s="35" t="n">
        <f aca="false">$I$48*H77</f>
        <v>251.87197854</v>
      </c>
    </row>
    <row r="78" s="41" customFormat="true" ht="15" hidden="false" customHeight="true" outlineLevel="0" collapsed="false">
      <c r="A78" s="37" t="s">
        <v>79</v>
      </c>
      <c r="B78" s="37"/>
      <c r="C78" s="37"/>
      <c r="D78" s="37"/>
      <c r="E78" s="37"/>
      <c r="F78" s="37"/>
      <c r="G78" s="37"/>
      <c r="H78" s="38" t="n">
        <f aca="false">SUM(H70:H77)</f>
        <v>0.246544079387823</v>
      </c>
      <c r="I78" s="39" t="n">
        <f aca="false">SUM(I70:I77)</f>
        <v>683.968995183762</v>
      </c>
      <c r="J78" s="40"/>
    </row>
    <row r="79" customFormat="false" ht="11.25" hidden="false" customHeight="true" outlineLevel="0" collapsed="false">
      <c r="A79" s="45" t="s">
        <v>80</v>
      </c>
      <c r="B79" s="46" t="s">
        <v>81</v>
      </c>
      <c r="C79" s="46"/>
      <c r="D79" s="46"/>
      <c r="E79" s="46"/>
      <c r="F79" s="46"/>
      <c r="G79" s="46"/>
      <c r="H79" s="46"/>
      <c r="I79" s="46"/>
    </row>
    <row r="80" customFormat="false" ht="15" hidden="false" customHeight="true" outlineLevel="0" collapsed="false">
      <c r="A80" s="45" t="s">
        <v>82</v>
      </c>
      <c r="B80" s="47" t="s">
        <v>83</v>
      </c>
      <c r="C80" s="47"/>
      <c r="D80" s="47"/>
      <c r="E80" s="47"/>
      <c r="F80" s="47"/>
      <c r="G80" s="47"/>
      <c r="H80" s="47"/>
      <c r="I80" s="47"/>
    </row>
    <row r="81" customFormat="false" ht="33.75" hidden="false" customHeight="true" outlineLevel="0" collapsed="false">
      <c r="A81" s="32" t="s">
        <v>84</v>
      </c>
      <c r="B81" s="33" t="s">
        <v>85</v>
      </c>
      <c r="C81" s="33"/>
      <c r="D81" s="33"/>
      <c r="E81" s="33"/>
      <c r="F81" s="33"/>
      <c r="G81" s="33"/>
      <c r="H81" s="32" t="s">
        <v>43</v>
      </c>
      <c r="I81" s="32" t="s">
        <v>44</v>
      </c>
    </row>
    <row r="82" customFormat="false" ht="15" hidden="false" customHeight="true" outlineLevel="0" collapsed="false">
      <c r="A82" s="22" t="n">
        <v>1</v>
      </c>
      <c r="B82" s="10" t="s">
        <v>86</v>
      </c>
      <c r="C82" s="10"/>
      <c r="D82" s="10"/>
      <c r="E82" s="10"/>
      <c r="F82" s="10"/>
      <c r="G82" s="10"/>
      <c r="H82" s="34" t="n">
        <v>0.048321</v>
      </c>
      <c r="I82" s="35" t="n">
        <f aca="false">$I$48*H82</f>
        <v>134.053374546</v>
      </c>
    </row>
    <row r="83" customFormat="false" ht="15" hidden="false" customHeight="true" outlineLevel="0" collapsed="false">
      <c r="A83" s="22" t="n">
        <v>2</v>
      </c>
      <c r="B83" s="10" t="s">
        <v>87</v>
      </c>
      <c r="C83" s="10"/>
      <c r="D83" s="10"/>
      <c r="E83" s="10"/>
      <c r="F83" s="10"/>
      <c r="G83" s="10"/>
      <c r="H83" s="34" t="n">
        <v>0.003511</v>
      </c>
      <c r="I83" s="35" t="n">
        <f aca="false">$I$48*H83</f>
        <v>9.740307486</v>
      </c>
    </row>
    <row r="84" customFormat="false" ht="15" hidden="false" customHeight="true" outlineLevel="0" collapsed="false">
      <c r="A84" s="22" t="n">
        <v>3</v>
      </c>
      <c r="B84" s="10" t="s">
        <v>88</v>
      </c>
      <c r="C84" s="10"/>
      <c r="D84" s="10"/>
      <c r="E84" s="10"/>
      <c r="F84" s="10"/>
      <c r="G84" s="10"/>
      <c r="H84" s="34" t="n">
        <v>0.019328</v>
      </c>
      <c r="I84" s="35" t="n">
        <f aca="false">$I$48*H84</f>
        <v>53.620240128</v>
      </c>
    </row>
    <row r="85" s="41" customFormat="true" ht="15" hidden="false" customHeight="true" outlineLevel="0" collapsed="false">
      <c r="A85" s="37" t="s">
        <v>89</v>
      </c>
      <c r="B85" s="37"/>
      <c r="C85" s="37"/>
      <c r="D85" s="37"/>
      <c r="E85" s="37"/>
      <c r="F85" s="37"/>
      <c r="G85" s="37"/>
      <c r="H85" s="38" t="n">
        <f aca="false">SUM(H82:H84)</f>
        <v>0.07116</v>
      </c>
      <c r="I85" s="39" t="n">
        <f aca="false">SUM(I82:I84)</f>
        <v>197.41392216</v>
      </c>
      <c r="J85" s="40"/>
    </row>
    <row r="86" customFormat="false" ht="4.5" hidden="false" customHeight="true" outlineLevel="0" collapsed="false"/>
    <row r="87" customFormat="false" ht="33.75" hidden="false" customHeight="true" outlineLevel="0" collapsed="false">
      <c r="A87" s="32" t="s">
        <v>90</v>
      </c>
      <c r="B87" s="33" t="s">
        <v>91</v>
      </c>
      <c r="C87" s="33"/>
      <c r="D87" s="33"/>
      <c r="E87" s="33"/>
      <c r="F87" s="33"/>
      <c r="G87" s="33"/>
      <c r="H87" s="32" t="s">
        <v>43</v>
      </c>
      <c r="I87" s="32" t="s">
        <v>44</v>
      </c>
    </row>
    <row r="88" customFormat="false" ht="15" hidden="false" customHeight="true" outlineLevel="0" collapsed="false">
      <c r="A88" s="22" t="n">
        <v>1</v>
      </c>
      <c r="B88" s="10" t="s">
        <v>92</v>
      </c>
      <c r="C88" s="10"/>
      <c r="D88" s="10"/>
      <c r="E88" s="10"/>
      <c r="F88" s="10"/>
      <c r="G88" s="10"/>
      <c r="H88" s="34" t="n">
        <f aca="false">(H66*H78)</f>
        <v>0.0907282212147188</v>
      </c>
      <c r="I88" s="35" t="n">
        <f aca="false">$I$48*H88</f>
        <v>251.700590227624</v>
      </c>
    </row>
    <row r="89" s="41" customFormat="true" ht="15" hidden="false" customHeight="true" outlineLevel="0" collapsed="false">
      <c r="A89" s="37" t="s">
        <v>93</v>
      </c>
      <c r="B89" s="37"/>
      <c r="C89" s="37"/>
      <c r="D89" s="37"/>
      <c r="E89" s="37"/>
      <c r="F89" s="37"/>
      <c r="G89" s="37"/>
      <c r="H89" s="38" t="n">
        <f aca="false">SUM(H88)</f>
        <v>0.0907282212147188</v>
      </c>
      <c r="I89" s="39" t="n">
        <f aca="false">I88</f>
        <v>251.700590227624</v>
      </c>
      <c r="J89" s="40"/>
      <c r="K89" s="48"/>
    </row>
    <row r="90" customFormat="false" ht="4.5" hidden="false" customHeight="true" outlineLevel="0" collapsed="false">
      <c r="J90" s="49"/>
    </row>
    <row r="91" s="41" customFormat="true" ht="12" hidden="false" customHeight="true" outlineLevel="0" collapsed="false">
      <c r="A91" s="50" t="s">
        <v>94</v>
      </c>
      <c r="B91" s="50"/>
      <c r="C91" s="50"/>
      <c r="D91" s="50"/>
      <c r="E91" s="50"/>
      <c r="F91" s="50"/>
      <c r="G91" s="50"/>
      <c r="H91" s="51" t="n">
        <f aca="false">H66+H78+H85+H89</f>
        <v>0.776432300602542</v>
      </c>
      <c r="I91" s="52" t="n">
        <f aca="false">I66+I78+I85+I89</f>
        <v>2153.99867557139</v>
      </c>
      <c r="J91" s="40"/>
    </row>
    <row r="92" customFormat="false" ht="4.5" hidden="false" customHeight="true" outlineLevel="0" collapsed="false"/>
    <row r="93" customFormat="false" ht="33.75" hidden="false" customHeight="true" outlineLevel="0" collapsed="false">
      <c r="A93" s="32" t="s">
        <v>95</v>
      </c>
      <c r="B93" s="33" t="s">
        <v>96</v>
      </c>
      <c r="C93" s="33"/>
      <c r="D93" s="33"/>
      <c r="E93" s="33"/>
      <c r="F93" s="33"/>
      <c r="G93" s="33"/>
      <c r="H93" s="32" t="s">
        <v>43</v>
      </c>
      <c r="I93" s="32" t="s">
        <v>44</v>
      </c>
    </row>
    <row r="94" customFormat="false" ht="15" hidden="false" customHeight="true" outlineLevel="0" collapsed="false">
      <c r="A94" s="22" t="n">
        <v>1</v>
      </c>
      <c r="B94" s="10" t="s">
        <v>28</v>
      </c>
      <c r="C94" s="10"/>
      <c r="D94" s="10"/>
      <c r="E94" s="10"/>
      <c r="F94" s="10"/>
      <c r="G94" s="10"/>
      <c r="H94" s="34" t="n">
        <f aca="false">I94/$I$48</f>
        <v>0.129765923900937</v>
      </c>
      <c r="I94" s="35" t="n">
        <f aca="false">I111</f>
        <v>360</v>
      </c>
    </row>
    <row r="95" customFormat="false" ht="15" hidden="false" customHeight="true" outlineLevel="0" collapsed="false">
      <c r="A95" s="22" t="n">
        <v>2</v>
      </c>
      <c r="B95" s="10" t="s">
        <v>29</v>
      </c>
      <c r="C95" s="10"/>
      <c r="D95" s="10"/>
      <c r="E95" s="10"/>
      <c r="F95" s="10"/>
      <c r="G95" s="10"/>
      <c r="H95" s="34" t="n">
        <f aca="false">I95/$I$48</f>
        <v>0</v>
      </c>
      <c r="I95" s="35" t="n">
        <f aca="false">I107</f>
        <v>0</v>
      </c>
    </row>
    <row r="96" customFormat="false" ht="15" hidden="false" customHeight="true" outlineLevel="0" collapsed="false">
      <c r="A96" s="22" t="n">
        <v>3</v>
      </c>
      <c r="B96" s="10" t="s">
        <v>97</v>
      </c>
      <c r="C96" s="10"/>
      <c r="D96" s="10"/>
      <c r="E96" s="10"/>
      <c r="F96" s="10"/>
      <c r="G96" s="10"/>
      <c r="H96" s="34" t="n">
        <f aca="false">I96/$I$48</f>
        <v>0.0420571359362936</v>
      </c>
      <c r="I96" s="35" t="n">
        <f aca="false">I103</f>
        <v>116.676</v>
      </c>
    </row>
    <row r="97" customFormat="false" ht="15" hidden="false" customHeight="true" outlineLevel="0" collapsed="false">
      <c r="A97" s="22" t="n">
        <v>4</v>
      </c>
      <c r="B97" s="10" t="s">
        <v>98</v>
      </c>
      <c r="C97" s="10"/>
      <c r="D97" s="10"/>
      <c r="E97" s="10"/>
      <c r="F97" s="10"/>
      <c r="G97" s="10"/>
      <c r="H97" s="34" t="n">
        <f aca="false">I97/$I$48</f>
        <v>0.0776162432332478</v>
      </c>
      <c r="I97" s="35" t="n">
        <f aca="false">IF(I28="Não aplicável",0,((I10/H10)*1.5*I28))</f>
        <v>215.325</v>
      </c>
    </row>
    <row r="98" customFormat="false" ht="15" hidden="false" customHeight="true" outlineLevel="0" collapsed="false">
      <c r="A98" s="22" t="n">
        <v>5</v>
      </c>
      <c r="B98" s="10" t="s">
        <v>99</v>
      </c>
      <c r="C98" s="10"/>
      <c r="D98" s="10"/>
      <c r="E98" s="10"/>
      <c r="F98" s="10"/>
      <c r="G98" s="10"/>
      <c r="H98" s="34" t="n">
        <f aca="false">I98/$I$48</f>
        <v>0</v>
      </c>
      <c r="I98" s="35" t="n">
        <f aca="false">IF(I23="Não aplicável",0,I23)</f>
        <v>0</v>
      </c>
    </row>
    <row r="99" customFormat="false" ht="15" hidden="false" customHeight="true" outlineLevel="0" collapsed="false">
      <c r="A99" s="37" t="s">
        <v>100</v>
      </c>
      <c r="B99" s="37"/>
      <c r="C99" s="37"/>
      <c r="D99" s="37"/>
      <c r="E99" s="37"/>
      <c r="F99" s="37"/>
      <c r="G99" s="37"/>
      <c r="H99" s="38" t="n">
        <f aca="false">SUM(H94:H98)</f>
        <v>0.249439303070478</v>
      </c>
      <c r="I99" s="39" t="n">
        <f aca="false">SUM(I94:I98)</f>
        <v>692.001</v>
      </c>
      <c r="J99" s="53"/>
    </row>
    <row r="100" customFormat="false" ht="18" hidden="false" customHeight="true" outlineLevel="0" collapsed="false">
      <c r="A100" s="45" t="s">
        <v>101</v>
      </c>
      <c r="B100" s="43" t="s">
        <v>102</v>
      </c>
      <c r="C100" s="43"/>
      <c r="D100" s="43"/>
      <c r="E100" s="43"/>
      <c r="F100" s="43"/>
      <c r="G100" s="43"/>
      <c r="H100" s="54"/>
      <c r="I100" s="55"/>
    </row>
    <row r="101" customFormat="false" ht="15" hidden="false" customHeight="true" outlineLevel="0" collapsed="false">
      <c r="A101" s="56" t="s">
        <v>103</v>
      </c>
      <c r="B101" s="56"/>
      <c r="C101" s="56"/>
      <c r="D101" s="56"/>
      <c r="E101" s="56"/>
      <c r="F101" s="56"/>
      <c r="G101" s="56"/>
      <c r="H101" s="56"/>
      <c r="I101" s="56"/>
    </row>
    <row r="102" customFormat="false" ht="24" hidden="false" customHeight="true" outlineLevel="0" collapsed="false">
      <c r="A102" s="22" t="s">
        <v>104</v>
      </c>
      <c r="B102" s="22"/>
      <c r="C102" s="22" t="s">
        <v>105</v>
      </c>
      <c r="D102" s="22" t="s">
        <v>106</v>
      </c>
      <c r="E102" s="22" t="s">
        <v>107</v>
      </c>
      <c r="F102" s="22" t="s">
        <v>108</v>
      </c>
      <c r="G102" s="22" t="s">
        <v>109</v>
      </c>
      <c r="H102" s="34" t="s">
        <v>110</v>
      </c>
      <c r="I102" s="35" t="s">
        <v>111</v>
      </c>
    </row>
    <row r="103" customFormat="false" ht="15" hidden="false" customHeight="true" outlineLevel="0" collapsed="false">
      <c r="A103" s="57" t="n">
        <f aca="false">IF(I14="Não aplicável",0,I14)</f>
        <v>8.1</v>
      </c>
      <c r="B103" s="57"/>
      <c r="C103" s="116" t="n">
        <f aca="false">IF(I15="Não aplicável",0,I15)</f>
        <v>15</v>
      </c>
      <c r="D103" s="22" t="n">
        <v>2</v>
      </c>
      <c r="E103" s="58" t="n">
        <f aca="false">A103*C103*D103</f>
        <v>243</v>
      </c>
      <c r="F103" s="58" t="n">
        <f aca="false">I37</f>
        <v>2105.4</v>
      </c>
      <c r="G103" s="59" t="n">
        <f aca="false">IF(I16="Não aplicável",0,I16)</f>
        <v>0.06</v>
      </c>
      <c r="H103" s="58" t="n">
        <f aca="false">F103*G103</f>
        <v>126.324</v>
      </c>
      <c r="I103" s="35" t="n">
        <f aca="false">IF((E103-H103)&gt;0,E103-H103,0)</f>
        <v>116.676</v>
      </c>
    </row>
    <row r="104" customFormat="false" ht="3.75" hidden="false" customHeight="true" outlineLevel="0" collapsed="false">
      <c r="A104" s="60"/>
      <c r="E104" s="53"/>
      <c r="F104" s="53"/>
      <c r="G104" s="61"/>
      <c r="H104" s="53"/>
      <c r="I104" s="62"/>
    </row>
    <row r="105" customFormat="false" ht="15" hidden="false" customHeight="true" outlineLevel="0" collapsed="false">
      <c r="A105" s="56" t="s">
        <v>112</v>
      </c>
      <c r="B105" s="56"/>
      <c r="C105" s="56"/>
      <c r="D105" s="56"/>
      <c r="E105" s="56"/>
      <c r="F105" s="56"/>
      <c r="G105" s="56"/>
      <c r="H105" s="56"/>
      <c r="I105" s="56"/>
    </row>
    <row r="106" customFormat="false" ht="23.25" hidden="false" customHeight="true" outlineLevel="0" collapsed="false">
      <c r="A106" s="22" t="s">
        <v>104</v>
      </c>
      <c r="B106" s="22"/>
      <c r="C106" s="22" t="s">
        <v>113</v>
      </c>
      <c r="D106" s="22" t="s">
        <v>106</v>
      </c>
      <c r="E106" s="22" t="s">
        <v>107</v>
      </c>
      <c r="F106" s="22" t="s">
        <v>108</v>
      </c>
      <c r="G106" s="22" t="s">
        <v>109</v>
      </c>
      <c r="H106" s="34" t="s">
        <v>110</v>
      </c>
      <c r="I106" s="35" t="s">
        <v>111</v>
      </c>
    </row>
    <row r="107" customFormat="false" ht="15" hidden="false" customHeight="true" outlineLevel="0" collapsed="false">
      <c r="A107" s="58" t="n">
        <f aca="false">IF(I20="Não aplicável",0,I20)</f>
        <v>0</v>
      </c>
      <c r="B107" s="58"/>
      <c r="C107" s="63" t="n">
        <f aca="false">IF(I21="Não aplicável",0,I21)</f>
        <v>0</v>
      </c>
      <c r="D107" s="22" t="n">
        <v>1</v>
      </c>
      <c r="E107" s="58" t="n">
        <f aca="false">A107*C107*D107</f>
        <v>0</v>
      </c>
      <c r="F107" s="58" t="n">
        <f aca="false">E107</f>
        <v>0</v>
      </c>
      <c r="G107" s="64" t="n">
        <f aca="false">IF(I22="Não aplicável",0,I22)</f>
        <v>0</v>
      </c>
      <c r="H107" s="58" t="n">
        <f aca="false">F107*G107</f>
        <v>0</v>
      </c>
      <c r="I107" s="35" t="n">
        <f aca="false">E107-H107</f>
        <v>0</v>
      </c>
    </row>
    <row r="108" customFormat="false" ht="4.5" hidden="false" customHeight="true" outlineLevel="0" collapsed="false">
      <c r="A108" s="65"/>
      <c r="B108" s="65"/>
      <c r="C108" s="65"/>
      <c r="D108" s="65"/>
      <c r="E108" s="40"/>
      <c r="F108" s="40"/>
      <c r="G108" s="66"/>
      <c r="H108" s="40"/>
      <c r="I108" s="67"/>
    </row>
    <row r="109" customFormat="false" ht="15" hidden="false" customHeight="true" outlineLevel="0" collapsed="false">
      <c r="A109" s="56" t="s">
        <v>114</v>
      </c>
      <c r="B109" s="56"/>
      <c r="C109" s="56"/>
      <c r="D109" s="56"/>
      <c r="E109" s="56"/>
      <c r="F109" s="56"/>
      <c r="G109" s="56"/>
      <c r="H109" s="56"/>
      <c r="I109" s="56"/>
    </row>
    <row r="110" customFormat="false" ht="23.25" hidden="false" customHeight="true" outlineLevel="0" collapsed="false">
      <c r="A110" s="22" t="s">
        <v>104</v>
      </c>
      <c r="B110" s="22"/>
      <c r="C110" s="22" t="s">
        <v>113</v>
      </c>
      <c r="D110" s="22" t="s">
        <v>106</v>
      </c>
      <c r="E110" s="22" t="s">
        <v>107</v>
      </c>
      <c r="F110" s="22" t="s">
        <v>108</v>
      </c>
      <c r="G110" s="22" t="s">
        <v>109</v>
      </c>
      <c r="H110" s="34" t="str">
        <f aca="false">H102</f>
        <v>Valor desconto</v>
      </c>
      <c r="I110" s="35" t="s">
        <v>111</v>
      </c>
    </row>
    <row r="111" customFormat="false" ht="15" hidden="false" customHeight="true" outlineLevel="0" collapsed="false">
      <c r="A111" s="58" t="n">
        <f aca="false">IF(I17="Não aplicável",0,I17)</f>
        <v>30</v>
      </c>
      <c r="B111" s="58"/>
      <c r="C111" s="63" t="n">
        <f aca="false">IF(I18="Não aplicável",0,I18)</f>
        <v>15</v>
      </c>
      <c r="D111" s="22" t="n">
        <v>1</v>
      </c>
      <c r="E111" s="58" t="n">
        <f aca="false">A111*C111*D111</f>
        <v>450</v>
      </c>
      <c r="F111" s="58" t="n">
        <f aca="false">E111</f>
        <v>450</v>
      </c>
      <c r="G111" s="64" t="n">
        <f aca="false">IF(I19="Não aplicável",0,I19)</f>
        <v>0.2</v>
      </c>
      <c r="H111" s="58" t="n">
        <f aca="false">F111*G111</f>
        <v>90</v>
      </c>
      <c r="I111" s="35" t="n">
        <f aca="false">E111-H111</f>
        <v>360</v>
      </c>
    </row>
    <row r="112" customFormat="false" ht="4.5" hidden="false" customHeight="true" outlineLevel="0" collapsed="false"/>
    <row r="113" customFormat="false" ht="12" hidden="false" customHeight="true" outlineLevel="0" collapsed="false">
      <c r="A113" s="68" t="s">
        <v>115</v>
      </c>
      <c r="B113" s="68"/>
      <c r="C113" s="68"/>
      <c r="D113" s="68"/>
      <c r="E113" s="68"/>
      <c r="F113" s="68"/>
      <c r="G113" s="68"/>
      <c r="H113" s="69" t="n">
        <f aca="false">H48+H91+H99</f>
        <v>2.02587160367302</v>
      </c>
      <c r="I113" s="70" t="n">
        <f aca="false">I48+I91+I99</f>
        <v>5620.22567557139</v>
      </c>
      <c r="J113" s="53"/>
      <c r="L113" s="53"/>
    </row>
    <row r="114" s="75" customFormat="true" ht="4.5" hidden="false" customHeight="true" outlineLevel="0" collapsed="false">
      <c r="A114" s="71"/>
      <c r="B114" s="71"/>
      <c r="C114" s="71"/>
      <c r="D114" s="71"/>
      <c r="E114" s="71"/>
      <c r="F114" s="71"/>
      <c r="G114" s="71"/>
      <c r="H114" s="72"/>
      <c r="I114" s="73"/>
      <c r="J114" s="74"/>
      <c r="L114" s="74"/>
    </row>
    <row r="115" customFormat="false" ht="11.25" hidden="false" customHeight="true" outlineLevel="0" collapsed="false">
      <c r="A115" s="31" t="s">
        <v>116</v>
      </c>
      <c r="B115" s="31"/>
      <c r="C115" s="31"/>
      <c r="D115" s="31"/>
      <c r="E115" s="31"/>
      <c r="F115" s="31"/>
      <c r="G115" s="31"/>
      <c r="H115" s="31"/>
      <c r="I115" s="31"/>
    </row>
    <row r="116" customFormat="false" ht="33.75" hidden="false" customHeight="true" outlineLevel="0" collapsed="false">
      <c r="A116" s="32" t="s">
        <v>41</v>
      </c>
      <c r="B116" s="33" t="s">
        <v>117</v>
      </c>
      <c r="C116" s="33"/>
      <c r="D116" s="33"/>
      <c r="E116" s="33"/>
      <c r="F116" s="33"/>
      <c r="G116" s="33"/>
      <c r="H116" s="32" t="s">
        <v>43</v>
      </c>
      <c r="I116" s="32" t="s">
        <v>44</v>
      </c>
    </row>
    <row r="117" customFormat="false" ht="15" hidden="false" customHeight="true" outlineLevel="0" collapsed="false">
      <c r="A117" s="22" t="n">
        <v>1</v>
      </c>
      <c r="B117" s="10" t="s">
        <v>118</v>
      </c>
      <c r="C117" s="10"/>
      <c r="D117" s="10"/>
      <c r="E117" s="10"/>
      <c r="F117" s="10"/>
      <c r="G117" s="10"/>
      <c r="H117" s="34" t="n">
        <f aca="false">I117/$I$129</f>
        <v>0</v>
      </c>
      <c r="I117" s="35" t="n">
        <v>0</v>
      </c>
    </row>
    <row r="118" customFormat="false" ht="15" hidden="false" customHeight="true" outlineLevel="0" collapsed="false">
      <c r="A118" s="22" t="n">
        <v>2</v>
      </c>
      <c r="B118" s="14" t="s">
        <v>119</v>
      </c>
      <c r="C118" s="14"/>
      <c r="D118" s="14"/>
      <c r="E118" s="14"/>
      <c r="F118" s="14"/>
      <c r="G118" s="14"/>
      <c r="H118" s="34" t="n">
        <f aca="false">I118/$I$129</f>
        <v>0</v>
      </c>
      <c r="I118" s="35" t="n">
        <f aca="false">IF(F127=10%,G127,0)</f>
        <v>0</v>
      </c>
    </row>
    <row r="119" customFormat="false" ht="15" hidden="false" customHeight="true" outlineLevel="0" collapsed="false">
      <c r="A119" s="22" t="n">
        <v>3</v>
      </c>
      <c r="B119" s="10" t="s">
        <v>120</v>
      </c>
      <c r="C119" s="10"/>
      <c r="D119" s="10"/>
      <c r="E119" s="10"/>
      <c r="F119" s="10"/>
      <c r="G119" s="10"/>
      <c r="H119" s="34" t="n">
        <f aca="false">I119/$I$129</f>
        <v>0</v>
      </c>
      <c r="I119" s="35" t="n">
        <v>0</v>
      </c>
    </row>
    <row r="120" customFormat="false" ht="15" hidden="false" customHeight="true" outlineLevel="0" collapsed="false">
      <c r="A120" s="22" t="n">
        <v>4</v>
      </c>
      <c r="B120" s="10" t="s">
        <v>121</v>
      </c>
      <c r="C120" s="10"/>
      <c r="D120" s="10"/>
      <c r="E120" s="10"/>
      <c r="F120" s="10"/>
      <c r="G120" s="10"/>
      <c r="H120" s="34" t="n">
        <f aca="false">I120/$I$129</f>
        <v>0</v>
      </c>
      <c r="I120" s="35" t="n">
        <v>0</v>
      </c>
    </row>
    <row r="121" customFormat="false" ht="15" hidden="false" customHeight="true" outlineLevel="0" collapsed="false">
      <c r="A121" s="22" t="n">
        <v>5</v>
      </c>
      <c r="B121" s="10" t="s">
        <v>122</v>
      </c>
      <c r="C121" s="10"/>
      <c r="D121" s="10"/>
      <c r="E121" s="10"/>
      <c r="F121" s="10"/>
      <c r="G121" s="10"/>
      <c r="H121" s="34" t="n">
        <f aca="false">I121/$I$129</f>
        <v>0</v>
      </c>
      <c r="I121" s="35" t="n">
        <v>0</v>
      </c>
    </row>
    <row r="122" customFormat="false" ht="15" hidden="false" customHeight="true" outlineLevel="0" collapsed="false">
      <c r="A122" s="22" t="n">
        <v>6</v>
      </c>
      <c r="B122" s="10" t="s">
        <v>123</v>
      </c>
      <c r="C122" s="10"/>
      <c r="D122" s="10"/>
      <c r="E122" s="10"/>
      <c r="F122" s="10"/>
      <c r="G122" s="10"/>
      <c r="H122" s="34" t="n">
        <f aca="false">I122/$I$129</f>
        <v>0</v>
      </c>
      <c r="I122" s="35" t="n">
        <v>0</v>
      </c>
    </row>
    <row r="123" customFormat="false" ht="15" hidden="false" customHeight="true" outlineLevel="0" collapsed="false">
      <c r="A123" s="22" t="n">
        <v>7</v>
      </c>
      <c r="B123" s="10" t="s">
        <v>124</v>
      </c>
      <c r="C123" s="10"/>
      <c r="D123" s="10"/>
      <c r="E123" s="10"/>
      <c r="F123" s="10"/>
      <c r="G123" s="10"/>
      <c r="H123" s="34" t="n">
        <f aca="false">I123/$I$129</f>
        <v>0</v>
      </c>
      <c r="I123" s="35" t="n">
        <v>0</v>
      </c>
    </row>
    <row r="124" customFormat="false" ht="15" hidden="false" customHeight="true" outlineLevel="0" collapsed="false">
      <c r="A124" s="37" t="s">
        <v>125</v>
      </c>
      <c r="B124" s="37"/>
      <c r="C124" s="37"/>
      <c r="D124" s="37"/>
      <c r="E124" s="37"/>
      <c r="F124" s="37"/>
      <c r="G124" s="37"/>
      <c r="H124" s="38" t="n">
        <f aca="false">H117+H118+H119+H120+H122+H123</f>
        <v>0</v>
      </c>
      <c r="I124" s="76" t="n">
        <f aca="false">SUM(I117:I123)</f>
        <v>0</v>
      </c>
      <c r="J124" s="53"/>
    </row>
    <row r="125" customFormat="false" ht="42.75" hidden="false" customHeight="true" outlineLevel="0" collapsed="false">
      <c r="B125" s="46" t="s">
        <v>126</v>
      </c>
      <c r="C125" s="46"/>
      <c r="D125" s="46"/>
      <c r="E125" s="46"/>
      <c r="F125" s="46"/>
      <c r="G125" s="46"/>
      <c r="H125" s="46"/>
      <c r="I125" s="46"/>
    </row>
    <row r="126" customFormat="false" ht="5.25" hidden="false" customHeight="true" outlineLevel="0" collapsed="false"/>
    <row r="127" customFormat="false" ht="48.75" hidden="false" customHeight="true" outlineLevel="0" collapsed="false">
      <c r="A127" s="77" t="s">
        <v>127</v>
      </c>
      <c r="B127" s="77"/>
      <c r="C127" s="77"/>
      <c r="D127" s="77"/>
      <c r="E127" s="77"/>
      <c r="F127" s="78" t="n">
        <f aca="false">I29</f>
        <v>0.2</v>
      </c>
      <c r="G127" s="79" t="n">
        <f aca="false">I129*F127</f>
        <v>1100.70993511428</v>
      </c>
      <c r="H127" s="80" t="s">
        <v>128</v>
      </c>
      <c r="I127" s="81" t="n">
        <f aca="false">I96</f>
        <v>116.676</v>
      </c>
    </row>
    <row r="128" s="84" customFormat="true" ht="16.5" hidden="false" customHeight="true" outlineLevel="0" collapsed="false">
      <c r="A128" s="80" t="s">
        <v>129</v>
      </c>
      <c r="B128" s="80"/>
      <c r="C128" s="80" t="s">
        <v>130</v>
      </c>
      <c r="D128" s="80" t="s">
        <v>131</v>
      </c>
      <c r="E128" s="80" t="s">
        <v>132</v>
      </c>
      <c r="F128" s="80" t="s">
        <v>133</v>
      </c>
      <c r="G128" s="80" t="s">
        <v>134</v>
      </c>
      <c r="H128" s="80" t="s">
        <v>135</v>
      </c>
      <c r="I128" s="82" t="s">
        <v>136</v>
      </c>
      <c r="J128" s="83"/>
    </row>
    <row r="129" customFormat="false" ht="16.5" hidden="false" customHeight="true" outlineLevel="0" collapsed="false">
      <c r="A129" s="85" t="n">
        <f aca="false">I48</f>
        <v>2774.226</v>
      </c>
      <c r="B129" s="85"/>
      <c r="C129" s="85" t="n">
        <f aca="false">I66</f>
        <v>1020.915168</v>
      </c>
      <c r="D129" s="85" t="n">
        <f aca="false">I78</f>
        <v>683.968995183762</v>
      </c>
      <c r="E129" s="85" t="n">
        <f aca="false">I85</f>
        <v>197.41392216</v>
      </c>
      <c r="F129" s="85" t="n">
        <f aca="false">I89</f>
        <v>251.700590227624</v>
      </c>
      <c r="G129" s="85" t="n">
        <f aca="false">I99</f>
        <v>692.001</v>
      </c>
      <c r="H129" s="85" t="n">
        <f aca="false">A129+C129+D129+E129+F129+G129</f>
        <v>5620.22567557139</v>
      </c>
      <c r="I129" s="85" t="n">
        <f aca="false">H129-I127</f>
        <v>5503.54967557139</v>
      </c>
      <c r="J129" s="53"/>
    </row>
    <row r="130" customFormat="false" ht="4.5" hidden="false" customHeight="true" outlineLevel="0" collapsed="false">
      <c r="A130" s="45"/>
      <c r="B130" s="86"/>
      <c r="C130" s="86"/>
      <c r="D130" s="86"/>
      <c r="E130" s="86"/>
      <c r="F130" s="86"/>
      <c r="G130" s="86"/>
      <c r="H130" s="86"/>
      <c r="I130" s="86"/>
    </row>
    <row r="131" customFormat="false" ht="33.75" hidden="false" customHeight="true" outlineLevel="0" collapsed="false">
      <c r="A131" s="32" t="s">
        <v>56</v>
      </c>
      <c r="B131" s="33" t="s">
        <v>137</v>
      </c>
      <c r="C131" s="33"/>
      <c r="D131" s="33"/>
      <c r="E131" s="33"/>
      <c r="F131" s="33"/>
      <c r="G131" s="33"/>
      <c r="H131" s="32" t="s">
        <v>43</v>
      </c>
      <c r="I131" s="32" t="s">
        <v>44</v>
      </c>
    </row>
    <row r="132" customFormat="false" ht="15" hidden="false" customHeight="true" outlineLevel="0" collapsed="false">
      <c r="A132" s="22" t="n">
        <v>1</v>
      </c>
      <c r="B132" s="10" t="s">
        <v>138</v>
      </c>
      <c r="C132" s="10"/>
      <c r="D132" s="10"/>
      <c r="E132" s="10"/>
      <c r="F132" s="10"/>
      <c r="G132" s="10"/>
      <c r="H132" s="34" t="n">
        <f aca="false">I132/$I$142</f>
        <v>0</v>
      </c>
      <c r="I132" s="35" t="n">
        <v>0</v>
      </c>
    </row>
    <row r="133" customFormat="false" ht="15" hidden="false" customHeight="true" outlineLevel="0" collapsed="false">
      <c r="A133" s="22" t="n">
        <v>2</v>
      </c>
      <c r="B133" s="10" t="s">
        <v>139</v>
      </c>
      <c r="C133" s="10"/>
      <c r="D133" s="10"/>
      <c r="E133" s="10"/>
      <c r="F133" s="10"/>
      <c r="G133" s="10"/>
      <c r="H133" s="34" t="n">
        <f aca="false">I133/$I$142</f>
        <v>0</v>
      </c>
      <c r="I133" s="35" t="n">
        <v>0</v>
      </c>
    </row>
    <row r="134" customFormat="false" ht="34.5" hidden="false" customHeight="true" outlineLevel="0" collapsed="false">
      <c r="A134" s="37" t="s">
        <v>140</v>
      </c>
      <c r="B134" s="37"/>
      <c r="C134" s="37"/>
      <c r="D134" s="37"/>
      <c r="E134" s="37"/>
      <c r="F134" s="37"/>
      <c r="G134" s="37"/>
      <c r="H134" s="38" t="n">
        <f aca="false">H132+H133</f>
        <v>0</v>
      </c>
      <c r="I134" s="39" t="n">
        <f aca="false">SUM(I132:I133)</f>
        <v>0</v>
      </c>
    </row>
    <row r="135" customFormat="false" ht="4.5" hidden="false" customHeight="true" outlineLevel="0" collapsed="false"/>
    <row r="136" customFormat="false" ht="33.75" hidden="false" customHeight="true" outlineLevel="0" collapsed="false">
      <c r="A136" s="32" t="s">
        <v>69</v>
      </c>
      <c r="B136" s="33" t="s">
        <v>141</v>
      </c>
      <c r="C136" s="33"/>
      <c r="D136" s="33"/>
      <c r="E136" s="33"/>
      <c r="F136" s="33"/>
      <c r="G136" s="33"/>
      <c r="H136" s="32" t="s">
        <v>43</v>
      </c>
      <c r="I136" s="32" t="s">
        <v>44</v>
      </c>
    </row>
    <row r="137" customFormat="false" ht="15" hidden="false" customHeight="true" outlineLevel="0" collapsed="false">
      <c r="A137" s="22" t="n">
        <v>1</v>
      </c>
      <c r="B137" s="10" t="s">
        <v>141</v>
      </c>
      <c r="C137" s="10"/>
      <c r="D137" s="10"/>
      <c r="E137" s="10"/>
      <c r="F137" s="10"/>
      <c r="G137" s="10"/>
      <c r="H137" s="34" t="n">
        <f aca="false">I137/I142</f>
        <v>0</v>
      </c>
      <c r="I137" s="35" t="n">
        <v>0</v>
      </c>
    </row>
    <row r="138" customFormat="false" ht="34.5" hidden="false" customHeight="true" outlineLevel="0" collapsed="false">
      <c r="A138" s="37" t="s">
        <v>142</v>
      </c>
      <c r="B138" s="37"/>
      <c r="C138" s="37"/>
      <c r="D138" s="37"/>
      <c r="E138" s="37"/>
      <c r="F138" s="37"/>
      <c r="G138" s="37"/>
      <c r="H138" s="38" t="n">
        <f aca="false">H137</f>
        <v>0</v>
      </c>
      <c r="I138" s="39" t="n">
        <f aca="false">I137</f>
        <v>0</v>
      </c>
      <c r="J138" s="53"/>
      <c r="K138" s="53"/>
      <c r="L138" s="2"/>
    </row>
    <row r="139" customFormat="false" ht="4.5" hidden="false" customHeight="true" outlineLevel="0" collapsed="false">
      <c r="A139" s="41"/>
      <c r="B139" s="41"/>
      <c r="C139" s="41"/>
      <c r="D139" s="41"/>
      <c r="E139" s="41"/>
      <c r="F139" s="41"/>
      <c r="G139" s="41"/>
      <c r="H139" s="54"/>
      <c r="I139" s="55"/>
    </row>
    <row r="140" customFormat="false" ht="39" hidden="false" customHeight="true" outlineLevel="0" collapsed="false">
      <c r="A140" s="87" t="s">
        <v>143</v>
      </c>
      <c r="B140" s="87"/>
      <c r="C140" s="87"/>
      <c r="D140" s="87"/>
      <c r="E140" s="87"/>
      <c r="F140" s="78" t="n">
        <v>0.18</v>
      </c>
      <c r="G140" s="79" t="n">
        <f aca="false">I142*F140</f>
        <v>990.638941602849</v>
      </c>
      <c r="H140" s="80" t="s">
        <v>128</v>
      </c>
      <c r="I140" s="81" t="n">
        <f aca="false">I96</f>
        <v>116.676</v>
      </c>
      <c r="L140" s="2"/>
    </row>
    <row r="141" s="84" customFormat="true" ht="16.5" hidden="false" customHeight="true" outlineLevel="0" collapsed="false">
      <c r="A141" s="80" t="s">
        <v>129</v>
      </c>
      <c r="B141" s="80"/>
      <c r="C141" s="80" t="s">
        <v>130</v>
      </c>
      <c r="D141" s="80" t="s">
        <v>131</v>
      </c>
      <c r="E141" s="80" t="s">
        <v>132</v>
      </c>
      <c r="F141" s="80" t="s">
        <v>133</v>
      </c>
      <c r="G141" s="80" t="s">
        <v>134</v>
      </c>
      <c r="H141" s="80" t="s">
        <v>135</v>
      </c>
      <c r="I141" s="82" t="s">
        <v>136</v>
      </c>
      <c r="J141" s="83"/>
      <c r="L141" s="83"/>
    </row>
    <row r="142" customFormat="false" ht="16.5" hidden="false" customHeight="true" outlineLevel="0" collapsed="false">
      <c r="A142" s="85" t="n">
        <f aca="false">I48</f>
        <v>2774.226</v>
      </c>
      <c r="B142" s="85"/>
      <c r="C142" s="85" t="n">
        <f aca="false">I66</f>
        <v>1020.915168</v>
      </c>
      <c r="D142" s="85" t="n">
        <f aca="false">I78</f>
        <v>683.968995183762</v>
      </c>
      <c r="E142" s="85" t="n">
        <f aca="false">I85</f>
        <v>197.41392216</v>
      </c>
      <c r="F142" s="85" t="n">
        <f aca="false">I89</f>
        <v>251.700590227624</v>
      </c>
      <c r="G142" s="85" t="n">
        <f aca="false">I99</f>
        <v>692.001</v>
      </c>
      <c r="H142" s="85" t="n">
        <f aca="false">A142+C142+D142+E142+F142+G142</f>
        <v>5620.22567557139</v>
      </c>
      <c r="I142" s="85" t="n">
        <f aca="false">H142-I140</f>
        <v>5503.54967557139</v>
      </c>
      <c r="J142" s="53"/>
      <c r="L142" s="2"/>
    </row>
    <row r="143" customFormat="false" ht="4.5" hidden="false" customHeight="true" outlineLevel="0" collapsed="false"/>
    <row r="144" customFormat="false" ht="12" hidden="false" customHeight="true" outlineLevel="0" collapsed="false">
      <c r="A144" s="68" t="s">
        <v>144</v>
      </c>
      <c r="B144" s="68"/>
      <c r="C144" s="68"/>
      <c r="D144" s="68"/>
      <c r="E144" s="68"/>
      <c r="F144" s="68"/>
      <c r="G144" s="68"/>
      <c r="H144" s="69" t="n">
        <f aca="false">H124+H134+H138</f>
        <v>0</v>
      </c>
      <c r="I144" s="70" t="n">
        <f aca="false">I124+I134+I138</f>
        <v>0</v>
      </c>
    </row>
    <row r="145" customFormat="false" ht="4.5" hidden="false" customHeight="true" outlineLevel="0" collapsed="false"/>
    <row r="146" customFormat="false" ht="11.25" hidden="false" customHeight="true" outlineLevel="0" collapsed="false">
      <c r="A146" s="31" t="s">
        <v>145</v>
      </c>
      <c r="B146" s="31"/>
      <c r="C146" s="31"/>
      <c r="D146" s="31"/>
      <c r="E146" s="31"/>
      <c r="F146" s="31"/>
      <c r="G146" s="31"/>
      <c r="H146" s="31"/>
      <c r="I146" s="31"/>
    </row>
    <row r="147" customFormat="false" ht="33.75" hidden="false" customHeight="true" outlineLevel="0" collapsed="false">
      <c r="A147" s="32" t="s">
        <v>41</v>
      </c>
      <c r="B147" s="33" t="s">
        <v>146</v>
      </c>
      <c r="C147" s="33"/>
      <c r="D147" s="33"/>
      <c r="E147" s="33"/>
      <c r="F147" s="33"/>
      <c r="G147" s="33"/>
      <c r="H147" s="32" t="s">
        <v>43</v>
      </c>
      <c r="I147" s="32" t="s">
        <v>44</v>
      </c>
    </row>
    <row r="148" customFormat="false" ht="15" hidden="false" customHeight="true" outlineLevel="0" collapsed="false">
      <c r="A148" s="22" t="n">
        <v>1</v>
      </c>
      <c r="B148" s="10" t="s">
        <v>147</v>
      </c>
      <c r="C148" s="10"/>
      <c r="D148" s="10"/>
      <c r="E148" s="10"/>
      <c r="F148" s="10"/>
      <c r="G148" s="10"/>
      <c r="H148" s="34" t="n">
        <f aca="false">I148/$I$113</f>
        <v>0.00711548987411056</v>
      </c>
      <c r="I148" s="35" t="n">
        <f aca="false">($D$158/$E$160)*H158</f>
        <v>39.9906588847444</v>
      </c>
    </row>
    <row r="149" customFormat="false" ht="15" hidden="false" customHeight="true" outlineLevel="0" collapsed="false">
      <c r="A149" s="22" t="n">
        <v>2</v>
      </c>
      <c r="B149" s="10" t="s">
        <v>148</v>
      </c>
      <c r="C149" s="10"/>
      <c r="D149" s="10"/>
      <c r="E149" s="10"/>
      <c r="F149" s="10"/>
      <c r="G149" s="10"/>
      <c r="H149" s="34" t="n">
        <f aca="false">I149/$I$113</f>
        <v>0.0328407224958949</v>
      </c>
      <c r="I149" s="35" t="n">
        <f aca="false">($D$158/$E$160)*H159</f>
        <v>184.572271775743</v>
      </c>
    </row>
    <row r="150" customFormat="false" ht="15" hidden="false" customHeight="true" outlineLevel="0" collapsed="false">
      <c r="A150" s="22" t="n">
        <v>3</v>
      </c>
      <c r="B150" s="10" t="s">
        <v>19</v>
      </c>
      <c r="C150" s="10"/>
      <c r="D150" s="10"/>
      <c r="E150" s="10"/>
      <c r="F150" s="10"/>
      <c r="G150" s="10"/>
      <c r="H150" s="34" t="n">
        <f aca="false">I150/$I$113</f>
        <v>0.0547345374931582</v>
      </c>
      <c r="I150" s="35" t="n">
        <f aca="false">($D$158/$E$160)*H160</f>
        <v>307.620452959572</v>
      </c>
    </row>
    <row r="151" customFormat="false" ht="15" hidden="false" customHeight="true" outlineLevel="0" collapsed="false">
      <c r="A151" s="22" t="n">
        <v>4</v>
      </c>
      <c r="B151" s="10" t="s">
        <v>149</v>
      </c>
      <c r="C151" s="10"/>
      <c r="D151" s="10"/>
      <c r="E151" s="10"/>
      <c r="F151" s="10"/>
      <c r="G151" s="10"/>
      <c r="H151" s="34" t="n">
        <f aca="false">I151/$I$113</f>
        <v>0</v>
      </c>
      <c r="I151" s="35" t="n">
        <f aca="false">($D$158/$E$160)*H161</f>
        <v>0</v>
      </c>
    </row>
    <row r="152" customFormat="false" ht="15" hidden="false" customHeight="true" outlineLevel="0" collapsed="false">
      <c r="A152" s="22" t="n">
        <v>5</v>
      </c>
      <c r="B152" s="10" t="s">
        <v>150</v>
      </c>
      <c r="C152" s="10"/>
      <c r="D152" s="10"/>
      <c r="E152" s="10"/>
      <c r="F152" s="10"/>
      <c r="G152" s="10"/>
      <c r="H152" s="34" t="n">
        <f aca="false">I152/$I$113</f>
        <v>0</v>
      </c>
      <c r="I152" s="35" t="n">
        <f aca="false">($D$158/$E$160)*H162</f>
        <v>0</v>
      </c>
    </row>
    <row r="153" customFormat="false" ht="15" hidden="false" customHeight="true" outlineLevel="0" collapsed="false">
      <c r="A153" s="37" t="s">
        <v>151</v>
      </c>
      <c r="B153" s="37"/>
      <c r="C153" s="37"/>
      <c r="D153" s="37"/>
      <c r="E153" s="37"/>
      <c r="F153" s="37"/>
      <c r="G153" s="37"/>
      <c r="H153" s="38" t="n">
        <f aca="false">H148+H149+H150+H151+H152</f>
        <v>0.0946907498631637</v>
      </c>
      <c r="I153" s="39" t="n">
        <f aca="false">SUM(I148:I152)</f>
        <v>532.18338362006</v>
      </c>
    </row>
    <row r="154" customFormat="false" ht="11.25" hidden="false" customHeight="true" outlineLevel="0" collapsed="false">
      <c r="A154" s="45" t="s">
        <v>152</v>
      </c>
      <c r="B154" s="46" t="s">
        <v>153</v>
      </c>
      <c r="C154" s="46"/>
      <c r="D154" s="46"/>
      <c r="E154" s="46"/>
      <c r="F154" s="46"/>
      <c r="G154" s="46"/>
      <c r="H154" s="46"/>
      <c r="I154" s="46"/>
    </row>
    <row r="155" customFormat="false" ht="20.25" hidden="false" customHeight="true" outlineLevel="0" collapsed="false">
      <c r="A155" s="45" t="s">
        <v>154</v>
      </c>
      <c r="B155" s="88" t="s">
        <v>155</v>
      </c>
      <c r="C155" s="88"/>
      <c r="D155" s="88"/>
      <c r="E155" s="88"/>
      <c r="F155" s="88"/>
      <c r="G155" s="88"/>
      <c r="H155" s="88"/>
      <c r="I155" s="88"/>
    </row>
    <row r="156" customFormat="false" ht="13.5" hidden="false" customHeight="true" outlineLevel="0" collapsed="false">
      <c r="A156" s="56" t="s">
        <v>156</v>
      </c>
      <c r="B156" s="56"/>
      <c r="C156" s="56"/>
      <c r="D156" s="56"/>
      <c r="E156" s="56"/>
      <c r="F156" s="56"/>
      <c r="G156" s="56"/>
      <c r="H156" s="56"/>
      <c r="I156" s="56"/>
    </row>
    <row r="157" customFormat="false" ht="13.5" hidden="false" customHeight="true" outlineLevel="0" collapsed="false">
      <c r="A157" s="3" t="s">
        <v>157</v>
      </c>
      <c r="B157" s="3"/>
      <c r="C157" s="3" t="s">
        <v>158</v>
      </c>
      <c r="D157" s="89" t="s">
        <v>159</v>
      </c>
      <c r="E157" s="89"/>
      <c r="F157" s="3" t="s">
        <v>160</v>
      </c>
      <c r="G157" s="3" t="s">
        <v>161</v>
      </c>
      <c r="H157" s="90" t="s">
        <v>162</v>
      </c>
      <c r="I157" s="90"/>
    </row>
    <row r="158" customFormat="false" ht="13.5" hidden="false" customHeight="true" outlineLevel="0" collapsed="false">
      <c r="A158" s="35" t="n">
        <f aca="false">I113</f>
        <v>5620.22567557139</v>
      </c>
      <c r="B158" s="35"/>
      <c r="C158" s="35" t="n">
        <f aca="false">I144</f>
        <v>0</v>
      </c>
      <c r="D158" s="91" t="n">
        <f aca="false">A158+C158</f>
        <v>5620.22567557139</v>
      </c>
      <c r="E158" s="91"/>
      <c r="F158" s="22" t="s">
        <v>147</v>
      </c>
      <c r="G158" s="64" t="n">
        <v>0.0165</v>
      </c>
      <c r="H158" s="92" t="n">
        <v>0.0065</v>
      </c>
      <c r="I158" s="92"/>
      <c r="J158" s="53"/>
    </row>
    <row r="159" customFormat="false" ht="13.5" hidden="false" customHeight="true" outlineLevel="0" collapsed="false">
      <c r="A159" s="10" t="s">
        <v>163</v>
      </c>
      <c r="B159" s="10"/>
      <c r="C159" s="22" t="n">
        <v>1</v>
      </c>
      <c r="D159" s="93" t="n">
        <f aca="false">G163/1</f>
        <v>0.1425</v>
      </c>
      <c r="E159" s="94" t="n">
        <f aca="false">C159-D159</f>
        <v>0.8575</v>
      </c>
      <c r="F159" s="22" t="s">
        <v>148</v>
      </c>
      <c r="G159" s="64" t="n">
        <v>0.076</v>
      </c>
      <c r="H159" s="92" t="n">
        <v>0.03</v>
      </c>
      <c r="I159" s="92"/>
    </row>
    <row r="160" customFormat="false" ht="13.5" hidden="false" customHeight="true" outlineLevel="0" collapsed="false">
      <c r="A160" s="95" t="s">
        <v>164</v>
      </c>
      <c r="B160" s="95"/>
      <c r="C160" s="22" t="n">
        <v>1</v>
      </c>
      <c r="D160" s="93" t="n">
        <f aca="false">H163</f>
        <v>0.0865</v>
      </c>
      <c r="E160" s="96" t="n">
        <f aca="false">C160-D160</f>
        <v>0.9135</v>
      </c>
      <c r="F160" s="22" t="s">
        <v>19</v>
      </c>
      <c r="G160" s="64" t="n">
        <f aca="false">I11</f>
        <v>0.05</v>
      </c>
      <c r="H160" s="92" t="n">
        <f aca="false">I11</f>
        <v>0.05</v>
      </c>
      <c r="I160" s="92"/>
    </row>
    <row r="161" customFormat="false" ht="13.5" hidden="false" customHeight="true" outlineLevel="0" collapsed="false">
      <c r="A161" s="95" t="s">
        <v>165</v>
      </c>
      <c r="B161" s="95"/>
      <c r="C161" s="22" t="n">
        <v>1</v>
      </c>
      <c r="D161" s="97" t="n">
        <v>0.09</v>
      </c>
      <c r="E161" s="98" t="n">
        <f aca="false">C161-D161</f>
        <v>0.91</v>
      </c>
      <c r="F161" s="22" t="s">
        <v>166</v>
      </c>
      <c r="G161" s="64" t="n">
        <v>0</v>
      </c>
      <c r="H161" s="92" t="n">
        <v>0</v>
      </c>
      <c r="I161" s="92"/>
    </row>
    <row r="162" customFormat="false" ht="13.5" hidden="false" customHeight="true" outlineLevel="0" collapsed="false">
      <c r="A162" s="99" t="s">
        <v>167</v>
      </c>
      <c r="B162" s="99" t="s">
        <v>168</v>
      </c>
      <c r="C162" s="99"/>
      <c r="D162" s="99"/>
      <c r="E162" s="99"/>
      <c r="F162" s="20" t="s">
        <v>169</v>
      </c>
      <c r="G162" s="64" t="n">
        <v>0</v>
      </c>
      <c r="H162" s="92" t="n">
        <v>0</v>
      </c>
      <c r="I162" s="92"/>
    </row>
    <row r="163" customFormat="false" ht="18" hidden="false" customHeight="true" outlineLevel="0" collapsed="false">
      <c r="A163" s="99"/>
      <c r="B163" s="99"/>
      <c r="C163" s="99"/>
      <c r="D163" s="99"/>
      <c r="E163" s="99"/>
      <c r="F163" s="3" t="s">
        <v>170</v>
      </c>
      <c r="G163" s="100" t="n">
        <f aca="false">SUM(G158:G162)</f>
        <v>0.1425</v>
      </c>
      <c r="H163" s="101" t="n">
        <f aca="false">SUM(H158:I162)</f>
        <v>0.0865</v>
      </c>
      <c r="I163" s="101"/>
    </row>
    <row r="164" customFormat="false" ht="48.75" hidden="false" customHeight="true" outlineLevel="0" collapsed="false">
      <c r="A164" s="102" t="s">
        <v>171</v>
      </c>
      <c r="B164" s="102"/>
      <c r="C164" s="102"/>
      <c r="D164" s="102"/>
      <c r="E164" s="102"/>
      <c r="F164" s="102"/>
      <c r="G164" s="102"/>
      <c r="H164" s="102"/>
      <c r="I164" s="102"/>
    </row>
    <row r="165" customFormat="false" ht="12" hidden="false" customHeight="true" outlineLevel="0" collapsed="false">
      <c r="A165" s="45" t="s">
        <v>172</v>
      </c>
      <c r="B165" s="88" t="s">
        <v>173</v>
      </c>
      <c r="C165" s="88"/>
      <c r="D165" s="88"/>
      <c r="E165" s="88"/>
      <c r="F165" s="88"/>
      <c r="G165" s="88"/>
      <c r="H165" s="88"/>
      <c r="I165" s="88"/>
    </row>
    <row r="166" customFormat="false" ht="4.5" hidden="false" customHeight="true" outlineLevel="0" collapsed="false">
      <c r="A166" s="103"/>
      <c r="B166" s="104"/>
      <c r="C166" s="104"/>
      <c r="D166" s="104"/>
      <c r="E166" s="104"/>
      <c r="F166" s="104"/>
      <c r="G166" s="104"/>
      <c r="H166" s="104"/>
      <c r="I166" s="104"/>
    </row>
    <row r="167" customFormat="false" ht="12" hidden="false" customHeight="true" outlineLevel="0" collapsed="false">
      <c r="A167" s="68" t="s">
        <v>174</v>
      </c>
      <c r="B167" s="68"/>
      <c r="C167" s="68"/>
      <c r="D167" s="68"/>
      <c r="E167" s="68"/>
      <c r="F167" s="68"/>
      <c r="G167" s="68"/>
      <c r="H167" s="69" t="n">
        <f aca="false">H153</f>
        <v>0.0946907498631637</v>
      </c>
      <c r="I167" s="70" t="n">
        <f aca="false">I153</f>
        <v>532.18338362006</v>
      </c>
    </row>
    <row r="168" customFormat="false" ht="4.5" hidden="false" customHeight="true" outlineLevel="0" collapsed="false"/>
    <row r="169" customFormat="false" ht="11.25" hidden="false" customHeight="true" outlineLevel="0" collapsed="false">
      <c r="A169" s="105" t="s">
        <v>175</v>
      </c>
      <c r="B169" s="105"/>
      <c r="C169" s="105"/>
      <c r="D169" s="105"/>
      <c r="E169" s="105"/>
      <c r="F169" s="105"/>
      <c r="G169" s="105"/>
      <c r="H169" s="105"/>
      <c r="I169" s="105"/>
    </row>
    <row r="170" customFormat="false" ht="11.25" hidden="false" customHeight="true" outlineLevel="0" collapsed="false">
      <c r="A170" s="31" t="s">
        <v>40</v>
      </c>
      <c r="B170" s="31"/>
      <c r="C170" s="31"/>
      <c r="D170" s="31"/>
      <c r="E170" s="31"/>
      <c r="F170" s="31"/>
      <c r="G170" s="31"/>
      <c r="H170" s="31"/>
      <c r="I170" s="31"/>
    </row>
    <row r="171" customFormat="false" ht="15" hidden="false" customHeight="true" outlineLevel="0" collapsed="false">
      <c r="A171" s="22" t="n">
        <v>1</v>
      </c>
      <c r="B171" s="10" t="s">
        <v>176</v>
      </c>
      <c r="C171" s="10"/>
      <c r="D171" s="10"/>
      <c r="E171" s="10"/>
      <c r="F171" s="10"/>
      <c r="G171" s="10"/>
      <c r="H171" s="34" t="n">
        <f aca="false">I171/$G$194</f>
        <v>0.450917026697927</v>
      </c>
      <c r="I171" s="106" t="n">
        <f aca="false">I48</f>
        <v>2774.226</v>
      </c>
    </row>
    <row r="172" customFormat="false" ht="15" hidden="false" customHeight="true" outlineLevel="0" collapsed="false">
      <c r="A172" s="22" t="n">
        <v>2</v>
      </c>
      <c r="B172" s="10" t="s">
        <v>177</v>
      </c>
      <c r="C172" s="10"/>
      <c r="D172" s="10"/>
      <c r="E172" s="10"/>
      <c r="F172" s="10"/>
      <c r="G172" s="10"/>
      <c r="H172" s="34" t="n">
        <f aca="false">I172/$G$194</f>
        <v>0.350106544419929</v>
      </c>
      <c r="I172" s="106" t="n">
        <f aca="false">I66+I78+I85+I89</f>
        <v>2153.99867557139</v>
      </c>
    </row>
    <row r="173" customFormat="false" ht="15" hidden="false" customHeight="true" outlineLevel="0" collapsed="false">
      <c r="A173" s="22" t="n">
        <v>3</v>
      </c>
      <c r="B173" s="10" t="s">
        <v>178</v>
      </c>
      <c r="C173" s="10"/>
      <c r="D173" s="10"/>
      <c r="E173" s="10"/>
      <c r="F173" s="10"/>
      <c r="G173" s="10"/>
      <c r="H173" s="34" t="n">
        <f aca="false">I173/$G$194</f>
        <v>0.112476428882143</v>
      </c>
      <c r="I173" s="106" t="n">
        <f aca="false">I99</f>
        <v>692.001</v>
      </c>
    </row>
    <row r="174" s="41" customFormat="true" ht="15" hidden="false" customHeight="true" outlineLevel="0" collapsed="false">
      <c r="A174" s="68" t="s">
        <v>179</v>
      </c>
      <c r="B174" s="68"/>
      <c r="C174" s="68"/>
      <c r="D174" s="68"/>
      <c r="E174" s="68"/>
      <c r="F174" s="68"/>
      <c r="G174" s="68"/>
      <c r="H174" s="69" t="n">
        <f aca="false">H171+H172+H173</f>
        <v>0.9135</v>
      </c>
      <c r="I174" s="70" t="n">
        <f aca="false">SUM(I171:I173)</f>
        <v>5620.22567557139</v>
      </c>
      <c r="J174" s="54"/>
    </row>
    <row r="175" customFormat="false" ht="4.5" hidden="false" customHeight="true" outlineLevel="0" collapsed="false"/>
    <row r="176" customFormat="false" ht="11.25" hidden="false" customHeight="true" outlineLevel="0" collapsed="false">
      <c r="A176" s="31" t="s">
        <v>116</v>
      </c>
      <c r="B176" s="31"/>
      <c r="C176" s="31"/>
      <c r="D176" s="31"/>
      <c r="E176" s="31"/>
      <c r="F176" s="31"/>
      <c r="G176" s="31"/>
      <c r="H176" s="31"/>
      <c r="I176" s="31"/>
    </row>
    <row r="177" customFormat="false" ht="15" hidden="false" customHeight="true" outlineLevel="0" collapsed="false">
      <c r="A177" s="22" t="n">
        <v>1</v>
      </c>
      <c r="B177" s="10" t="s">
        <v>180</v>
      </c>
      <c r="C177" s="10"/>
      <c r="D177" s="10"/>
      <c r="E177" s="10"/>
      <c r="F177" s="10"/>
      <c r="G177" s="10"/>
      <c r="H177" s="34" t="n">
        <f aca="false">I177/$G$194</f>
        <v>0</v>
      </c>
      <c r="I177" s="35" t="n">
        <f aca="false">I124</f>
        <v>0</v>
      </c>
    </row>
    <row r="178" customFormat="false" ht="15" hidden="false" customHeight="true" outlineLevel="0" collapsed="false">
      <c r="A178" s="22" t="n">
        <v>2</v>
      </c>
      <c r="B178" s="10" t="s">
        <v>181</v>
      </c>
      <c r="C178" s="10"/>
      <c r="D178" s="10"/>
      <c r="E178" s="10"/>
      <c r="F178" s="10"/>
      <c r="G178" s="10"/>
      <c r="H178" s="34" t="n">
        <f aca="false">I178/$G$194</f>
        <v>0</v>
      </c>
      <c r="I178" s="35" t="n">
        <f aca="false">I134</f>
        <v>0</v>
      </c>
    </row>
    <row r="179" customFormat="false" ht="15" hidden="false" customHeight="true" outlineLevel="0" collapsed="false">
      <c r="A179" s="22" t="n">
        <v>3</v>
      </c>
      <c r="B179" s="10" t="s">
        <v>182</v>
      </c>
      <c r="C179" s="10"/>
      <c r="D179" s="10"/>
      <c r="E179" s="10"/>
      <c r="F179" s="10"/>
      <c r="G179" s="10"/>
      <c r="H179" s="34" t="n">
        <f aca="false">I179/$G$194</f>
        <v>0</v>
      </c>
      <c r="I179" s="35" t="n">
        <f aca="false">I138</f>
        <v>0</v>
      </c>
    </row>
    <row r="180" customFormat="false" ht="15" hidden="false" customHeight="true" outlineLevel="0" collapsed="false">
      <c r="A180" s="68" t="s">
        <v>183</v>
      </c>
      <c r="B180" s="68"/>
      <c r="C180" s="68"/>
      <c r="D180" s="68"/>
      <c r="E180" s="68"/>
      <c r="F180" s="68"/>
      <c r="G180" s="68"/>
      <c r="H180" s="69" t="n">
        <f aca="false">H177+H178+H179</f>
        <v>0</v>
      </c>
      <c r="I180" s="70" t="n">
        <f aca="false">I177+I178+I179</f>
        <v>0</v>
      </c>
    </row>
    <row r="181" customFormat="false" ht="4.5" hidden="false" customHeight="true" outlineLevel="0" collapsed="false"/>
    <row r="182" customFormat="false" ht="11.25" hidden="false" customHeight="true" outlineLevel="0" collapsed="false">
      <c r="A182" s="31" t="s">
        <v>145</v>
      </c>
      <c r="B182" s="31"/>
      <c r="C182" s="31"/>
      <c r="D182" s="31"/>
      <c r="E182" s="31"/>
      <c r="F182" s="31"/>
      <c r="G182" s="31"/>
      <c r="H182" s="31"/>
      <c r="I182" s="31"/>
    </row>
    <row r="183" customFormat="false" ht="15" hidden="false" customHeight="true" outlineLevel="0" collapsed="false">
      <c r="A183" s="22" t="n">
        <v>1</v>
      </c>
      <c r="B183" s="10" t="s">
        <v>184</v>
      </c>
      <c r="C183" s="10"/>
      <c r="D183" s="10"/>
      <c r="E183" s="10"/>
      <c r="F183" s="10"/>
      <c r="G183" s="10"/>
      <c r="H183" s="34" t="n">
        <f aca="false">I183/$G$194</f>
        <v>0.0865</v>
      </c>
      <c r="I183" s="35" t="n">
        <f aca="false">I153</f>
        <v>532.18338362006</v>
      </c>
    </row>
    <row r="184" customFormat="false" ht="15" hidden="false" customHeight="true" outlineLevel="0" collapsed="false">
      <c r="A184" s="68" t="s">
        <v>185</v>
      </c>
      <c r="B184" s="68"/>
      <c r="C184" s="68"/>
      <c r="D184" s="68"/>
      <c r="E184" s="68"/>
      <c r="F184" s="68"/>
      <c r="G184" s="68"/>
      <c r="H184" s="69" t="n">
        <f aca="false">H183</f>
        <v>0.0865</v>
      </c>
      <c r="I184" s="70" t="n">
        <f aca="false">I153</f>
        <v>532.18338362006</v>
      </c>
      <c r="K184" s="62"/>
    </row>
    <row r="185" customFormat="false" ht="4.5" hidden="false" customHeight="true" outlineLevel="0" collapsed="false"/>
    <row r="186" customFormat="false" ht="11.25" hidden="false" customHeight="true" outlineLevel="0" collapsed="false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customFormat="false" ht="4.5" hidden="false" customHeight="true" outlineLevel="0" collapsed="false">
      <c r="A187" s="108"/>
      <c r="B187" s="108"/>
      <c r="C187" s="108"/>
      <c r="D187" s="108"/>
      <c r="E187" s="108"/>
      <c r="F187" s="108"/>
      <c r="G187" s="108"/>
      <c r="H187" s="108"/>
      <c r="I187" s="108"/>
    </row>
    <row r="188" customFormat="false" ht="22.5" hidden="false" customHeight="true" outlineLevel="0" collapsed="false">
      <c r="A188" s="107" t="s">
        <v>187</v>
      </c>
      <c r="B188" s="107"/>
      <c r="C188" s="107"/>
      <c r="D188" s="107"/>
      <c r="E188" s="107"/>
      <c r="F188" s="107"/>
      <c r="G188" s="107"/>
      <c r="H188" s="107"/>
      <c r="I188" s="109" t="n">
        <f aca="false">I120*H194</f>
        <v>0</v>
      </c>
    </row>
    <row r="189" customFormat="false" ht="4.5" hidden="false" customHeight="true" outlineLevel="0" collapsed="false">
      <c r="A189" s="108"/>
      <c r="B189" s="108"/>
      <c r="C189" s="108"/>
      <c r="D189" s="108"/>
      <c r="E189" s="108"/>
      <c r="F189" s="108"/>
      <c r="G189" s="110"/>
      <c r="H189" s="110"/>
      <c r="I189" s="110"/>
    </row>
    <row r="190" customFormat="false" ht="63.75" hidden="false" customHeight="true" outlineLevel="0" collapsed="false">
      <c r="A190" s="107" t="s">
        <v>188</v>
      </c>
      <c r="B190" s="107"/>
      <c r="C190" s="107"/>
      <c r="D190" s="107"/>
      <c r="E190" s="107"/>
      <c r="F190" s="107"/>
      <c r="G190" s="111" t="s">
        <v>189</v>
      </c>
      <c r="H190" s="111"/>
      <c r="I190" s="111"/>
    </row>
    <row r="191" customFormat="false" ht="11.25" hidden="false" customHeight="true" outlineLevel="0" collapsed="false">
      <c r="A191" s="107"/>
      <c r="B191" s="107"/>
      <c r="C191" s="107"/>
      <c r="D191" s="107"/>
      <c r="E191" s="107"/>
      <c r="F191" s="107"/>
      <c r="G191" s="112"/>
      <c r="H191" s="109"/>
      <c r="I191" s="109" t="n">
        <f aca="false">((H70+H76+H77+H82+H83+H84)+((H70+H76+H77+H82+H83+H84)*H66))*I48*H194</f>
        <v>2136.27737318486</v>
      </c>
    </row>
    <row r="192" customFormat="false" ht="4.5" hidden="false" customHeight="true" outlineLevel="0" collapsed="false">
      <c r="A192" s="108"/>
      <c r="B192" s="108"/>
      <c r="C192" s="108"/>
      <c r="D192" s="108"/>
      <c r="E192" s="108"/>
      <c r="F192" s="108"/>
      <c r="G192" s="108"/>
      <c r="H192" s="108"/>
      <c r="I192" s="108"/>
    </row>
    <row r="193" customFormat="false" ht="35.25" hidden="false" customHeight="true" outlineLevel="0" collapsed="false">
      <c r="A193" s="107" t="s">
        <v>190</v>
      </c>
      <c r="B193" s="107"/>
      <c r="C193" s="107"/>
      <c r="D193" s="107"/>
      <c r="E193" s="107"/>
      <c r="F193" s="107"/>
      <c r="G193" s="113" t="s">
        <v>191</v>
      </c>
      <c r="H193" s="113" t="s">
        <v>192</v>
      </c>
      <c r="I193" s="113" t="s">
        <v>193</v>
      </c>
    </row>
    <row r="194" customFormat="false" ht="14.25" hidden="false" customHeight="true" outlineLevel="0" collapsed="false">
      <c r="A194" s="107"/>
      <c r="B194" s="107"/>
      <c r="C194" s="107"/>
      <c r="D194" s="107"/>
      <c r="E194" s="107"/>
      <c r="F194" s="107"/>
      <c r="G194" s="114" t="n">
        <f aca="false">I174+I180+I184</f>
        <v>6152.40905919145</v>
      </c>
      <c r="H194" s="107" t="n">
        <f aca="false">IF(D6="12x36",2,1)</f>
        <v>2</v>
      </c>
      <c r="I194" s="115" t="n">
        <f aca="false">G194*H194</f>
        <v>12304.8181183829</v>
      </c>
    </row>
  </sheetData>
  <mergeCells count="18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I34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A48:G48"/>
    <mergeCell ref="A49:I56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1:G121"/>
    <mergeCell ref="B122:G122"/>
    <mergeCell ref="B123:G123"/>
    <mergeCell ref="A124:G124"/>
    <mergeCell ref="B125:I125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80:G180"/>
    <mergeCell ref="A182:I182"/>
    <mergeCell ref="B183:G183"/>
    <mergeCell ref="A184:G184"/>
    <mergeCell ref="A186:I186"/>
    <mergeCell ref="A187:I187"/>
    <mergeCell ref="A188:H188"/>
    <mergeCell ref="A190:F191"/>
    <mergeCell ref="G190:I190"/>
    <mergeCell ref="A192:I192"/>
    <mergeCell ref="A193:F19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94"/>
  <sheetViews>
    <sheetView showFormulas="false" showGridLines="true" showRowColHeaders="true" showZeros="true" rightToLeft="false" tabSelected="false" showOutlineSymbols="true" defaultGridColor="true" view="pageBreakPreview" topLeftCell="A109" colorId="64" zoomScale="130" zoomScaleNormal="130" zoomScalePageLayoutView="130" workbookViewId="0">
      <selection pane="topLeft" activeCell="I15" activeCellId="0" sqref="I15"/>
    </sheetView>
  </sheetViews>
  <sheetFormatPr defaultColWidth="9.2890625" defaultRowHeight="11.25" customHeight="false" zeroHeight="false" outlineLevelRow="0" outlineLevelCol="0"/>
  <cols>
    <col collapsed="false" customWidth="true" hidden="false" outlineLevel="0" max="1" min="1" style="1" width="2.71"/>
    <col collapsed="false" customWidth="true" hidden="false" outlineLevel="0" max="4" min="2" style="1" width="11.29"/>
    <col collapsed="false" customWidth="true" hidden="false" outlineLevel="0" max="5" min="5" style="1" width="12.29"/>
    <col collapsed="false" customWidth="true" hidden="false" outlineLevel="0" max="7" min="6" style="1" width="11.29"/>
    <col collapsed="false" customWidth="fals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29"/>
    <col collapsed="false" customWidth="true" hidden="false" outlineLevel="0" max="11" min="11" style="1" width="10"/>
    <col collapsed="false" customWidth="false" hidden="false" outlineLevel="0" max="12" min="12" style="1" width="9.29"/>
    <col collapsed="false" customWidth="true" hidden="false" outlineLevel="0" max="15" min="13" style="1" width="22.29"/>
    <col collapsed="false" customWidth="false" hidden="false" outlineLevel="0" max="16384" min="16" style="1" width="9.29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4" t="s">
        <v>6</v>
      </c>
      <c r="B5" s="14"/>
      <c r="C5" s="14"/>
      <c r="D5" s="11" t="s">
        <v>197</v>
      </c>
      <c r="E5" s="11"/>
      <c r="F5" s="11"/>
      <c r="G5" s="12" t="str">
        <f aca="false">IF(D6="12x36","Regime de trabalho:","Quantidade de HORAS/MÊS")</f>
        <v>Regime de trabalho:</v>
      </c>
      <c r="H5" s="12"/>
      <c r="I5" s="13" t="str">
        <f aca="false">IF(D6="12x36",D6,5*D6)</f>
        <v>12x36</v>
      </c>
    </row>
    <row r="6" customFormat="false" ht="18.75" hidden="false" customHeight="true" outlineLevel="0" collapsed="false">
      <c r="A6" s="14" t="str">
        <f aca="false">IF(D6="12x36","Regime de trabalho:","Regime de trabalho (horas semanais):")</f>
        <v>Regime de trabalho:</v>
      </c>
      <c r="B6" s="14"/>
      <c r="C6" s="14"/>
      <c r="D6" s="14" t="s">
        <v>196</v>
      </c>
      <c r="E6" s="14"/>
      <c r="F6" s="14"/>
      <c r="G6" s="12"/>
      <c r="H6" s="12"/>
      <c r="I6" s="13"/>
    </row>
    <row r="7" customFormat="false" ht="22.5" hidden="false" customHeight="true" outlineLevel="0" collapsed="false">
      <c r="A7" s="14" t="s">
        <v>8</v>
      </c>
      <c r="B7" s="14"/>
      <c r="C7" s="14"/>
      <c r="D7" s="10" t="s">
        <v>9</v>
      </c>
      <c r="E7" s="10"/>
      <c r="F7" s="10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4" t="s">
        <v>12</v>
      </c>
      <c r="B8" s="14"/>
      <c r="C8" s="14"/>
      <c r="D8" s="10" t="s">
        <v>13</v>
      </c>
      <c r="E8" s="10"/>
      <c r="F8" s="10"/>
      <c r="G8" s="15"/>
      <c r="H8" s="15"/>
      <c r="I8" s="16"/>
    </row>
    <row r="9" customFormat="false" ht="24.75" hidden="false" customHeight="true" outlineLevel="0" collapsed="false">
      <c r="A9" s="14" t="s">
        <v>14</v>
      </c>
      <c r="B9" s="14"/>
      <c r="C9" s="14"/>
      <c r="D9" s="14" t="s">
        <v>219</v>
      </c>
      <c r="E9" s="14"/>
      <c r="F9" s="14"/>
      <c r="G9" s="15" t="s">
        <v>16</v>
      </c>
      <c r="H9" s="15"/>
      <c r="I9" s="16" t="n">
        <v>0.3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2105.4</v>
      </c>
    </row>
    <row r="11" customFormat="false" ht="1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Eldorado do Sul</v>
      </c>
      <c r="H11" s="18" t="s">
        <v>20</v>
      </c>
      <c r="I11" s="21" t="n">
        <v>0.05</v>
      </c>
    </row>
    <row r="12" customFormat="false" ht="26.25" hidden="false" customHeight="true" outlineLevel="0" collapsed="false">
      <c r="A12" s="22" t="s">
        <v>21</v>
      </c>
      <c r="B12" s="22"/>
      <c r="C12" s="22"/>
      <c r="D12" s="22"/>
      <c r="E12" s="22"/>
      <c r="F12" s="22"/>
      <c r="G12" s="18" t="s">
        <v>13</v>
      </c>
      <c r="H12" s="18" t="s">
        <v>22</v>
      </c>
      <c r="I12" s="19" t="n">
        <v>1.59</v>
      </c>
    </row>
    <row r="13" customFormat="false" ht="16.5" hidden="false" customHeight="true" outlineLevel="0" collapsed="false">
      <c r="A13" s="22" t="s">
        <v>23</v>
      </c>
      <c r="B13" s="22"/>
      <c r="C13" s="22"/>
      <c r="D13" s="22"/>
      <c r="E13" s="22"/>
      <c r="F13" s="22"/>
      <c r="G13" s="18"/>
      <c r="H13" s="18"/>
      <c r="I13" s="23" t="n">
        <v>15</v>
      </c>
    </row>
    <row r="14" customFormat="false" ht="15" hidden="false" customHeight="true" outlineLevel="0" collapsed="false">
      <c r="A14" s="20" t="s">
        <v>24</v>
      </c>
      <c r="B14" s="20"/>
      <c r="C14" s="20"/>
      <c r="D14" s="20"/>
      <c r="E14" s="20"/>
      <c r="F14" s="20"/>
      <c r="G14" s="18" t="s">
        <v>13</v>
      </c>
      <c r="H14" s="18" t="s">
        <v>25</v>
      </c>
      <c r="I14" s="19" t="n">
        <v>8.1</v>
      </c>
    </row>
    <row r="15" customFormat="false" ht="11.25" hidden="false" customHeight="false" outlineLevel="0" collapsed="false">
      <c r="A15" s="20"/>
      <c r="B15" s="20"/>
      <c r="C15" s="20"/>
      <c r="D15" s="20"/>
      <c r="E15" s="20"/>
      <c r="F15" s="20"/>
      <c r="G15" s="18"/>
      <c r="H15" s="18" t="s">
        <v>26</v>
      </c>
      <c r="I15" s="23" t="n">
        <f aca="false">I13</f>
        <v>15</v>
      </c>
    </row>
    <row r="16" customFormat="false" ht="11.25" hidden="false" customHeight="false" outlineLevel="0" collapsed="false">
      <c r="A16" s="20"/>
      <c r="B16" s="20"/>
      <c r="C16" s="20"/>
      <c r="D16" s="20"/>
      <c r="E16" s="20"/>
      <c r="F16" s="20"/>
      <c r="G16" s="18"/>
      <c r="H16" s="18" t="s">
        <v>27</v>
      </c>
      <c r="I16" s="16" t="n">
        <v>0.06</v>
      </c>
    </row>
    <row r="17" customFormat="false" ht="11.25" hidden="false" customHeight="true" outlineLevel="0" collapsed="false">
      <c r="A17" s="20" t="s">
        <v>198</v>
      </c>
      <c r="B17" s="20"/>
      <c r="C17" s="20"/>
      <c r="D17" s="20"/>
      <c r="E17" s="20"/>
      <c r="F17" s="20"/>
      <c r="G17" s="18" t="s">
        <v>13</v>
      </c>
      <c r="H17" s="18" t="s">
        <v>25</v>
      </c>
      <c r="I17" s="19" t="n">
        <v>30</v>
      </c>
    </row>
    <row r="18" customFormat="false" ht="11.25" hidden="false" customHeight="true" outlineLevel="0" collapsed="false">
      <c r="A18" s="20"/>
      <c r="B18" s="20"/>
      <c r="C18" s="20"/>
      <c r="D18" s="20"/>
      <c r="E18" s="20"/>
      <c r="F18" s="20"/>
      <c r="G18" s="18"/>
      <c r="H18" s="18" t="s">
        <v>26</v>
      </c>
      <c r="I18" s="23" t="n">
        <v>15</v>
      </c>
    </row>
    <row r="19" customFormat="false" ht="11.25" hidden="false" customHeight="false" outlineLevel="0" collapsed="false">
      <c r="A19" s="20"/>
      <c r="B19" s="20"/>
      <c r="C19" s="20"/>
      <c r="D19" s="20"/>
      <c r="E19" s="20"/>
      <c r="F19" s="20"/>
      <c r="G19" s="18"/>
      <c r="H19" s="18" t="s">
        <v>27</v>
      </c>
      <c r="I19" s="16" t="n">
        <v>0.2</v>
      </c>
    </row>
    <row r="20" customFormat="false" ht="11.25" hidden="false" customHeight="true" outlineLevel="0" collapsed="false">
      <c r="A20" s="20" t="s">
        <v>29</v>
      </c>
      <c r="B20" s="20"/>
      <c r="C20" s="20"/>
      <c r="D20" s="20"/>
      <c r="E20" s="20"/>
      <c r="F20" s="20"/>
      <c r="G20" s="18" t="s">
        <v>13</v>
      </c>
      <c r="H20" s="18" t="s">
        <v>25</v>
      </c>
      <c r="I20" s="19" t="n">
        <v>0</v>
      </c>
    </row>
    <row r="21" customFormat="false" ht="11.25" hidden="false" customHeight="false" outlineLevel="0" collapsed="false">
      <c r="A21" s="20"/>
      <c r="B21" s="20"/>
      <c r="C21" s="20"/>
      <c r="D21" s="20"/>
      <c r="E21" s="20"/>
      <c r="F21" s="20"/>
      <c r="G21" s="18"/>
      <c r="H21" s="18" t="s">
        <v>26</v>
      </c>
      <c r="I21" s="23" t="n">
        <f aca="false">I13</f>
        <v>15</v>
      </c>
    </row>
    <row r="22" customFormat="false" ht="11.25" hidden="false" customHeight="false" outlineLevel="0" collapsed="false">
      <c r="A22" s="20"/>
      <c r="B22" s="20"/>
      <c r="C22" s="20"/>
      <c r="D22" s="20"/>
      <c r="E22" s="20"/>
      <c r="F22" s="20"/>
      <c r="G22" s="18"/>
      <c r="H22" s="18" t="s">
        <v>27</v>
      </c>
      <c r="I22" s="16" t="n">
        <v>0</v>
      </c>
    </row>
    <row r="23" customFormat="false" ht="36" hidden="false" customHeight="true" outlineLevel="0" collapsed="false">
      <c r="A23" s="24" t="s">
        <v>30</v>
      </c>
      <c r="B23" s="24"/>
      <c r="C23" s="24"/>
      <c r="D23" s="24"/>
      <c r="E23" s="24"/>
      <c r="F23" s="24"/>
      <c r="G23" s="12" t="s">
        <v>13</v>
      </c>
      <c r="H23" s="12" t="s">
        <v>31</v>
      </c>
      <c r="I23" s="25" t="s">
        <v>11</v>
      </c>
    </row>
    <row r="24" customFormat="false" ht="22.5" hidden="false" customHeight="true" outlineLevel="0" collapsed="false">
      <c r="A24" s="22" t="s">
        <v>32</v>
      </c>
      <c r="B24" s="22"/>
      <c r="C24" s="22"/>
      <c r="D24" s="22"/>
      <c r="E24" s="22"/>
      <c r="F24" s="22"/>
      <c r="G24" s="12"/>
      <c r="H24" s="12" t="s">
        <v>33</v>
      </c>
      <c r="I24" s="26" t="s">
        <v>11</v>
      </c>
    </row>
    <row r="25" customFormat="false" ht="36" hidden="false" customHeight="true" outlineLevel="0" collapsed="false">
      <c r="A25" s="22" t="s">
        <v>34</v>
      </c>
      <c r="B25" s="22"/>
      <c r="C25" s="22"/>
      <c r="D25" s="22"/>
      <c r="E25" s="22"/>
      <c r="F25" s="22"/>
      <c r="G25" s="18"/>
      <c r="H25" s="18" t="s">
        <v>22</v>
      </c>
      <c r="I25" s="19" t="s">
        <v>11</v>
      </c>
    </row>
    <row r="26" customFormat="false" ht="15" hidden="false" customHeight="true" outlineLevel="0" collapsed="false">
      <c r="A26" s="22" t="s">
        <v>35</v>
      </c>
      <c r="B26" s="22"/>
      <c r="C26" s="22"/>
      <c r="D26" s="22"/>
      <c r="E26" s="22"/>
      <c r="F26" s="22"/>
      <c r="G26" s="12"/>
      <c r="H26" s="27" t="s">
        <v>36</v>
      </c>
      <c r="I26" s="28" t="s">
        <v>11</v>
      </c>
    </row>
    <row r="27" customFormat="false" ht="15" hidden="false" customHeight="true" outlineLevel="0" collapsed="false">
      <c r="A27" s="22"/>
      <c r="B27" s="22"/>
      <c r="C27" s="22"/>
      <c r="D27" s="22"/>
      <c r="E27" s="22"/>
      <c r="F27" s="22"/>
      <c r="G27" s="12"/>
      <c r="H27" s="29" t="s">
        <v>37</v>
      </c>
      <c r="I27" s="16" t="s">
        <v>11</v>
      </c>
    </row>
    <row r="28" customFormat="false" ht="26.25" hidden="false" customHeight="true" outlineLevel="0" collapsed="false">
      <c r="A28" s="22" t="s">
        <v>199</v>
      </c>
      <c r="B28" s="22"/>
      <c r="C28" s="22"/>
      <c r="D28" s="22"/>
      <c r="E28" s="22"/>
      <c r="F28" s="22"/>
      <c r="G28" s="12"/>
      <c r="H28" s="18" t="s">
        <v>36</v>
      </c>
      <c r="I28" s="28" t="n">
        <v>15</v>
      </c>
    </row>
    <row r="29" customFormat="false" ht="36.75" hidden="false" customHeight="true" outlineLevel="0" collapsed="false">
      <c r="A29" s="22" t="s">
        <v>39</v>
      </c>
      <c r="B29" s="22"/>
      <c r="C29" s="22"/>
      <c r="D29" s="22"/>
      <c r="E29" s="22"/>
      <c r="F29" s="22"/>
      <c r="G29" s="18"/>
      <c r="H29" s="15" t="s">
        <v>33</v>
      </c>
      <c r="I29" s="16" t="n">
        <v>0.2</v>
      </c>
    </row>
    <row r="30" customFormat="false" ht="24.75" hidden="false" customHeight="true" outlineLevel="0" collapsed="false">
      <c r="A30" s="3" t="s">
        <v>200</v>
      </c>
      <c r="B30" s="3"/>
      <c r="C30" s="3"/>
      <c r="D30" s="3"/>
      <c r="E30" s="3"/>
      <c r="F30" s="3"/>
      <c r="G30" s="18" t="s">
        <v>13</v>
      </c>
      <c r="H30" s="12" t="s">
        <v>201</v>
      </c>
      <c r="I30" s="117" t="n">
        <f aca="false">((60/52.5)*7)*15</f>
        <v>120</v>
      </c>
    </row>
    <row r="31" customFormat="false" ht="24.75" hidden="false" customHeight="true" outlineLevel="0" collapsed="false">
      <c r="A31" s="3"/>
      <c r="B31" s="3"/>
      <c r="C31" s="3"/>
      <c r="D31" s="3"/>
      <c r="E31" s="3"/>
      <c r="F31" s="3"/>
      <c r="G31" s="18"/>
      <c r="H31" s="12" t="s">
        <v>202</v>
      </c>
      <c r="I31" s="12" t="n">
        <f aca="false">I10/H10*20%</f>
        <v>1.914</v>
      </c>
    </row>
    <row r="32" customFormat="false" ht="29.25" hidden="false" customHeight="true" outlineLevel="0" collapsed="false">
      <c r="A32" s="89" t="s">
        <v>203</v>
      </c>
      <c r="B32" s="89"/>
      <c r="C32" s="89"/>
      <c r="D32" s="89"/>
      <c r="E32" s="89"/>
      <c r="F32" s="89"/>
      <c r="G32" s="18" t="s">
        <v>13</v>
      </c>
      <c r="H32" s="18" t="s">
        <v>201</v>
      </c>
      <c r="I32" s="28" t="n">
        <f aca="false">((5+7+1)*15)-190.67</f>
        <v>4.33000000000001</v>
      </c>
      <c r="J32" s="118"/>
    </row>
    <row r="33" customFormat="false" ht="30.75" hidden="false" customHeight="true" outlineLevel="0" collapsed="false">
      <c r="A33" s="89"/>
      <c r="B33" s="89"/>
      <c r="C33" s="89"/>
      <c r="D33" s="89"/>
      <c r="E33" s="89"/>
      <c r="F33" s="89"/>
      <c r="G33" s="18"/>
      <c r="H33" s="18" t="s">
        <v>202</v>
      </c>
      <c r="I33" s="119" t="n">
        <f aca="false">(I10/H10)*1.5</f>
        <v>14.355</v>
      </c>
    </row>
    <row r="34" customFormat="false" ht="4.5" hidden="false" customHeight="true" outlineLevel="0" collapsed="false"/>
    <row r="35" customFormat="false" ht="17.25" hidden="false" customHeight="true" outlineLevel="0" collapsed="false">
      <c r="A35" s="31" t="s">
        <v>40</v>
      </c>
      <c r="B35" s="31"/>
      <c r="C35" s="31"/>
      <c r="D35" s="31"/>
      <c r="E35" s="31"/>
      <c r="F35" s="31"/>
      <c r="G35" s="31"/>
      <c r="H35" s="31"/>
      <c r="I35" s="31"/>
    </row>
    <row r="36" customFormat="false" ht="33.75" hidden="false" customHeight="true" outlineLevel="0" collapsed="false">
      <c r="A36" s="32" t="s">
        <v>41</v>
      </c>
      <c r="B36" s="33" t="s">
        <v>42</v>
      </c>
      <c r="C36" s="33"/>
      <c r="D36" s="33"/>
      <c r="E36" s="33"/>
      <c r="F36" s="33"/>
      <c r="G36" s="33"/>
      <c r="H36" s="32" t="s">
        <v>43</v>
      </c>
      <c r="I36" s="32" t="s">
        <v>44</v>
      </c>
    </row>
    <row r="37" customFormat="false" ht="15" hidden="false" customHeight="true" outlineLevel="0" collapsed="false">
      <c r="A37" s="22" t="n">
        <v>1</v>
      </c>
      <c r="B37" s="10" t="s">
        <v>45</v>
      </c>
      <c r="C37" s="10"/>
      <c r="D37" s="10"/>
      <c r="E37" s="10"/>
      <c r="F37" s="10"/>
      <c r="G37" s="10"/>
      <c r="H37" s="34" t="n">
        <f aca="false">I37/$I$55</f>
        <v>0.634721930696264</v>
      </c>
      <c r="I37" s="35" t="n">
        <f aca="false">IF(D6="12x36",I10,I10/H10*I5)</f>
        <v>2105.4</v>
      </c>
    </row>
    <row r="38" customFormat="false" ht="15" hidden="false" customHeight="true" outlineLevel="0" collapsed="false">
      <c r="A38" s="22" t="n">
        <f aca="false">A37+1</f>
        <v>2</v>
      </c>
      <c r="B38" s="10" t="s">
        <v>204</v>
      </c>
      <c r="C38" s="10"/>
      <c r="D38" s="10"/>
      <c r="E38" s="10"/>
      <c r="F38" s="10"/>
      <c r="G38" s="10"/>
      <c r="H38" s="34" t="n">
        <f aca="false">I38/$I$55</f>
        <v>0</v>
      </c>
      <c r="I38" s="85" t="n">
        <v>0</v>
      </c>
      <c r="J38" s="53"/>
    </row>
    <row r="39" customFormat="false" ht="15" hidden="false" customHeight="true" outlineLevel="0" collapsed="false">
      <c r="A39" s="22" t="n">
        <f aca="false">A38+1</f>
        <v>3</v>
      </c>
      <c r="B39" s="10" t="s">
        <v>46</v>
      </c>
      <c r="C39" s="10"/>
      <c r="D39" s="10"/>
      <c r="E39" s="10"/>
      <c r="F39" s="10"/>
      <c r="G39" s="10"/>
      <c r="H39" s="34" t="n">
        <f aca="false">I39/$I$55</f>
        <v>0.224678230507369</v>
      </c>
      <c r="I39" s="35" t="n">
        <f aca="false">IF(I9=30%,(I37+I53+I46+I49+I52+I54)*I9,0)</f>
        <v>745.267374</v>
      </c>
    </row>
    <row r="40" customFormat="false" ht="15" hidden="false" customHeight="true" outlineLevel="0" collapsed="false">
      <c r="A40" s="22" t="n">
        <f aca="false">A39+1</f>
        <v>4</v>
      </c>
      <c r="B40" s="10" t="s">
        <v>47</v>
      </c>
      <c r="C40" s="10"/>
      <c r="D40" s="10"/>
      <c r="E40" s="10"/>
      <c r="F40" s="10"/>
      <c r="G40" s="10"/>
      <c r="H40" s="34" t="n">
        <f aca="false">I40/$I$55</f>
        <v>0</v>
      </c>
      <c r="I40" s="35" t="n">
        <f aca="false">IF(I7=10%,I25*I7,0)</f>
        <v>0</v>
      </c>
    </row>
    <row r="41" customFormat="false" ht="15" hidden="false" customHeight="true" outlineLevel="0" collapsed="false">
      <c r="A41" s="22" t="n">
        <f aca="false">A40+1</f>
        <v>5</v>
      </c>
      <c r="B41" s="10" t="s">
        <v>48</v>
      </c>
      <c r="C41" s="10"/>
      <c r="D41" s="10"/>
      <c r="E41" s="10"/>
      <c r="F41" s="10"/>
      <c r="G41" s="10"/>
      <c r="H41" s="34" t="n">
        <f aca="false">I41/$I$55</f>
        <v>0</v>
      </c>
      <c r="I41" s="35" t="n">
        <f aca="false">IF(I7=20%,I25*I7,0)</f>
        <v>0</v>
      </c>
    </row>
    <row r="42" customFormat="false" ht="15" hidden="false" customHeight="true" outlineLevel="0" collapsed="false">
      <c r="A42" s="22" t="n">
        <f aca="false">A41+1</f>
        <v>6</v>
      </c>
      <c r="B42" s="10" t="s">
        <v>49</v>
      </c>
      <c r="C42" s="10"/>
      <c r="D42" s="10"/>
      <c r="E42" s="10"/>
      <c r="F42" s="10"/>
      <c r="G42" s="10"/>
      <c r="H42" s="34" t="n">
        <f aca="false">I42/$I$55</f>
        <v>0</v>
      </c>
      <c r="I42" s="35" t="n">
        <f aca="false">IF(I7=40%,I25*I7,0)</f>
        <v>0</v>
      </c>
    </row>
    <row r="43" customFormat="false" ht="15" hidden="false" customHeight="true" outlineLevel="0" collapsed="false">
      <c r="A43" s="22" t="n">
        <f aca="false">A42+1</f>
        <v>7</v>
      </c>
      <c r="B43" s="10" t="s">
        <v>50</v>
      </c>
      <c r="C43" s="10"/>
      <c r="D43" s="10"/>
      <c r="E43" s="10"/>
      <c r="F43" s="10"/>
      <c r="G43" s="10"/>
      <c r="H43" s="34" t="n">
        <f aca="false">I43/$I$55</f>
        <v>0</v>
      </c>
      <c r="I43" s="35" t="n">
        <f aca="false">IF(I24="Não aplicável",0,I37*I24)</f>
        <v>0</v>
      </c>
    </row>
    <row r="44" customFormat="false" ht="15" hidden="false" customHeight="true" outlineLevel="0" collapsed="false">
      <c r="A44" s="22" t="n">
        <f aca="false">A43+1</f>
        <v>8</v>
      </c>
      <c r="B44" s="10" t="s">
        <v>51</v>
      </c>
      <c r="C44" s="10"/>
      <c r="D44" s="10"/>
      <c r="E44" s="10"/>
      <c r="F44" s="10"/>
      <c r="G44" s="10"/>
      <c r="H44" s="34" t="n">
        <f aca="false">I44/$I$55</f>
        <v>0</v>
      </c>
      <c r="I44" s="35" t="n">
        <f aca="false">IF(I26="Não aplicável",0,(I37+I38+I39+I40+I41+I42+I43+#REF!)/I5*I26*(1+I27))</f>
        <v>0</v>
      </c>
    </row>
    <row r="45" customFormat="false" ht="21" hidden="false" customHeight="true" outlineLevel="0" collapsed="false">
      <c r="A45" s="22" t="n">
        <f aca="false">A44+1</f>
        <v>9</v>
      </c>
      <c r="B45" s="10" t="s">
        <v>52</v>
      </c>
      <c r="C45" s="10"/>
      <c r="D45" s="10"/>
      <c r="E45" s="10"/>
      <c r="F45" s="10"/>
      <c r="G45" s="10"/>
      <c r="H45" s="34" t="n">
        <f aca="false">I45/$I$55</f>
        <v>0</v>
      </c>
      <c r="I45" s="35" t="n">
        <f aca="false">IF(I26="Não aplicável",0,I26/I13*5*(I10/H10*(1+I27)))</f>
        <v>0</v>
      </c>
    </row>
    <row r="46" customFormat="false" ht="15" hidden="false" customHeight="true" outlineLevel="0" collapsed="false">
      <c r="A46" s="22" t="n">
        <f aca="false">A45+1</f>
        <v>10</v>
      </c>
      <c r="B46" s="10" t="s">
        <v>205</v>
      </c>
      <c r="C46" s="10"/>
      <c r="D46" s="10"/>
      <c r="E46" s="10"/>
      <c r="F46" s="10"/>
      <c r="G46" s="10"/>
      <c r="H46" s="34" t="n">
        <f aca="false">I46/$I$55</f>
        <v>0.0187387224539648</v>
      </c>
      <c r="I46" s="35" t="n">
        <f aca="false">I32*I33</f>
        <v>62.1571500000002</v>
      </c>
    </row>
    <row r="47" customFormat="false" ht="15" hidden="false" customHeight="true" outlineLevel="0" collapsed="false">
      <c r="A47" s="22" t="n">
        <f aca="false">A46+1</f>
        <v>11</v>
      </c>
      <c r="B47" s="10" t="s">
        <v>206</v>
      </c>
      <c r="C47" s="10"/>
      <c r="D47" s="10"/>
      <c r="E47" s="10"/>
      <c r="F47" s="10"/>
      <c r="G47" s="10"/>
      <c r="H47" s="34" t="n">
        <f aca="false">I47/$I$55</f>
        <v>0</v>
      </c>
      <c r="I47" s="35" t="n">
        <f aca="false">IF(OR(I7=10%,I7=20%,I7=40%),I46*I7,0)</f>
        <v>0</v>
      </c>
    </row>
    <row r="48" customFormat="false" ht="15" hidden="false" customHeight="true" outlineLevel="0" collapsed="false">
      <c r="A48" s="22" t="n">
        <f aca="false">A47+1</f>
        <v>12</v>
      </c>
      <c r="B48" s="10" t="s">
        <v>207</v>
      </c>
      <c r="C48" s="10"/>
      <c r="D48" s="10"/>
      <c r="E48" s="10"/>
      <c r="F48" s="10"/>
      <c r="G48" s="10"/>
      <c r="H48" s="34" t="n">
        <f aca="false">I48/$I$55</f>
        <v>0.00562161673618943</v>
      </c>
      <c r="I48" s="35" t="n">
        <f aca="false">IF(I9=30%,I46*I9,0)</f>
        <v>18.6471450000001</v>
      </c>
    </row>
    <row r="49" customFormat="false" ht="15" hidden="false" customHeight="true" outlineLevel="0" collapsed="false">
      <c r="A49" s="22" t="n">
        <f aca="false">A48+1</f>
        <v>13</v>
      </c>
      <c r="B49" s="10" t="s">
        <v>208</v>
      </c>
      <c r="C49" s="10"/>
      <c r="D49" s="10"/>
      <c r="E49" s="10"/>
      <c r="F49" s="10"/>
      <c r="G49" s="10"/>
      <c r="H49" s="34" t="n">
        <f aca="false">I49/$I$55</f>
        <v>0.0692423924395925</v>
      </c>
      <c r="I49" s="35" t="n">
        <f aca="false">I30*I31</f>
        <v>229.68</v>
      </c>
    </row>
    <row r="50" customFormat="false" ht="15" hidden="false" customHeight="true" outlineLevel="0" collapsed="false">
      <c r="A50" s="22" t="n">
        <f aca="false">A49+1</f>
        <v>14</v>
      </c>
      <c r="B50" s="10" t="s">
        <v>209</v>
      </c>
      <c r="C50" s="10"/>
      <c r="D50" s="10"/>
      <c r="E50" s="10"/>
      <c r="F50" s="10"/>
      <c r="G50" s="10"/>
      <c r="H50" s="34" t="n">
        <f aca="false">I50/$I$55</f>
        <v>0</v>
      </c>
      <c r="I50" s="35" t="n">
        <f aca="false">IF(OR(I7=10%,I7=20%,I7=40%),I49*I7,0)</f>
        <v>0</v>
      </c>
    </row>
    <row r="51" customFormat="false" ht="15" hidden="false" customHeight="true" outlineLevel="0" collapsed="false">
      <c r="A51" s="22" t="n">
        <f aca="false">A50+1</f>
        <v>15</v>
      </c>
      <c r="B51" s="10" t="s">
        <v>210</v>
      </c>
      <c r="C51" s="10"/>
      <c r="D51" s="10"/>
      <c r="E51" s="10"/>
      <c r="F51" s="10"/>
      <c r="G51" s="10"/>
      <c r="H51" s="34" t="n">
        <f aca="false">I51/$I$55</f>
        <v>0.0207727177318777</v>
      </c>
      <c r="I51" s="35" t="n">
        <f aca="false">IF(I9=30%,I49*I9,0)</f>
        <v>68.904</v>
      </c>
    </row>
    <row r="52" customFormat="false" ht="24" hidden="false" customHeight="true" outlineLevel="0" collapsed="false">
      <c r="A52" s="22" t="n">
        <f aca="false">A51+1</f>
        <v>16</v>
      </c>
      <c r="B52" s="10" t="s">
        <v>211</v>
      </c>
      <c r="C52" s="10"/>
      <c r="D52" s="10"/>
      <c r="E52" s="10"/>
      <c r="F52" s="10"/>
      <c r="G52" s="10"/>
      <c r="H52" s="34" t="n">
        <f aca="false">I52/$I$55</f>
        <v>0.0175962229787114</v>
      </c>
      <c r="I52" s="35" t="n">
        <f aca="false">(I46+I49)*0.2</f>
        <v>58.36743</v>
      </c>
    </row>
    <row r="53" customFormat="false" ht="12.75" hidden="false" customHeight="true" outlineLevel="0" collapsed="false">
      <c r="A53" s="22" t="n">
        <f aca="false">A52+1</f>
        <v>17</v>
      </c>
      <c r="B53" s="10" t="s">
        <v>212</v>
      </c>
      <c r="C53" s="10"/>
      <c r="D53" s="10"/>
      <c r="E53" s="10"/>
      <c r="F53" s="10"/>
      <c r="G53" s="10"/>
      <c r="H53" s="34" t="n">
        <f aca="false">I53/$I$55</f>
        <v>0.00719013871335894</v>
      </c>
      <c r="I53" s="35" t="n">
        <f aca="false">I12*I13</f>
        <v>23.85</v>
      </c>
    </row>
    <row r="54" customFormat="false" ht="12.75" hidden="false" customHeight="true" outlineLevel="0" collapsed="false">
      <c r="A54" s="22" t="n">
        <f aca="false">A53+1</f>
        <v>18</v>
      </c>
      <c r="B54" s="10" t="s">
        <v>213</v>
      </c>
      <c r="C54" s="10"/>
      <c r="D54" s="10"/>
      <c r="E54" s="10"/>
      <c r="F54" s="10"/>
      <c r="G54" s="10"/>
      <c r="H54" s="34" t="n">
        <f aca="false">I54/$I$55</f>
        <v>0.00143802774267179</v>
      </c>
      <c r="I54" s="35" t="n">
        <f aca="false">I53*20%</f>
        <v>4.77</v>
      </c>
    </row>
    <row r="55" s="41" customFormat="true" ht="15" hidden="false" customHeight="true" outlineLevel="0" collapsed="false">
      <c r="A55" s="37" t="s">
        <v>55</v>
      </c>
      <c r="B55" s="37"/>
      <c r="C55" s="37"/>
      <c r="D55" s="37"/>
      <c r="E55" s="37"/>
      <c r="F55" s="37"/>
      <c r="G55" s="37"/>
      <c r="H55" s="38" t="n">
        <f aca="false">SUM(H37:H54)</f>
        <v>1</v>
      </c>
      <c r="I55" s="39" t="n">
        <f aca="false">SUM(I37:I54)</f>
        <v>3317.043099</v>
      </c>
      <c r="J55" s="40"/>
    </row>
    <row r="56" customFormat="false" ht="4.5" hidden="false" customHeight="true" outlineLevel="0" collapsed="false"/>
    <row r="57" customFormat="false" ht="33.75" hidden="false" customHeight="true" outlineLevel="0" collapsed="false">
      <c r="A57" s="32" t="s">
        <v>56</v>
      </c>
      <c r="B57" s="33" t="s">
        <v>57</v>
      </c>
      <c r="C57" s="33"/>
      <c r="D57" s="33"/>
      <c r="E57" s="33"/>
      <c r="F57" s="33"/>
      <c r="G57" s="33"/>
      <c r="H57" s="32" t="s">
        <v>43</v>
      </c>
      <c r="I57" s="32" t="s">
        <v>44</v>
      </c>
    </row>
    <row r="58" customFormat="false" ht="15" hidden="false" customHeight="true" outlineLevel="0" collapsed="false">
      <c r="A58" s="22" t="n">
        <v>1</v>
      </c>
      <c r="B58" s="10" t="s">
        <v>58</v>
      </c>
      <c r="C58" s="10"/>
      <c r="D58" s="10"/>
      <c r="E58" s="10"/>
      <c r="F58" s="10"/>
      <c r="G58" s="10"/>
      <c r="H58" s="34" t="n">
        <v>0.2</v>
      </c>
      <c r="I58" s="35" t="n">
        <f aca="false">$I$55*H58</f>
        <v>663.4086198</v>
      </c>
    </row>
    <row r="59" customFormat="false" ht="15" hidden="false" customHeight="true" outlineLevel="0" collapsed="false">
      <c r="A59" s="22" t="n">
        <v>2</v>
      </c>
      <c r="B59" s="10" t="s">
        <v>59</v>
      </c>
      <c r="C59" s="10"/>
      <c r="D59" s="10"/>
      <c r="E59" s="10"/>
      <c r="F59" s="10"/>
      <c r="G59" s="10"/>
      <c r="H59" s="34" t="n">
        <v>0.015</v>
      </c>
      <c r="I59" s="35" t="n">
        <f aca="false">$I$55*H59</f>
        <v>49.755646485</v>
      </c>
    </row>
    <row r="60" customFormat="false" ht="15" hidden="false" customHeight="true" outlineLevel="0" collapsed="false">
      <c r="A60" s="22" t="n">
        <v>3</v>
      </c>
      <c r="B60" s="10" t="s">
        <v>60</v>
      </c>
      <c r="C60" s="10"/>
      <c r="D60" s="10"/>
      <c r="E60" s="10"/>
      <c r="F60" s="10"/>
      <c r="G60" s="10"/>
      <c r="H60" s="34" t="n">
        <v>0.01</v>
      </c>
      <c r="I60" s="35" t="n">
        <f aca="false">$I$55*H60</f>
        <v>33.17043099</v>
      </c>
    </row>
    <row r="61" customFormat="false" ht="15" hidden="false" customHeight="true" outlineLevel="0" collapsed="false">
      <c r="A61" s="22" t="n">
        <v>4</v>
      </c>
      <c r="B61" s="10" t="s">
        <v>61</v>
      </c>
      <c r="C61" s="10"/>
      <c r="D61" s="10"/>
      <c r="E61" s="10"/>
      <c r="F61" s="10"/>
      <c r="G61" s="10"/>
      <c r="H61" s="34" t="n">
        <v>0.002</v>
      </c>
      <c r="I61" s="35" t="n">
        <f aca="false">$I$55*H61</f>
        <v>6.634086198</v>
      </c>
    </row>
    <row r="62" customFormat="false" ht="15" hidden="false" customHeight="true" outlineLevel="0" collapsed="false">
      <c r="A62" s="22" t="n">
        <v>5</v>
      </c>
      <c r="B62" s="10" t="s">
        <v>62</v>
      </c>
      <c r="C62" s="10"/>
      <c r="D62" s="10"/>
      <c r="E62" s="10"/>
      <c r="F62" s="10"/>
      <c r="G62" s="10"/>
      <c r="H62" s="34" t="n">
        <v>0.025</v>
      </c>
      <c r="I62" s="35" t="n">
        <f aca="false">$I$55*H62</f>
        <v>82.926077475</v>
      </c>
    </row>
    <row r="63" customFormat="false" ht="15" hidden="false" customHeight="true" outlineLevel="0" collapsed="false">
      <c r="A63" s="22" t="n">
        <v>6</v>
      </c>
      <c r="B63" s="10" t="s">
        <v>63</v>
      </c>
      <c r="C63" s="10"/>
      <c r="D63" s="10"/>
      <c r="E63" s="10"/>
      <c r="F63" s="10"/>
      <c r="G63" s="10"/>
      <c r="H63" s="34" t="n">
        <v>0.08</v>
      </c>
      <c r="I63" s="35" t="n">
        <f aca="false">$I$55*H63</f>
        <v>265.36344792</v>
      </c>
    </row>
    <row r="64" customFormat="false" ht="15" hidden="false" customHeight="true" outlineLevel="0" collapsed="false">
      <c r="A64" s="22" t="n">
        <v>7</v>
      </c>
      <c r="B64" s="10" t="s">
        <v>64</v>
      </c>
      <c r="C64" s="10"/>
      <c r="D64" s="10"/>
      <c r="E64" s="10"/>
      <c r="F64" s="10"/>
      <c r="G64" s="10"/>
      <c r="H64" s="34" t="n">
        <v>0.03</v>
      </c>
      <c r="I64" s="35" t="n">
        <f aca="false">$I$55*H64</f>
        <v>99.51129297</v>
      </c>
    </row>
    <row r="65" customFormat="false" ht="15" hidden="false" customHeight="true" outlineLevel="0" collapsed="false">
      <c r="A65" s="22" t="n">
        <v>8</v>
      </c>
      <c r="B65" s="10" t="s">
        <v>65</v>
      </c>
      <c r="C65" s="10"/>
      <c r="D65" s="10"/>
      <c r="E65" s="10"/>
      <c r="F65" s="10"/>
      <c r="G65" s="10"/>
      <c r="H65" s="34" t="n">
        <v>0.006</v>
      </c>
      <c r="I65" s="35" t="n">
        <f aca="false">$I$55*H65</f>
        <v>19.902258594</v>
      </c>
    </row>
    <row r="66" s="41" customFormat="true" ht="15" hidden="false" customHeight="true" outlineLevel="0" collapsed="false">
      <c r="A66" s="37" t="s">
        <v>66</v>
      </c>
      <c r="B66" s="37"/>
      <c r="C66" s="37"/>
      <c r="D66" s="37"/>
      <c r="E66" s="37"/>
      <c r="F66" s="37"/>
      <c r="G66" s="37"/>
      <c r="H66" s="38" t="n">
        <f aca="false">SUM(H58:H65)</f>
        <v>0.368</v>
      </c>
      <c r="I66" s="39" t="n">
        <f aca="false">SUM(I58:I65)</f>
        <v>1220.671860432</v>
      </c>
      <c r="J66" s="40"/>
    </row>
    <row r="67" customFormat="false" ht="15" hidden="false" customHeight="true" outlineLevel="0" collapsed="false">
      <c r="A67" s="43" t="s">
        <v>67</v>
      </c>
      <c r="B67" s="43"/>
      <c r="C67" s="43"/>
      <c r="D67" s="43"/>
      <c r="E67" s="43"/>
      <c r="F67" s="43"/>
      <c r="G67" s="43"/>
      <c r="H67" s="43"/>
      <c r="I67" s="43"/>
    </row>
    <row r="68" customFormat="false" ht="30.75" hidden="false" customHeight="true" outlineLevel="0" collapsed="false">
      <c r="A68" s="44" t="s">
        <v>68</v>
      </c>
      <c r="B68" s="44"/>
      <c r="C68" s="44"/>
      <c r="D68" s="44"/>
      <c r="E68" s="44"/>
      <c r="F68" s="44"/>
      <c r="G68" s="44"/>
      <c r="H68" s="44"/>
      <c r="I68" s="44"/>
    </row>
    <row r="69" customFormat="false" ht="33.75" hidden="false" customHeight="true" outlineLevel="0" collapsed="false">
      <c r="A69" s="32" t="s">
        <v>69</v>
      </c>
      <c r="B69" s="33" t="s">
        <v>70</v>
      </c>
      <c r="C69" s="33"/>
      <c r="D69" s="33"/>
      <c r="E69" s="33"/>
      <c r="F69" s="33"/>
      <c r="G69" s="33"/>
      <c r="H69" s="32" t="s">
        <v>43</v>
      </c>
      <c r="I69" s="32" t="s">
        <v>44</v>
      </c>
    </row>
    <row r="70" customFormat="false" ht="15" hidden="false" customHeight="true" outlineLevel="0" collapsed="false">
      <c r="A70" s="22" t="n">
        <v>1</v>
      </c>
      <c r="B70" s="10" t="s">
        <v>71</v>
      </c>
      <c r="C70" s="10"/>
      <c r="D70" s="10"/>
      <c r="E70" s="10"/>
      <c r="F70" s="10"/>
      <c r="G70" s="10"/>
      <c r="H70" s="34" t="n">
        <v>0.119314</v>
      </c>
      <c r="I70" s="35" t="n">
        <f aca="false">$I$55*H70</f>
        <v>395.769680314086</v>
      </c>
    </row>
    <row r="71" customFormat="false" ht="15" hidden="false" customHeight="true" outlineLevel="0" collapsed="false">
      <c r="A71" s="22" t="n">
        <v>2</v>
      </c>
      <c r="B71" s="10" t="s">
        <v>72</v>
      </c>
      <c r="C71" s="10"/>
      <c r="D71" s="10"/>
      <c r="E71" s="10"/>
      <c r="F71" s="10"/>
      <c r="G71" s="10"/>
      <c r="H71" s="34" t="n">
        <v>0.020479</v>
      </c>
      <c r="I71" s="35" t="n">
        <f aca="false">$I$55*H71</f>
        <v>67.929725624421</v>
      </c>
    </row>
    <row r="72" customFormat="false" ht="15" hidden="false" customHeight="true" outlineLevel="0" collapsed="false">
      <c r="A72" s="22" t="n">
        <v>3</v>
      </c>
      <c r="B72" s="10" t="s">
        <v>73</v>
      </c>
      <c r="C72" s="10"/>
      <c r="D72" s="10"/>
      <c r="E72" s="10"/>
      <c r="F72" s="10"/>
      <c r="G72" s="10"/>
      <c r="H72" s="34" t="n">
        <v>0.012123</v>
      </c>
      <c r="I72" s="35" t="n">
        <f aca="false">$I$55*H72</f>
        <v>40.212513489177</v>
      </c>
    </row>
    <row r="73" customFormat="false" ht="15" hidden="false" customHeight="true" outlineLevel="0" collapsed="false">
      <c r="A73" s="22" t="n">
        <v>4</v>
      </c>
      <c r="B73" s="10" t="s">
        <v>74</v>
      </c>
      <c r="C73" s="10"/>
      <c r="D73" s="10"/>
      <c r="E73" s="10"/>
      <c r="F73" s="10"/>
      <c r="G73" s="10"/>
      <c r="H73" s="34" t="n">
        <v>0.011436</v>
      </c>
      <c r="I73" s="35" t="n">
        <f aca="false">$I$55*H73</f>
        <v>37.933704880164</v>
      </c>
    </row>
    <row r="74" customFormat="false" ht="15" hidden="false" customHeight="true" outlineLevel="0" collapsed="false">
      <c r="A74" s="22" t="n">
        <v>5</v>
      </c>
      <c r="B74" s="10" t="s">
        <v>75</v>
      </c>
      <c r="C74" s="10"/>
      <c r="D74" s="10"/>
      <c r="E74" s="10"/>
      <c r="F74" s="10"/>
      <c r="G74" s="10"/>
      <c r="H74" s="34" t="n">
        <v>0.000174</v>
      </c>
      <c r="I74" s="35" t="n">
        <f aca="false">$I$55*H74</f>
        <v>0.577165499226</v>
      </c>
    </row>
    <row r="75" customFormat="false" ht="15" hidden="false" customHeight="true" outlineLevel="0" collapsed="false">
      <c r="A75" s="22" t="n">
        <v>6</v>
      </c>
      <c r="B75" s="10" t="s">
        <v>76</v>
      </c>
      <c r="C75" s="10"/>
      <c r="D75" s="10"/>
      <c r="E75" s="10"/>
      <c r="F75" s="10"/>
      <c r="G75" s="10"/>
      <c r="H75" s="34" t="n">
        <v>0.000442</v>
      </c>
      <c r="I75" s="35" t="n">
        <f aca="false">$I$55*H75</f>
        <v>1.466133049758</v>
      </c>
    </row>
    <row r="76" customFormat="false" ht="15" hidden="false" customHeight="true" outlineLevel="0" collapsed="false">
      <c r="A76" s="22" t="n">
        <v>7</v>
      </c>
      <c r="B76" s="10" t="s">
        <v>77</v>
      </c>
      <c r="C76" s="10"/>
      <c r="D76" s="10"/>
      <c r="E76" s="10"/>
      <c r="F76" s="10"/>
      <c r="G76" s="10"/>
      <c r="H76" s="34" t="n">
        <v>0.000185</v>
      </c>
      <c r="I76" s="35" t="n">
        <f aca="false">$I$55*H76</f>
        <v>0.613652973315</v>
      </c>
    </row>
    <row r="77" customFormat="false" ht="15" hidden="false" customHeight="true" outlineLevel="0" collapsed="false">
      <c r="A77" s="22" t="n">
        <v>8</v>
      </c>
      <c r="B77" s="10" t="s">
        <v>78</v>
      </c>
      <c r="C77" s="10"/>
      <c r="D77" s="10"/>
      <c r="E77" s="10"/>
      <c r="F77" s="10"/>
      <c r="G77" s="10"/>
      <c r="H77" s="34" t="n">
        <v>0.09079</v>
      </c>
      <c r="I77" s="35" t="n">
        <f aca="false">$I$55*H77</f>
        <v>301.15434295821</v>
      </c>
    </row>
    <row r="78" s="41" customFormat="true" ht="15" hidden="false" customHeight="true" outlineLevel="0" collapsed="false">
      <c r="A78" s="37" t="s">
        <v>79</v>
      </c>
      <c r="B78" s="37"/>
      <c r="C78" s="37"/>
      <c r="D78" s="37"/>
      <c r="E78" s="37"/>
      <c r="F78" s="37"/>
      <c r="G78" s="37"/>
      <c r="H78" s="38" t="n">
        <f aca="false">SUM(H70:H77)</f>
        <v>0.254943</v>
      </c>
      <c r="I78" s="39" t="n">
        <f aca="false">SUM(I70:I77)</f>
        <v>845.656918788357</v>
      </c>
      <c r="J78" s="40"/>
    </row>
    <row r="79" customFormat="false" ht="11.25" hidden="false" customHeight="true" outlineLevel="0" collapsed="false">
      <c r="A79" s="45" t="s">
        <v>80</v>
      </c>
      <c r="B79" s="46" t="s">
        <v>81</v>
      </c>
      <c r="C79" s="46"/>
      <c r="D79" s="46"/>
      <c r="E79" s="46"/>
      <c r="F79" s="46"/>
      <c r="G79" s="46"/>
      <c r="H79" s="46"/>
      <c r="I79" s="46"/>
    </row>
    <row r="80" customFormat="false" ht="15" hidden="false" customHeight="true" outlineLevel="0" collapsed="false">
      <c r="A80" s="45" t="s">
        <v>82</v>
      </c>
      <c r="B80" s="47" t="s">
        <v>83</v>
      </c>
      <c r="C80" s="47"/>
      <c r="D80" s="47"/>
      <c r="E80" s="47"/>
      <c r="F80" s="47"/>
      <c r="G80" s="47"/>
      <c r="H80" s="47"/>
      <c r="I80" s="47"/>
    </row>
    <row r="81" customFormat="false" ht="33.75" hidden="false" customHeight="true" outlineLevel="0" collapsed="false">
      <c r="A81" s="32" t="s">
        <v>84</v>
      </c>
      <c r="B81" s="33" t="s">
        <v>85</v>
      </c>
      <c r="C81" s="33"/>
      <c r="D81" s="33"/>
      <c r="E81" s="33"/>
      <c r="F81" s="33"/>
      <c r="G81" s="33"/>
      <c r="H81" s="32" t="s">
        <v>43</v>
      </c>
      <c r="I81" s="32" t="s">
        <v>44</v>
      </c>
    </row>
    <row r="82" customFormat="false" ht="15" hidden="false" customHeight="true" outlineLevel="0" collapsed="false">
      <c r="A82" s="22" t="n">
        <v>1</v>
      </c>
      <c r="B82" s="10" t="s">
        <v>86</v>
      </c>
      <c r="C82" s="10"/>
      <c r="D82" s="10"/>
      <c r="E82" s="10"/>
      <c r="F82" s="10"/>
      <c r="G82" s="10"/>
      <c r="H82" s="34" t="n">
        <v>0.048321</v>
      </c>
      <c r="I82" s="35" t="n">
        <f aca="false">$I$55*H82</f>
        <v>160.282839586779</v>
      </c>
    </row>
    <row r="83" customFormat="false" ht="15" hidden="false" customHeight="true" outlineLevel="0" collapsed="false">
      <c r="A83" s="22" t="n">
        <v>2</v>
      </c>
      <c r="B83" s="10" t="s">
        <v>87</v>
      </c>
      <c r="C83" s="10"/>
      <c r="D83" s="10"/>
      <c r="E83" s="10"/>
      <c r="F83" s="10"/>
      <c r="G83" s="10"/>
      <c r="H83" s="34" t="n">
        <v>0.003511</v>
      </c>
      <c r="I83" s="35" t="n">
        <f aca="false">$I$55*H83</f>
        <v>11.646138320589</v>
      </c>
    </row>
    <row r="84" customFormat="false" ht="15" hidden="false" customHeight="true" outlineLevel="0" collapsed="false">
      <c r="A84" s="22" t="n">
        <v>3</v>
      </c>
      <c r="B84" s="10" t="s">
        <v>88</v>
      </c>
      <c r="C84" s="10"/>
      <c r="D84" s="10"/>
      <c r="E84" s="10"/>
      <c r="F84" s="10"/>
      <c r="G84" s="10"/>
      <c r="H84" s="34" t="n">
        <v>0.019328</v>
      </c>
      <c r="I84" s="35" t="n">
        <f aca="false">$I$55*H84</f>
        <v>64.111809017472</v>
      </c>
    </row>
    <row r="85" s="41" customFormat="true" ht="15" hidden="false" customHeight="true" outlineLevel="0" collapsed="false">
      <c r="A85" s="37" t="s">
        <v>89</v>
      </c>
      <c r="B85" s="37"/>
      <c r="C85" s="37"/>
      <c r="D85" s="37"/>
      <c r="E85" s="37"/>
      <c r="F85" s="37"/>
      <c r="G85" s="37"/>
      <c r="H85" s="38" t="n">
        <f aca="false">SUM(H82:H84)</f>
        <v>0.07116</v>
      </c>
      <c r="I85" s="39" t="n">
        <f aca="false">SUM(I82:I84)</f>
        <v>236.04078692484</v>
      </c>
      <c r="J85" s="40"/>
    </row>
    <row r="86" customFormat="false" ht="4.5" hidden="false" customHeight="true" outlineLevel="0" collapsed="false"/>
    <row r="87" customFormat="false" ht="33.75" hidden="false" customHeight="true" outlineLevel="0" collapsed="false">
      <c r="A87" s="32" t="s">
        <v>90</v>
      </c>
      <c r="B87" s="33" t="s">
        <v>91</v>
      </c>
      <c r="C87" s="33"/>
      <c r="D87" s="33"/>
      <c r="E87" s="33"/>
      <c r="F87" s="33"/>
      <c r="G87" s="33"/>
      <c r="H87" s="32" t="s">
        <v>43</v>
      </c>
      <c r="I87" s="32" t="s">
        <v>44</v>
      </c>
    </row>
    <row r="88" customFormat="false" ht="15" hidden="false" customHeight="true" outlineLevel="0" collapsed="false">
      <c r="A88" s="22" t="n">
        <v>1</v>
      </c>
      <c r="B88" s="10" t="s">
        <v>92</v>
      </c>
      <c r="C88" s="10"/>
      <c r="D88" s="10"/>
      <c r="E88" s="10"/>
      <c r="F88" s="10"/>
      <c r="G88" s="10"/>
      <c r="H88" s="34" t="n">
        <f aca="false">(H66*H78)</f>
        <v>0.093819024</v>
      </c>
      <c r="I88" s="35" t="n">
        <f aca="false">$I$55*H88</f>
        <v>311.201746114115</v>
      </c>
    </row>
    <row r="89" s="41" customFormat="true" ht="15" hidden="false" customHeight="true" outlineLevel="0" collapsed="false">
      <c r="A89" s="37" t="s">
        <v>93</v>
      </c>
      <c r="B89" s="37"/>
      <c r="C89" s="37"/>
      <c r="D89" s="37"/>
      <c r="E89" s="37"/>
      <c r="F89" s="37"/>
      <c r="G89" s="37"/>
      <c r="H89" s="38" t="n">
        <f aca="false">SUM(H88)</f>
        <v>0.093819024</v>
      </c>
      <c r="I89" s="39" t="n">
        <f aca="false">I88</f>
        <v>311.201746114115</v>
      </c>
      <c r="J89" s="40"/>
      <c r="K89" s="48"/>
    </row>
    <row r="90" customFormat="false" ht="4.5" hidden="false" customHeight="true" outlineLevel="0" collapsed="false">
      <c r="J90" s="49"/>
    </row>
    <row r="91" s="41" customFormat="true" ht="12" hidden="false" customHeight="true" outlineLevel="0" collapsed="false">
      <c r="A91" s="50" t="s">
        <v>94</v>
      </c>
      <c r="B91" s="50"/>
      <c r="C91" s="50"/>
      <c r="D91" s="50"/>
      <c r="E91" s="50"/>
      <c r="F91" s="50"/>
      <c r="G91" s="50"/>
      <c r="H91" s="51" t="n">
        <f aca="false">H66+H78+H85+H89</f>
        <v>0.787922024</v>
      </c>
      <c r="I91" s="52" t="n">
        <f aca="false">I66+I78+I85+I89</f>
        <v>2613.57131225931</v>
      </c>
      <c r="J91" s="40"/>
    </row>
    <row r="92" customFormat="false" ht="4.5" hidden="false" customHeight="true" outlineLevel="0" collapsed="false"/>
    <row r="93" customFormat="false" ht="33.75" hidden="false" customHeight="true" outlineLevel="0" collapsed="false">
      <c r="A93" s="32" t="s">
        <v>95</v>
      </c>
      <c r="B93" s="33" t="s">
        <v>96</v>
      </c>
      <c r="C93" s="33"/>
      <c r="D93" s="33"/>
      <c r="E93" s="33"/>
      <c r="F93" s="33"/>
      <c r="G93" s="33"/>
      <c r="H93" s="32" t="s">
        <v>43</v>
      </c>
      <c r="I93" s="32" t="s">
        <v>44</v>
      </c>
    </row>
    <row r="94" customFormat="false" ht="15" hidden="false" customHeight="true" outlineLevel="0" collapsed="false">
      <c r="A94" s="22" t="n">
        <v>1</v>
      </c>
      <c r="B94" s="10" t="s">
        <v>28</v>
      </c>
      <c r="C94" s="10"/>
      <c r="D94" s="10"/>
      <c r="E94" s="10"/>
      <c r="F94" s="10"/>
      <c r="G94" s="10"/>
      <c r="H94" s="34" t="n">
        <f aca="false">I94/$I$55</f>
        <v>0.108530395673342</v>
      </c>
      <c r="I94" s="35" t="n">
        <f aca="false">I111</f>
        <v>360</v>
      </c>
    </row>
    <row r="95" customFormat="false" ht="15" hidden="false" customHeight="true" outlineLevel="0" collapsed="false">
      <c r="A95" s="22" t="n">
        <v>2</v>
      </c>
      <c r="B95" s="10" t="s">
        <v>29</v>
      </c>
      <c r="C95" s="10"/>
      <c r="D95" s="10"/>
      <c r="E95" s="10"/>
      <c r="F95" s="10"/>
      <c r="G95" s="10"/>
      <c r="H95" s="34" t="n">
        <f aca="false">I95/$I$55</f>
        <v>0</v>
      </c>
      <c r="I95" s="35" t="n">
        <f aca="false">I107</f>
        <v>0</v>
      </c>
    </row>
    <row r="96" customFormat="false" ht="15" hidden="false" customHeight="true" outlineLevel="0" collapsed="false">
      <c r="A96" s="22" t="n">
        <v>3</v>
      </c>
      <c r="B96" s="10" t="s">
        <v>97</v>
      </c>
      <c r="C96" s="10"/>
      <c r="D96" s="10"/>
      <c r="E96" s="10"/>
      <c r="F96" s="10"/>
      <c r="G96" s="10"/>
      <c r="H96" s="34" t="n">
        <f aca="false">I96/$I$55</f>
        <v>0.0351747012377303</v>
      </c>
      <c r="I96" s="35" t="n">
        <f aca="false">I103</f>
        <v>116.676</v>
      </c>
    </row>
    <row r="97" customFormat="false" ht="15" hidden="false" customHeight="true" outlineLevel="0" collapsed="false">
      <c r="A97" s="22" t="n">
        <v>4</v>
      </c>
      <c r="B97" s="10" t="s">
        <v>98</v>
      </c>
      <c r="C97" s="10"/>
      <c r="D97" s="10"/>
      <c r="E97" s="10"/>
      <c r="F97" s="10"/>
      <c r="G97" s="10"/>
      <c r="H97" s="34" t="n">
        <f aca="false">I97/$I$55</f>
        <v>0.064914742912118</v>
      </c>
      <c r="I97" s="35" t="n">
        <f aca="false">IF(I28="Não aplicável",0,((I10/H10)*1.5*I28))</f>
        <v>215.325</v>
      </c>
    </row>
    <row r="98" customFormat="false" ht="15" hidden="false" customHeight="true" outlineLevel="0" collapsed="false">
      <c r="A98" s="22" t="n">
        <v>5</v>
      </c>
      <c r="B98" s="10" t="s">
        <v>99</v>
      </c>
      <c r="C98" s="10"/>
      <c r="D98" s="10"/>
      <c r="E98" s="10"/>
      <c r="F98" s="10"/>
      <c r="G98" s="10"/>
      <c r="H98" s="34" t="n">
        <f aca="false">I98/$I$55</f>
        <v>0</v>
      </c>
      <c r="I98" s="35" t="n">
        <f aca="false">IF(I23="Não aplicável",0,I23)</f>
        <v>0</v>
      </c>
    </row>
    <row r="99" customFormat="false" ht="13.5" hidden="false" customHeight="true" outlineLevel="0" collapsed="false">
      <c r="A99" s="37" t="s">
        <v>100</v>
      </c>
      <c r="B99" s="37"/>
      <c r="C99" s="37"/>
      <c r="D99" s="37"/>
      <c r="E99" s="37"/>
      <c r="F99" s="37"/>
      <c r="G99" s="37"/>
      <c r="H99" s="38" t="n">
        <f aca="false">SUM(H94:H98)</f>
        <v>0.208619839823191</v>
      </c>
      <c r="I99" s="39" t="n">
        <f aca="false">SUM(I94:I98)</f>
        <v>692.001</v>
      </c>
      <c r="J99" s="53"/>
    </row>
    <row r="100" customFormat="false" ht="5.25" hidden="false" customHeight="true" outlineLevel="0" collapsed="false">
      <c r="A100" s="45"/>
      <c r="B100" s="43"/>
      <c r="C100" s="43"/>
      <c r="D100" s="43"/>
      <c r="E100" s="43"/>
      <c r="F100" s="43"/>
      <c r="G100" s="43"/>
      <c r="H100" s="54"/>
      <c r="I100" s="55"/>
    </row>
    <row r="101" customFormat="false" ht="15" hidden="false" customHeight="true" outlineLevel="0" collapsed="false">
      <c r="A101" s="56" t="s">
        <v>103</v>
      </c>
      <c r="B101" s="56"/>
      <c r="C101" s="56"/>
      <c r="D101" s="56"/>
      <c r="E101" s="56"/>
      <c r="F101" s="56"/>
      <c r="G101" s="56"/>
      <c r="H101" s="56"/>
      <c r="I101" s="56"/>
    </row>
    <row r="102" customFormat="false" ht="24" hidden="false" customHeight="true" outlineLevel="0" collapsed="false">
      <c r="A102" s="22" t="s">
        <v>104</v>
      </c>
      <c r="B102" s="22"/>
      <c r="C102" s="22" t="s">
        <v>105</v>
      </c>
      <c r="D102" s="22" t="s">
        <v>106</v>
      </c>
      <c r="E102" s="22" t="s">
        <v>107</v>
      </c>
      <c r="F102" s="22" t="s">
        <v>108</v>
      </c>
      <c r="G102" s="22" t="s">
        <v>109</v>
      </c>
      <c r="H102" s="34" t="s">
        <v>110</v>
      </c>
      <c r="I102" s="35" t="s">
        <v>111</v>
      </c>
    </row>
    <row r="103" customFormat="false" ht="15" hidden="false" customHeight="true" outlineLevel="0" collapsed="false">
      <c r="A103" s="57" t="n">
        <f aca="false">IF(I14="Não aplicável",0,I14)</f>
        <v>8.1</v>
      </c>
      <c r="B103" s="57"/>
      <c r="C103" s="116" t="n">
        <f aca="false">IF(I15="Não aplicável",0,I15)</f>
        <v>15</v>
      </c>
      <c r="D103" s="22" t="n">
        <v>2</v>
      </c>
      <c r="E103" s="58" t="n">
        <f aca="false">A103*C103*D103</f>
        <v>243</v>
      </c>
      <c r="F103" s="58" t="n">
        <f aca="false">I37</f>
        <v>2105.4</v>
      </c>
      <c r="G103" s="59" t="n">
        <f aca="false">IF(I16="Não aplicável",0,I16)</f>
        <v>0.06</v>
      </c>
      <c r="H103" s="58" t="n">
        <f aca="false">F103*G103</f>
        <v>126.324</v>
      </c>
      <c r="I103" s="35" t="n">
        <f aca="false">IF((E103-H103)&gt;0,E103-H103,0)</f>
        <v>116.676</v>
      </c>
    </row>
    <row r="104" customFormat="false" ht="4.5" hidden="false" customHeight="true" outlineLevel="0" collapsed="false">
      <c r="A104" s="60"/>
      <c r="E104" s="53"/>
      <c r="F104" s="53"/>
      <c r="G104" s="61"/>
      <c r="H104" s="53"/>
      <c r="I104" s="62"/>
    </row>
    <row r="105" customFormat="false" ht="15" hidden="false" customHeight="true" outlineLevel="0" collapsed="false">
      <c r="A105" s="56" t="s">
        <v>112</v>
      </c>
      <c r="B105" s="56"/>
      <c r="C105" s="56"/>
      <c r="D105" s="56"/>
      <c r="E105" s="56"/>
      <c r="F105" s="56"/>
      <c r="G105" s="56"/>
      <c r="H105" s="56"/>
      <c r="I105" s="56"/>
    </row>
    <row r="106" customFormat="false" ht="24" hidden="false" customHeight="true" outlineLevel="0" collapsed="false">
      <c r="A106" s="22" t="s">
        <v>104</v>
      </c>
      <c r="B106" s="22"/>
      <c r="C106" s="22" t="s">
        <v>113</v>
      </c>
      <c r="D106" s="22" t="s">
        <v>106</v>
      </c>
      <c r="E106" s="22" t="s">
        <v>107</v>
      </c>
      <c r="F106" s="22" t="s">
        <v>108</v>
      </c>
      <c r="G106" s="22" t="s">
        <v>109</v>
      </c>
      <c r="H106" s="34" t="s">
        <v>110</v>
      </c>
      <c r="I106" s="35" t="s">
        <v>111</v>
      </c>
    </row>
    <row r="107" customFormat="false" ht="15" hidden="false" customHeight="true" outlineLevel="0" collapsed="false">
      <c r="A107" s="58" t="n">
        <f aca="false">IF(I20="Não aplicável",0,I20)</f>
        <v>0</v>
      </c>
      <c r="B107" s="58"/>
      <c r="C107" s="63" t="n">
        <f aca="false">IF(I21="Não aplicável",0,I21)</f>
        <v>15</v>
      </c>
      <c r="D107" s="22" t="n">
        <v>1</v>
      </c>
      <c r="E107" s="58" t="n">
        <f aca="false">A107*C107*D107</f>
        <v>0</v>
      </c>
      <c r="F107" s="58" t="n">
        <f aca="false">E107</f>
        <v>0</v>
      </c>
      <c r="G107" s="64" t="n">
        <f aca="false">IF(I22="Não aplicável",0,I22)</f>
        <v>0</v>
      </c>
      <c r="H107" s="58" t="n">
        <f aca="false">F107*G107</f>
        <v>0</v>
      </c>
      <c r="I107" s="35" t="n">
        <f aca="false">E107-H107</f>
        <v>0</v>
      </c>
    </row>
    <row r="108" customFormat="false" ht="4.5" hidden="false" customHeight="true" outlineLevel="0" collapsed="false">
      <c r="A108" s="65"/>
      <c r="B108" s="65"/>
      <c r="C108" s="65"/>
      <c r="D108" s="65"/>
      <c r="E108" s="40"/>
      <c r="F108" s="40"/>
      <c r="G108" s="66"/>
      <c r="H108" s="40"/>
      <c r="I108" s="67"/>
    </row>
    <row r="109" customFormat="false" ht="15" hidden="false" customHeight="true" outlineLevel="0" collapsed="false">
      <c r="A109" s="56" t="s">
        <v>114</v>
      </c>
      <c r="B109" s="56"/>
      <c r="C109" s="56"/>
      <c r="D109" s="56"/>
      <c r="E109" s="56"/>
      <c r="F109" s="56"/>
      <c r="G109" s="56"/>
      <c r="H109" s="56"/>
      <c r="I109" s="56"/>
    </row>
    <row r="110" customFormat="false" ht="23.25" hidden="false" customHeight="true" outlineLevel="0" collapsed="false">
      <c r="A110" s="22" t="s">
        <v>104</v>
      </c>
      <c r="B110" s="22"/>
      <c r="C110" s="22" t="s">
        <v>113</v>
      </c>
      <c r="D110" s="22" t="s">
        <v>106</v>
      </c>
      <c r="E110" s="22" t="s">
        <v>107</v>
      </c>
      <c r="F110" s="22" t="s">
        <v>108</v>
      </c>
      <c r="G110" s="22" t="s">
        <v>109</v>
      </c>
      <c r="H110" s="34" t="str">
        <f aca="false">H102</f>
        <v>Valor desconto</v>
      </c>
      <c r="I110" s="35" t="s">
        <v>111</v>
      </c>
    </row>
    <row r="111" customFormat="false" ht="15" hidden="false" customHeight="true" outlineLevel="0" collapsed="false">
      <c r="A111" s="58" t="n">
        <f aca="false">IF(I17="Não aplicável",0,I17)</f>
        <v>30</v>
      </c>
      <c r="B111" s="58"/>
      <c r="C111" s="63" t="n">
        <f aca="false">IF(I18="Não aplicável",0,I18)</f>
        <v>15</v>
      </c>
      <c r="D111" s="22" t="n">
        <v>1</v>
      </c>
      <c r="E111" s="58" t="n">
        <f aca="false">A111*C111*D111</f>
        <v>450</v>
      </c>
      <c r="F111" s="58" t="n">
        <f aca="false">E111</f>
        <v>450</v>
      </c>
      <c r="G111" s="64" t="n">
        <f aca="false">IF(I19="Não aplicável",0,I19)</f>
        <v>0.2</v>
      </c>
      <c r="H111" s="58" t="n">
        <f aca="false">F111*G111</f>
        <v>90</v>
      </c>
      <c r="I111" s="35" t="n">
        <f aca="false">E111-H111</f>
        <v>360</v>
      </c>
    </row>
    <row r="112" customFormat="false" ht="4.5" hidden="false" customHeight="true" outlineLevel="0" collapsed="false"/>
    <row r="113" customFormat="false" ht="12" hidden="false" customHeight="true" outlineLevel="0" collapsed="false">
      <c r="A113" s="68" t="s">
        <v>115</v>
      </c>
      <c r="B113" s="68"/>
      <c r="C113" s="68"/>
      <c r="D113" s="68"/>
      <c r="E113" s="68"/>
      <c r="F113" s="68"/>
      <c r="G113" s="68"/>
      <c r="H113" s="69" t="n">
        <f aca="false">H55+H91+H99</f>
        <v>1.99654186382319</v>
      </c>
      <c r="I113" s="70" t="n">
        <f aca="false">I55+I91+I99</f>
        <v>6622.61541125931</v>
      </c>
      <c r="J113" s="53"/>
      <c r="L113" s="53"/>
    </row>
    <row r="114" s="75" customFormat="true" ht="4.5" hidden="false" customHeight="true" outlineLevel="0" collapsed="false">
      <c r="A114" s="71"/>
      <c r="B114" s="71"/>
      <c r="C114" s="71"/>
      <c r="D114" s="71"/>
      <c r="E114" s="71"/>
      <c r="F114" s="71"/>
      <c r="G114" s="71"/>
      <c r="H114" s="72"/>
      <c r="I114" s="73"/>
      <c r="J114" s="74"/>
      <c r="L114" s="74"/>
    </row>
    <row r="115" customFormat="false" ht="11.25" hidden="false" customHeight="true" outlineLevel="0" collapsed="false">
      <c r="A115" s="31" t="s">
        <v>116</v>
      </c>
      <c r="B115" s="31"/>
      <c r="C115" s="31"/>
      <c r="D115" s="31"/>
      <c r="E115" s="31"/>
      <c r="F115" s="31"/>
      <c r="G115" s="31"/>
      <c r="H115" s="31"/>
      <c r="I115" s="31"/>
    </row>
    <row r="116" customFormat="false" ht="33.75" hidden="false" customHeight="true" outlineLevel="0" collapsed="false">
      <c r="A116" s="32" t="s">
        <v>41</v>
      </c>
      <c r="B116" s="33" t="s">
        <v>117</v>
      </c>
      <c r="C116" s="33"/>
      <c r="D116" s="33"/>
      <c r="E116" s="33"/>
      <c r="F116" s="33"/>
      <c r="G116" s="33"/>
      <c r="H116" s="32" t="s">
        <v>43</v>
      </c>
      <c r="I116" s="32" t="s">
        <v>44</v>
      </c>
    </row>
    <row r="117" customFormat="false" ht="15" hidden="false" customHeight="true" outlineLevel="0" collapsed="false">
      <c r="A117" s="22" t="n">
        <v>1</v>
      </c>
      <c r="B117" s="10" t="s">
        <v>118</v>
      </c>
      <c r="C117" s="10"/>
      <c r="D117" s="10"/>
      <c r="E117" s="10"/>
      <c r="F117" s="10"/>
      <c r="G117" s="10"/>
      <c r="H117" s="34" t="n">
        <f aca="false">I117/$I$129</f>
        <v>0</v>
      </c>
      <c r="I117" s="35" t="n">
        <v>0</v>
      </c>
    </row>
    <row r="118" customFormat="false" ht="15" hidden="false" customHeight="true" outlineLevel="0" collapsed="false">
      <c r="A118" s="22" t="n">
        <v>2</v>
      </c>
      <c r="B118" s="14" t="s">
        <v>119</v>
      </c>
      <c r="C118" s="14"/>
      <c r="D118" s="14"/>
      <c r="E118" s="14"/>
      <c r="F118" s="14"/>
      <c r="G118" s="14"/>
      <c r="H118" s="34" t="n">
        <f aca="false">I118/$I$129</f>
        <v>0</v>
      </c>
      <c r="I118" s="35" t="n">
        <f aca="false">IF(F127=10%,G127,0)</f>
        <v>0</v>
      </c>
    </row>
    <row r="119" customFormat="false" ht="15" hidden="false" customHeight="true" outlineLevel="0" collapsed="false">
      <c r="A119" s="22" t="n">
        <v>3</v>
      </c>
      <c r="B119" s="10" t="s">
        <v>120</v>
      </c>
      <c r="C119" s="10"/>
      <c r="D119" s="10"/>
      <c r="E119" s="10"/>
      <c r="F119" s="10"/>
      <c r="G119" s="10"/>
      <c r="H119" s="34" t="n">
        <f aca="false">I119/$I$129</f>
        <v>0</v>
      </c>
      <c r="I119" s="35" t="n">
        <v>0</v>
      </c>
    </row>
    <row r="120" customFormat="false" ht="15" hidden="false" customHeight="true" outlineLevel="0" collapsed="false">
      <c r="A120" s="22" t="n">
        <v>4</v>
      </c>
      <c r="B120" s="10" t="s">
        <v>121</v>
      </c>
      <c r="C120" s="10"/>
      <c r="D120" s="10"/>
      <c r="E120" s="10"/>
      <c r="F120" s="10"/>
      <c r="G120" s="10"/>
      <c r="H120" s="34" t="n">
        <f aca="false">I120/$I$129</f>
        <v>0</v>
      </c>
      <c r="I120" s="35" t="n">
        <v>0</v>
      </c>
    </row>
    <row r="121" customFormat="false" ht="15" hidden="false" customHeight="true" outlineLevel="0" collapsed="false">
      <c r="A121" s="22" t="n">
        <v>5</v>
      </c>
      <c r="B121" s="10" t="s">
        <v>122</v>
      </c>
      <c r="C121" s="10"/>
      <c r="D121" s="10"/>
      <c r="E121" s="10"/>
      <c r="F121" s="10"/>
      <c r="G121" s="10"/>
      <c r="H121" s="34" t="n">
        <f aca="false">I121/$I$129</f>
        <v>0</v>
      </c>
      <c r="I121" s="35" t="n">
        <v>0</v>
      </c>
    </row>
    <row r="122" customFormat="false" ht="15" hidden="false" customHeight="true" outlineLevel="0" collapsed="false">
      <c r="A122" s="22" t="n">
        <v>6</v>
      </c>
      <c r="B122" s="10" t="s">
        <v>123</v>
      </c>
      <c r="C122" s="10"/>
      <c r="D122" s="10"/>
      <c r="E122" s="10"/>
      <c r="F122" s="10"/>
      <c r="G122" s="10"/>
      <c r="H122" s="34" t="n">
        <f aca="false">I122/$I$129</f>
        <v>0</v>
      </c>
      <c r="I122" s="35" t="n">
        <v>0</v>
      </c>
    </row>
    <row r="123" customFormat="false" ht="15" hidden="false" customHeight="true" outlineLevel="0" collapsed="false">
      <c r="A123" s="22" t="n">
        <v>7</v>
      </c>
      <c r="B123" s="10" t="s">
        <v>124</v>
      </c>
      <c r="C123" s="10"/>
      <c r="D123" s="10"/>
      <c r="E123" s="10"/>
      <c r="F123" s="10"/>
      <c r="G123" s="10"/>
      <c r="H123" s="34" t="n">
        <f aca="false">I123/$I$129</f>
        <v>0</v>
      </c>
      <c r="I123" s="35" t="n">
        <v>0</v>
      </c>
    </row>
    <row r="124" customFormat="false" ht="15" hidden="false" customHeight="true" outlineLevel="0" collapsed="false">
      <c r="A124" s="37" t="s">
        <v>125</v>
      </c>
      <c r="B124" s="37"/>
      <c r="C124" s="37"/>
      <c r="D124" s="37"/>
      <c r="E124" s="37"/>
      <c r="F124" s="37"/>
      <c r="G124" s="37"/>
      <c r="H124" s="38" t="n">
        <f aca="false">H117+H118+H119+H120+H122+H123</f>
        <v>0</v>
      </c>
      <c r="I124" s="76" t="n">
        <f aca="false">SUM(I117:I123)</f>
        <v>0</v>
      </c>
      <c r="J124" s="53"/>
    </row>
    <row r="125" customFormat="false" ht="48" hidden="false" customHeight="true" outlineLevel="0" collapsed="false">
      <c r="B125" s="46" t="s">
        <v>126</v>
      </c>
      <c r="C125" s="46"/>
      <c r="D125" s="46"/>
      <c r="E125" s="46"/>
      <c r="F125" s="46"/>
      <c r="G125" s="46"/>
      <c r="H125" s="46"/>
      <c r="I125" s="46"/>
    </row>
    <row r="126" customFormat="false" ht="5.25" hidden="false" customHeight="true" outlineLevel="0" collapsed="false"/>
    <row r="127" customFormat="false" ht="48.75" hidden="false" customHeight="true" outlineLevel="0" collapsed="false">
      <c r="A127" s="77" t="s">
        <v>127</v>
      </c>
      <c r="B127" s="77"/>
      <c r="C127" s="77"/>
      <c r="D127" s="77"/>
      <c r="E127" s="77"/>
      <c r="F127" s="78" t="n">
        <f aca="false">I29</f>
        <v>0.2</v>
      </c>
      <c r="G127" s="79" t="n">
        <f aca="false">I129*F127</f>
        <v>1301.18788225186</v>
      </c>
      <c r="H127" s="80" t="s">
        <v>128</v>
      </c>
      <c r="I127" s="81" t="n">
        <f aca="false">I96</f>
        <v>116.676</v>
      </c>
    </row>
    <row r="128" s="84" customFormat="true" ht="16.5" hidden="false" customHeight="true" outlineLevel="0" collapsed="false">
      <c r="A128" s="80" t="s">
        <v>129</v>
      </c>
      <c r="B128" s="80"/>
      <c r="C128" s="80" t="s">
        <v>130</v>
      </c>
      <c r="D128" s="80" t="s">
        <v>131</v>
      </c>
      <c r="E128" s="80" t="s">
        <v>132</v>
      </c>
      <c r="F128" s="80" t="s">
        <v>133</v>
      </c>
      <c r="G128" s="80" t="s">
        <v>134</v>
      </c>
      <c r="H128" s="80" t="s">
        <v>135</v>
      </c>
      <c r="I128" s="82" t="s">
        <v>136</v>
      </c>
      <c r="J128" s="83"/>
    </row>
    <row r="129" customFormat="false" ht="16.5" hidden="false" customHeight="true" outlineLevel="0" collapsed="false">
      <c r="A129" s="85" t="n">
        <f aca="false">I55</f>
        <v>3317.043099</v>
      </c>
      <c r="B129" s="85"/>
      <c r="C129" s="85" t="n">
        <f aca="false">I66</f>
        <v>1220.671860432</v>
      </c>
      <c r="D129" s="85" t="n">
        <f aca="false">I78</f>
        <v>845.656918788357</v>
      </c>
      <c r="E129" s="85" t="n">
        <f aca="false">I85</f>
        <v>236.04078692484</v>
      </c>
      <c r="F129" s="85" t="n">
        <f aca="false">I89</f>
        <v>311.201746114115</v>
      </c>
      <c r="G129" s="85" t="n">
        <f aca="false">I99</f>
        <v>692.001</v>
      </c>
      <c r="H129" s="85" t="n">
        <f aca="false">A129+C129+D129+E129+F129+G129</f>
        <v>6622.61541125931</v>
      </c>
      <c r="I129" s="85" t="n">
        <f aca="false">H129-I127</f>
        <v>6505.93941125931</v>
      </c>
      <c r="J129" s="53"/>
    </row>
    <row r="130" customFormat="false" ht="4.5" hidden="false" customHeight="true" outlineLevel="0" collapsed="false">
      <c r="A130" s="45"/>
      <c r="B130" s="86"/>
      <c r="C130" s="86"/>
      <c r="D130" s="86"/>
      <c r="E130" s="86"/>
      <c r="F130" s="86"/>
      <c r="G130" s="86"/>
      <c r="H130" s="86"/>
      <c r="I130" s="86"/>
    </row>
    <row r="131" customFormat="false" ht="33.75" hidden="false" customHeight="true" outlineLevel="0" collapsed="false">
      <c r="A131" s="32" t="s">
        <v>56</v>
      </c>
      <c r="B131" s="33" t="s">
        <v>137</v>
      </c>
      <c r="C131" s="33"/>
      <c r="D131" s="33"/>
      <c r="E131" s="33"/>
      <c r="F131" s="33"/>
      <c r="G131" s="33"/>
      <c r="H131" s="32" t="s">
        <v>43</v>
      </c>
      <c r="I131" s="32" t="s">
        <v>44</v>
      </c>
    </row>
    <row r="132" customFormat="false" ht="15" hidden="false" customHeight="true" outlineLevel="0" collapsed="false">
      <c r="A132" s="22" t="n">
        <v>1</v>
      </c>
      <c r="B132" s="10" t="s">
        <v>138</v>
      </c>
      <c r="C132" s="10"/>
      <c r="D132" s="10"/>
      <c r="E132" s="10"/>
      <c r="F132" s="10"/>
      <c r="G132" s="10"/>
      <c r="H132" s="34" t="n">
        <f aca="false">I132/$I$142</f>
        <v>0</v>
      </c>
      <c r="I132" s="35" t="n">
        <v>0</v>
      </c>
    </row>
    <row r="133" customFormat="false" ht="15" hidden="false" customHeight="true" outlineLevel="0" collapsed="false">
      <c r="A133" s="22" t="n">
        <v>2</v>
      </c>
      <c r="B133" s="10" t="s">
        <v>139</v>
      </c>
      <c r="C133" s="10"/>
      <c r="D133" s="10"/>
      <c r="E133" s="10"/>
      <c r="F133" s="10"/>
      <c r="G133" s="10"/>
      <c r="H133" s="34" t="n">
        <f aca="false">I133/$I$142</f>
        <v>0</v>
      </c>
      <c r="I133" s="35" t="n">
        <v>0</v>
      </c>
    </row>
    <row r="134" customFormat="false" ht="33" hidden="false" customHeight="true" outlineLevel="0" collapsed="false">
      <c r="A134" s="37" t="s">
        <v>214</v>
      </c>
      <c r="B134" s="37"/>
      <c r="C134" s="37"/>
      <c r="D134" s="37"/>
      <c r="E134" s="37"/>
      <c r="F134" s="37"/>
      <c r="G134" s="37"/>
      <c r="H134" s="38" t="n">
        <f aca="false">H132+H133</f>
        <v>0</v>
      </c>
      <c r="I134" s="39" t="n">
        <f aca="false">SUM(I132:I133)</f>
        <v>0</v>
      </c>
    </row>
    <row r="135" customFormat="false" ht="4.5" hidden="false" customHeight="true" outlineLevel="0" collapsed="false"/>
    <row r="136" customFormat="false" ht="33.75" hidden="false" customHeight="true" outlineLevel="0" collapsed="false">
      <c r="A136" s="32" t="s">
        <v>69</v>
      </c>
      <c r="B136" s="33" t="s">
        <v>141</v>
      </c>
      <c r="C136" s="33"/>
      <c r="D136" s="33"/>
      <c r="E136" s="33"/>
      <c r="F136" s="33"/>
      <c r="G136" s="33"/>
      <c r="H136" s="32" t="s">
        <v>43</v>
      </c>
      <c r="I136" s="32" t="s">
        <v>44</v>
      </c>
    </row>
    <row r="137" customFormat="false" ht="15" hidden="false" customHeight="true" outlineLevel="0" collapsed="false">
      <c r="A137" s="22" t="n">
        <v>1</v>
      </c>
      <c r="B137" s="10" t="s">
        <v>141</v>
      </c>
      <c r="C137" s="10"/>
      <c r="D137" s="10"/>
      <c r="E137" s="10"/>
      <c r="F137" s="10"/>
      <c r="G137" s="10"/>
      <c r="H137" s="34" t="n">
        <f aca="false">I137/I142</f>
        <v>0</v>
      </c>
      <c r="I137" s="35" t="n">
        <v>0</v>
      </c>
    </row>
    <row r="138" customFormat="false" ht="33.75" hidden="false" customHeight="true" outlineLevel="0" collapsed="false">
      <c r="A138" s="37" t="s">
        <v>215</v>
      </c>
      <c r="B138" s="37"/>
      <c r="C138" s="37"/>
      <c r="D138" s="37"/>
      <c r="E138" s="37"/>
      <c r="F138" s="37"/>
      <c r="G138" s="37"/>
      <c r="H138" s="38" t="n">
        <f aca="false">H137</f>
        <v>0</v>
      </c>
      <c r="I138" s="39" t="n">
        <f aca="false">I137</f>
        <v>0</v>
      </c>
      <c r="J138" s="53"/>
      <c r="K138" s="53"/>
      <c r="L138" s="2"/>
    </row>
    <row r="139" customFormat="false" ht="4.5" hidden="false" customHeight="true" outlineLevel="0" collapsed="false">
      <c r="A139" s="41"/>
      <c r="B139" s="41"/>
      <c r="C139" s="41"/>
      <c r="D139" s="41"/>
      <c r="E139" s="41"/>
      <c r="F139" s="41"/>
      <c r="G139" s="41"/>
      <c r="H139" s="54"/>
      <c r="I139" s="55"/>
    </row>
    <row r="140" customFormat="false" ht="39" hidden="false" customHeight="true" outlineLevel="0" collapsed="false">
      <c r="A140" s="87" t="s">
        <v>143</v>
      </c>
      <c r="B140" s="87"/>
      <c r="C140" s="87"/>
      <c r="D140" s="87"/>
      <c r="E140" s="87"/>
      <c r="F140" s="78" t="n">
        <v>0.18</v>
      </c>
      <c r="G140" s="79" t="n">
        <f aca="false">I142*F140</f>
        <v>1171.06909402668</v>
      </c>
      <c r="H140" s="80" t="s">
        <v>128</v>
      </c>
      <c r="I140" s="81" t="n">
        <f aca="false">I96</f>
        <v>116.676</v>
      </c>
      <c r="L140" s="2"/>
    </row>
    <row r="141" s="84" customFormat="true" ht="16.5" hidden="false" customHeight="true" outlineLevel="0" collapsed="false">
      <c r="A141" s="80" t="s">
        <v>129</v>
      </c>
      <c r="B141" s="80"/>
      <c r="C141" s="80" t="s">
        <v>130</v>
      </c>
      <c r="D141" s="80" t="s">
        <v>131</v>
      </c>
      <c r="E141" s="80" t="s">
        <v>132</v>
      </c>
      <c r="F141" s="80" t="s">
        <v>133</v>
      </c>
      <c r="G141" s="80" t="s">
        <v>134</v>
      </c>
      <c r="H141" s="80" t="s">
        <v>135</v>
      </c>
      <c r="I141" s="82" t="s">
        <v>136</v>
      </c>
      <c r="J141" s="83"/>
      <c r="L141" s="83"/>
    </row>
    <row r="142" customFormat="false" ht="16.5" hidden="false" customHeight="true" outlineLevel="0" collapsed="false">
      <c r="A142" s="85" t="n">
        <f aca="false">I55</f>
        <v>3317.043099</v>
      </c>
      <c r="B142" s="85"/>
      <c r="C142" s="85" t="n">
        <f aca="false">I66</f>
        <v>1220.671860432</v>
      </c>
      <c r="D142" s="85" t="n">
        <f aca="false">I78</f>
        <v>845.656918788357</v>
      </c>
      <c r="E142" s="85" t="n">
        <f aca="false">I85</f>
        <v>236.04078692484</v>
      </c>
      <c r="F142" s="85" t="n">
        <f aca="false">I89</f>
        <v>311.201746114115</v>
      </c>
      <c r="G142" s="85" t="n">
        <f aca="false">I99</f>
        <v>692.001</v>
      </c>
      <c r="H142" s="85" t="n">
        <f aca="false">A142+C142+D142+E142+F142+G142</f>
        <v>6622.61541125931</v>
      </c>
      <c r="I142" s="85" t="n">
        <f aca="false">H142-I140</f>
        <v>6505.93941125931</v>
      </c>
      <c r="J142" s="53"/>
      <c r="L142" s="2"/>
    </row>
    <row r="143" customFormat="false" ht="4.5" hidden="false" customHeight="true" outlineLevel="0" collapsed="false"/>
    <row r="144" customFormat="false" ht="12" hidden="false" customHeight="true" outlineLevel="0" collapsed="false">
      <c r="A144" s="68" t="s">
        <v>144</v>
      </c>
      <c r="B144" s="68"/>
      <c r="C144" s="68"/>
      <c r="D144" s="68"/>
      <c r="E144" s="68"/>
      <c r="F144" s="68"/>
      <c r="G144" s="68"/>
      <c r="H144" s="69" t="n">
        <f aca="false">H124+H134+H138</f>
        <v>0</v>
      </c>
      <c r="I144" s="70" t="n">
        <f aca="false">I124+I134+I138</f>
        <v>0</v>
      </c>
    </row>
    <row r="145" customFormat="false" ht="4.5" hidden="false" customHeight="true" outlineLevel="0" collapsed="false"/>
    <row r="146" customFormat="false" ht="11.25" hidden="false" customHeight="true" outlineLevel="0" collapsed="false">
      <c r="A146" s="31" t="s">
        <v>145</v>
      </c>
      <c r="B146" s="31"/>
      <c r="C146" s="31"/>
      <c r="D146" s="31"/>
      <c r="E146" s="31"/>
      <c r="F146" s="31"/>
      <c r="G146" s="31"/>
      <c r="H146" s="31"/>
      <c r="I146" s="31"/>
    </row>
    <row r="147" customFormat="false" ht="33.75" hidden="false" customHeight="true" outlineLevel="0" collapsed="false">
      <c r="A147" s="32" t="s">
        <v>41</v>
      </c>
      <c r="B147" s="33" t="s">
        <v>146</v>
      </c>
      <c r="C147" s="33"/>
      <c r="D147" s="33"/>
      <c r="E147" s="33"/>
      <c r="F147" s="33"/>
      <c r="G147" s="33"/>
      <c r="H147" s="32" t="s">
        <v>43</v>
      </c>
      <c r="I147" s="32" t="s">
        <v>44</v>
      </c>
    </row>
    <row r="148" customFormat="false" ht="15" hidden="false" customHeight="true" outlineLevel="0" collapsed="false">
      <c r="A148" s="22" t="n">
        <v>1</v>
      </c>
      <c r="B148" s="10" t="s">
        <v>147</v>
      </c>
      <c r="C148" s="10"/>
      <c r="D148" s="10"/>
      <c r="E148" s="10"/>
      <c r="F148" s="10"/>
      <c r="G148" s="10"/>
      <c r="H148" s="34" t="n">
        <f aca="false">I148/$I$113</f>
        <v>0.00711548987411056</v>
      </c>
      <c r="I148" s="35" t="n">
        <f aca="false">($D$158/$E$160)*H158</f>
        <v>47.1231528989442</v>
      </c>
    </row>
    <row r="149" customFormat="false" ht="15" hidden="false" customHeight="true" outlineLevel="0" collapsed="false">
      <c r="A149" s="22" t="n">
        <v>2</v>
      </c>
      <c r="B149" s="10" t="s">
        <v>148</v>
      </c>
      <c r="C149" s="10"/>
      <c r="D149" s="10"/>
      <c r="E149" s="10"/>
      <c r="F149" s="10"/>
      <c r="G149" s="10"/>
      <c r="H149" s="34" t="n">
        <f aca="false">I149/$I$113</f>
        <v>0.0328407224958949</v>
      </c>
      <c r="I149" s="35" t="n">
        <f aca="false">($D$158/$E$160)*H159</f>
        <v>217.491474918204</v>
      </c>
    </row>
    <row r="150" customFormat="false" ht="15" hidden="false" customHeight="true" outlineLevel="0" collapsed="false">
      <c r="A150" s="22" t="n">
        <v>3</v>
      </c>
      <c r="B150" s="10" t="s">
        <v>19</v>
      </c>
      <c r="C150" s="10"/>
      <c r="D150" s="10"/>
      <c r="E150" s="10"/>
      <c r="F150" s="10"/>
      <c r="G150" s="10"/>
      <c r="H150" s="34" t="n">
        <f aca="false">I150/$I$113</f>
        <v>0.0547345374931582</v>
      </c>
      <c r="I150" s="35" t="n">
        <f aca="false">($D$158/$E$160)*H160</f>
        <v>362.48579153034</v>
      </c>
    </row>
    <row r="151" customFormat="false" ht="15" hidden="false" customHeight="true" outlineLevel="0" collapsed="false">
      <c r="A151" s="22" t="n">
        <v>4</v>
      </c>
      <c r="B151" s="10" t="s">
        <v>149</v>
      </c>
      <c r="C151" s="10"/>
      <c r="D151" s="10"/>
      <c r="E151" s="10"/>
      <c r="F151" s="10"/>
      <c r="G151" s="10"/>
      <c r="H151" s="34" t="n">
        <f aca="false">I151/$I$113</f>
        <v>0</v>
      </c>
      <c r="I151" s="35" t="n">
        <f aca="false">($D$158/$E$160)*H161</f>
        <v>0</v>
      </c>
    </row>
    <row r="152" customFormat="false" ht="15" hidden="false" customHeight="true" outlineLevel="0" collapsed="false">
      <c r="A152" s="22" t="n">
        <v>5</v>
      </c>
      <c r="B152" s="10" t="s">
        <v>150</v>
      </c>
      <c r="C152" s="10"/>
      <c r="D152" s="10"/>
      <c r="E152" s="10"/>
      <c r="F152" s="10"/>
      <c r="G152" s="10"/>
      <c r="H152" s="34" t="n">
        <f aca="false">I152/$I$113</f>
        <v>0</v>
      </c>
      <c r="I152" s="35" t="n">
        <f aca="false">($D$158/$E$160)*H162</f>
        <v>0</v>
      </c>
    </row>
    <row r="153" customFormat="false" ht="15" hidden="false" customHeight="true" outlineLevel="0" collapsed="false">
      <c r="A153" s="37" t="s">
        <v>151</v>
      </c>
      <c r="B153" s="37"/>
      <c r="C153" s="37"/>
      <c r="D153" s="37"/>
      <c r="E153" s="37"/>
      <c r="F153" s="37"/>
      <c r="G153" s="37"/>
      <c r="H153" s="38" t="n">
        <f aca="false">H148+H149+H150+H151+H152</f>
        <v>0.0946907498631637</v>
      </c>
      <c r="I153" s="39" t="n">
        <f aca="false">SUM(I148:I152)</f>
        <v>627.100419347489</v>
      </c>
    </row>
    <row r="154" customFormat="false" ht="11.25" hidden="false" customHeight="true" outlineLevel="0" collapsed="false">
      <c r="A154" s="45" t="s">
        <v>152</v>
      </c>
      <c r="B154" s="46" t="s">
        <v>153</v>
      </c>
      <c r="C154" s="46"/>
      <c r="D154" s="46"/>
      <c r="E154" s="46"/>
      <c r="F154" s="46"/>
      <c r="G154" s="46"/>
      <c r="H154" s="46"/>
      <c r="I154" s="46"/>
    </row>
    <row r="155" customFormat="false" ht="20.25" hidden="false" customHeight="true" outlineLevel="0" collapsed="false">
      <c r="A155" s="45" t="s">
        <v>154</v>
      </c>
      <c r="B155" s="88" t="s">
        <v>155</v>
      </c>
      <c r="C155" s="88"/>
      <c r="D155" s="88"/>
      <c r="E155" s="88"/>
      <c r="F155" s="88"/>
      <c r="G155" s="88"/>
      <c r="H155" s="88"/>
      <c r="I155" s="88"/>
    </row>
    <row r="156" customFormat="false" ht="13.5" hidden="false" customHeight="true" outlineLevel="0" collapsed="false">
      <c r="A156" s="56" t="s">
        <v>156</v>
      </c>
      <c r="B156" s="56"/>
      <c r="C156" s="56"/>
      <c r="D156" s="56"/>
      <c r="E156" s="56"/>
      <c r="F156" s="56"/>
      <c r="G156" s="56"/>
      <c r="H156" s="56"/>
      <c r="I156" s="56"/>
    </row>
    <row r="157" customFormat="false" ht="13.5" hidden="false" customHeight="true" outlineLevel="0" collapsed="false">
      <c r="A157" s="3" t="s">
        <v>157</v>
      </c>
      <c r="B157" s="3"/>
      <c r="C157" s="3" t="s">
        <v>158</v>
      </c>
      <c r="D157" s="89" t="s">
        <v>159</v>
      </c>
      <c r="E157" s="89"/>
      <c r="F157" s="3" t="s">
        <v>160</v>
      </c>
      <c r="G157" s="3" t="s">
        <v>161</v>
      </c>
      <c r="H157" s="90" t="s">
        <v>162</v>
      </c>
      <c r="I157" s="90"/>
    </row>
    <row r="158" customFormat="false" ht="13.5" hidden="false" customHeight="true" outlineLevel="0" collapsed="false">
      <c r="A158" s="35" t="n">
        <f aca="false">I113</f>
        <v>6622.61541125931</v>
      </c>
      <c r="B158" s="35"/>
      <c r="C158" s="35" t="n">
        <f aca="false">I144</f>
        <v>0</v>
      </c>
      <c r="D158" s="91" t="n">
        <f aca="false">A158+C158</f>
        <v>6622.61541125931</v>
      </c>
      <c r="E158" s="91"/>
      <c r="F158" s="22" t="s">
        <v>147</v>
      </c>
      <c r="G158" s="64" t="n">
        <v>0.0165</v>
      </c>
      <c r="H158" s="92" t="n">
        <v>0.0065</v>
      </c>
      <c r="I158" s="92"/>
      <c r="J158" s="53"/>
    </row>
    <row r="159" customFormat="false" ht="13.5" hidden="false" customHeight="true" outlineLevel="0" collapsed="false">
      <c r="A159" s="120" t="s">
        <v>163</v>
      </c>
      <c r="B159" s="120"/>
      <c r="C159" s="22" t="n">
        <v>1</v>
      </c>
      <c r="D159" s="93" t="n">
        <f aca="false">G163/1</f>
        <v>0.1425</v>
      </c>
      <c r="E159" s="94" t="n">
        <f aca="false">C159-D159</f>
        <v>0.8575</v>
      </c>
      <c r="F159" s="22" t="s">
        <v>148</v>
      </c>
      <c r="G159" s="64" t="n">
        <v>0.076</v>
      </c>
      <c r="H159" s="92" t="n">
        <v>0.03</v>
      </c>
      <c r="I159" s="92"/>
    </row>
    <row r="160" customFormat="false" ht="13.5" hidden="false" customHeight="true" outlineLevel="0" collapsed="false">
      <c r="A160" s="95" t="s">
        <v>164</v>
      </c>
      <c r="B160" s="95"/>
      <c r="C160" s="22" t="n">
        <v>1</v>
      </c>
      <c r="D160" s="93" t="n">
        <f aca="false">H163</f>
        <v>0.0865</v>
      </c>
      <c r="E160" s="96" t="n">
        <f aca="false">C160-D160</f>
        <v>0.9135</v>
      </c>
      <c r="F160" s="22" t="s">
        <v>19</v>
      </c>
      <c r="G160" s="64" t="n">
        <f aca="false">I11</f>
        <v>0.05</v>
      </c>
      <c r="H160" s="92" t="n">
        <f aca="false">I11</f>
        <v>0.05</v>
      </c>
      <c r="I160" s="92"/>
    </row>
    <row r="161" customFormat="false" ht="13.5" hidden="false" customHeight="true" outlineLevel="0" collapsed="false">
      <c r="A161" s="95" t="s">
        <v>165</v>
      </c>
      <c r="B161" s="95"/>
      <c r="C161" s="22" t="n">
        <v>1</v>
      </c>
      <c r="D161" s="97" t="n">
        <v>0.09</v>
      </c>
      <c r="E161" s="98" t="n">
        <f aca="false">C161-D161</f>
        <v>0.91</v>
      </c>
      <c r="F161" s="22" t="s">
        <v>166</v>
      </c>
      <c r="G161" s="64" t="n">
        <v>0</v>
      </c>
      <c r="H161" s="92" t="n">
        <v>0</v>
      </c>
      <c r="I161" s="92"/>
    </row>
    <row r="162" customFormat="false" ht="13.5" hidden="false" customHeight="true" outlineLevel="0" collapsed="false">
      <c r="A162" s="121" t="s">
        <v>167</v>
      </c>
      <c r="B162" s="121" t="s">
        <v>168</v>
      </c>
      <c r="C162" s="121"/>
      <c r="D162" s="121"/>
      <c r="E162" s="121"/>
      <c r="F162" s="20" t="s">
        <v>169</v>
      </c>
      <c r="G162" s="64" t="n">
        <v>0</v>
      </c>
      <c r="H162" s="92" t="n">
        <v>0</v>
      </c>
      <c r="I162" s="92"/>
    </row>
    <row r="163" customFormat="false" ht="18" hidden="false" customHeight="true" outlineLevel="0" collapsed="false">
      <c r="A163" s="121"/>
      <c r="B163" s="121"/>
      <c r="C163" s="121"/>
      <c r="D163" s="121"/>
      <c r="E163" s="121"/>
      <c r="F163" s="3" t="s">
        <v>170</v>
      </c>
      <c r="G163" s="100" t="n">
        <f aca="false">SUM(G158:G162)</f>
        <v>0.1425</v>
      </c>
      <c r="H163" s="101" t="n">
        <f aca="false">SUM(H158:I162)</f>
        <v>0.0865</v>
      </c>
      <c r="I163" s="101"/>
    </row>
    <row r="164" customFormat="false" ht="59.25" hidden="false" customHeight="true" outlineLevel="0" collapsed="false">
      <c r="A164" s="122" t="s">
        <v>171</v>
      </c>
      <c r="B164" s="122"/>
      <c r="C164" s="122"/>
      <c r="D164" s="122"/>
      <c r="E164" s="122"/>
      <c r="F164" s="122"/>
      <c r="G164" s="122"/>
      <c r="H164" s="122"/>
      <c r="I164" s="122"/>
    </row>
    <row r="165" customFormat="false" ht="13.5" hidden="false" customHeight="true" outlineLevel="0" collapsed="false">
      <c r="A165" s="45" t="s">
        <v>172</v>
      </c>
      <c r="B165" s="88" t="s">
        <v>173</v>
      </c>
      <c r="C165" s="88"/>
      <c r="D165" s="88"/>
      <c r="E165" s="88"/>
      <c r="F165" s="88"/>
      <c r="G165" s="88"/>
      <c r="H165" s="88"/>
      <c r="I165" s="88"/>
    </row>
    <row r="166" customFormat="false" ht="4.5" hidden="false" customHeight="true" outlineLevel="0" collapsed="false">
      <c r="A166" s="103"/>
      <c r="B166" s="104"/>
      <c r="C166" s="104"/>
      <c r="D166" s="104"/>
      <c r="E166" s="104"/>
      <c r="F166" s="104"/>
      <c r="G166" s="104"/>
      <c r="H166" s="104"/>
      <c r="I166" s="104"/>
    </row>
    <row r="167" customFormat="false" ht="12" hidden="false" customHeight="true" outlineLevel="0" collapsed="false">
      <c r="A167" s="68" t="s">
        <v>174</v>
      </c>
      <c r="B167" s="68"/>
      <c r="C167" s="68"/>
      <c r="D167" s="68"/>
      <c r="E167" s="68"/>
      <c r="F167" s="68"/>
      <c r="G167" s="68"/>
      <c r="H167" s="69" t="n">
        <f aca="false">H153</f>
        <v>0.0946907498631637</v>
      </c>
      <c r="I167" s="70" t="n">
        <f aca="false">I153</f>
        <v>627.100419347489</v>
      </c>
    </row>
    <row r="168" customFormat="false" ht="4.5" hidden="false" customHeight="true" outlineLevel="0" collapsed="false"/>
    <row r="169" customFormat="false" ht="11.25" hidden="false" customHeight="true" outlineLevel="0" collapsed="false">
      <c r="A169" s="105" t="s">
        <v>175</v>
      </c>
      <c r="B169" s="105"/>
      <c r="C169" s="105"/>
      <c r="D169" s="105"/>
      <c r="E169" s="105"/>
      <c r="F169" s="105"/>
      <c r="G169" s="105"/>
      <c r="H169" s="105"/>
      <c r="I169" s="105"/>
    </row>
    <row r="170" customFormat="false" ht="11.25" hidden="false" customHeight="true" outlineLevel="0" collapsed="false">
      <c r="A170" s="31" t="s">
        <v>40</v>
      </c>
      <c r="B170" s="31"/>
      <c r="C170" s="31"/>
      <c r="D170" s="31"/>
      <c r="E170" s="31"/>
      <c r="F170" s="31"/>
      <c r="G170" s="31"/>
      <c r="H170" s="31"/>
      <c r="I170" s="31"/>
    </row>
    <row r="171" customFormat="false" ht="15" hidden="false" customHeight="true" outlineLevel="0" collapsed="false">
      <c r="A171" s="22" t="n">
        <v>1</v>
      </c>
      <c r="B171" s="10" t="s">
        <v>176</v>
      </c>
      <c r="C171" s="10"/>
      <c r="D171" s="10"/>
      <c r="E171" s="10"/>
      <c r="F171" s="10"/>
      <c r="G171" s="10"/>
      <c r="H171" s="34" t="n">
        <f aca="false">I171/$G$194</f>
        <v>0.457541119749291</v>
      </c>
      <c r="I171" s="106" t="n">
        <f aca="false">I55</f>
        <v>3317.043099</v>
      </c>
    </row>
    <row r="172" customFormat="false" ht="15" hidden="false" customHeight="true" outlineLevel="0" collapsed="false">
      <c r="A172" s="22" t="n">
        <v>2</v>
      </c>
      <c r="B172" s="10" t="s">
        <v>177</v>
      </c>
      <c r="C172" s="10"/>
      <c r="D172" s="10"/>
      <c r="E172" s="10"/>
      <c r="F172" s="10"/>
      <c r="G172" s="10"/>
      <c r="H172" s="34" t="n">
        <f aca="false">I172/$G$194</f>
        <v>0.360506725136088</v>
      </c>
      <c r="I172" s="106" t="n">
        <f aca="false">I66+I78+I85+I89</f>
        <v>2613.57131225931</v>
      </c>
    </row>
    <row r="173" customFormat="false" ht="15" hidden="false" customHeight="true" outlineLevel="0" collapsed="false">
      <c r="A173" s="22" t="n">
        <v>3</v>
      </c>
      <c r="B173" s="10" t="s">
        <v>178</v>
      </c>
      <c r="C173" s="10"/>
      <c r="D173" s="10"/>
      <c r="E173" s="10"/>
      <c r="F173" s="10"/>
      <c r="G173" s="10"/>
      <c r="H173" s="34" t="n">
        <f aca="false">I173/$G$194</f>
        <v>0.0954521551146205</v>
      </c>
      <c r="I173" s="106" t="n">
        <f aca="false">I99</f>
        <v>692.001</v>
      </c>
    </row>
    <row r="174" s="41" customFormat="true" ht="15" hidden="false" customHeight="true" outlineLevel="0" collapsed="false">
      <c r="A174" s="68" t="s">
        <v>179</v>
      </c>
      <c r="B174" s="68"/>
      <c r="C174" s="68"/>
      <c r="D174" s="68"/>
      <c r="E174" s="68"/>
      <c r="F174" s="68"/>
      <c r="G174" s="68"/>
      <c r="H174" s="69" t="n">
        <f aca="false">H171+H172+H173</f>
        <v>0.9135</v>
      </c>
      <c r="I174" s="70" t="n">
        <f aca="false">SUM(I171:I173)</f>
        <v>6622.61541125931</v>
      </c>
      <c r="J174" s="54"/>
    </row>
    <row r="175" customFormat="false" ht="4.5" hidden="false" customHeight="true" outlineLevel="0" collapsed="false"/>
    <row r="176" customFormat="false" ht="11.25" hidden="false" customHeight="true" outlineLevel="0" collapsed="false">
      <c r="A176" s="31" t="s">
        <v>116</v>
      </c>
      <c r="B176" s="31"/>
      <c r="C176" s="31"/>
      <c r="D176" s="31"/>
      <c r="E176" s="31"/>
      <c r="F176" s="31"/>
      <c r="G176" s="31"/>
      <c r="H176" s="31"/>
      <c r="I176" s="31"/>
    </row>
    <row r="177" customFormat="false" ht="15" hidden="false" customHeight="true" outlineLevel="0" collapsed="false">
      <c r="A177" s="22" t="n">
        <v>1</v>
      </c>
      <c r="B177" s="10" t="s">
        <v>180</v>
      </c>
      <c r="C177" s="10"/>
      <c r="D177" s="10"/>
      <c r="E177" s="10"/>
      <c r="F177" s="10"/>
      <c r="G177" s="10"/>
      <c r="H177" s="34" t="n">
        <f aca="false">I177/$G$194</f>
        <v>0</v>
      </c>
      <c r="I177" s="35" t="n">
        <f aca="false">I124</f>
        <v>0</v>
      </c>
    </row>
    <row r="178" customFormat="false" ht="15" hidden="false" customHeight="true" outlineLevel="0" collapsed="false">
      <c r="A178" s="22" t="n">
        <v>2</v>
      </c>
      <c r="B178" s="10" t="s">
        <v>181</v>
      </c>
      <c r="C178" s="10"/>
      <c r="D178" s="10"/>
      <c r="E178" s="10"/>
      <c r="F178" s="10"/>
      <c r="G178" s="10"/>
      <c r="H178" s="34" t="n">
        <f aca="false">I178/$G$194</f>
        <v>0</v>
      </c>
      <c r="I178" s="35" t="n">
        <f aca="false">I134</f>
        <v>0</v>
      </c>
    </row>
    <row r="179" customFormat="false" ht="15" hidden="false" customHeight="true" outlineLevel="0" collapsed="false">
      <c r="A179" s="22" t="n">
        <v>3</v>
      </c>
      <c r="B179" s="10" t="s">
        <v>182</v>
      </c>
      <c r="C179" s="10"/>
      <c r="D179" s="10"/>
      <c r="E179" s="10"/>
      <c r="F179" s="10"/>
      <c r="G179" s="10"/>
      <c r="H179" s="34" t="n">
        <f aca="false">I179/$G$194</f>
        <v>0</v>
      </c>
      <c r="I179" s="35" t="n">
        <f aca="false">I138</f>
        <v>0</v>
      </c>
    </row>
    <row r="180" customFormat="false" ht="15" hidden="false" customHeight="true" outlineLevel="0" collapsed="false">
      <c r="A180" s="68" t="s">
        <v>183</v>
      </c>
      <c r="B180" s="68"/>
      <c r="C180" s="68"/>
      <c r="D180" s="68"/>
      <c r="E180" s="68"/>
      <c r="F180" s="68"/>
      <c r="G180" s="68"/>
      <c r="H180" s="69" t="n">
        <f aca="false">H177+H178+H179</f>
        <v>0</v>
      </c>
      <c r="I180" s="70" t="n">
        <f aca="false">I177+I178+I179</f>
        <v>0</v>
      </c>
    </row>
    <row r="181" customFormat="false" ht="4.5" hidden="false" customHeight="true" outlineLevel="0" collapsed="false"/>
    <row r="182" customFormat="false" ht="11.25" hidden="false" customHeight="true" outlineLevel="0" collapsed="false">
      <c r="A182" s="31" t="s">
        <v>145</v>
      </c>
      <c r="B182" s="31"/>
      <c r="C182" s="31"/>
      <c r="D182" s="31"/>
      <c r="E182" s="31"/>
      <c r="F182" s="31"/>
      <c r="G182" s="31"/>
      <c r="H182" s="31"/>
      <c r="I182" s="31"/>
    </row>
    <row r="183" customFormat="false" ht="15" hidden="false" customHeight="true" outlineLevel="0" collapsed="false">
      <c r="A183" s="22" t="n">
        <v>1</v>
      </c>
      <c r="B183" s="10" t="s">
        <v>184</v>
      </c>
      <c r="C183" s="10"/>
      <c r="D183" s="10"/>
      <c r="E183" s="10"/>
      <c r="F183" s="10"/>
      <c r="G183" s="10"/>
      <c r="H183" s="34" t="n">
        <f aca="false">I183/$G$194</f>
        <v>0.0865</v>
      </c>
      <c r="I183" s="35" t="n">
        <f aca="false">I153</f>
        <v>627.100419347489</v>
      </c>
    </row>
    <row r="184" customFormat="false" ht="15" hidden="false" customHeight="true" outlineLevel="0" collapsed="false">
      <c r="A184" s="68" t="s">
        <v>185</v>
      </c>
      <c r="B184" s="68"/>
      <c r="C184" s="68"/>
      <c r="D184" s="68"/>
      <c r="E184" s="68"/>
      <c r="F184" s="68"/>
      <c r="G184" s="68"/>
      <c r="H184" s="69" t="n">
        <f aca="false">H183</f>
        <v>0.0865</v>
      </c>
      <c r="I184" s="70" t="n">
        <f aca="false">I153</f>
        <v>627.100419347489</v>
      </c>
      <c r="K184" s="62"/>
    </row>
    <row r="185" customFormat="false" ht="4.5" hidden="false" customHeight="true" outlineLevel="0" collapsed="false"/>
    <row r="186" customFormat="false" ht="11.25" hidden="false" customHeight="true" outlineLevel="0" collapsed="false">
      <c r="A186" s="107" t="s">
        <v>186</v>
      </c>
      <c r="B186" s="107"/>
      <c r="C186" s="107"/>
      <c r="D186" s="107"/>
      <c r="E186" s="107"/>
      <c r="F186" s="107"/>
      <c r="G186" s="107"/>
      <c r="H186" s="107"/>
      <c r="I186" s="107"/>
    </row>
    <row r="187" customFormat="false" ht="4.5" hidden="false" customHeight="true" outlineLevel="0" collapsed="false">
      <c r="A187" s="108"/>
      <c r="B187" s="108"/>
      <c r="C187" s="108"/>
      <c r="D187" s="108"/>
      <c r="E187" s="108"/>
      <c r="F187" s="108"/>
      <c r="G187" s="108"/>
      <c r="H187" s="108"/>
      <c r="I187" s="108"/>
    </row>
    <row r="188" customFormat="false" ht="22.5" hidden="false" customHeight="true" outlineLevel="0" collapsed="false">
      <c r="A188" s="107" t="s">
        <v>187</v>
      </c>
      <c r="B188" s="107"/>
      <c r="C188" s="107"/>
      <c r="D188" s="107"/>
      <c r="E188" s="107"/>
      <c r="F188" s="107"/>
      <c r="G188" s="107"/>
      <c r="H188" s="107"/>
      <c r="I188" s="109" t="n">
        <f aca="false">I120*H194</f>
        <v>0</v>
      </c>
    </row>
    <row r="189" customFormat="false" ht="4.5" hidden="false" customHeight="true" outlineLevel="0" collapsed="false">
      <c r="A189" s="108"/>
      <c r="B189" s="108"/>
      <c r="C189" s="108"/>
      <c r="D189" s="108"/>
      <c r="E189" s="108"/>
      <c r="F189" s="108"/>
      <c r="G189" s="110"/>
      <c r="H189" s="110"/>
      <c r="I189" s="110"/>
    </row>
    <row r="190" customFormat="false" ht="63.75" hidden="false" customHeight="true" outlineLevel="0" collapsed="false">
      <c r="A190" s="107" t="s">
        <v>188</v>
      </c>
      <c r="B190" s="107"/>
      <c r="C190" s="107"/>
      <c r="D190" s="107"/>
      <c r="E190" s="107"/>
      <c r="F190" s="107"/>
      <c r="G190" s="111" t="s">
        <v>189</v>
      </c>
      <c r="H190" s="111"/>
      <c r="I190" s="111"/>
    </row>
    <row r="191" customFormat="false" ht="11.25" hidden="false" customHeight="true" outlineLevel="0" collapsed="false">
      <c r="A191" s="107"/>
      <c r="B191" s="107"/>
      <c r="C191" s="107"/>
      <c r="D191" s="107"/>
      <c r="E191" s="107"/>
      <c r="F191" s="107"/>
      <c r="G191" s="112"/>
      <c r="H191" s="109"/>
      <c r="I191" s="109" t="n">
        <f aca="false">((H70+H76+H77+H82+H83+H84)+((H70+H76+H77+H82+H83+H84)*H66))*I55*H194</f>
        <v>2554.27067523435</v>
      </c>
    </row>
    <row r="192" customFormat="false" ht="4.5" hidden="false" customHeight="true" outlineLevel="0" collapsed="false">
      <c r="A192" s="108"/>
      <c r="B192" s="108"/>
      <c r="C192" s="108"/>
      <c r="D192" s="108"/>
      <c r="E192" s="108"/>
      <c r="F192" s="108"/>
      <c r="G192" s="108"/>
      <c r="H192" s="108"/>
      <c r="I192" s="108"/>
    </row>
    <row r="193" customFormat="false" ht="35.25" hidden="false" customHeight="true" outlineLevel="0" collapsed="false">
      <c r="A193" s="107" t="s">
        <v>190</v>
      </c>
      <c r="B193" s="107"/>
      <c r="C193" s="107"/>
      <c r="D193" s="107"/>
      <c r="E193" s="107"/>
      <c r="F193" s="107"/>
      <c r="G193" s="113" t="s">
        <v>191</v>
      </c>
      <c r="H193" s="113" t="s">
        <v>192</v>
      </c>
      <c r="I193" s="113" t="s">
        <v>193</v>
      </c>
    </row>
    <row r="194" customFormat="false" ht="14.25" hidden="false" customHeight="true" outlineLevel="0" collapsed="false">
      <c r="A194" s="107"/>
      <c r="B194" s="107"/>
      <c r="C194" s="107"/>
      <c r="D194" s="107"/>
      <c r="E194" s="107"/>
      <c r="F194" s="107"/>
      <c r="G194" s="114" t="n">
        <f aca="false">I174+I180+I184</f>
        <v>7249.7158306068</v>
      </c>
      <c r="H194" s="107" t="n">
        <f aca="false">IF(D6="12x36",2,1)</f>
        <v>2</v>
      </c>
      <c r="I194" s="115" t="n">
        <f aca="false">G194*H194</f>
        <v>14499.4316612136</v>
      </c>
    </row>
  </sheetData>
  <mergeCells count="190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B51:G51"/>
    <mergeCell ref="B52:G52"/>
    <mergeCell ref="B53:G53"/>
    <mergeCell ref="B54:G54"/>
    <mergeCell ref="A55:G55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1:G121"/>
    <mergeCell ref="B122:G122"/>
    <mergeCell ref="B123:G123"/>
    <mergeCell ref="A124:G124"/>
    <mergeCell ref="B125:I125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80:G180"/>
    <mergeCell ref="A182:I182"/>
    <mergeCell ref="B183:G183"/>
    <mergeCell ref="A184:G184"/>
    <mergeCell ref="A186:I186"/>
    <mergeCell ref="A187:I187"/>
    <mergeCell ref="A188:H188"/>
    <mergeCell ref="A190:F191"/>
    <mergeCell ref="G190:I190"/>
    <mergeCell ref="A192:I192"/>
    <mergeCell ref="A193:F19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36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C39" activeCellId="0" sqref="C39"/>
    </sheetView>
  </sheetViews>
  <sheetFormatPr defaultColWidth="8.42578125" defaultRowHeight="15" customHeight="false" zeroHeight="false" outlineLevelRow="0" outlineLevelCol="0"/>
  <cols>
    <col collapsed="false" customWidth="true" hidden="false" outlineLevel="0" max="1" min="1" style="123" width="31.57"/>
    <col collapsed="false" customWidth="true" hidden="false" outlineLevel="0" max="2" min="2" style="123" width="24.42"/>
    <col collapsed="false" customWidth="true" hidden="false" outlineLevel="0" max="3" min="3" style="123" width="16.57"/>
    <col collapsed="false" customWidth="true" hidden="false" outlineLevel="0" max="4" min="4" style="123" width="17.42"/>
    <col collapsed="false" customWidth="false" hidden="false" outlineLevel="0" max="16384" min="5" style="123" width="8.42"/>
  </cols>
  <sheetData>
    <row r="1" customFormat="false" ht="44.25" hidden="false" customHeight="true" outlineLevel="0" collapsed="false">
      <c r="A1" s="124" t="s">
        <v>220</v>
      </c>
      <c r="B1" s="124"/>
      <c r="C1" s="124"/>
      <c r="D1" s="124"/>
    </row>
    <row r="2" customFormat="false" ht="27.75" hidden="false" customHeight="true" outlineLevel="0" collapsed="false">
      <c r="A2" s="125" t="s">
        <v>221</v>
      </c>
      <c r="B2" s="125"/>
      <c r="C2" s="125"/>
      <c r="D2" s="125"/>
    </row>
    <row r="3" customFormat="false" ht="24.05" hidden="false" customHeight="false" outlineLevel="0" collapsed="false">
      <c r="A3" s="126" t="s">
        <v>222</v>
      </c>
      <c r="B3" s="126" t="s">
        <v>223</v>
      </c>
      <c r="C3" s="126" t="s">
        <v>224</v>
      </c>
      <c r="D3" s="126" t="s">
        <v>225</v>
      </c>
    </row>
    <row r="4" customFormat="false" ht="15" hidden="false" customHeight="false" outlineLevel="0" collapsed="false">
      <c r="A4" s="127"/>
      <c r="B4" s="128"/>
      <c r="C4" s="129"/>
      <c r="D4" s="129"/>
    </row>
    <row r="5" customFormat="false" ht="15" hidden="false" customHeight="false" outlineLevel="0" collapsed="false">
      <c r="A5" s="130"/>
      <c r="B5" s="131"/>
      <c r="C5" s="132"/>
      <c r="D5" s="132"/>
    </row>
    <row r="6" customFormat="false" ht="15" hidden="false" customHeight="false" outlineLevel="0" collapsed="false">
      <c r="A6" s="127"/>
      <c r="B6" s="128"/>
      <c r="C6" s="129"/>
      <c r="D6" s="129"/>
    </row>
    <row r="7" customFormat="false" ht="15" hidden="false" customHeight="false" outlineLevel="0" collapsed="false">
      <c r="A7" s="127"/>
      <c r="B7" s="128"/>
      <c r="C7" s="129"/>
      <c r="D7" s="129"/>
    </row>
    <row r="8" customFormat="false" ht="15" hidden="false" customHeight="false" outlineLevel="0" collapsed="false">
      <c r="A8" s="127"/>
      <c r="B8" s="128"/>
      <c r="C8" s="129"/>
      <c r="D8" s="129"/>
    </row>
    <row r="9" customFormat="false" ht="15" hidden="false" customHeight="false" outlineLevel="0" collapsed="false">
      <c r="A9" s="127"/>
      <c r="B9" s="128"/>
      <c r="C9" s="129"/>
      <c r="D9" s="129"/>
    </row>
    <row r="10" customFormat="false" ht="15" hidden="false" customHeight="false" outlineLevel="0" collapsed="false">
      <c r="A10" s="127"/>
      <c r="B10" s="128"/>
      <c r="C10" s="129"/>
      <c r="D10" s="129"/>
    </row>
    <row r="11" customFormat="false" ht="15" hidden="false" customHeight="false" outlineLevel="0" collapsed="false">
      <c r="A11" s="127"/>
      <c r="B11" s="128"/>
      <c r="C11" s="129"/>
      <c r="D11" s="129"/>
    </row>
    <row r="12" customFormat="false" ht="15" hidden="false" customHeight="false" outlineLevel="0" collapsed="false">
      <c r="A12" s="127"/>
      <c r="B12" s="128"/>
      <c r="C12" s="129"/>
      <c r="D12" s="129"/>
    </row>
    <row r="13" customFormat="false" ht="15" hidden="false" customHeight="false" outlineLevel="0" collapsed="false">
      <c r="A13" s="127"/>
      <c r="B13" s="128"/>
      <c r="C13" s="129"/>
      <c r="D13" s="129"/>
    </row>
    <row r="14" customFormat="false" ht="15" hidden="false" customHeight="false" outlineLevel="0" collapsed="false">
      <c r="A14" s="127"/>
      <c r="B14" s="128"/>
      <c r="C14" s="129"/>
      <c r="D14" s="129"/>
    </row>
    <row r="15" customFormat="false" ht="15" hidden="false" customHeight="false" outlineLevel="0" collapsed="false">
      <c r="A15" s="127"/>
      <c r="B15" s="128"/>
      <c r="C15" s="129"/>
      <c r="D15" s="129"/>
    </row>
    <row r="16" customFormat="false" ht="15" hidden="false" customHeight="false" outlineLevel="0" collapsed="false">
      <c r="A16" s="127"/>
      <c r="B16" s="128"/>
      <c r="C16" s="129"/>
      <c r="D16" s="129"/>
    </row>
    <row r="17" customFormat="false" ht="15" hidden="false" customHeight="false" outlineLevel="0" collapsed="false">
      <c r="A17" s="127"/>
      <c r="B17" s="128"/>
      <c r="C17" s="129"/>
      <c r="D17" s="129"/>
    </row>
    <row r="18" customFormat="false" ht="15" hidden="false" customHeight="false" outlineLevel="0" collapsed="false">
      <c r="A18" s="127"/>
      <c r="B18" s="128"/>
      <c r="C18" s="129"/>
      <c r="D18" s="129"/>
    </row>
    <row r="19" customFormat="false" ht="15" hidden="false" customHeight="false" outlineLevel="0" collapsed="false">
      <c r="A19" s="127"/>
      <c r="B19" s="128"/>
      <c r="C19" s="129"/>
      <c r="D19" s="129"/>
    </row>
    <row r="20" customFormat="false" ht="15" hidden="false" customHeight="false" outlineLevel="0" collapsed="false">
      <c r="A20" s="127"/>
      <c r="B20" s="128"/>
      <c r="C20" s="129"/>
      <c r="D20" s="129"/>
    </row>
    <row r="21" customFormat="false" ht="15" hidden="false" customHeight="false" outlineLevel="0" collapsed="false">
      <c r="A21" s="127"/>
      <c r="B21" s="128"/>
      <c r="C21" s="129"/>
      <c r="D21" s="129"/>
    </row>
    <row r="22" customFormat="false" ht="15" hidden="false" customHeight="false" outlineLevel="0" collapsed="false">
      <c r="A22" s="127"/>
      <c r="B22" s="128"/>
      <c r="C22" s="129"/>
      <c r="D22" s="129"/>
    </row>
    <row r="23" customFormat="false" ht="15" hidden="false" customHeight="false" outlineLevel="0" collapsed="false">
      <c r="A23" s="127"/>
      <c r="B23" s="128"/>
      <c r="C23" s="129"/>
      <c r="D23" s="129"/>
    </row>
    <row r="24" customFormat="false" ht="15" hidden="false" customHeight="false" outlineLevel="0" collapsed="false">
      <c r="A24" s="127"/>
      <c r="B24" s="128"/>
      <c r="C24" s="129"/>
      <c r="D24" s="129"/>
    </row>
    <row r="25" customFormat="false" ht="15" hidden="false" customHeight="false" outlineLevel="0" collapsed="false">
      <c r="A25" s="127"/>
      <c r="B25" s="128"/>
      <c r="C25" s="129"/>
      <c r="D25" s="129"/>
    </row>
    <row r="26" customFormat="false" ht="15" hidden="false" customHeight="false" outlineLevel="0" collapsed="false">
      <c r="A26" s="127"/>
      <c r="B26" s="128"/>
      <c r="C26" s="129"/>
      <c r="D26" s="129"/>
    </row>
    <row r="27" customFormat="false" ht="15" hidden="false" customHeight="false" outlineLevel="0" collapsed="false">
      <c r="A27" s="127"/>
      <c r="B27" s="128"/>
      <c r="C27" s="129"/>
      <c r="D27" s="129"/>
    </row>
    <row r="28" customFormat="false" ht="15" hidden="false" customHeight="false" outlineLevel="0" collapsed="false">
      <c r="A28" s="127"/>
      <c r="B28" s="128"/>
      <c r="C28" s="129"/>
      <c r="D28" s="129"/>
    </row>
    <row r="29" customFormat="false" ht="15" hidden="false" customHeight="false" outlineLevel="0" collapsed="false">
      <c r="A29" s="127"/>
      <c r="B29" s="128"/>
      <c r="C29" s="129"/>
      <c r="D29" s="129"/>
    </row>
    <row r="30" customFormat="false" ht="15" hidden="false" customHeight="false" outlineLevel="0" collapsed="false">
      <c r="A30" s="127"/>
      <c r="B30" s="128"/>
      <c r="C30" s="129"/>
      <c r="D30" s="129"/>
    </row>
    <row r="31" customFormat="false" ht="15" hidden="false" customHeight="false" outlineLevel="0" collapsed="false">
      <c r="A31" s="127"/>
      <c r="B31" s="128"/>
      <c r="C31" s="129"/>
      <c r="D31" s="129"/>
    </row>
    <row r="32" customFormat="false" ht="15" hidden="false" customHeight="false" outlineLevel="0" collapsed="false">
      <c r="A32" s="127"/>
      <c r="B32" s="128"/>
      <c r="C32" s="129"/>
      <c r="D32" s="129"/>
    </row>
    <row r="33" customFormat="false" ht="15" hidden="false" customHeight="false" outlineLevel="0" collapsed="false">
      <c r="A33" s="127"/>
      <c r="B33" s="128"/>
      <c r="C33" s="129"/>
      <c r="D33" s="133"/>
    </row>
    <row r="34" customFormat="false" ht="6" hidden="false" customHeight="true" outlineLevel="0" collapsed="false">
      <c r="A34" s="134"/>
      <c r="B34" s="134"/>
      <c r="C34" s="134"/>
      <c r="D34" s="134"/>
    </row>
    <row r="35" customFormat="false" ht="27.75" hidden="false" customHeight="true" outlineLevel="0" collapsed="false">
      <c r="A35" s="135" t="s">
        <v>226</v>
      </c>
      <c r="B35" s="135"/>
      <c r="C35" s="135"/>
      <c r="D35" s="136" t="n">
        <f aca="false">SUM(D3:D33)</f>
        <v>0</v>
      </c>
    </row>
    <row r="36" customFormat="false" ht="6.75" hidden="false" customHeight="true" outlineLevel="0" collapsed="false">
      <c r="A36" s="134"/>
      <c r="B36" s="134"/>
      <c r="C36" s="134"/>
      <c r="D36" s="134"/>
    </row>
  </sheetData>
  <mergeCells count="5">
    <mergeCell ref="A1:D1"/>
    <mergeCell ref="A2:D2"/>
    <mergeCell ref="A34:D34"/>
    <mergeCell ref="A35:C35"/>
    <mergeCell ref="A36:D36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1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2" activeCellId="0" sqref="A2"/>
    </sheetView>
  </sheetViews>
  <sheetFormatPr defaultColWidth="8.42578125" defaultRowHeight="15" customHeight="false" zeroHeight="false" outlineLevelRow="0" outlineLevelCol="0"/>
  <cols>
    <col collapsed="false" customWidth="true" hidden="false" outlineLevel="0" max="1" min="1" style="123" width="28"/>
    <col collapsed="false" customWidth="true" hidden="false" outlineLevel="0" max="2" min="2" style="123" width="20"/>
    <col collapsed="false" customWidth="true" hidden="false" outlineLevel="0" max="3" min="3" style="123" width="12.71"/>
    <col collapsed="false" customWidth="true" hidden="false" outlineLevel="0" max="4" min="4" style="123" width="20.29"/>
    <col collapsed="false" customWidth="true" hidden="false" outlineLevel="0" max="5" min="5" style="123" width="7.15"/>
    <col collapsed="false" customWidth="true" hidden="false" outlineLevel="0" max="6" min="6" style="123" width="16.14"/>
    <col collapsed="false" customWidth="true" hidden="false" outlineLevel="0" max="7" min="7" style="123" width="12.86"/>
    <col collapsed="false" customWidth="true" hidden="false" outlineLevel="0" max="8" min="8" style="123" width="14.57"/>
    <col collapsed="false" customWidth="true" hidden="false" outlineLevel="0" max="9" min="9" style="123" width="14.86"/>
    <col collapsed="false" customWidth="true" hidden="false" outlineLevel="0" max="10" min="10" style="123" width="18.42"/>
    <col collapsed="false" customWidth="true" hidden="false" outlineLevel="0" max="11" min="11" style="123" width="15"/>
    <col collapsed="false" customWidth="false" hidden="false" outlineLevel="0" max="16384" min="12" style="123" width="8.42"/>
  </cols>
  <sheetData>
    <row r="1" customFormat="false" ht="76.5" hidden="false" customHeight="true" outlineLevel="0" collapsed="false">
      <c r="A1" s="137" t="s">
        <v>227</v>
      </c>
      <c r="B1" s="137" t="s">
        <v>228</v>
      </c>
      <c r="C1" s="138" t="s">
        <v>229</v>
      </c>
      <c r="D1" s="138" t="s">
        <v>230</v>
      </c>
      <c r="E1" s="139" t="s">
        <v>231</v>
      </c>
      <c r="F1" s="139" t="s">
        <v>232</v>
      </c>
      <c r="G1" s="139" t="s">
        <v>233</v>
      </c>
      <c r="H1" s="140" t="s">
        <v>234</v>
      </c>
      <c r="I1" s="141" t="s">
        <v>235</v>
      </c>
      <c r="J1" s="141" t="s">
        <v>236</v>
      </c>
      <c r="K1" s="140" t="s">
        <v>237</v>
      </c>
    </row>
    <row r="2" customFormat="false" ht="15" hidden="false" customHeight="false" outlineLevel="0" collapsed="false">
      <c r="A2" s="142" t="s">
        <v>7</v>
      </c>
      <c r="B2" s="142" t="s">
        <v>15</v>
      </c>
      <c r="C2" s="143" t="n">
        <v>40</v>
      </c>
      <c r="D2" s="143" t="s">
        <v>238</v>
      </c>
      <c r="E2" s="143" t="n">
        <v>1</v>
      </c>
      <c r="F2" s="144" t="n">
        <f aca="false">'Vigilante Supervisor Diurno 40h'!I188</f>
        <v>0</v>
      </c>
      <c r="G2" s="145" t="n">
        <f aca="false">F2*E2</f>
        <v>0</v>
      </c>
      <c r="H2" s="146" t="n">
        <f aca="false">'Vigilante Supervisor Diurno 40h'!I191</f>
        <v>1251.68756309372</v>
      </c>
      <c r="I2" s="146" t="n">
        <f aca="false">H2*E2</f>
        <v>1251.68756309372</v>
      </c>
      <c r="J2" s="147" t="n">
        <f aca="false">'Vigilante Supervisor Diurno 40h'!I194</f>
        <v>6842.24875431547</v>
      </c>
      <c r="K2" s="147" t="n">
        <f aca="false">E2*J2</f>
        <v>6842.24875431547</v>
      </c>
    </row>
    <row r="3" customFormat="false" ht="15" hidden="false" customHeight="false" outlineLevel="0" collapsed="false">
      <c r="A3" s="142" t="s">
        <v>239</v>
      </c>
      <c r="B3" s="142" t="s">
        <v>15</v>
      </c>
      <c r="C3" s="143" t="s">
        <v>240</v>
      </c>
      <c r="D3" s="143" t="s">
        <v>241</v>
      </c>
      <c r="E3" s="143" t="n">
        <v>1</v>
      </c>
      <c r="F3" s="148" t="n">
        <f aca="false">'Vigilante 8h diárias '!I188</f>
        <v>0</v>
      </c>
      <c r="G3" s="145" t="n">
        <f aca="false">F3*E3</f>
        <v>0</v>
      </c>
      <c r="H3" s="146" t="n">
        <f aca="false">'Vigilante 8h diárias '!I191</f>
        <v>430.120502069731</v>
      </c>
      <c r="I3" s="146" t="n">
        <f aca="false">H3*E3</f>
        <v>430.120502069731</v>
      </c>
      <c r="J3" s="147" t="n">
        <f aca="false">'Vigilante 8h diárias '!I194</f>
        <v>2599.01071738284</v>
      </c>
      <c r="K3" s="147" t="n">
        <f aca="false">E3*J3</f>
        <v>2599.01071738284</v>
      </c>
    </row>
    <row r="4" customFormat="false" ht="15" hidden="false" customHeight="false" outlineLevel="0" collapsed="false">
      <c r="A4" s="149" t="s">
        <v>195</v>
      </c>
      <c r="B4" s="142" t="s">
        <v>15</v>
      </c>
      <c r="C4" s="143" t="s">
        <v>196</v>
      </c>
      <c r="D4" s="143" t="s">
        <v>238</v>
      </c>
      <c r="E4" s="143" t="n">
        <v>4</v>
      </c>
      <c r="F4" s="144" t="n">
        <f aca="false">'Vigilante Diurno Porto Alegre'!I188</f>
        <v>0</v>
      </c>
      <c r="G4" s="145" t="n">
        <f aca="false">F4*E4</f>
        <v>0</v>
      </c>
      <c r="H4" s="146" t="n">
        <f aca="false">'Vigilante Diurno Porto Alegre'!I191</f>
        <v>2136.27737318486</v>
      </c>
      <c r="I4" s="146" t="n">
        <f aca="false">H4*E4</f>
        <v>8545.10949273946</v>
      </c>
      <c r="J4" s="147" t="n">
        <f aca="false">'Vigilante Diurno Porto Alegre'!I194</f>
        <v>11798.030208996</v>
      </c>
      <c r="K4" s="147" t="n">
        <f aca="false">E4*J4</f>
        <v>47192.1208359841</v>
      </c>
    </row>
    <row r="5" customFormat="false" ht="15" hidden="false" customHeight="false" outlineLevel="0" collapsed="false">
      <c r="A5" s="142" t="s">
        <v>197</v>
      </c>
      <c r="B5" s="142" t="s">
        <v>15</v>
      </c>
      <c r="C5" s="143" t="s">
        <v>196</v>
      </c>
      <c r="D5" s="143" t="s">
        <v>238</v>
      </c>
      <c r="E5" s="143" t="n">
        <v>5</v>
      </c>
      <c r="F5" s="144" t="n">
        <f aca="false">'Vigilante Noturno Porto Alegre '!I188</f>
        <v>0</v>
      </c>
      <c r="G5" s="145" t="n">
        <f aca="false">F5*E5</f>
        <v>0</v>
      </c>
      <c r="H5" s="146" t="e">
        <f aca="true">OFFSET(INDIRECT(SUBSTITUTE(_xlfn.FORMULATEXT(J5),"=","")), -3, 0)</f>
        <v>#REF!</v>
      </c>
      <c r="I5" s="146" t="e">
        <f aca="false">H5*E5</f>
        <v>#REF!</v>
      </c>
      <c r="J5" s="147" t="n">
        <f aca="false">'Vigilante Noturno Porto Alegre '!I194</f>
        <v>13934.1830820657</v>
      </c>
      <c r="K5" s="147" t="n">
        <f aca="false">E5*J5</f>
        <v>69670.9154103283</v>
      </c>
    </row>
    <row r="6" customFormat="false" ht="15" hidden="false" customHeight="false" outlineLevel="0" collapsed="false">
      <c r="A6" s="142" t="s">
        <v>195</v>
      </c>
      <c r="B6" s="142" t="s">
        <v>217</v>
      </c>
      <c r="C6" s="143" t="s">
        <v>196</v>
      </c>
      <c r="D6" s="143" t="s">
        <v>238</v>
      </c>
      <c r="E6" s="143" t="n">
        <v>1</v>
      </c>
      <c r="F6" s="144" t="n">
        <f aca="false">'Vigilante Diurno Esteio'!I188</f>
        <v>0</v>
      </c>
      <c r="G6" s="145" t="n">
        <f aca="false">F6*E6</f>
        <v>0</v>
      </c>
      <c r="H6" s="146" t="n">
        <f aca="false">'Vigilante Noturno Porto Alegre '!I191</f>
        <v>2554.27067523435</v>
      </c>
      <c r="I6" s="146" t="n">
        <f aca="false">H6*E6</f>
        <v>2554.27067523435</v>
      </c>
      <c r="J6" s="147" t="n">
        <f aca="false">'Vigilante Diurno Esteio'!I194</f>
        <v>11666.2420255885</v>
      </c>
      <c r="K6" s="147" t="n">
        <f aca="false">E6*J6</f>
        <v>11666.2420255885</v>
      </c>
    </row>
    <row r="7" customFormat="false" ht="15" hidden="false" customHeight="false" outlineLevel="0" collapsed="false">
      <c r="A7" s="142" t="s">
        <v>242</v>
      </c>
      <c r="B7" s="142" t="s">
        <v>218</v>
      </c>
      <c r="C7" s="143" t="s">
        <v>196</v>
      </c>
      <c r="D7" s="143" t="s">
        <v>238</v>
      </c>
      <c r="E7" s="143" t="n">
        <v>1</v>
      </c>
      <c r="F7" s="144" t="n">
        <f aca="false">'Vigilante Noturno Esteio'!I188</f>
        <v>0</v>
      </c>
      <c r="G7" s="145" t="n">
        <f aca="false">F7*E7</f>
        <v>0</v>
      </c>
      <c r="H7" s="146" t="n">
        <f aca="false">'Vigilante Noturno Esteio'!I191</f>
        <v>2554.27067523435</v>
      </c>
      <c r="I7" s="146" t="n">
        <f aca="false">H7*E7</f>
        <v>2554.27067523435</v>
      </c>
      <c r="J7" s="147" t="n">
        <f aca="false">'Vigilante Noturno Esteio'!I194</f>
        <v>13791.074533671</v>
      </c>
      <c r="K7" s="147" t="n">
        <f aca="false">E7*J7</f>
        <v>13791.074533671</v>
      </c>
    </row>
    <row r="8" customFormat="false" ht="15" hidden="false" customHeight="false" outlineLevel="0" collapsed="false">
      <c r="A8" s="142" t="s">
        <v>195</v>
      </c>
      <c r="B8" s="142" t="s">
        <v>219</v>
      </c>
      <c r="C8" s="143" t="s">
        <v>196</v>
      </c>
      <c r="D8" s="143" t="s">
        <v>238</v>
      </c>
      <c r="E8" s="143" t="n">
        <v>1</v>
      </c>
      <c r="F8" s="144" t="n">
        <f aca="false">'Vigilante Diurno Eldorado'!I188</f>
        <v>0</v>
      </c>
      <c r="G8" s="150" t="n">
        <f aca="false">F8*E8</f>
        <v>0</v>
      </c>
      <c r="H8" s="146" t="n">
        <f aca="false">'Vigilante Diurno Eldorado'!I191</f>
        <v>2136.27737318486</v>
      </c>
      <c r="I8" s="151" t="n">
        <f aca="false">H8*E8</f>
        <v>2136.27737318486</v>
      </c>
      <c r="J8" s="147" t="n">
        <f aca="false">'Vigilante Diurno Eldorado'!I194</f>
        <v>12304.8181183829</v>
      </c>
      <c r="K8" s="147" t="n">
        <f aca="false">E8*J8</f>
        <v>12304.8181183829</v>
      </c>
    </row>
    <row r="9" customFormat="false" ht="15" hidden="false" customHeight="false" outlineLevel="0" collapsed="false">
      <c r="A9" s="142" t="s">
        <v>197</v>
      </c>
      <c r="B9" s="142" t="s">
        <v>219</v>
      </c>
      <c r="C9" s="143" t="s">
        <v>196</v>
      </c>
      <c r="D9" s="143" t="s">
        <v>238</v>
      </c>
      <c r="E9" s="143" t="n">
        <v>1</v>
      </c>
      <c r="F9" s="144" t="n">
        <f aca="false">'Vigilante Noturno Eldorado'!I188</f>
        <v>0</v>
      </c>
      <c r="G9" s="150" t="n">
        <f aca="false">F9*E9</f>
        <v>0</v>
      </c>
      <c r="H9" s="146" t="n">
        <f aca="false">'Vigilante Noturno Eldorado'!I191</f>
        <v>2554.27067523435</v>
      </c>
      <c r="I9" s="151" t="n">
        <f aca="false">H9*E9</f>
        <v>2554.27067523435</v>
      </c>
      <c r="J9" s="147" t="n">
        <f aca="false">'Vigilante Noturno Eldorado'!I194</f>
        <v>14499.4316612136</v>
      </c>
      <c r="K9" s="147" t="n">
        <f aca="false">E9*J9</f>
        <v>14499.4316612136</v>
      </c>
    </row>
    <row r="10" customFormat="false" ht="6" hidden="false" customHeight="true" outlineLevel="0" collapsed="false">
      <c r="A10" s="152"/>
      <c r="B10" s="152"/>
      <c r="C10" s="152"/>
      <c r="D10" s="152"/>
      <c r="E10" s="152"/>
      <c r="F10" s="152"/>
      <c r="G10" s="152"/>
      <c r="H10" s="152"/>
      <c r="I10" s="152"/>
      <c r="J10" s="152"/>
      <c r="K10" s="152"/>
    </row>
    <row r="11" customFormat="false" ht="78" hidden="false" customHeight="true" outlineLevel="0" collapsed="false">
      <c r="A11" s="153" t="s">
        <v>243</v>
      </c>
      <c r="B11" s="153"/>
      <c r="C11" s="153"/>
      <c r="D11" s="153"/>
      <c r="E11" s="154" t="n">
        <f aca="false">SUM(E2:E9)</f>
        <v>15</v>
      </c>
      <c r="F11" s="155" t="s">
        <v>226</v>
      </c>
      <c r="G11" s="156" t="n">
        <f aca="false">SUM(G2:G9)</f>
        <v>0</v>
      </c>
      <c r="H11" s="157" t="s">
        <v>244</v>
      </c>
      <c r="I11" s="158" t="e">
        <f aca="false">SUM(I2:I9)</f>
        <v>#REF!</v>
      </c>
      <c r="J11" s="159" t="s">
        <v>245</v>
      </c>
      <c r="K11" s="160" t="e">
        <f aca="false">I11/K13</f>
        <v>#REF!</v>
      </c>
    </row>
    <row r="12" customFormat="false" ht="6" hidden="false" customHeight="true" outlineLevel="0" collapsed="false">
      <c r="A12" s="161"/>
      <c r="B12" s="161"/>
      <c r="C12" s="161"/>
      <c r="D12" s="161"/>
      <c r="E12" s="161"/>
      <c r="F12" s="161"/>
      <c r="G12" s="161"/>
      <c r="H12" s="161"/>
      <c r="I12" s="161"/>
      <c r="J12" s="161"/>
      <c r="K12" s="161"/>
    </row>
    <row r="13" customFormat="false" ht="26.25" hidden="false" customHeight="true" outlineLevel="0" collapsed="false">
      <c r="A13" s="153" t="s">
        <v>246</v>
      </c>
      <c r="B13" s="153"/>
      <c r="C13" s="153"/>
      <c r="D13" s="153"/>
      <c r="E13" s="153"/>
      <c r="F13" s="153"/>
      <c r="G13" s="153"/>
      <c r="H13" s="153"/>
      <c r="I13" s="153"/>
      <c r="J13" s="153"/>
      <c r="K13" s="162" t="n">
        <f aca="false">SUM(K2:K9)</f>
        <v>178565.862056867</v>
      </c>
    </row>
    <row r="14" customFormat="false" ht="6" hidden="false" customHeight="true" outlineLevel="0" collapsed="false">
      <c r="A14" s="152"/>
      <c r="B14" s="152"/>
      <c r="C14" s="152"/>
      <c r="D14" s="152"/>
      <c r="E14" s="152"/>
      <c r="F14" s="152"/>
      <c r="G14" s="152"/>
      <c r="H14" s="152"/>
      <c r="I14" s="152"/>
      <c r="J14" s="152"/>
      <c r="K14" s="152"/>
    </row>
  </sheetData>
  <mergeCells count="5">
    <mergeCell ref="A10:K10"/>
    <mergeCell ref="A11:D11"/>
    <mergeCell ref="A12:K12"/>
    <mergeCell ref="A13:J13"/>
    <mergeCell ref="A14:K14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2019-04-12T20:03:09Z</dcterms:created>
  <dc:creator>Dell</dc:creator>
  <dc:description/>
  <dc:language>pt-BR</dc:language>
  <cp:lastModifiedBy/>
  <cp:lastPrinted>2026-02-11T14:04:05Z</cp:lastPrinted>
  <dcterms:modified xsi:type="dcterms:W3CDTF">2026-04-30T08:38:00Z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