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29 2026\"/>
    </mc:Choice>
  </mc:AlternateContent>
  <xr:revisionPtr revIDLastSave="0" documentId="13_ncr:1_{8BCAE513-AF9D-421A-B34B-ACC3D969068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ux. Limpeza (14 POA)" sheetId="11" r:id="rId1"/>
    <sheet name="Aux. Limpeza (02 ELDORADO)" sheetId="13" r:id="rId2"/>
    <sheet name="Copeira (02 POA)" sheetId="14" r:id="rId3"/>
    <sheet name="Recepcionista (02 POA)" sheetId="15" r:id="rId4"/>
    <sheet name="Recepcionista (01 ELDORADO)" sheetId="16" r:id="rId5"/>
    <sheet name="Supervisor (01 POA)" sheetId="17" r:id="rId6"/>
    <sheet name="Aux. Administrativo (38 POA)" sheetId="18" r:id="rId7"/>
    <sheet name="Aux. Administrativo 01 ELDORADO" sheetId="19" r:id="rId8"/>
    <sheet name="Materiais Equipamentos" sheetId="12" r:id="rId9"/>
    <sheet name="Resumo" sheetId="3" r:id="rId10"/>
  </sheets>
  <externalReferences>
    <externalReference r:id="rId11"/>
    <externalReference r:id="rId12"/>
  </externalReferences>
  <definedNames>
    <definedName name="_xlnm.Print_Area" localSheetId="0">'Aux. Limpeza (14 POA)'!$A$1:$I$196</definedName>
    <definedName name="Auxiliar" localSheetId="0">#REF!</definedName>
    <definedName name="Auxiliar" localSheetId="8">#REF!</definedName>
    <definedName name="Auxiliar">#REF!</definedName>
    <definedName name="CUSTO_VALE_TRANSPORTE" localSheetId="0">#REF!</definedName>
    <definedName name="CUSTO_VALE_TRANSPORTE" localSheetId="8">#REF!</definedName>
    <definedName name="CUSTO_VALE_TRANSPORTE">#REF!</definedName>
    <definedName name="ecwece4c" localSheetId="0">#REF!</definedName>
    <definedName name="ecwece4c" localSheetId="8">#REF!</definedName>
    <definedName name="ecwece4c">#REF!</definedName>
    <definedName name="MOMB4">'[1]SERVENTE MANUTENCAO'!$I$144</definedName>
    <definedName name="MONA1" localSheetId="0">#REF!</definedName>
    <definedName name="MONA1" localSheetId="8">#REF!</definedName>
    <definedName name="MONA1">#REF!</definedName>
    <definedName name="MONA2" localSheetId="0">#REF!</definedName>
    <definedName name="MONA2" localSheetId="8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8">#REF!</definedName>
    <definedName name="MONA5">#REF!</definedName>
    <definedName name="MONA6" localSheetId="0">#REF!</definedName>
    <definedName name="MONA6" localSheetId="8">#REF!</definedName>
    <definedName name="MONA6">#REF!</definedName>
    <definedName name="MONA7" localSheetId="0">#REF!</definedName>
    <definedName name="MONA7" localSheetId="8">#REF!</definedName>
    <definedName name="MONA7">#REF!</definedName>
    <definedName name="MONA8">[2]MECANICO_REFRIGERACAO!$I$138</definedName>
    <definedName name="MONB1" localSheetId="0">#REF!</definedName>
    <definedName name="MONB1" localSheetId="8">#REF!</definedName>
    <definedName name="MONB1">#REF!</definedName>
    <definedName name="MONB2" localSheetId="0">#REF!</definedName>
    <definedName name="MONB2" localSheetId="8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8">#REF!</definedName>
    <definedName name="MONB5">#REF!</definedName>
    <definedName name="MONB6" localSheetId="0">#REF!</definedName>
    <definedName name="MONB6" localSheetId="8">#REF!</definedName>
    <definedName name="MONB6">#REF!</definedName>
    <definedName name="MONB7" localSheetId="0">#REF!</definedName>
    <definedName name="MONB7" localSheetId="8">#REF!</definedName>
    <definedName name="MONB7">#REF!</definedName>
    <definedName name="MONB8">[2]MECANICO_REFRIGERACAO!$I$144</definedName>
    <definedName name="MONC1" localSheetId="0">#REF!</definedName>
    <definedName name="MONC1" localSheetId="8">#REF!</definedName>
    <definedName name="MONC1">#REF!</definedName>
    <definedName name="MONC2" localSheetId="0">#REF!</definedName>
    <definedName name="MONC2" localSheetId="8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8">#REF!</definedName>
    <definedName name="MONC5">#REF!</definedName>
    <definedName name="MONC6" localSheetId="0">#REF!</definedName>
    <definedName name="MONC6" localSheetId="8">#REF!</definedName>
    <definedName name="MONC6">#REF!</definedName>
    <definedName name="MONC7" localSheetId="0">#REF!</definedName>
    <definedName name="MONC7" localSheetId="8">#REF!</definedName>
    <definedName name="MONC7">#REF!</definedName>
    <definedName name="MONC8">[2]MECANICO_REFRIGERACAO!$I$148</definedName>
    <definedName name="mont" localSheetId="0">#REF!</definedName>
    <definedName name="mont" localSheetId="8">#REF!</definedName>
    <definedName name="mont">#REF!</definedName>
    <definedName name="MONTANTEA" localSheetId="0">#REF!</definedName>
    <definedName name="MONTANTEA" localSheetId="8">#REF!</definedName>
    <definedName name="MONTANTEA">#REF!</definedName>
    <definedName name="MONTANTEA1" localSheetId="0">#REF!</definedName>
    <definedName name="MONTANTEA1" localSheetId="8">#REF!</definedName>
    <definedName name="MONTANTEA1">#REF!</definedName>
    <definedName name="MONTANTEA2" localSheetId="0">#REF!</definedName>
    <definedName name="MONTANTEA2" localSheetId="8">#REF!</definedName>
    <definedName name="MONTANTEA2">#REF!</definedName>
    <definedName name="MONTANTEB" localSheetId="0">#REF!</definedName>
    <definedName name="MONTANTEB" localSheetId="8">#REF!</definedName>
    <definedName name="MONTANTEB">#REF!</definedName>
    <definedName name="MONTANTEB1" localSheetId="0">#REF!</definedName>
    <definedName name="MONTANTEB1" localSheetId="8">#REF!</definedName>
    <definedName name="MONTANTEB1">#REF!</definedName>
    <definedName name="MONTANTEB2" localSheetId="0">#REF!</definedName>
    <definedName name="MONTANTEB2" localSheetId="8">#REF!</definedName>
    <definedName name="MONTANTEB2">#REF!</definedName>
    <definedName name="MONTANTEC" localSheetId="0">#REF!</definedName>
    <definedName name="MONTANTEC" localSheetId="8">#REF!</definedName>
    <definedName name="MONTANTEC">#REF!</definedName>
    <definedName name="MONTANTEC1" localSheetId="0">#REF!</definedName>
    <definedName name="MONTANTEC1" localSheetId="8">#REF!</definedName>
    <definedName name="MONTANTEC1">#REF!</definedName>
    <definedName name="MONTANTEC2" localSheetId="0">#REF!</definedName>
    <definedName name="MONTANTEC2" localSheetId="8">#REF!</definedName>
    <definedName name="MONTANTEC2">#REF!</definedName>
    <definedName name="ok" localSheetId="0">#REF!</definedName>
    <definedName name="ok" localSheetId="8">#REF!</definedName>
    <definedName name="ok">#REF!</definedName>
    <definedName name="REMUNERACAO1" localSheetId="0">#REF!</definedName>
    <definedName name="REMUNERACAO1" localSheetId="8">#REF!</definedName>
    <definedName name="REMUNERACAO1">#REF!</definedName>
    <definedName name="REMUNERACAO2" localSheetId="0">#REF!</definedName>
    <definedName name="REMUNERACAO2" localSheetId="8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8">#REF!</definedName>
    <definedName name="REMUNERACAO5">#REF!</definedName>
    <definedName name="REMUNERACAO6" localSheetId="0">#REF!</definedName>
    <definedName name="REMUNERACAO6" localSheetId="8">#REF!</definedName>
    <definedName name="REMUNERACAO6">#REF!</definedName>
    <definedName name="REMUNERACAO7" localSheetId="0">#REF!</definedName>
    <definedName name="REMUNERACAO7" localSheetId="8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8">#REF!</definedName>
    <definedName name="TOTAL_MONT_A">#REF!</definedName>
    <definedName name="TOTAL1" localSheetId="0">#REF!</definedName>
    <definedName name="TOTAL1" localSheetId="8">#REF!</definedName>
    <definedName name="TOTAL1">#REF!</definedName>
    <definedName name="TOTAL2" localSheetId="0">#REF!</definedName>
    <definedName name="TOTAL2" localSheetId="8">#REF!</definedName>
    <definedName name="TOTAL2">#REF!</definedName>
    <definedName name="VALE_TRANSPORTE" localSheetId="0">#REF!</definedName>
    <definedName name="VALE_TRANSPORTE" localSheetId="8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9" l="1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90" i="19" s="1"/>
  <c r="G114" i="19"/>
  <c r="C114" i="19"/>
  <c r="A114" i="19"/>
  <c r="H113" i="19"/>
  <c r="F112" i="19"/>
  <c r="G110" i="19"/>
  <c r="C110" i="19"/>
  <c r="A110" i="19"/>
  <c r="G106" i="19"/>
  <c r="F106" i="19"/>
  <c r="H106" i="19" s="1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I38" i="19"/>
  <c r="G11" i="19"/>
  <c r="A6" i="19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G114" i="18"/>
  <c r="C114" i="18"/>
  <c r="A114" i="18"/>
  <c r="E114" i="18" s="1"/>
  <c r="H113" i="18"/>
  <c r="F112" i="18"/>
  <c r="G110" i="18"/>
  <c r="C110" i="18"/>
  <c r="A110" i="18"/>
  <c r="G106" i="18"/>
  <c r="F106" i="18"/>
  <c r="H106" i="18" s="1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I38" i="18"/>
  <c r="I43" i="18" s="1"/>
  <c r="G11" i="18"/>
  <c r="A6" i="18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90" i="17"/>
  <c r="G114" i="17"/>
  <c r="C114" i="17"/>
  <c r="A114" i="17"/>
  <c r="H113" i="17"/>
  <c r="F112" i="17"/>
  <c r="G110" i="17"/>
  <c r="C110" i="17"/>
  <c r="A110" i="17"/>
  <c r="E110" i="17" s="1"/>
  <c r="F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I38" i="17"/>
  <c r="F106" i="17" s="1"/>
  <c r="H106" i="17" s="1"/>
  <c r="G11" i="17"/>
  <c r="A6" i="17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G114" i="16"/>
  <c r="C114" i="16"/>
  <c r="A114" i="16"/>
  <c r="E114" i="16" s="1"/>
  <c r="H113" i="16"/>
  <c r="F112" i="16"/>
  <c r="G110" i="16"/>
  <c r="C110" i="16"/>
  <c r="A110" i="16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I38" i="16"/>
  <c r="F106" i="16" s="1"/>
  <c r="H106" i="16" s="1"/>
  <c r="G11" i="16"/>
  <c r="A6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90" i="15"/>
  <c r="G114" i="15"/>
  <c r="C114" i="15"/>
  <c r="A114" i="15"/>
  <c r="H113" i="15"/>
  <c r="F112" i="15"/>
  <c r="G110" i="15"/>
  <c r="C110" i="15"/>
  <c r="A110" i="15"/>
  <c r="E110" i="15" s="1"/>
  <c r="G106" i="15"/>
  <c r="F106" i="15"/>
  <c r="H106" i="15" s="1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H88" i="15" s="1"/>
  <c r="H89" i="15" s="1"/>
  <c r="I45" i="15"/>
  <c r="I44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I38" i="15"/>
  <c r="G11" i="15"/>
  <c r="A6" i="15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I38" i="14"/>
  <c r="F106" i="14" s="1"/>
  <c r="G11" i="14"/>
  <c r="A6" i="14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H91" i="13" s="1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F106" i="13" s="1"/>
  <c r="G11" i="13"/>
  <c r="A6" i="13"/>
  <c r="G5" i="13"/>
  <c r="H91" i="15" l="1"/>
  <c r="I46" i="16"/>
  <c r="H110" i="17"/>
  <c r="E110" i="19"/>
  <c r="F110" i="19" s="1"/>
  <c r="H110" i="19" s="1"/>
  <c r="I110" i="19" s="1"/>
  <c r="I95" i="19" s="1"/>
  <c r="H95" i="19" s="1"/>
  <c r="I190" i="18"/>
  <c r="I110" i="17"/>
  <c r="I95" i="17" s="1"/>
  <c r="H95" i="17" s="1"/>
  <c r="E106" i="18"/>
  <c r="I106" i="18" s="1"/>
  <c r="I97" i="18" s="1"/>
  <c r="I130" i="18" s="1"/>
  <c r="I190" i="16"/>
  <c r="H106" i="13"/>
  <c r="E114" i="15"/>
  <c r="F114" i="15" s="1"/>
  <c r="H114" i="15" s="1"/>
  <c r="I114" i="15" s="1"/>
  <c r="I94" i="15" s="1"/>
  <c r="E114" i="13"/>
  <c r="I46" i="15"/>
  <c r="H39" i="15" s="1"/>
  <c r="E110" i="16"/>
  <c r="E114" i="17"/>
  <c r="E110" i="18"/>
  <c r="E114" i="19"/>
  <c r="E106" i="15"/>
  <c r="I106" i="15" s="1"/>
  <c r="I97" i="15" s="1"/>
  <c r="I143" i="15" s="1"/>
  <c r="E106" i="13"/>
  <c r="I106" i="13" s="1"/>
  <c r="I97" i="13" s="1"/>
  <c r="I130" i="13" s="1"/>
  <c r="E110" i="13"/>
  <c r="F110" i="13" s="1"/>
  <c r="H110" i="13" s="1"/>
  <c r="I110" i="13" s="1"/>
  <c r="I95" i="13" s="1"/>
  <c r="H106" i="14"/>
  <c r="E110" i="14"/>
  <c r="E114" i="14"/>
  <c r="F114" i="14" s="1"/>
  <c r="H114" i="14" s="1"/>
  <c r="I114" i="14" s="1"/>
  <c r="I94" i="14" s="1"/>
  <c r="I46" i="19"/>
  <c r="H43" i="19" s="1"/>
  <c r="E106" i="19"/>
  <c r="I106" i="19" s="1"/>
  <c r="I97" i="19" s="1"/>
  <c r="I130" i="19" s="1"/>
  <c r="H101" i="19"/>
  <c r="F114" i="19"/>
  <c r="H114" i="19" s="1"/>
  <c r="I114" i="19"/>
  <c r="I94" i="19" s="1"/>
  <c r="H88" i="19"/>
  <c r="H89" i="19" s="1"/>
  <c r="H91" i="19" s="1"/>
  <c r="I46" i="18"/>
  <c r="I58" i="18" s="1"/>
  <c r="F110" i="18"/>
  <c r="H110" i="18" s="1"/>
  <c r="I110" i="18" s="1"/>
  <c r="I95" i="18" s="1"/>
  <c r="H95" i="18" s="1"/>
  <c r="I76" i="18"/>
  <c r="I62" i="18"/>
  <c r="A145" i="18"/>
  <c r="I64" i="18"/>
  <c r="I75" i="18"/>
  <c r="I61" i="18"/>
  <c r="I74" i="18"/>
  <c r="H40" i="18"/>
  <c r="I60" i="18"/>
  <c r="I71" i="18"/>
  <c r="H97" i="18"/>
  <c r="I143" i="18"/>
  <c r="H43" i="18"/>
  <c r="F114" i="18"/>
  <c r="H114" i="18" s="1"/>
  <c r="I114" i="18" s="1"/>
  <c r="I94" i="18" s="1"/>
  <c r="H88" i="18"/>
  <c r="H89" i="18" s="1"/>
  <c r="H91" i="18" s="1"/>
  <c r="E106" i="17"/>
  <c r="I106" i="17" s="1"/>
  <c r="I97" i="17" s="1"/>
  <c r="I46" i="17"/>
  <c r="I60" i="17" s="1"/>
  <c r="I193" i="17"/>
  <c r="H40" i="17"/>
  <c r="F114" i="17"/>
  <c r="H114" i="17" s="1"/>
  <c r="I114" i="17" s="1"/>
  <c r="I94" i="17" s="1"/>
  <c r="I143" i="17"/>
  <c r="I130" i="17"/>
  <c r="H97" i="17"/>
  <c r="I76" i="17"/>
  <c r="I74" i="17"/>
  <c r="H43" i="17"/>
  <c r="H39" i="17"/>
  <c r="A145" i="17"/>
  <c r="I72" i="17"/>
  <c r="H42" i="17"/>
  <c r="H100" i="17"/>
  <c r="I84" i="17"/>
  <c r="I70" i="17"/>
  <c r="H99" i="17"/>
  <c r="I82" i="17"/>
  <c r="H45" i="17"/>
  <c r="H41" i="17"/>
  <c r="A132" i="17"/>
  <c r="I65" i="17"/>
  <c r="H98" i="17"/>
  <c r="I64" i="17"/>
  <c r="I75" i="17"/>
  <c r="I61" i="17"/>
  <c r="H96" i="17"/>
  <c r="I73" i="17"/>
  <c r="I59" i="17"/>
  <c r="H101" i="17"/>
  <c r="I58" i="17"/>
  <c r="I71" i="17"/>
  <c r="H38" i="17"/>
  <c r="I83" i="17"/>
  <c r="H88" i="17"/>
  <c r="H89" i="17" s="1"/>
  <c r="H91" i="17" s="1"/>
  <c r="E106" i="16"/>
  <c r="I106" i="16" s="1"/>
  <c r="I97" i="16" s="1"/>
  <c r="I130" i="16" s="1"/>
  <c r="I76" i="16"/>
  <c r="I62" i="16"/>
  <c r="I75" i="16"/>
  <c r="H43" i="16"/>
  <c r="A145" i="16"/>
  <c r="I58" i="16"/>
  <c r="H38" i="16"/>
  <c r="I83" i="16"/>
  <c r="H99" i="16"/>
  <c r="I82" i="16"/>
  <c r="H45" i="16"/>
  <c r="H41" i="16"/>
  <c r="I65" i="16"/>
  <c r="I64" i="16"/>
  <c r="I61" i="16"/>
  <c r="I74" i="16"/>
  <c r="I60" i="16"/>
  <c r="H39" i="16"/>
  <c r="H96" i="16"/>
  <c r="I73" i="16"/>
  <c r="I59" i="16"/>
  <c r="H101" i="16"/>
  <c r="I71" i="16"/>
  <c r="H42" i="16"/>
  <c r="H100" i="16"/>
  <c r="I70" i="16"/>
  <c r="I173" i="16"/>
  <c r="I77" i="16"/>
  <c r="I63" i="16"/>
  <c r="H40" i="16"/>
  <c r="I72" i="16"/>
  <c r="I84" i="16"/>
  <c r="A132" i="16"/>
  <c r="H44" i="16"/>
  <c r="I193" i="16"/>
  <c r="F110" i="16"/>
  <c r="H110" i="16" s="1"/>
  <c r="I110" i="16"/>
  <c r="I95" i="16" s="1"/>
  <c r="H95" i="16" s="1"/>
  <c r="H98" i="16"/>
  <c r="F114" i="16"/>
  <c r="H114" i="16" s="1"/>
  <c r="I114" i="16" s="1"/>
  <c r="I94" i="16" s="1"/>
  <c r="H88" i="16"/>
  <c r="H89" i="16" s="1"/>
  <c r="H91" i="16" s="1"/>
  <c r="I62" i="15"/>
  <c r="I58" i="15"/>
  <c r="A145" i="15"/>
  <c r="I130" i="15"/>
  <c r="F110" i="15"/>
  <c r="H110" i="15" s="1"/>
  <c r="I110" i="15" s="1"/>
  <c r="I95" i="15" s="1"/>
  <c r="I46" i="14"/>
  <c r="I71" i="14" s="1"/>
  <c r="E106" i="14"/>
  <c r="I106" i="14" s="1"/>
  <c r="I97" i="14" s="1"/>
  <c r="I143" i="14" s="1"/>
  <c r="I76" i="14"/>
  <c r="I62" i="14"/>
  <c r="I75" i="14"/>
  <c r="I74" i="14"/>
  <c r="H43" i="14"/>
  <c r="H96" i="14"/>
  <c r="H98" i="14"/>
  <c r="I64" i="14"/>
  <c r="I173" i="14"/>
  <c r="I77" i="14"/>
  <c r="I63" i="14"/>
  <c r="H44" i="14"/>
  <c r="H40" i="14"/>
  <c r="H101" i="14"/>
  <c r="I58" i="14"/>
  <c r="H38" i="14"/>
  <c r="H100" i="14"/>
  <c r="I84" i="14"/>
  <c r="I83" i="14"/>
  <c r="H99" i="14"/>
  <c r="F110" i="14"/>
  <c r="H110" i="14" s="1"/>
  <c r="I110" i="14" s="1"/>
  <c r="I95" i="14" s="1"/>
  <c r="H95" i="14" s="1"/>
  <c r="I193" i="14"/>
  <c r="F114" i="13"/>
  <c r="H114" i="13" s="1"/>
  <c r="I114" i="13" s="1"/>
  <c r="I94" i="13" s="1"/>
  <c r="I46" i="13"/>
  <c r="H100" i="13" s="1"/>
  <c r="H97" i="15" l="1"/>
  <c r="I88" i="15"/>
  <c r="I89" i="15" s="1"/>
  <c r="H44" i="15"/>
  <c r="H40" i="15"/>
  <c r="I74" i="15"/>
  <c r="I173" i="18"/>
  <c r="H44" i="18"/>
  <c r="I58" i="19"/>
  <c r="I84" i="19"/>
  <c r="I77" i="15"/>
  <c r="I63" i="15"/>
  <c r="I61" i="15"/>
  <c r="I66" i="15" s="1"/>
  <c r="I193" i="18"/>
  <c r="A132" i="18"/>
  <c r="I77" i="18"/>
  <c r="A145" i="19"/>
  <c r="I76" i="15"/>
  <c r="I173" i="15"/>
  <c r="I130" i="14"/>
  <c r="H98" i="15"/>
  <c r="H98" i="18"/>
  <c r="I75" i="15"/>
  <c r="I78" i="15" s="1"/>
  <c r="A132" i="15"/>
  <c r="I72" i="18"/>
  <c r="I75" i="19"/>
  <c r="H97" i="14"/>
  <c r="I70" i="14"/>
  <c r="I193" i="15"/>
  <c r="I84" i="15"/>
  <c r="I70" i="15"/>
  <c r="I82" i="15"/>
  <c r="I85" i="16"/>
  <c r="I82" i="18"/>
  <c r="I59" i="18"/>
  <c r="I66" i="18" s="1"/>
  <c r="I83" i="18"/>
  <c r="I76" i="19"/>
  <c r="I60" i="15"/>
  <c r="I70" i="19"/>
  <c r="H43" i="15"/>
  <c r="I63" i="18"/>
  <c r="H42" i="18"/>
  <c r="I61" i="19"/>
  <c r="I65" i="15"/>
  <c r="H99" i="15"/>
  <c r="H41" i="18"/>
  <c r="H46" i="18" s="1"/>
  <c r="H45" i="18"/>
  <c r="A145" i="14"/>
  <c r="I65" i="14"/>
  <c r="I66" i="14" s="1"/>
  <c r="H39" i="14"/>
  <c r="H42" i="14"/>
  <c r="I72" i="15"/>
  <c r="H38" i="15"/>
  <c r="I83" i="15"/>
  <c r="H99" i="18"/>
  <c r="I73" i="18"/>
  <c r="I84" i="18"/>
  <c r="H44" i="19"/>
  <c r="I143" i="19"/>
  <c r="H101" i="15"/>
  <c r="I65" i="18"/>
  <c r="I59" i="14"/>
  <c r="H45" i="15"/>
  <c r="H101" i="18"/>
  <c r="H41" i="14"/>
  <c r="I60" i="14"/>
  <c r="I72" i="14"/>
  <c r="H95" i="15"/>
  <c r="I73" i="15"/>
  <c r="H42" i="15"/>
  <c r="H100" i="15"/>
  <c r="I70" i="18"/>
  <c r="I78" i="18" s="1"/>
  <c r="H96" i="18"/>
  <c r="H100" i="18"/>
  <c r="I173" i="19"/>
  <c r="H97" i="19"/>
  <c r="I59" i="15"/>
  <c r="I64" i="15"/>
  <c r="A132" i="14"/>
  <c r="H41" i="15"/>
  <c r="I62" i="19"/>
  <c r="H45" i="14"/>
  <c r="I61" i="14"/>
  <c r="I73" i="14"/>
  <c r="H96" i="15"/>
  <c r="I71" i="15"/>
  <c r="I62" i="17"/>
  <c r="H38" i="18"/>
  <c r="H39" i="18"/>
  <c r="A132" i="19"/>
  <c r="H40" i="19"/>
  <c r="H45" i="19"/>
  <c r="I63" i="19"/>
  <c r="I82" i="19"/>
  <c r="I60" i="19"/>
  <c r="H98" i="19"/>
  <c r="I77" i="19"/>
  <c r="I71" i="19"/>
  <c r="I64" i="19"/>
  <c r="I74" i="19"/>
  <c r="I65" i="19"/>
  <c r="H96" i="19"/>
  <c r="I143" i="16"/>
  <c r="H97" i="16"/>
  <c r="I193" i="13"/>
  <c r="I143" i="13"/>
  <c r="I82" i="14"/>
  <c r="I85" i="14" s="1"/>
  <c r="E145" i="14" s="1"/>
  <c r="I88" i="14"/>
  <c r="I89" i="14" s="1"/>
  <c r="F132" i="14" s="1"/>
  <c r="I193" i="19"/>
  <c r="H99" i="19"/>
  <c r="H100" i="19"/>
  <c r="I72" i="19"/>
  <c r="H39" i="19"/>
  <c r="I83" i="19"/>
  <c r="H38" i="19"/>
  <c r="I59" i="19"/>
  <c r="H41" i="19"/>
  <c r="H42" i="19"/>
  <c r="I73" i="19"/>
  <c r="I102" i="19"/>
  <c r="H94" i="19"/>
  <c r="I88" i="19"/>
  <c r="I89" i="19" s="1"/>
  <c r="H94" i="18"/>
  <c r="I102" i="18"/>
  <c r="I88" i="18"/>
  <c r="I89" i="18" s="1"/>
  <c r="I173" i="17"/>
  <c r="I77" i="17"/>
  <c r="I78" i="17" s="1"/>
  <c r="H44" i="17"/>
  <c r="H46" i="17" s="1"/>
  <c r="H116" i="17" s="1"/>
  <c r="I63" i="17"/>
  <c r="I66" i="17" s="1"/>
  <c r="H94" i="17"/>
  <c r="H102" i="17" s="1"/>
  <c r="I102" i="17"/>
  <c r="I85" i="17"/>
  <c r="I88" i="17"/>
  <c r="I89" i="17" s="1"/>
  <c r="H94" i="16"/>
  <c r="H102" i="16" s="1"/>
  <c r="I102" i="16"/>
  <c r="H46" i="16"/>
  <c r="H116" i="16" s="1"/>
  <c r="E145" i="16"/>
  <c r="E132" i="16"/>
  <c r="I66" i="16"/>
  <c r="I78" i="16"/>
  <c r="I88" i="16"/>
  <c r="I89" i="16" s="1"/>
  <c r="I102" i="15"/>
  <c r="H94" i="15"/>
  <c r="I85" i="15"/>
  <c r="H46" i="15"/>
  <c r="F132" i="15"/>
  <c r="F145" i="15"/>
  <c r="I78" i="14"/>
  <c r="D145" i="14" s="1"/>
  <c r="I102" i="14"/>
  <c r="H94" i="14"/>
  <c r="H102" i="14" s="1"/>
  <c r="H46" i="14"/>
  <c r="H116" i="14" s="1"/>
  <c r="H95" i="13"/>
  <c r="H43" i="13"/>
  <c r="H97" i="13"/>
  <c r="I102" i="13"/>
  <c r="H94" i="13"/>
  <c r="H98" i="13"/>
  <c r="H41" i="13"/>
  <c r="H39" i="13"/>
  <c r="I76" i="13"/>
  <c r="I62" i="13"/>
  <c r="I75" i="13"/>
  <c r="I61" i="13"/>
  <c r="I88" i="13"/>
  <c r="I89" i="13" s="1"/>
  <c r="I74" i="13"/>
  <c r="I60" i="13"/>
  <c r="A145" i="13"/>
  <c r="H96" i="13"/>
  <c r="I73" i="13"/>
  <c r="I59" i="13"/>
  <c r="H101" i="13"/>
  <c r="H42" i="13"/>
  <c r="I82" i="13"/>
  <c r="H45" i="13"/>
  <c r="I65" i="13"/>
  <c r="I72" i="13"/>
  <c r="I58" i="13"/>
  <c r="I71" i="13"/>
  <c r="H38" i="13"/>
  <c r="I83" i="13"/>
  <c r="I77" i="13"/>
  <c r="I63" i="13"/>
  <c r="I84" i="13"/>
  <c r="I70" i="13"/>
  <c r="A132" i="13"/>
  <c r="I64" i="13"/>
  <c r="I173" i="13"/>
  <c r="H99" i="13"/>
  <c r="H44" i="13"/>
  <c r="H40" i="13"/>
  <c r="F145" i="14" l="1"/>
  <c r="H102" i="15"/>
  <c r="I85" i="19"/>
  <c r="E145" i="19" s="1"/>
  <c r="H116" i="15"/>
  <c r="E132" i="14"/>
  <c r="D132" i="14"/>
  <c r="H102" i="18"/>
  <c r="H116" i="18" s="1"/>
  <c r="I85" i="18"/>
  <c r="H102" i="19"/>
  <c r="H116" i="19" s="1"/>
  <c r="I78" i="19"/>
  <c r="D132" i="19" s="1"/>
  <c r="I66" i="19"/>
  <c r="C132" i="19" s="1"/>
  <c r="H46" i="19"/>
  <c r="I85" i="13"/>
  <c r="E132" i="19"/>
  <c r="F132" i="19"/>
  <c r="F145" i="19"/>
  <c r="G145" i="19"/>
  <c r="G132" i="19"/>
  <c r="I175" i="19"/>
  <c r="F132" i="18"/>
  <c r="F145" i="18"/>
  <c r="C132" i="18"/>
  <c r="C145" i="18"/>
  <c r="D132" i="18"/>
  <c r="D145" i="18"/>
  <c r="G145" i="18"/>
  <c r="I175" i="18"/>
  <c r="G132" i="18"/>
  <c r="F132" i="17"/>
  <c r="F145" i="17"/>
  <c r="D132" i="17"/>
  <c r="D145" i="17"/>
  <c r="G132" i="17"/>
  <c r="I175" i="17"/>
  <c r="G145" i="17"/>
  <c r="E145" i="17"/>
  <c r="E132" i="17"/>
  <c r="C145" i="17"/>
  <c r="H145" i="17" s="1"/>
  <c r="I145" i="17" s="1"/>
  <c r="I174" i="17"/>
  <c r="C132" i="17"/>
  <c r="I91" i="17"/>
  <c r="I116" i="17" s="1"/>
  <c r="A161" i="17" s="1"/>
  <c r="F132" i="16"/>
  <c r="F145" i="16"/>
  <c r="D145" i="16"/>
  <c r="D132" i="16"/>
  <c r="G132" i="16"/>
  <c r="G145" i="16"/>
  <c r="I175" i="16"/>
  <c r="C132" i="16"/>
  <c r="H132" i="16" s="1"/>
  <c r="I132" i="16" s="1"/>
  <c r="I174" i="16"/>
  <c r="C145" i="16"/>
  <c r="I91" i="16"/>
  <c r="I116" i="16" s="1"/>
  <c r="A161" i="16" s="1"/>
  <c r="C145" i="15"/>
  <c r="C132" i="15"/>
  <c r="I174" i="15"/>
  <c r="I91" i="15"/>
  <c r="I116" i="15" s="1"/>
  <c r="A161" i="15" s="1"/>
  <c r="E145" i="15"/>
  <c r="E132" i="15"/>
  <c r="D132" i="15"/>
  <c r="D145" i="15"/>
  <c r="I175" i="15"/>
  <c r="G145" i="15"/>
  <c r="G132" i="15"/>
  <c r="C145" i="14"/>
  <c r="C132" i="14"/>
  <c r="I174" i="14"/>
  <c r="I91" i="14"/>
  <c r="I116" i="14" s="1"/>
  <c r="A161" i="14" s="1"/>
  <c r="G132" i="14"/>
  <c r="I175" i="14"/>
  <c r="G145" i="14"/>
  <c r="I66" i="13"/>
  <c r="I78" i="13"/>
  <c r="C145" i="13"/>
  <c r="C132" i="13"/>
  <c r="E145" i="13"/>
  <c r="E132" i="13"/>
  <c r="H46" i="13"/>
  <c r="H102" i="13"/>
  <c r="F132" i="13"/>
  <c r="F145" i="13"/>
  <c r="G132" i="13"/>
  <c r="I175" i="13"/>
  <c r="G145" i="13"/>
  <c r="C145" i="19" l="1"/>
  <c r="E132" i="18"/>
  <c r="E145" i="18"/>
  <c r="I174" i="18"/>
  <c r="D145" i="19"/>
  <c r="I91" i="18"/>
  <c r="I116" i="18" s="1"/>
  <c r="A161" i="18" s="1"/>
  <c r="H132" i="17"/>
  <c r="I132" i="17" s="1"/>
  <c r="H126" i="17" s="1"/>
  <c r="I174" i="19"/>
  <c r="I176" i="19" s="1"/>
  <c r="I91" i="19"/>
  <c r="I116" i="19" s="1"/>
  <c r="A161" i="19" s="1"/>
  <c r="H145" i="19"/>
  <c r="I145" i="19" s="1"/>
  <c r="H136" i="19" s="1"/>
  <c r="H145" i="16"/>
  <c r="I145" i="16" s="1"/>
  <c r="H136" i="16" s="1"/>
  <c r="I174" i="13"/>
  <c r="I176" i="13" s="1"/>
  <c r="H132" i="19"/>
  <c r="I132" i="19" s="1"/>
  <c r="H120" i="19" s="1"/>
  <c r="H126" i="19"/>
  <c r="H124" i="19"/>
  <c r="H125" i="19"/>
  <c r="G130" i="19"/>
  <c r="I121" i="19" s="1"/>
  <c r="H132" i="18"/>
  <c r="I132" i="18" s="1"/>
  <c r="H145" i="18"/>
  <c r="I145" i="18" s="1"/>
  <c r="I176" i="18"/>
  <c r="I176" i="17"/>
  <c r="H136" i="17"/>
  <c r="H135" i="17"/>
  <c r="H137" i="17" s="1"/>
  <c r="G143" i="17"/>
  <c r="I176" i="16"/>
  <c r="H122" i="16"/>
  <c r="H126" i="16"/>
  <c r="G130" i="16"/>
  <c r="I121" i="16" s="1"/>
  <c r="H120" i="16"/>
  <c r="H125" i="16"/>
  <c r="H124" i="16"/>
  <c r="H123" i="16"/>
  <c r="I176" i="15"/>
  <c r="H132" i="15"/>
  <c r="I132" i="15" s="1"/>
  <c r="H145" i="15"/>
  <c r="I145" i="15" s="1"/>
  <c r="I91" i="13"/>
  <c r="I116" i="13" s="1"/>
  <c r="A161" i="13" s="1"/>
  <c r="I176" i="14"/>
  <c r="H132" i="14"/>
  <c r="I132" i="14" s="1"/>
  <c r="H145" i="14"/>
  <c r="I145" i="14" s="1"/>
  <c r="H116" i="13"/>
  <c r="D145" i="13"/>
  <c r="H145" i="13" s="1"/>
  <c r="I145" i="13" s="1"/>
  <c r="D132" i="13"/>
  <c r="H132" i="13" s="1"/>
  <c r="I132" i="13" s="1"/>
  <c r="H122" i="17" l="1"/>
  <c r="H123" i="17"/>
  <c r="H135" i="16"/>
  <c r="H137" i="16" s="1"/>
  <c r="H135" i="19"/>
  <c r="H137" i="19" s="1"/>
  <c r="G143" i="19"/>
  <c r="I141" i="19" s="1"/>
  <c r="I181" i="19" s="1"/>
  <c r="H124" i="17"/>
  <c r="G143" i="16"/>
  <c r="I141" i="16" s="1"/>
  <c r="I181" i="16" s="1"/>
  <c r="H125" i="17"/>
  <c r="G130" i="17"/>
  <c r="I121" i="17" s="1"/>
  <c r="H121" i="17" s="1"/>
  <c r="H127" i="17" s="1"/>
  <c r="H147" i="17" s="1"/>
  <c r="H120" i="17"/>
  <c r="H122" i="19"/>
  <c r="H123" i="19"/>
  <c r="I127" i="19"/>
  <c r="H121" i="19"/>
  <c r="H136" i="18"/>
  <c r="H135" i="18"/>
  <c r="H137" i="18" s="1"/>
  <c r="G143" i="18"/>
  <c r="H122" i="18"/>
  <c r="H120" i="18"/>
  <c r="H126" i="18"/>
  <c r="H125" i="18"/>
  <c r="H124" i="18"/>
  <c r="H123" i="18"/>
  <c r="G130" i="18"/>
  <c r="I121" i="18" s="1"/>
  <c r="I141" i="17"/>
  <c r="I181" i="17" s="1"/>
  <c r="H140" i="17"/>
  <c r="H141" i="17" s="1"/>
  <c r="I127" i="16"/>
  <c r="H121" i="16"/>
  <c r="H127" i="16" s="1"/>
  <c r="H136" i="15"/>
  <c r="H135" i="15"/>
  <c r="H137" i="15" s="1"/>
  <c r="G143" i="15"/>
  <c r="H126" i="15"/>
  <c r="H125" i="15"/>
  <c r="H124" i="15"/>
  <c r="H122" i="15"/>
  <c r="G130" i="15"/>
  <c r="I121" i="15" s="1"/>
  <c r="H120" i="15"/>
  <c r="H123" i="15"/>
  <c r="H136" i="14"/>
  <c r="G143" i="14"/>
  <c r="H135" i="14"/>
  <c r="H137" i="14" s="1"/>
  <c r="H125" i="14"/>
  <c r="H122" i="14"/>
  <c r="H120" i="14"/>
  <c r="H126" i="14"/>
  <c r="H124" i="14"/>
  <c r="G130" i="14"/>
  <c r="H125" i="13"/>
  <c r="H126" i="13"/>
  <c r="H124" i="13"/>
  <c r="H122" i="13"/>
  <c r="G130" i="13"/>
  <c r="H120" i="13"/>
  <c r="H121" i="13"/>
  <c r="H136" i="13"/>
  <c r="H135" i="13"/>
  <c r="G143" i="13"/>
  <c r="H140" i="16" l="1"/>
  <c r="H141" i="16" s="1"/>
  <c r="H147" i="16" s="1"/>
  <c r="I127" i="17"/>
  <c r="H140" i="19"/>
  <c r="H141" i="19" s="1"/>
  <c r="H127" i="19"/>
  <c r="H137" i="13"/>
  <c r="H147" i="19"/>
  <c r="I179" i="19"/>
  <c r="I147" i="19"/>
  <c r="C161" i="19" s="1"/>
  <c r="D161" i="19" s="1"/>
  <c r="I127" i="18"/>
  <c r="H121" i="18"/>
  <c r="H127" i="18"/>
  <c r="H140" i="18"/>
  <c r="H141" i="18" s="1"/>
  <c r="I141" i="18"/>
  <c r="I181" i="18" s="1"/>
  <c r="I147" i="17"/>
  <c r="C161" i="17" s="1"/>
  <c r="D161" i="17" s="1"/>
  <c r="I179" i="17"/>
  <c r="I147" i="16"/>
  <c r="C161" i="16" s="1"/>
  <c r="D161" i="16" s="1"/>
  <c r="I179" i="16"/>
  <c r="I127" i="15"/>
  <c r="H121" i="15"/>
  <c r="I141" i="15"/>
  <c r="I181" i="15" s="1"/>
  <c r="H140" i="15"/>
  <c r="H141" i="15" s="1"/>
  <c r="H127" i="15"/>
  <c r="H123" i="14"/>
  <c r="I121" i="14"/>
  <c r="H121" i="14" s="1"/>
  <c r="I190" i="14"/>
  <c r="H140" i="14"/>
  <c r="H141" i="14" s="1"/>
  <c r="I141" i="14"/>
  <c r="I181" i="14" s="1"/>
  <c r="I190" i="13"/>
  <c r="H123" i="13"/>
  <c r="I127" i="13"/>
  <c r="I141" i="13"/>
  <c r="I181" i="13" s="1"/>
  <c r="H140" i="13"/>
  <c r="H141" i="13" s="1"/>
  <c r="H127" i="13"/>
  <c r="H147" i="15" l="1"/>
  <c r="H127" i="14"/>
  <c r="I127" i="14"/>
  <c r="H147" i="13"/>
  <c r="I153" i="19"/>
  <c r="H153" i="19" s="1"/>
  <c r="I152" i="19"/>
  <c r="H152" i="19" s="1"/>
  <c r="I151" i="19"/>
  <c r="I155" i="19"/>
  <c r="H155" i="19" s="1"/>
  <c r="I154" i="19"/>
  <c r="H154" i="19" s="1"/>
  <c r="I182" i="19"/>
  <c r="H147" i="18"/>
  <c r="I179" i="18"/>
  <c r="I147" i="18"/>
  <c r="C161" i="18" s="1"/>
  <c r="D161" i="18" s="1"/>
  <c r="I182" i="17"/>
  <c r="I153" i="17"/>
  <c r="H153" i="17" s="1"/>
  <c r="I152" i="17"/>
  <c r="H152" i="17" s="1"/>
  <c r="I155" i="17"/>
  <c r="H155" i="17" s="1"/>
  <c r="I151" i="17"/>
  <c r="I154" i="17"/>
  <c r="H154" i="17" s="1"/>
  <c r="I182" i="16"/>
  <c r="I153" i="16"/>
  <c r="H153" i="16" s="1"/>
  <c r="I155" i="16"/>
  <c r="H155" i="16" s="1"/>
  <c r="I154" i="16"/>
  <c r="H154" i="16" s="1"/>
  <c r="I152" i="16"/>
  <c r="H152" i="16" s="1"/>
  <c r="I151" i="16"/>
  <c r="I179" i="15"/>
  <c r="I147" i="15"/>
  <c r="C161" i="15" s="1"/>
  <c r="D161" i="15" s="1"/>
  <c r="H147" i="14"/>
  <c r="I179" i="14"/>
  <c r="I147" i="14"/>
  <c r="C161" i="14" s="1"/>
  <c r="D161" i="14" s="1"/>
  <c r="I179" i="13"/>
  <c r="I147" i="13"/>
  <c r="C161" i="13" s="1"/>
  <c r="D161" i="13" s="1"/>
  <c r="H151" i="19" l="1"/>
  <c r="H156" i="19" s="1"/>
  <c r="H169" i="19" s="1"/>
  <c r="I156" i="19"/>
  <c r="I153" i="18"/>
  <c r="H153" i="18" s="1"/>
  <c r="I155" i="18"/>
  <c r="H155" i="18" s="1"/>
  <c r="I152" i="18"/>
  <c r="H152" i="18" s="1"/>
  <c r="I151" i="18"/>
  <c r="I154" i="18"/>
  <c r="H154" i="18" s="1"/>
  <c r="I182" i="18"/>
  <c r="H151" i="17"/>
  <c r="H156" i="17" s="1"/>
  <c r="H169" i="17" s="1"/>
  <c r="I156" i="17"/>
  <c r="H151" i="16"/>
  <c r="H156" i="16" s="1"/>
  <c r="H169" i="16" s="1"/>
  <c r="I156" i="16"/>
  <c r="I153" i="15"/>
  <c r="H153" i="15" s="1"/>
  <c r="I152" i="15"/>
  <c r="H152" i="15" s="1"/>
  <c r="I151" i="15"/>
  <c r="I155" i="15"/>
  <c r="H155" i="15" s="1"/>
  <c r="I154" i="15"/>
  <c r="H154" i="15" s="1"/>
  <c r="I182" i="15"/>
  <c r="I153" i="14"/>
  <c r="H153" i="14" s="1"/>
  <c r="I152" i="14"/>
  <c r="H152" i="14" s="1"/>
  <c r="I155" i="14"/>
  <c r="H155" i="14" s="1"/>
  <c r="I154" i="14"/>
  <c r="H154" i="14" s="1"/>
  <c r="I151" i="14"/>
  <c r="I182" i="14"/>
  <c r="I153" i="13"/>
  <c r="H153" i="13" s="1"/>
  <c r="I152" i="13"/>
  <c r="H152" i="13" s="1"/>
  <c r="I151" i="13"/>
  <c r="I155" i="13"/>
  <c r="H155" i="13" s="1"/>
  <c r="I154" i="13"/>
  <c r="H154" i="13" s="1"/>
  <c r="I182" i="13"/>
  <c r="I169" i="19" l="1"/>
  <c r="I186" i="19"/>
  <c r="G196" i="19" s="1"/>
  <c r="I185" i="19"/>
  <c r="H185" i="19" s="1"/>
  <c r="H186" i="19" s="1"/>
  <c r="I156" i="18"/>
  <c r="H151" i="18"/>
  <c r="H156" i="18" s="1"/>
  <c r="H169" i="18" s="1"/>
  <c r="I169" i="17"/>
  <c r="I186" i="17"/>
  <c r="G196" i="17" s="1"/>
  <c r="I185" i="17"/>
  <c r="I169" i="16"/>
  <c r="I186" i="16"/>
  <c r="G196" i="16" s="1"/>
  <c r="I185" i="16"/>
  <c r="I156" i="15"/>
  <c r="H151" i="15"/>
  <c r="H156" i="15" s="1"/>
  <c r="H169" i="15" s="1"/>
  <c r="H151" i="14"/>
  <c r="H156" i="14" s="1"/>
  <c r="H169" i="14" s="1"/>
  <c r="I156" i="14"/>
  <c r="H151" i="13"/>
  <c r="H156" i="13" s="1"/>
  <c r="H169" i="13" s="1"/>
  <c r="I156" i="13"/>
  <c r="H185" i="16" l="1"/>
  <c r="H186" i="16" s="1"/>
  <c r="H185" i="17"/>
  <c r="H186" i="17" s="1"/>
  <c r="I196" i="19"/>
  <c r="J9" i="3" s="1"/>
  <c r="H180" i="19"/>
  <c r="H173" i="19"/>
  <c r="H175" i="19"/>
  <c r="H174" i="19"/>
  <c r="H181" i="19"/>
  <c r="H179" i="19"/>
  <c r="I186" i="18"/>
  <c r="G196" i="18" s="1"/>
  <c r="I169" i="18"/>
  <c r="I185" i="18"/>
  <c r="H185" i="18" s="1"/>
  <c r="H186" i="18" s="1"/>
  <c r="I196" i="17"/>
  <c r="J7" i="3" s="1"/>
  <c r="H173" i="17"/>
  <c r="H180" i="17"/>
  <c r="H175" i="17"/>
  <c r="H174" i="17"/>
  <c r="H181" i="17"/>
  <c r="H179" i="17"/>
  <c r="H182" i="17" s="1"/>
  <c r="I196" i="16"/>
  <c r="J6" i="3" s="1"/>
  <c r="H180" i="16"/>
  <c r="H173" i="16"/>
  <c r="H174" i="16"/>
  <c r="H175" i="16"/>
  <c r="H181" i="16"/>
  <c r="H179" i="16"/>
  <c r="I169" i="15"/>
  <c r="I186" i="15"/>
  <c r="G196" i="15" s="1"/>
  <c r="I185" i="15"/>
  <c r="H185" i="15" s="1"/>
  <c r="H186" i="15" s="1"/>
  <c r="I186" i="14"/>
  <c r="G196" i="14" s="1"/>
  <c r="I185" i="14"/>
  <c r="H185" i="14" s="1"/>
  <c r="H186" i="14" s="1"/>
  <c r="I169" i="14"/>
  <c r="I169" i="13"/>
  <c r="I186" i="13"/>
  <c r="G196" i="13" s="1"/>
  <c r="I185" i="13"/>
  <c r="H182" i="16" l="1"/>
  <c r="H185" i="13"/>
  <c r="H186" i="13" s="1"/>
  <c r="H182" i="19"/>
  <c r="H176" i="19"/>
  <c r="I196" i="18"/>
  <c r="J8" i="3" s="1"/>
  <c r="H180" i="18"/>
  <c r="H173" i="18"/>
  <c r="H175" i="18"/>
  <c r="H174" i="18"/>
  <c r="H181" i="18"/>
  <c r="H179" i="18"/>
  <c r="H182" i="18" s="1"/>
  <c r="H176" i="17"/>
  <c r="H176" i="16"/>
  <c r="I196" i="15"/>
  <c r="J5" i="3" s="1"/>
  <c r="H180" i="15"/>
  <c r="H173" i="15"/>
  <c r="H174" i="15"/>
  <c r="H175" i="15"/>
  <c r="H181" i="15"/>
  <c r="H179" i="15"/>
  <c r="H182" i="15" s="1"/>
  <c r="I196" i="14"/>
  <c r="J4" i="3" s="1"/>
  <c r="H180" i="14"/>
  <c r="H173" i="14"/>
  <c r="H175" i="14"/>
  <c r="H174" i="14"/>
  <c r="H181" i="14"/>
  <c r="H179" i="14"/>
  <c r="I196" i="13"/>
  <c r="J3" i="3" s="1"/>
  <c r="H180" i="13"/>
  <c r="H173" i="13"/>
  <c r="H174" i="13"/>
  <c r="H175" i="13"/>
  <c r="H181" i="13"/>
  <c r="H179" i="13"/>
  <c r="H182" i="14" l="1"/>
  <c r="H176" i="18"/>
  <c r="H176" i="15"/>
  <c r="H182" i="13"/>
  <c r="H176" i="14"/>
  <c r="H176" i="13"/>
  <c r="D35" i="12" l="1"/>
  <c r="E11" i="3" l="1"/>
  <c r="I100" i="11" l="1"/>
  <c r="I99" i="11"/>
  <c r="H9" i="3"/>
  <c r="H3" i="3"/>
  <c r="H7" i="3"/>
  <c r="H5" i="3"/>
  <c r="F7" i="3"/>
  <c r="F9" i="3"/>
  <c r="F4" i="3"/>
  <c r="H6" i="3"/>
  <c r="F8" i="3"/>
  <c r="F6" i="3"/>
  <c r="H4" i="3"/>
  <c r="H8" i="3"/>
  <c r="F5" i="3"/>
  <c r="F3" i="3"/>
  <c r="G9" i="3" l="1"/>
  <c r="G8" i="3"/>
  <c r="G7" i="3"/>
  <c r="G6" i="3"/>
  <c r="G5" i="3"/>
  <c r="G4" i="3"/>
  <c r="G3" i="3"/>
  <c r="K9" i="3" l="1"/>
  <c r="I9" i="3"/>
  <c r="I8" i="3"/>
  <c r="I7" i="3"/>
  <c r="I6" i="3"/>
  <c r="I5" i="3"/>
  <c r="I4" i="3"/>
  <c r="I3" i="3"/>
  <c r="H196" i="11" l="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77" i="1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8" i="3"/>
  <c r="K7" i="3"/>
  <c r="K6" i="3"/>
  <c r="K5" i="3"/>
  <c r="K4" i="3"/>
  <c r="K3" i="3"/>
  <c r="H2" i="3"/>
  <c r="I2" i="3" l="1"/>
  <c r="I11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11" i="3" s="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J2" i="3" s="1"/>
  <c r="K2" i="3" s="1"/>
  <c r="K13" i="3" s="1"/>
  <c r="K11" i="3" s="1"/>
  <c r="H156" i="1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H176" i="11" l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5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5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5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5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5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5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5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5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5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5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5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6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6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6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6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7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7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7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7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<sst xmlns="http://schemas.openxmlformats.org/spreadsheetml/2006/main" count="2208" uniqueCount="226">
  <si>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</si>
  <si>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</si>
  <si>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</si>
  <si>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</si>
  <si>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</si>
  <si>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</si>
  <si>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</si>
  <si>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</si>
  <si>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</si>
  <si>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</si>
  <si>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</si>
  <si>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</si>
  <si>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</si>
  <si>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</si>
  <si>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</si>
  <si>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</si>
  <si>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</si>
  <si>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</si>
  <si>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</si>
  <si>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</si>
  <si>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</si>
  <si>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</si>
  <si>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</si>
  <si>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</si>
  <si>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</si>
  <si>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</si>
  <si>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</si>
  <si>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</si>
  <si>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</si>
  <si>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</si>
  <si>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</si>
  <si>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</si>
  <si>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</si>
  <si>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</si>
  <si>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</si>
  <si>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</si>
  <si>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</si>
  <si>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</si>
  <si>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</si>
  <si>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</si>
  <si>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</si>
  <si>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</si>
  <si>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</si>
  <si>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</si>
  <si>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</si>
  <si>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</si>
  <si>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</si>
  <si>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</si>
  <si>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</si>
  <si>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</si>
  <si>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</si>
  <si>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</si>
  <si>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</si>
  <si>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</si>
  <si>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</si>
  <si>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</si>
  <si>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</si>
  <si>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</si>
  <si>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</si>
  <si>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</si>
  <si>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</si>
  <si>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</si>
  <si>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</si>
  <si>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</si>
  <si>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</si>
  <si>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</si>
  <si>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</si>
  <si>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</si>
  <si>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</si>
  <si>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</si>
  <si>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</si>
  <si>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</si>
  <si>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</si>
  <si>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</si>
  <si>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</si>
  <si>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</si>
  <si>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</si>
  <si>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</si>
  <si>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</si>
  <si>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</si>
  <si>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</si>
  <si>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</si>
  <si>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</si>
  <si>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</si>
  <si>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</si>
  <si>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</si>
  <si>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</si>
  <si>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</si>
  <si>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</si>
  <si>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</si>
  <si>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</si>
  <si>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</si>
  <si>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</si>
  <si>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</si>
  <si>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</si>
  <si>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</si>
  <si>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</si>
  <si>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</si>
  <si>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</si>
  <si>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</si>
  <si>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</si>
  <si>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</si>
  <si>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</si>
  <si>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</si>
  <si>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</si>
  <si>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</si>
  <si>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</si>
  <si>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</si>
  <si>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</si>
  <si>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</si>
  <si>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</si>
  <si>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</si>
  <si>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</si>
  <si>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</si>
  <si>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</si>
  <si>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</si>
  <si>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</si>
  <si>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</si>
  <si>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</si>
  <si>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</si>
  <si>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</si>
  <si>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</si>
  <si>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</si>
  <si>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</si>
  <si>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</si>
  <si>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</si>
  <si>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</si>
  <si>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</si>
  <si>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</si>
  <si>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</si>
  <si>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</si>
  <si>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</si>
  <si>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</si>
  <si>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</si>
  <si>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</si>
  <si>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</si>
  <si>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</si>
  <si>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</si>
  <si>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</si>
  <si>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</si>
  <si>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</si>
  <si>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</si>
  <si>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</si>
  <si>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</si>
  <si>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</si>
  <si>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</si>
  <si>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</si>
  <si>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</si>
  <si>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</si>
  <si>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</si>
  <si>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</si>
  <si>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</si>
  <si>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</si>
  <si>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</si>
  <si>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</si>
  <si>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</si>
  <si>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</si>
  <si>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</si>
  <si>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</si>
  <si>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</si>
  <si>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</si>
  <si>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</si>
  <si>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</si>
  <si>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</si>
  <si>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</si>
  <si>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</si>
  <si>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</si>
  <si>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</si>
  <si>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</si>
  <si>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</si>
  <si>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</si>
  <si>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</si>
  <si>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</si>
  <si>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</si>
  <si>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</si>
  <si>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</si>
  <si>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</si>
  <si>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</si>
  <si>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</si>
  <si>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</si>
  <si>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</si>
  <si>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</si>
  <si>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</si>
  <si>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</si>
  <si>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</si>
  <si>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</si>
  <si>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</si>
  <si>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</si>
  <si>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</si>
  <si>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</si>
  <si>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</si>
  <si>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</si>
  <si>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</si>
  <si>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</si>
  <si>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</si>
  <si>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</si>
  <si>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</si>
  <si>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</si>
  <si>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</si>
  <si>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</si>
  <si>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</si>
  <si>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</si>
  <si>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</si>
  <si>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</si>
  <si>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</si>
  <si>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</si>
  <si>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</si>
  <si>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</si>
  <si>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</si>
  <si>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</si>
  <si>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</si>
  <si>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</si>
  <si>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Aux. De Limpeza</t>
  </si>
  <si>
    <t>RS000041/2026</t>
  </si>
  <si>
    <t>Porto Alegre</t>
  </si>
  <si>
    <t>Eldorado do Sul</t>
  </si>
  <si>
    <t>Copeira</t>
  </si>
  <si>
    <t>Recepcionista</t>
  </si>
  <si>
    <t>Supervisor</t>
  </si>
  <si>
    <t>Auxiliar Administrativo</t>
  </si>
  <si>
    <t xml:space="preserve">Auxiliar de Limpeza </t>
  </si>
  <si>
    <t>40h semanais</t>
  </si>
  <si>
    <t>Segunda a Sexta</t>
  </si>
  <si>
    <t>Auxiliar de Limpeza</t>
  </si>
  <si>
    <t>Aux. Administrativo</t>
  </si>
  <si>
    <t>25/1500-0029436-4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</si>
</sst>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164" fontId="29" fillId="15" borderId="1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212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>
        <v>0.4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214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>
        <v>1605.33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0.71428536757385663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0.28571463242614326</v>
      </c>
      <c r="I42" s="24">
        <f>IF(I7=40%,I25*I7,0)</f>
        <v>642.13200000000006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0.99999999999999989</v>
      </c>
      <c r="I46" s="26">
        <f>SUM(I38:I45)</f>
        <v>2247.4592727272729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449.4918545454546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33.711889090909096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22.474592727272729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4.4949185454545457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56.186481818181825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179.79674181818183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67.423778181818193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13.484755636363637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827.06501236363636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268.15335566618182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46.025718446181827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27.245948763272729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25.701944242909093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0.39105791345454549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0.99337699854545469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0.41577996545454549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204.04682737090911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572.97400936690906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108.59947951745457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7.8908295065454546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43.438892823272738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159.92920184727276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210.85443544702261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210.85443544702261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1770.8226590248405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0.21527108672047124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6.0904491261485887E-2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3.5595750708719481E-2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1.1355044476081514E-2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0.32312637316675807</v>
      </c>
      <c r="I102" s="26">
        <f>SUM(I94:I101)</f>
        <v>726.21336363636362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5.3</v>
      </c>
      <c r="B106" s="18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2.111048397166758</v>
      </c>
      <c r="I116" s="48">
        <f>I46+I91+I102</f>
        <v>4744.4952953884767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0.2</v>
      </c>
      <c r="G130" s="56">
        <f>I132*F130</f>
        <v>921.5229863504228</v>
      </c>
      <c r="H130" s="57" t="s">
        <v>109</v>
      </c>
      <c r="I130" s="58">
        <f>I97</f>
        <v>136.88036363636363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2247.4592727272729</v>
      </c>
      <c r="B132" s="193"/>
      <c r="C132" s="62">
        <f>I66</f>
        <v>827.06501236363636</v>
      </c>
      <c r="D132" s="62">
        <f>I78</f>
        <v>572.97400936690906</v>
      </c>
      <c r="E132" s="62">
        <f>I85</f>
        <v>159.92920184727276</v>
      </c>
      <c r="F132" s="62">
        <f>I89</f>
        <v>210.85443544702261</v>
      </c>
      <c r="G132" s="62">
        <f>I102</f>
        <v>726.21336363636362</v>
      </c>
      <c r="H132" s="62">
        <f>A132+C132+D132+E132+F132+G132</f>
        <v>4744.4952953884776</v>
      </c>
      <c r="I132" s="62">
        <f>H132-I130</f>
        <v>4607.614931752114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829.37068771538054</v>
      </c>
      <c r="H143" s="57" t="s">
        <v>109</v>
      </c>
      <c r="I143" s="58">
        <f>I97</f>
        <v>136.88036363636363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2247.4592727272729</v>
      </c>
      <c r="B145" s="193"/>
      <c r="C145" s="62">
        <f>I66</f>
        <v>827.06501236363636</v>
      </c>
      <c r="D145" s="62">
        <f>I78</f>
        <v>572.97400936690906</v>
      </c>
      <c r="E145" s="62">
        <f>I85</f>
        <v>159.92920184727276</v>
      </c>
      <c r="F145" s="62">
        <f>I89</f>
        <v>210.85443544702261</v>
      </c>
      <c r="G145" s="62">
        <f>I102</f>
        <v>726.21336363636362</v>
      </c>
      <c r="H145" s="62">
        <f>A145+C145+D145+E145+F145+G145</f>
        <v>4744.4952953884776</v>
      </c>
      <c r="I145" s="62">
        <f>H145-I143</f>
        <v>4607.614931752114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1.8696883852691217E-2</v>
      </c>
      <c r="I151" s="24">
        <f>($D$161/$E$162)*G161</f>
        <v>88.707277477518261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8.6118980169971673E-2</v>
      </c>
      <c r="I152" s="24">
        <f>($D$161/$E$162)*G162</f>
        <v>408.5910962600841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2.8328611898016998E-2</v>
      </c>
      <c r="I153" s="24">
        <f>($D$161/$E$162)*G163</f>
        <v>134.40496587502767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0.13314447592067991</v>
      </c>
      <c r="I156" s="26">
        <f>SUM(I151:I155)</f>
        <v>631.70333961262997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4744.4952953884767</v>
      </c>
      <c r="B161" s="200"/>
      <c r="C161" s="24">
        <f>I147</f>
        <v>0</v>
      </c>
      <c r="D161" s="201">
        <f>A161+C161</f>
        <v>4744.4952953884767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96">
        <f>I11</f>
        <v>2.5000000000000001E-2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0.11749999999999999</v>
      </c>
      <c r="H166" s="204">
        <f>SUM(H161:I165)</f>
        <v>6.1499999999999999E-2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0.13314447592067991</v>
      </c>
      <c r="I169" s="48">
        <f>I156</f>
        <v>631.70333961262997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0.41803873430112026</v>
      </c>
      <c r="I173" s="73">
        <f>I46</f>
        <v>2247.4592727272729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0.32938192564093682</v>
      </c>
      <c r="I174" s="73">
        <f>I66+I78+I85+I89</f>
        <v>1770.8226590248405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0.13507934005794303</v>
      </c>
      <c r="I175" s="73">
        <f>I102</f>
        <v>726.21336363636362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0.88250000000000006</v>
      </c>
      <c r="I176" s="48">
        <f>SUM(I173:I175)</f>
        <v>4744.4952953884767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0.11749999999999999</v>
      </c>
      <c r="I185" s="24">
        <f>I156</f>
        <v>631.70333961262997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0.11749999999999999</v>
      </c>
      <c r="I186" s="48">
        <f>I156</f>
        <v>631.70333961262997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865.32178551455138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5376.1986350011066</v>
      </c>
      <c r="H196" s="81">
        <f>IF(D6="12x36",2,1)</f>
        <v>1</v>
      </c>
      <c r="I196" s="91">
        <f>G196*H196</f>
        <v>5376.1986350011066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9212598425197" right="0.51181102362204722" top="1.3385826771653544" bottom="0.78740157480314965" header="0.51181102362204722" footer="0.51181102362204722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tabSelected="1" view="pageBreakPreview" topLeftCell="A151" zoomScale="150" zoomScaleNormal="100" zoomScaleSheetLayoutView="15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212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>
        <v>0.4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215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Eldorado do Sul</v>
      </c>
      <c r="H11" s="10" t="s">
        <v>13</v>
      </c>
      <c r="I11" s="13">
        <v>0.05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4.3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>
        <v>1605.33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0.71428536757385663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0.28571463242614326</v>
      </c>
      <c r="I42" s="24">
        <f>IF(I7=40%,I25*I7,0)</f>
        <v>642.13200000000006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0.99999999999999989</v>
      </c>
      <c r="I46" s="26">
        <f>SUM(I38:I45)</f>
        <v>2247.4592727272729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449.4918545454546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33.711889090909096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22.474592727272729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4.4949185454545457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56.186481818181825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179.79674181818183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67.423778181818193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13.484755636363637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827.06501236363636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268.15335566618182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46.025718446181827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27.245948763272729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25.701944242909093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0.39105791345454549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0.99337699854545469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0.41577996545454549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204.04682737090911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572.97400936690906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108.59947951745457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7.8908295065454546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43.438892823272738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159.92920184727276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210.85443544702261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210.85443544702261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1770.8226590248405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0.21527108672047124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4.1326828371690175E-2</v>
      </c>
      <c r="I97" s="24">
        <f>I106</f>
        <v>92.880363636363626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3.5595750708719481E-2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1.1355044476081514E-2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0.3035487102769624</v>
      </c>
      <c r="I102" s="26">
        <f>SUM(I94:I101)</f>
        <v>682.21336363636362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4.3</v>
      </c>
      <c r="B106" s="188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92.880363636363626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2.0914707342769621</v>
      </c>
      <c r="I116" s="48">
        <f>I46+I91+I102</f>
        <v>4700.4952953884767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0.2</v>
      </c>
      <c r="G130" s="56">
        <f>I132*F130</f>
        <v>921.5229863504228</v>
      </c>
      <c r="H130" s="57" t="s">
        <v>109</v>
      </c>
      <c r="I130" s="58">
        <f>I97</f>
        <v>92.880363636363626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2247.4592727272729</v>
      </c>
      <c r="B132" s="193"/>
      <c r="C132" s="62">
        <f>I66</f>
        <v>827.06501236363636</v>
      </c>
      <c r="D132" s="62">
        <f>I78</f>
        <v>572.97400936690906</v>
      </c>
      <c r="E132" s="62">
        <f>I85</f>
        <v>159.92920184727276</v>
      </c>
      <c r="F132" s="62">
        <f>I89</f>
        <v>210.85443544702261</v>
      </c>
      <c r="G132" s="62">
        <f>I102</f>
        <v>682.21336363636362</v>
      </c>
      <c r="H132" s="62">
        <f>A132+C132+D132+E132+F132+G132</f>
        <v>4700.4952953884776</v>
      </c>
      <c r="I132" s="62">
        <f>H132-I130</f>
        <v>4607.614931752114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829.37068771538054</v>
      </c>
      <c r="H143" s="57" t="s">
        <v>109</v>
      </c>
      <c r="I143" s="58">
        <f>I97</f>
        <v>92.880363636363626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2247.4592727272729</v>
      </c>
      <c r="B145" s="193"/>
      <c r="C145" s="62">
        <f>I66</f>
        <v>827.06501236363636</v>
      </c>
      <c r="D145" s="62">
        <f>I78</f>
        <v>572.97400936690906</v>
      </c>
      <c r="E145" s="62">
        <f>I85</f>
        <v>159.92920184727276</v>
      </c>
      <c r="F145" s="62">
        <f>I89</f>
        <v>210.85443544702261</v>
      </c>
      <c r="G145" s="62">
        <f>I102</f>
        <v>682.21336363636362</v>
      </c>
      <c r="H145" s="62">
        <f>A145+C145+D145+E145+F145+G145</f>
        <v>4700.4952953884776</v>
      </c>
      <c r="I145" s="62">
        <f>H145-I143</f>
        <v>4607.614931752114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1.9241982507288629E-2</v>
      </c>
      <c r="I151" s="24">
        <f>($D$161/$E$162)*G161</f>
        <v>90.446848249457574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8.8629737609329448E-2</v>
      </c>
      <c r="I152" s="24">
        <f>($D$161/$E$162)*G162</f>
        <v>416.60366466416821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5.830903790087464E-2</v>
      </c>
      <c r="I153" s="24">
        <f>($D$161/$E$162)*G163</f>
        <v>274.08135833168961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0.16618075801749271</v>
      </c>
      <c r="I156" s="26">
        <f>SUM(I151:I155)</f>
        <v>781.13187124531532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4700.4952953884767</v>
      </c>
      <c r="B161" s="200"/>
      <c r="C161" s="24">
        <f>I147</f>
        <v>0</v>
      </c>
      <c r="D161" s="201">
        <f>A161+C161</f>
        <v>4700.4952953884767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0.16618075801749271</v>
      </c>
      <c r="I169" s="48">
        <f>I156</f>
        <v>781.13187124531532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0.40999856509894911</v>
      </c>
      <c r="I173" s="73">
        <f>I46</f>
        <v>2247.4592727272729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0.32304689924985969</v>
      </c>
      <c r="I174" s="73">
        <f>I66+I78+I85+I89</f>
        <v>1770.8226590248405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0.12445453565119122</v>
      </c>
      <c r="I175" s="73">
        <f>I102</f>
        <v>682.21336363636362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0.85750000000000004</v>
      </c>
      <c r="I176" s="48">
        <f>SUM(I173:I175)</f>
        <v>4700.4952953884767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0.14249999999999999</v>
      </c>
      <c r="I185" s="24">
        <f>I156</f>
        <v>781.13187124531532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0.14249999999999999</v>
      </c>
      <c r="I186" s="48">
        <f>I156</f>
        <v>781.13187124531532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865.32178551455138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5481.6271666337925</v>
      </c>
      <c r="H196" s="81">
        <f>IF(D6="12x36",2,1)</f>
        <v>1</v>
      </c>
      <c r="I196" s="91">
        <f>G196*H196</f>
        <v>5481.6271666337925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216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>
        <v>0.2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214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>
        <v>1605.33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0.83333309737660477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0.16666690262339523</v>
      </c>
      <c r="I41" s="24">
        <f>IF(I7=20%,I25*I7,0)</f>
        <v>321.06600000000003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1926.3932727272727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385.27865454545457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28.89589909090909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19.263932727272728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3.8527865454545456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48.159831818181821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154.11146181818182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57.79179818181818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11.558359636363637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708.91272436363647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229.84568694218183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39.450607832181817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23.353665645272727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22.030233466909092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0.33519242945454547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0.85146582654545455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0.35638275545454545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174.89724523090908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491.12048012890909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93.085249331454548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6.763566780545454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37.233329175272729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137.08214528727274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180.73233668743856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180.73233668743856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1517.8476864672568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0.2511496519685445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7.1055254175891397E-2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4.1528384225896289E-2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1.3247554568060916E-2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0.37698084493839307</v>
      </c>
      <c r="I102" s="26">
        <f>SUM(I94:I101)</f>
        <v>726.21336363636362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5.3</v>
      </c>
      <c r="B106" s="18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2.1649028689383929</v>
      </c>
      <c r="I116" s="48">
        <f>I46+I91+I102</f>
        <v>4170.454322830893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0.1</v>
      </c>
      <c r="I121" s="24">
        <f>IF(F130=10%,G130,0)</f>
        <v>403.35739591945298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0.1</v>
      </c>
      <c r="I127" s="54">
        <f>SUM(I120:I126)</f>
        <v>403.35739591945298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403.35739591945298</v>
      </c>
      <c r="H130" s="57" t="s">
        <v>109</v>
      </c>
      <c r="I130" s="58">
        <f>I97</f>
        <v>136.88036363636363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1926.3932727272727</v>
      </c>
      <c r="B132" s="193"/>
      <c r="C132" s="62">
        <f>I66</f>
        <v>708.91272436363647</v>
      </c>
      <c r="D132" s="62">
        <f>I78</f>
        <v>491.12048012890909</v>
      </c>
      <c r="E132" s="62">
        <f>I85</f>
        <v>137.08214528727274</v>
      </c>
      <c r="F132" s="62">
        <f>I89</f>
        <v>180.73233668743856</v>
      </c>
      <c r="G132" s="62">
        <f>I102</f>
        <v>726.21336363636362</v>
      </c>
      <c r="H132" s="62">
        <f>A132+C132+D132+E132+F132+G132</f>
        <v>4170.454322830893</v>
      </c>
      <c r="I132" s="62">
        <f>H132-I130</f>
        <v>4033.5739591945294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726.04331265501526</v>
      </c>
      <c r="H143" s="57" t="s">
        <v>109</v>
      </c>
      <c r="I143" s="58">
        <f>I97</f>
        <v>136.88036363636363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1926.3932727272727</v>
      </c>
      <c r="B145" s="193"/>
      <c r="C145" s="62">
        <f>I66</f>
        <v>708.91272436363647</v>
      </c>
      <c r="D145" s="62">
        <f>I78</f>
        <v>491.12048012890909</v>
      </c>
      <c r="E145" s="62">
        <f>I85</f>
        <v>137.08214528727274</v>
      </c>
      <c r="F145" s="62">
        <f>I89</f>
        <v>180.73233668743856</v>
      </c>
      <c r="G145" s="62">
        <f>I102</f>
        <v>726.21336363636362</v>
      </c>
      <c r="H145" s="62">
        <f>A145+C145+D145+E145+F145+G145</f>
        <v>4170.454322830893</v>
      </c>
      <c r="I145" s="62">
        <f>H145-I143</f>
        <v>4033.5739591945294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0.1</v>
      </c>
      <c r="I147" s="48">
        <f>I127+I137+I141</f>
        <v>403.35739591945298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2.1103025778756279E-2</v>
      </c>
      <c r="I151" s="24">
        <f>($D$161/$E$162)*G161</f>
        <v>88.009205083825904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9.7201815708210737E-2</v>
      </c>
      <c r="I152" s="24">
        <f>($D$161/$E$162)*G162</f>
        <v>405.3757325073193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6.394856296592813E-2</v>
      </c>
      <c r="I153" s="24">
        <f>($D$161/$E$162)*G163</f>
        <v>266.69456086007852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0.18225340445289515</v>
      </c>
      <c r="I156" s="26">
        <f>SUM(I151:I155)</f>
        <v>760.0794984512238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4170.454322830893</v>
      </c>
      <c r="B161" s="200"/>
      <c r="C161" s="24">
        <f>I147</f>
        <v>403.35739591945298</v>
      </c>
      <c r="D161" s="201">
        <f>A161+C161</f>
        <v>4573.8117187503458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0.18225340445289515</v>
      </c>
      <c r="I169" s="48">
        <f>I156</f>
        <v>760.0794984512238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0.36116096003509357</v>
      </c>
      <c r="I173" s="73">
        <f>I46</f>
        <v>1926.3932727272727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0.28456667462063406</v>
      </c>
      <c r="I174" s="73">
        <f>I66+I78+I85+I89</f>
        <v>1517.8476864672568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0.13615076387279079</v>
      </c>
      <c r="I175" s="73">
        <f>I102</f>
        <v>726.21336363636362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0.78187839852851848</v>
      </c>
      <c r="I176" s="48">
        <f>SUM(I173:I175)</f>
        <v>4170.454322830893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7.56216014714816E-2</v>
      </c>
      <c r="I179" s="24">
        <f>I127</f>
        <v>403.35739591945298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7.56216014714816E-2</v>
      </c>
      <c r="I182" s="48">
        <f>I179+I180+I181</f>
        <v>403.35739591945298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760.0794984512238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760.0794984512238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741.70423757523929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5333.8912172015698</v>
      </c>
      <c r="H196" s="81">
        <f>IF(D6="12x36",2,1)</f>
        <v>1</v>
      </c>
      <c r="I196" s="91">
        <f>G196*H196</f>
        <v>5333.8912172015698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217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214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6.8488709903628445E-2</v>
      </c>
      <c r="I97" s="24">
        <f>I106</f>
        <v>124.30327272727271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0.39319984572539113</v>
      </c>
      <c r="I102" s="26">
        <f>SUM(I94:I101)</f>
        <v>713.63627272727263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5.3</v>
      </c>
      <c r="B106" s="18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124.30327272727271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2.1811218697253913</v>
      </c>
      <c r="I116" s="48">
        <f>I46+I91+I102</f>
        <v>3958.6172232677818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383.43139505405094</v>
      </c>
      <c r="H130" s="57" t="s">
        <v>109</v>
      </c>
      <c r="I130" s="58">
        <f>I97</f>
        <v>124.30327272727271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1814.9454545454546</v>
      </c>
      <c r="B132" s="193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713.63627272727263</v>
      </c>
      <c r="H132" s="62">
        <f>A132+C132+D132+E132+F132+G132</f>
        <v>3958.6172232677818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690.17651109729161</v>
      </c>
      <c r="H143" s="57" t="s">
        <v>109</v>
      </c>
      <c r="I143" s="58">
        <f>I97</f>
        <v>124.30327272727271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1814.9454545454546</v>
      </c>
      <c r="B145" s="193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713.63627272727263</v>
      </c>
      <c r="H145" s="62">
        <f>A145+C145+D145+E145+F145+G145</f>
        <v>3958.6172232677818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2.0507862751247889E-2</v>
      </c>
      <c r="I151" s="24">
        <f>($D$161/$E$162)*G161</f>
        <v>81.182778699501682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9.4460458733020572E-2</v>
      </c>
      <c r="I152" s="24">
        <f>($D$161/$E$162)*G162</f>
        <v>373.93279885831078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3.1072519320072559E-2</v>
      </c>
      <c r="I153" s="24">
        <f>($D$161/$E$162)*G163</f>
        <v>123.00421015076013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0.14604084080434102</v>
      </c>
      <c r="I156" s="26">
        <f>SUM(I151:I155)</f>
        <v>578.11978770857263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3958.6172232677818</v>
      </c>
      <c r="B161" s="200"/>
      <c r="C161" s="24">
        <f>I147</f>
        <v>383.43139505405094</v>
      </c>
      <c r="D161" s="201">
        <f>A161+C161</f>
        <v>4342.0486183218327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96">
        <f>I11</f>
        <v>2.5000000000000001E-2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0.11749999999999999</v>
      </c>
      <c r="H166" s="204">
        <f>SUM(H161:I165)</f>
        <v>6.1499999999999999E-2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0.14604084080434102</v>
      </c>
      <c r="I169" s="48">
        <f>I156</f>
        <v>578.11978770857263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0.36887872624867196</v>
      </c>
      <c r="I173" s="73">
        <f>I46</f>
        <v>1814.9454545454546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0.29064767259639557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0.14504305825235661</v>
      </c>
      <c r="I175" s="73">
        <f>I102</f>
        <v>713.63627272727263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0.80456945709742411</v>
      </c>
      <c r="I176" s="48">
        <f>SUM(I173:I175)</f>
        <v>3958.6172232677818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7.7930542902575894E-2</v>
      </c>
      <c r="I179" s="24">
        <f>I127</f>
        <v>383.43139505405094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7.7930542902575894E-2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0.11750000000000001</v>
      </c>
      <c r="I185" s="24">
        <f>I156</f>
        <v>578.11978770857263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0.11750000000000001</v>
      </c>
      <c r="I186" s="48">
        <f>I156</f>
        <v>578.11978770857263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698.79434986734555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4920.1684060304051</v>
      </c>
      <c r="H196" s="81">
        <f>IF(D6="12x36",2,1)</f>
        <v>1</v>
      </c>
      <c r="I196" s="91">
        <f>G196*H196</f>
        <v>4920.1684060304051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217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215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Eldorado do Sul</v>
      </c>
      <c r="H11" s="10" t="s">
        <v>13</v>
      </c>
      <c r="I11" s="13">
        <v>0.05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4.3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4.4245557091623082E-2</v>
      </c>
      <c r="I97" s="24">
        <f>I106</f>
        <v>80.303272727272713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0.36895669291338579</v>
      </c>
      <c r="I102" s="26">
        <f>SUM(I94:I101)</f>
        <v>669.63627272727263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4.3</v>
      </c>
      <c r="B106" s="188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80.303272727272713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2.1568787169133858</v>
      </c>
      <c r="I116" s="48">
        <f>I46+I91+I102</f>
        <v>3914.6172232677818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383.43139505405094</v>
      </c>
      <c r="H130" s="57" t="s">
        <v>109</v>
      </c>
      <c r="I130" s="58">
        <f>I97</f>
        <v>80.303272727272713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1814.9454545454546</v>
      </c>
      <c r="B132" s="193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669.63627272727263</v>
      </c>
      <c r="H132" s="62">
        <f>A132+C132+D132+E132+F132+G132</f>
        <v>3914.6172232677818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690.17651109729161</v>
      </c>
      <c r="H143" s="57" t="s">
        <v>109</v>
      </c>
      <c r="I143" s="58">
        <f>I97</f>
        <v>80.303272727272713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1814.9454545454546</v>
      </c>
      <c r="B145" s="193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669.63627272727263</v>
      </c>
      <c r="H145" s="62">
        <f>A145+C145+D145+E145+F145+G145</f>
        <v>3914.6172232677818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2.1126708337574653E-2</v>
      </c>
      <c r="I151" s="24">
        <f>($D$161/$E$162)*G161</f>
        <v>82.702976329224782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9.7310899009434765E-2</v>
      </c>
      <c r="I152" s="24">
        <f>($D$161/$E$162)*G162</f>
        <v>380.93492127400503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6.4020328295680773E-2</v>
      </c>
      <c r="I153" s="24">
        <f>($D$161/$E$162)*G163</f>
        <v>250.61507978552964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0.18245793564269019</v>
      </c>
      <c r="I156" s="26">
        <f>SUM(I151:I155)</f>
        <v>714.25297738875952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3914.6172232677818</v>
      </c>
      <c r="B161" s="200"/>
      <c r="C161" s="24">
        <f>I147</f>
        <v>383.43139505405094</v>
      </c>
      <c r="D161" s="201">
        <f>A161+C161</f>
        <v>4298.0486183218327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0.18245793564269019</v>
      </c>
      <c r="I169" s="48">
        <f>I156</f>
        <v>714.25297738875952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0.36209821374249335</v>
      </c>
      <c r="I173" s="73">
        <f>I46</f>
        <v>1814.9454545454546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0.28530515745876994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0.13359855945227464</v>
      </c>
      <c r="I175" s="73">
        <f>I102</f>
        <v>669.63627272727263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0.78100193065353785</v>
      </c>
      <c r="I176" s="48">
        <f>SUM(I173:I175)</f>
        <v>3914.6172232677818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7.6498069346461972E-2</v>
      </c>
      <c r="I179" s="24">
        <f>I127</f>
        <v>383.43139505405094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7.6498069346461972E-2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714.25297738875952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714.25297738875952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698.79434986734555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5012.3015957105927</v>
      </c>
      <c r="H196" s="81">
        <f>IF(D6="12x36",2,1)</f>
        <v>1</v>
      </c>
      <c r="I196" s="91">
        <f>G196*H196</f>
        <v>5012.3015957105927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218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214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>
        <v>0.37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0.72992700729927007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0.27007299270072993</v>
      </c>
      <c r="I43" s="24">
        <f>IF(I24="Não aplicável",0,I38*I24)</f>
        <v>776.27009090909087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2874.2973636363636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574.85947272727276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43.114460454545451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28.742973636363637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5.7485947272727271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71.857434090909095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229.94378909090909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86.228920909090903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17.245784181818181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1057.7414298181818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342.94391564490911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58.862735709909089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34.845106939363639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32.870464650545451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0.5001277412727273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1.2704394347272727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0.5317450122727273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260.95745764454546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732.78199277754538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138.88892290827272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10.091658043727271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55.554419444363639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204.53500039636364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269.66377334213678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269.66377334213678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2264.7221963342276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0.16832392017641246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3.7337251529393538E-2</v>
      </c>
      <c r="I97" s="24">
        <f>I106</f>
        <v>107.31836363636363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2.7832889182624269E-2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8.8786916492571422E-3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0.24237275253768742</v>
      </c>
      <c r="I102" s="26">
        <f>SUM(I94:I101)</f>
        <v>696.65136363636361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5.3</v>
      </c>
      <c r="B106" s="18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2.0302947765376875</v>
      </c>
      <c r="I116" s="48">
        <f>I46+I91+I102</f>
        <v>5835.6709236069546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0.1</v>
      </c>
      <c r="I121" s="24">
        <f>IF(F130=10%,G130,0)</f>
        <v>572.83525599705911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0.1</v>
      </c>
      <c r="I127" s="54">
        <f>SUM(I120:I126)</f>
        <v>572.83525599705911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572.83525599705911</v>
      </c>
      <c r="H130" s="57" t="s">
        <v>109</v>
      </c>
      <c r="I130" s="58">
        <f>I97</f>
        <v>107.31836363636363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2874.2973636363636</v>
      </c>
      <c r="B132" s="193"/>
      <c r="C132" s="62">
        <f>I66</f>
        <v>1057.7414298181818</v>
      </c>
      <c r="D132" s="62">
        <f>I78</f>
        <v>732.78199277754538</v>
      </c>
      <c r="E132" s="62">
        <f>I85</f>
        <v>204.53500039636364</v>
      </c>
      <c r="F132" s="62">
        <f>I89</f>
        <v>269.66377334213678</v>
      </c>
      <c r="G132" s="62">
        <f>I102</f>
        <v>696.65136363636361</v>
      </c>
      <c r="H132" s="62">
        <f>A132+C132+D132+E132+F132+G132</f>
        <v>5835.6709236069546</v>
      </c>
      <c r="I132" s="62">
        <f>H132-I130</f>
        <v>5728.3525599705908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1031.1034607947063</v>
      </c>
      <c r="H143" s="57" t="s">
        <v>109</v>
      </c>
      <c r="I143" s="58">
        <f>I97</f>
        <v>107.31836363636363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2874.2973636363636</v>
      </c>
      <c r="B145" s="193"/>
      <c r="C145" s="62">
        <f>I66</f>
        <v>1057.7414298181818</v>
      </c>
      <c r="D145" s="62">
        <f>I78</f>
        <v>732.78199277754538</v>
      </c>
      <c r="E145" s="62">
        <f>I85</f>
        <v>204.53500039636364</v>
      </c>
      <c r="F145" s="62">
        <f>I89</f>
        <v>269.66377334213678</v>
      </c>
      <c r="G145" s="62">
        <f>I102</f>
        <v>696.65136363636361</v>
      </c>
      <c r="H145" s="62">
        <f>A145+C145+D145+E145+F145+G145</f>
        <v>5835.6709236069546</v>
      </c>
      <c r="I145" s="62">
        <f>H145-I143</f>
        <v>5728.3525599705908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0.1</v>
      </c>
      <c r="I147" s="48">
        <f>I127+I137+I141</f>
        <v>572.83525599705911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2.1130794628421868E-2</v>
      </c>
      <c r="I151" s="24">
        <f>($D$161/$E$162)*G161</f>
        <v>123.31236380579152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9.7329720712731035E-2</v>
      </c>
      <c r="I152" s="24">
        <f>($D$161/$E$162)*G162</f>
        <v>567.98422116607003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6.403271099521779E-2</v>
      </c>
      <c r="I153" s="24">
        <f>($D$161/$E$162)*G163</f>
        <v>373.6738297145198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0.18249322633637069</v>
      </c>
      <c r="I156" s="26">
        <f>SUM(I151:I155)</f>
        <v>1064.9704146863814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5835.6709236069546</v>
      </c>
      <c r="B161" s="200"/>
      <c r="C161" s="24">
        <f>I147</f>
        <v>572.83525599705911</v>
      </c>
      <c r="D161" s="201">
        <f>A161+C161</f>
        <v>6408.5061796040136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0.18249322633637069</v>
      </c>
      <c r="I169" s="48">
        <f>I156</f>
        <v>1064.9704146863814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0.38459976790885736</v>
      </c>
      <c r="I173" s="73">
        <f>I46</f>
        <v>2874.2973636363636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0.30303462756067712</v>
      </c>
      <c r="I174" s="73">
        <f>I66+I78+I85+I89</f>
        <v>2264.7221963342276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9.3216504373425491E-2</v>
      </c>
      <c r="I175" s="73">
        <f>I102</f>
        <v>696.65136363636361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0.78085089984295997</v>
      </c>
      <c r="I176" s="48">
        <f>SUM(I173:I175)</f>
        <v>5835.6709236069546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7.6649100157040059E-2</v>
      </c>
      <c r="I179" s="24">
        <f>I127</f>
        <v>572.83525599705911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7.6649100157040059E-2</v>
      </c>
      <c r="I182" s="48">
        <f>I179+I180+I181</f>
        <v>572.83525599705911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1064.9704146863814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1064.9704146863814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1106.6683863789883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7473.476594290395</v>
      </c>
      <c r="H196" s="81">
        <f>IF(D6="12x36",2,1)</f>
        <v>1</v>
      </c>
      <c r="I196" s="91">
        <f>G196*H196</f>
        <v>7473.476594290395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219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214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5.3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2098.0272727272727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5.1152034595269145E-2</v>
      </c>
      <c r="I97" s="24">
        <f>I106</f>
        <v>107.31836363636363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0.33205067097663171</v>
      </c>
      <c r="I102" s="26">
        <f>SUM(I94:I101)</f>
        <v>696.65136363636361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5.3</v>
      </c>
      <c r="B106" s="188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2.1199726949766315</v>
      </c>
      <c r="I116" s="48">
        <f>I46+I91+I102</f>
        <v>4447.7605314981092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0.1</v>
      </c>
      <c r="I121" s="24">
        <f>IF(F130=10%,G130,0)</f>
        <v>434.04421678617456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0.1</v>
      </c>
      <c r="I127" s="54">
        <f>SUM(I120:I126)</f>
        <v>434.04421678617456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434.04421678617456</v>
      </c>
      <c r="H130" s="57" t="s">
        <v>109</v>
      </c>
      <c r="I130" s="58">
        <f>I97</f>
        <v>107.31836363636363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2098.0272727272727</v>
      </c>
      <c r="B132" s="193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696.65136363636361</v>
      </c>
      <c r="H132" s="62">
        <f>A132+C132+D132+E132+F132+G132</f>
        <v>4447.7605314981092</v>
      </c>
      <c r="I132" s="62">
        <f>H132-I130</f>
        <v>4340.4421678617455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781.27959021511413</v>
      </c>
      <c r="H143" s="57" t="s">
        <v>109</v>
      </c>
      <c r="I143" s="58">
        <f>I97</f>
        <v>107.31836363636363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2098.0272727272727</v>
      </c>
      <c r="B145" s="193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696.65136363636361</v>
      </c>
      <c r="H145" s="62">
        <f>A145+C145+D145+E145+F145+G145</f>
        <v>4447.7605314981092</v>
      </c>
      <c r="I145" s="62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0.1</v>
      </c>
      <c r="I147" s="48">
        <f>I127+I137+I141</f>
        <v>434.04421678617456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2.1119752492350364E-2</v>
      </c>
      <c r="I151" s="24">
        <f>($D$161/$E$162)*G161</f>
        <v>93.935601570484778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9.7278859964765305E-2</v>
      </c>
      <c r="I152" s="24">
        <f>($D$161/$E$162)*G162</f>
        <v>432.67307390041469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6.3999249976819286E-2</v>
      </c>
      <c r="I153" s="24">
        <f>($D$161/$E$162)*G163</f>
        <v>284.65333809237808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0.18239786243393497</v>
      </c>
      <c r="I156" s="26">
        <f>SUM(I151:I155)</f>
        <v>811.26201356327761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4447.7605314981092</v>
      </c>
      <c r="B161" s="200"/>
      <c r="C161" s="24">
        <f>I147</f>
        <v>434.04421678617456</v>
      </c>
      <c r="D161" s="201">
        <f>A161+C161</f>
        <v>4881.804748284284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0.18239786243393497</v>
      </c>
      <c r="I169" s="48">
        <f>I156</f>
        <v>811.26201356327761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0.36852321613147626</v>
      </c>
      <c r="I173" s="73">
        <f>I46</f>
        <v>2098.0272727272727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0.29036755834530226</v>
      </c>
      <c r="I174" s="73">
        <f>I66+I78+I85+I89</f>
        <v>1653.0818951344729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0.12236838118692296</v>
      </c>
      <c r="I175" s="73">
        <f>I102</f>
        <v>696.65136363636361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0.78125915566370141</v>
      </c>
      <c r="I176" s="48">
        <f>SUM(I173:I175)</f>
        <v>4447.7605314981092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7.6240844336298436E-2</v>
      </c>
      <c r="I179" s="24">
        <f>I127</f>
        <v>434.04421678617456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7.6240844336298436E-2</v>
      </c>
      <c r="I182" s="48">
        <f>I179+I180+I181</f>
        <v>434.04421678617456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811.26201356327761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811.26201356327761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807.78714334232734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5693.0667618475618</v>
      </c>
      <c r="H196" s="81">
        <f>IF(D6="12x36",2,1)</f>
        <v>1</v>
      </c>
      <c r="I196" s="91">
        <f>G196*H196</f>
        <v>5693.0667618475618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6"/>
  <sheetViews>
    <sheetView tabSelected="1" view="pageBreakPreview" zoomScale="130" zoomScaleNormal="100" zoomScaleSheet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K1" s="4"/>
    </row>
    <row r="2" spans="1:11" ht="22.5" customHeight="1" x14ac:dyDescent="0.25">
      <c r="A2" s="165" t="s">
        <v>1</v>
      </c>
      <c r="B2" s="165"/>
      <c r="C2" s="166" t="s">
        <v>225</v>
      </c>
      <c r="D2" s="166"/>
      <c r="E2" s="167" t="s">
        <v>2</v>
      </c>
      <c r="F2" s="167"/>
      <c r="G2" s="167"/>
      <c r="H2" s="167"/>
      <c r="I2" s="167"/>
    </row>
    <row r="3" spans="1:11" ht="11.25" customHeight="1" x14ac:dyDescent="0.25">
      <c r="A3" s="165" t="s">
        <v>3</v>
      </c>
      <c r="B3" s="165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68" t="s">
        <v>219</v>
      </c>
      <c r="E5" s="168"/>
      <c r="F5" s="168"/>
      <c r="G5" s="169" t="str">
        <f>IF(D6="12x36","Regime de trabalho:","Quantidade de HORAS/MÊS")</f>
        <v>Quantidade de HORAS/MÊS</v>
      </c>
      <c r="H5" s="169"/>
      <c r="I5" s="170">
        <v>200</v>
      </c>
    </row>
    <row r="6" spans="1:11" ht="18.75" customHeight="1" x14ac:dyDescent="0.25">
      <c r="A6" s="156" t="str">
        <f>IF(D6="12x36","Regime de trabalho:","Regime de trabalho (horas semanais):")</f>
        <v>Regime de trabalho (horas semanais):</v>
      </c>
      <c r="B6" s="156"/>
      <c r="C6" s="156"/>
      <c r="D6" s="156">
        <v>40</v>
      </c>
      <c r="E6" s="156"/>
      <c r="F6" s="156"/>
      <c r="G6" s="169"/>
      <c r="H6" s="169"/>
      <c r="I6" s="170"/>
    </row>
    <row r="7" spans="1:11" ht="22.5" customHeight="1" x14ac:dyDescent="0.25">
      <c r="A7" s="156" t="s">
        <v>6</v>
      </c>
      <c r="B7" s="156"/>
      <c r="C7" s="156"/>
      <c r="D7" s="134" t="s">
        <v>213</v>
      </c>
      <c r="E7" s="134"/>
      <c r="F7" s="134"/>
      <c r="G7" s="157" t="s">
        <v>7</v>
      </c>
      <c r="H7" s="157"/>
      <c r="I7" s="158" t="s">
        <v>185</v>
      </c>
    </row>
    <row r="8" spans="1:11" ht="22.5" customHeight="1" x14ac:dyDescent="0.25">
      <c r="A8" s="156" t="s">
        <v>8</v>
      </c>
      <c r="B8" s="156"/>
      <c r="C8" s="156"/>
      <c r="D8" s="134" t="s">
        <v>15</v>
      </c>
      <c r="E8" s="134"/>
      <c r="F8" s="134"/>
      <c r="G8" s="157"/>
      <c r="H8" s="157"/>
      <c r="I8" s="158"/>
    </row>
    <row r="9" spans="1:11" ht="24.75" customHeight="1" x14ac:dyDescent="0.25">
      <c r="A9" s="156" t="s">
        <v>9</v>
      </c>
      <c r="B9" s="156"/>
      <c r="C9" s="156"/>
      <c r="D9" s="156" t="s">
        <v>215</v>
      </c>
      <c r="E9" s="156"/>
      <c r="F9" s="156"/>
      <c r="G9" s="157" t="s">
        <v>10</v>
      </c>
      <c r="H9" s="157"/>
      <c r="I9" s="9" t="s">
        <v>185</v>
      </c>
    </row>
    <row r="10" spans="1:11" ht="32.25" customHeight="1" x14ac:dyDescent="0.25">
      <c r="A10" s="164" t="s">
        <v>178</v>
      </c>
      <c r="B10" s="164"/>
      <c r="C10" s="164"/>
      <c r="D10" s="164"/>
      <c r="E10" s="164"/>
      <c r="F10" s="164"/>
      <c r="G10" s="8" t="s">
        <v>11</v>
      </c>
      <c r="H10" s="10">
        <v>220</v>
      </c>
      <c r="I10" s="11">
        <v>2307.83</v>
      </c>
    </row>
    <row r="11" spans="1:11" ht="11.25" customHeight="1" x14ac:dyDescent="0.25">
      <c r="A11" s="159" t="s">
        <v>12</v>
      </c>
      <c r="B11" s="159"/>
      <c r="C11" s="159"/>
      <c r="D11" s="159"/>
      <c r="E11" s="159"/>
      <c r="F11" s="159"/>
      <c r="G11" s="10" t="str">
        <f>D9</f>
        <v>Eldorado do Sul</v>
      </c>
      <c r="H11" s="10" t="s">
        <v>13</v>
      </c>
      <c r="I11" s="13">
        <v>0.05</v>
      </c>
    </row>
    <row r="12" spans="1:11" ht="15" customHeight="1" x14ac:dyDescent="0.25">
      <c r="A12" s="159" t="s">
        <v>14</v>
      </c>
      <c r="B12" s="159"/>
      <c r="C12" s="159"/>
      <c r="D12" s="159"/>
      <c r="E12" s="159"/>
      <c r="F12" s="159"/>
      <c r="G12" s="160" t="s">
        <v>15</v>
      </c>
      <c r="H12" s="10" t="s">
        <v>16</v>
      </c>
      <c r="I12" s="11">
        <v>4.3</v>
      </c>
    </row>
    <row r="13" spans="1:11" x14ac:dyDescent="0.25">
      <c r="A13" s="159"/>
      <c r="B13" s="159"/>
      <c r="C13" s="159"/>
      <c r="D13" s="159"/>
      <c r="E13" s="159"/>
      <c r="F13" s="159"/>
      <c r="G13" s="160"/>
      <c r="H13" s="10" t="s">
        <v>17</v>
      </c>
      <c r="I13" s="14">
        <v>22</v>
      </c>
    </row>
    <row r="14" spans="1:11" x14ac:dyDescent="0.25">
      <c r="A14" s="159"/>
      <c r="B14" s="159"/>
      <c r="C14" s="159"/>
      <c r="D14" s="159"/>
      <c r="E14" s="159"/>
      <c r="F14" s="159"/>
      <c r="G14" s="160"/>
      <c r="H14" s="10" t="s">
        <v>18</v>
      </c>
      <c r="I14" s="9">
        <v>0.06</v>
      </c>
    </row>
    <row r="15" spans="1:11" ht="11.25" customHeight="1" x14ac:dyDescent="0.25">
      <c r="A15" s="159" t="s">
        <v>177</v>
      </c>
      <c r="B15" s="159"/>
      <c r="C15" s="159"/>
      <c r="D15" s="159"/>
      <c r="E15" s="159"/>
      <c r="F15" s="159"/>
      <c r="G15" s="160" t="s">
        <v>15</v>
      </c>
      <c r="H15" s="10" t="s">
        <v>16</v>
      </c>
      <c r="I15" s="11">
        <v>27.15</v>
      </c>
    </row>
    <row r="16" spans="1:11" ht="11.25" customHeight="1" x14ac:dyDescent="0.25">
      <c r="A16" s="159"/>
      <c r="B16" s="159"/>
      <c r="C16" s="159"/>
      <c r="D16" s="159"/>
      <c r="E16" s="159"/>
      <c r="F16" s="159"/>
      <c r="G16" s="160"/>
      <c r="H16" s="10" t="s">
        <v>17</v>
      </c>
      <c r="I16" s="14">
        <v>22</v>
      </c>
    </row>
    <row r="17" spans="1:9" x14ac:dyDescent="0.25">
      <c r="A17" s="159"/>
      <c r="B17" s="159"/>
      <c r="C17" s="159"/>
      <c r="D17" s="159"/>
      <c r="E17" s="159"/>
      <c r="F17" s="159"/>
      <c r="G17" s="160"/>
      <c r="H17" s="10" t="s">
        <v>18</v>
      </c>
      <c r="I17" s="9">
        <v>0.19</v>
      </c>
    </row>
    <row r="18" spans="1:9" ht="11.25" customHeight="1" x14ac:dyDescent="0.25">
      <c r="A18" s="159" t="s">
        <v>20</v>
      </c>
      <c r="B18" s="159"/>
      <c r="C18" s="159"/>
      <c r="D18" s="159"/>
      <c r="E18" s="159"/>
      <c r="F18" s="159"/>
      <c r="G18" s="160" t="s">
        <v>15</v>
      </c>
      <c r="H18" s="10" t="s">
        <v>16</v>
      </c>
      <c r="I18" s="11">
        <v>0</v>
      </c>
    </row>
    <row r="19" spans="1:9" x14ac:dyDescent="0.25">
      <c r="A19" s="159"/>
      <c r="B19" s="159"/>
      <c r="C19" s="159"/>
      <c r="D19" s="159"/>
      <c r="E19" s="159"/>
      <c r="F19" s="159"/>
      <c r="G19" s="160"/>
      <c r="H19" s="10" t="s">
        <v>17</v>
      </c>
      <c r="I19" s="14">
        <v>0</v>
      </c>
    </row>
    <row r="20" spans="1:9" x14ac:dyDescent="0.25">
      <c r="A20" s="161"/>
      <c r="B20" s="161"/>
      <c r="C20" s="161"/>
      <c r="D20" s="161"/>
      <c r="E20" s="161"/>
      <c r="F20" s="161"/>
      <c r="G20" s="160"/>
      <c r="H20" s="10" t="s">
        <v>18</v>
      </c>
      <c r="I20" s="9">
        <v>0</v>
      </c>
    </row>
    <row r="21" spans="1:9" ht="14.25" customHeight="1" x14ac:dyDescent="0.25">
      <c r="A21" s="135" t="s">
        <v>207</v>
      </c>
      <c r="B21" s="135"/>
      <c r="C21" s="135"/>
      <c r="D21" s="135"/>
      <c r="E21" s="135"/>
      <c r="F21" s="135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35" t="s">
        <v>206</v>
      </c>
      <c r="B22" s="135"/>
      <c r="C22" s="135"/>
      <c r="D22" s="135"/>
      <c r="E22" s="135"/>
      <c r="F22" s="135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9" t="s">
        <v>179</v>
      </c>
      <c r="B23" s="162"/>
      <c r="C23" s="162"/>
      <c r="D23" s="162"/>
      <c r="E23" s="162"/>
      <c r="F23" s="163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52" t="s">
        <v>22</v>
      </c>
      <c r="B24" s="152"/>
      <c r="C24" s="152"/>
      <c r="D24" s="152"/>
      <c r="E24" s="152"/>
      <c r="F24" s="152"/>
      <c r="G24" s="15"/>
      <c r="H24" s="15" t="s">
        <v>23</v>
      </c>
      <c r="I24" s="18" t="s">
        <v>185</v>
      </c>
    </row>
    <row r="25" spans="1:9" ht="34.5" customHeight="1" x14ac:dyDescent="0.25">
      <c r="A25" s="135" t="s">
        <v>24</v>
      </c>
      <c r="B25" s="135"/>
      <c r="C25" s="135"/>
      <c r="D25" s="135"/>
      <c r="E25" s="135"/>
      <c r="F25" s="135"/>
      <c r="G25" s="10"/>
      <c r="H25" s="10" t="s">
        <v>25</v>
      </c>
      <c r="I25" s="11" t="s">
        <v>185</v>
      </c>
    </row>
    <row r="26" spans="1:9" ht="15" customHeight="1" x14ac:dyDescent="0.25">
      <c r="A26" s="135" t="s">
        <v>26</v>
      </c>
      <c r="B26" s="135"/>
      <c r="C26" s="135"/>
      <c r="D26" s="135"/>
      <c r="E26" s="135"/>
      <c r="F26" s="135"/>
      <c r="G26" s="15"/>
      <c r="H26" s="19" t="s">
        <v>27</v>
      </c>
      <c r="I26" s="20" t="s">
        <v>185</v>
      </c>
    </row>
    <row r="27" spans="1:9" ht="15" customHeight="1" x14ac:dyDescent="0.25">
      <c r="A27" s="135"/>
      <c r="B27" s="135"/>
      <c r="C27" s="135"/>
      <c r="D27" s="135"/>
      <c r="E27" s="135"/>
      <c r="F27" s="135"/>
      <c r="G27" s="15"/>
      <c r="H27" s="21" t="s">
        <v>28</v>
      </c>
      <c r="I27" s="9" t="s">
        <v>185</v>
      </c>
    </row>
    <row r="28" spans="1:9" ht="26.25" customHeight="1" x14ac:dyDescent="0.25">
      <c r="A28" s="135" t="s">
        <v>29</v>
      </c>
      <c r="B28" s="135"/>
      <c r="C28" s="135"/>
      <c r="D28" s="135"/>
      <c r="E28" s="135"/>
      <c r="F28" s="135"/>
      <c r="G28" s="15"/>
      <c r="H28" s="10" t="s">
        <v>27</v>
      </c>
      <c r="I28" s="20" t="s">
        <v>185</v>
      </c>
    </row>
    <row r="29" spans="1:9" ht="35.25" customHeight="1" x14ac:dyDescent="0.25">
      <c r="A29" s="135" t="s">
        <v>30</v>
      </c>
      <c r="B29" s="135"/>
      <c r="C29" s="135"/>
      <c r="D29" s="135"/>
      <c r="E29" s="135"/>
      <c r="F29" s="135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153"/>
      <c r="B31" s="153"/>
      <c r="C31" s="153"/>
      <c r="D31" s="153"/>
      <c r="E31" s="153"/>
      <c r="F31" s="153"/>
      <c r="G31" s="153"/>
      <c r="H31" s="153"/>
      <c r="I31" s="153"/>
    </row>
    <row r="32" spans="1:9" ht="1.1499999999999999" customHeight="1" x14ac:dyDescent="0.25">
      <c r="A32" s="153"/>
      <c r="B32" s="153"/>
      <c r="C32" s="153"/>
      <c r="D32" s="153"/>
      <c r="E32" s="153"/>
      <c r="F32" s="153"/>
      <c r="G32" s="153"/>
      <c r="H32" s="153"/>
      <c r="I32" s="153"/>
    </row>
    <row r="33" spans="1:10" ht="1.1499999999999999" customHeight="1" x14ac:dyDescent="0.25">
      <c r="A33" s="153"/>
      <c r="B33" s="153"/>
      <c r="C33" s="153"/>
      <c r="D33" s="153"/>
      <c r="E33" s="153"/>
      <c r="F33" s="153"/>
      <c r="G33" s="153"/>
      <c r="H33" s="153"/>
      <c r="I33" s="153"/>
    </row>
    <row r="34" spans="1:10" ht="1.1499999999999999" customHeight="1" x14ac:dyDescent="0.25">
      <c r="A34" s="153"/>
      <c r="B34" s="153"/>
      <c r="C34" s="153"/>
      <c r="D34" s="153"/>
      <c r="E34" s="153"/>
      <c r="F34" s="153"/>
      <c r="G34" s="153"/>
      <c r="H34" s="153"/>
      <c r="I34" s="153"/>
    </row>
    <row r="35" spans="1:10" ht="1.1499999999999999" customHeight="1" x14ac:dyDescent="0.25">
      <c r="A35" s="154"/>
      <c r="B35" s="154"/>
      <c r="C35" s="154"/>
      <c r="D35" s="154"/>
      <c r="E35" s="154"/>
      <c r="F35" s="154"/>
      <c r="G35" s="154"/>
      <c r="H35" s="154"/>
      <c r="I35" s="154"/>
    </row>
    <row r="36" spans="1:10" ht="8.25" customHeight="1" x14ac:dyDescent="0.25">
      <c r="A36" s="150" t="s">
        <v>31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32</v>
      </c>
      <c r="B37" s="151" t="s">
        <v>33</v>
      </c>
      <c r="C37" s="151"/>
      <c r="D37" s="151"/>
      <c r="E37" s="151"/>
      <c r="F37" s="151"/>
      <c r="G37" s="151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4" t="s">
        <v>36</v>
      </c>
      <c r="C38" s="134"/>
      <c r="D38" s="134"/>
      <c r="E38" s="134"/>
      <c r="F38" s="134"/>
      <c r="G38" s="134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4" t="s">
        <v>37</v>
      </c>
      <c r="C39" s="134"/>
      <c r="D39" s="134"/>
      <c r="E39" s="134"/>
      <c r="F39" s="134"/>
      <c r="G39" s="134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4" t="s">
        <v>38</v>
      </c>
      <c r="C40" s="134"/>
      <c r="D40" s="134"/>
      <c r="E40" s="134"/>
      <c r="F40" s="134"/>
      <c r="G40" s="13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4" t="s">
        <v>39</v>
      </c>
      <c r="C41" s="134"/>
      <c r="D41" s="134"/>
      <c r="E41" s="134"/>
      <c r="F41" s="134"/>
      <c r="G41" s="13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4" t="s">
        <v>40</v>
      </c>
      <c r="C42" s="134"/>
      <c r="D42" s="134"/>
      <c r="E42" s="134"/>
      <c r="F42" s="134"/>
      <c r="G42" s="13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4" t="s">
        <v>172</v>
      </c>
      <c r="C43" s="134"/>
      <c r="D43" s="134"/>
      <c r="E43" s="134"/>
      <c r="F43" s="134"/>
      <c r="G43" s="13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4" t="s">
        <v>41</v>
      </c>
      <c r="C44" s="134"/>
      <c r="D44" s="134"/>
      <c r="E44" s="134"/>
      <c r="F44" s="134"/>
      <c r="G44" s="134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4" t="s">
        <v>42</v>
      </c>
      <c r="C45" s="134"/>
      <c r="D45" s="134"/>
      <c r="E45" s="134"/>
      <c r="F45" s="134"/>
      <c r="G45" s="134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5" t="s">
        <v>43</v>
      </c>
      <c r="B46" s="155"/>
      <c r="C46" s="155"/>
      <c r="D46" s="155"/>
      <c r="E46" s="155"/>
      <c r="F46" s="155"/>
      <c r="G46" s="155"/>
      <c r="H46" s="25">
        <f>SUM(H38:H45)</f>
        <v>1</v>
      </c>
      <c r="I46" s="26">
        <f>SUM(I38:I45)</f>
        <v>2098.0272727272727</v>
      </c>
      <c r="J46" s="27"/>
    </row>
    <row r="47" spans="1:10" s="28" customFormat="1" ht="1.1499999999999999" customHeight="1" x14ac:dyDescent="0.25">
      <c r="A47" s="171"/>
      <c r="B47" s="171"/>
      <c r="C47" s="171"/>
      <c r="D47" s="171"/>
      <c r="E47" s="171"/>
      <c r="F47" s="171"/>
      <c r="G47" s="171"/>
      <c r="H47" s="171"/>
      <c r="I47" s="171"/>
      <c r="J47" s="27"/>
    </row>
    <row r="48" spans="1:10" s="28" customFormat="1" ht="1.1499999999999999" customHeight="1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27"/>
    </row>
    <row r="49" spans="1:10" s="28" customFormat="1" ht="1.1499999999999999" customHeight="1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1499999999999999" customHeight="1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27"/>
    </row>
    <row r="51" spans="1:10" s="28" customFormat="1" ht="1.1499999999999999" customHeight="1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27"/>
    </row>
    <row r="52" spans="1:10" s="28" customFormat="1" ht="1.1499999999999999" customHeight="1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27"/>
    </row>
    <row r="53" spans="1:10" s="28" customFormat="1" ht="1.1499999999999999" customHeight="1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27"/>
    </row>
    <row r="54" spans="1:10" s="28" customFormat="1" ht="1.1499999999999999" customHeight="1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27"/>
    </row>
    <row r="55" spans="1:10" s="28" customFormat="1" ht="1.1499999999999999" customHeight="1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27"/>
    </row>
    <row r="56" spans="1:10" ht="1.1499999999999999" customHeight="1" x14ac:dyDescent="0.25">
      <c r="A56" s="173"/>
      <c r="B56" s="173"/>
      <c r="C56" s="173"/>
      <c r="D56" s="173"/>
      <c r="E56" s="173"/>
      <c r="F56" s="173"/>
      <c r="G56" s="173"/>
      <c r="H56" s="173"/>
      <c r="I56" s="173"/>
    </row>
    <row r="57" spans="1:10" ht="33.75" customHeight="1" x14ac:dyDescent="0.25">
      <c r="A57" s="22" t="s">
        <v>44</v>
      </c>
      <c r="B57" s="151" t="s">
        <v>45</v>
      </c>
      <c r="C57" s="151"/>
      <c r="D57" s="151"/>
      <c r="E57" s="151"/>
      <c r="F57" s="151"/>
      <c r="G57" s="151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4" t="s">
        <v>46</v>
      </c>
      <c r="C58" s="134"/>
      <c r="D58" s="134"/>
      <c r="E58" s="134"/>
      <c r="F58" s="134"/>
      <c r="G58" s="134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34" t="s">
        <v>47</v>
      </c>
      <c r="C59" s="134"/>
      <c r="D59" s="134"/>
      <c r="E59" s="134"/>
      <c r="F59" s="134"/>
      <c r="G59" s="134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34" t="s">
        <v>48</v>
      </c>
      <c r="C60" s="134"/>
      <c r="D60" s="134"/>
      <c r="E60" s="134"/>
      <c r="F60" s="134"/>
      <c r="G60" s="134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34" t="s">
        <v>49</v>
      </c>
      <c r="C61" s="134"/>
      <c r="D61" s="134"/>
      <c r="E61" s="134"/>
      <c r="F61" s="134"/>
      <c r="G61" s="134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34" t="s">
        <v>50</v>
      </c>
      <c r="C62" s="134"/>
      <c r="D62" s="134"/>
      <c r="E62" s="134"/>
      <c r="F62" s="134"/>
      <c r="G62" s="134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34" t="s">
        <v>51</v>
      </c>
      <c r="C63" s="134"/>
      <c r="D63" s="134"/>
      <c r="E63" s="134"/>
      <c r="F63" s="134"/>
      <c r="G63" s="134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34" t="s">
        <v>52</v>
      </c>
      <c r="C64" s="134"/>
      <c r="D64" s="134"/>
      <c r="E64" s="134"/>
      <c r="F64" s="134"/>
      <c r="G64" s="134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34" t="s">
        <v>53</v>
      </c>
      <c r="C65" s="134"/>
      <c r="D65" s="134"/>
      <c r="E65" s="134"/>
      <c r="F65" s="134"/>
      <c r="G65" s="134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55" t="s">
        <v>54</v>
      </c>
      <c r="B66" s="155"/>
      <c r="C66" s="155"/>
      <c r="D66" s="155"/>
      <c r="E66" s="155"/>
      <c r="F66" s="155"/>
      <c r="G66" s="155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74" t="s">
        <v>55</v>
      </c>
      <c r="B67" s="174"/>
      <c r="C67" s="174"/>
      <c r="D67" s="174"/>
      <c r="E67" s="174"/>
      <c r="F67" s="174"/>
      <c r="G67" s="174"/>
      <c r="H67" s="174"/>
      <c r="I67" s="174"/>
    </row>
    <row r="68" spans="1:10" ht="30.75" customHeight="1" x14ac:dyDescent="0.25">
      <c r="A68" s="175" t="s">
        <v>56</v>
      </c>
      <c r="B68" s="175"/>
      <c r="C68" s="175"/>
      <c r="D68" s="175"/>
      <c r="E68" s="175"/>
      <c r="F68" s="175"/>
      <c r="G68" s="175"/>
      <c r="H68" s="175"/>
      <c r="I68" s="175"/>
    </row>
    <row r="69" spans="1:10" ht="33.75" customHeight="1" x14ac:dyDescent="0.25">
      <c r="A69" s="22" t="s">
        <v>57</v>
      </c>
      <c r="B69" s="151" t="s">
        <v>58</v>
      </c>
      <c r="C69" s="151"/>
      <c r="D69" s="151"/>
      <c r="E69" s="151"/>
      <c r="F69" s="151"/>
      <c r="G69" s="151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4" t="s">
        <v>59</v>
      </c>
      <c r="C70" s="134"/>
      <c r="D70" s="134"/>
      <c r="E70" s="134"/>
      <c r="F70" s="134"/>
      <c r="G70" s="134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34" t="s">
        <v>60</v>
      </c>
      <c r="C71" s="134"/>
      <c r="D71" s="134"/>
      <c r="E71" s="134"/>
      <c r="F71" s="134"/>
      <c r="G71" s="134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34" t="s">
        <v>191</v>
      </c>
      <c r="C72" s="134"/>
      <c r="D72" s="134"/>
      <c r="E72" s="134"/>
      <c r="F72" s="134"/>
      <c r="G72" s="134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34" t="s">
        <v>61</v>
      </c>
      <c r="C73" s="134"/>
      <c r="D73" s="134"/>
      <c r="E73" s="134"/>
      <c r="F73" s="134"/>
      <c r="G73" s="134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34" t="s">
        <v>62</v>
      </c>
      <c r="C74" s="134"/>
      <c r="D74" s="134"/>
      <c r="E74" s="134"/>
      <c r="F74" s="134"/>
      <c r="G74" s="134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34" t="s">
        <v>63</v>
      </c>
      <c r="C75" s="134"/>
      <c r="D75" s="134"/>
      <c r="E75" s="134"/>
      <c r="F75" s="134"/>
      <c r="G75" s="134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34" t="s">
        <v>64</v>
      </c>
      <c r="C76" s="134"/>
      <c r="D76" s="134"/>
      <c r="E76" s="134"/>
      <c r="F76" s="134"/>
      <c r="G76" s="134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34" t="s">
        <v>65</v>
      </c>
      <c r="C77" s="134"/>
      <c r="D77" s="134"/>
      <c r="E77" s="134"/>
      <c r="F77" s="134"/>
      <c r="G77" s="134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55" t="s">
        <v>66</v>
      </c>
      <c r="B78" s="155"/>
      <c r="C78" s="155"/>
      <c r="D78" s="155"/>
      <c r="E78" s="155"/>
      <c r="F78" s="155"/>
      <c r="G78" s="155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67</v>
      </c>
      <c r="B79" s="176" t="s">
        <v>68</v>
      </c>
      <c r="C79" s="176"/>
      <c r="D79" s="176"/>
      <c r="E79" s="176"/>
      <c r="F79" s="176"/>
      <c r="G79" s="176"/>
      <c r="H79" s="176"/>
      <c r="I79" s="176"/>
    </row>
    <row r="80" spans="1:10" ht="15" customHeight="1" x14ac:dyDescent="0.25">
      <c r="A80" s="29" t="s">
        <v>69</v>
      </c>
      <c r="B80" s="177" t="s">
        <v>70</v>
      </c>
      <c r="C80" s="177"/>
      <c r="D80" s="177"/>
      <c r="E80" s="177"/>
      <c r="F80" s="177"/>
      <c r="G80" s="177"/>
      <c r="H80" s="177"/>
      <c r="I80" s="177"/>
    </row>
    <row r="81" spans="1:11" ht="33.75" customHeight="1" x14ac:dyDescent="0.25">
      <c r="A81" s="22" t="s">
        <v>71</v>
      </c>
      <c r="B81" s="151" t="s">
        <v>72</v>
      </c>
      <c r="C81" s="151"/>
      <c r="D81" s="151"/>
      <c r="E81" s="151"/>
      <c r="F81" s="151"/>
      <c r="G81" s="151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4" t="s">
        <v>73</v>
      </c>
      <c r="C82" s="134"/>
      <c r="D82" s="134"/>
      <c r="E82" s="134"/>
      <c r="F82" s="134"/>
      <c r="G82" s="134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34" t="s">
        <v>74</v>
      </c>
      <c r="C83" s="134"/>
      <c r="D83" s="134"/>
      <c r="E83" s="134"/>
      <c r="F83" s="134"/>
      <c r="G83" s="134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34" t="s">
        <v>75</v>
      </c>
      <c r="C84" s="134"/>
      <c r="D84" s="134"/>
      <c r="E84" s="134"/>
      <c r="F84" s="134"/>
      <c r="G84" s="134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55" t="s">
        <v>76</v>
      </c>
      <c r="B85" s="155"/>
      <c r="C85" s="155"/>
      <c r="D85" s="155"/>
      <c r="E85" s="155"/>
      <c r="F85" s="155"/>
      <c r="G85" s="155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1" t="s">
        <v>78</v>
      </c>
      <c r="C87" s="151"/>
      <c r="D87" s="151"/>
      <c r="E87" s="151"/>
      <c r="F87" s="151"/>
      <c r="G87" s="151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4" t="s">
        <v>79</v>
      </c>
      <c r="C88" s="134"/>
      <c r="D88" s="134"/>
      <c r="E88" s="134"/>
      <c r="F88" s="134"/>
      <c r="G88" s="134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55" t="s">
        <v>80</v>
      </c>
      <c r="B89" s="155"/>
      <c r="C89" s="155"/>
      <c r="D89" s="155"/>
      <c r="E89" s="155"/>
      <c r="F89" s="155"/>
      <c r="G89" s="155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180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1" t="s">
        <v>82</v>
      </c>
      <c r="C93" s="151"/>
      <c r="D93" s="151"/>
      <c r="E93" s="151"/>
      <c r="F93" s="151"/>
      <c r="G93" s="151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4" t="s">
        <v>19</v>
      </c>
      <c r="C94" s="134"/>
      <c r="D94" s="134"/>
      <c r="E94" s="134"/>
      <c r="F94" s="134"/>
      <c r="G94" s="134"/>
      <c r="H94" s="23">
        <f t="shared" ref="H94:H101" si="4">I94/$I$46</f>
        <v>0.23060377064168505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4" t="s">
        <v>20</v>
      </c>
      <c r="C95" s="134"/>
      <c r="D95" s="134"/>
      <c r="E95" s="134"/>
      <c r="F95" s="134"/>
      <c r="G95" s="13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8" t="s">
        <v>174</v>
      </c>
      <c r="C96" s="179"/>
      <c r="D96" s="179"/>
      <c r="E96" s="179"/>
      <c r="F96" s="179"/>
      <c r="G96" s="18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4" t="s">
        <v>83</v>
      </c>
      <c r="C97" s="134"/>
      <c r="D97" s="134"/>
      <c r="E97" s="134"/>
      <c r="F97" s="134"/>
      <c r="G97" s="134"/>
      <c r="H97" s="23">
        <f t="shared" si="4"/>
        <v>3.0179952596161758E-2</v>
      </c>
      <c r="I97" s="24">
        <f>I106</f>
        <v>63.318363636363628</v>
      </c>
    </row>
    <row r="98" spans="1:10" ht="15" customHeight="1" x14ac:dyDescent="0.25">
      <c r="A98" s="17">
        <f t="shared" si="5"/>
        <v>5</v>
      </c>
      <c r="B98" s="134" t="s">
        <v>84</v>
      </c>
      <c r="C98" s="134"/>
      <c r="D98" s="134"/>
      <c r="E98" s="134"/>
      <c r="F98" s="134"/>
      <c r="G98" s="13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4" t="s">
        <v>205</v>
      </c>
      <c r="C99" s="134"/>
      <c r="D99" s="134"/>
      <c r="E99" s="134"/>
      <c r="F99" s="134"/>
      <c r="G99" s="134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4" t="s">
        <v>206</v>
      </c>
      <c r="C100" s="134"/>
      <c r="D100" s="134"/>
      <c r="E100" s="134"/>
      <c r="F100" s="134"/>
      <c r="G100" s="134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4" t="s">
        <v>85</v>
      </c>
      <c r="C101" s="134"/>
      <c r="D101" s="134"/>
      <c r="E101" s="134"/>
      <c r="F101" s="134"/>
      <c r="G101" s="13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5" t="s">
        <v>86</v>
      </c>
      <c r="B102" s="155"/>
      <c r="C102" s="155"/>
      <c r="D102" s="155"/>
      <c r="E102" s="155"/>
      <c r="F102" s="155"/>
      <c r="G102" s="155"/>
      <c r="H102" s="25">
        <f>SUM(H94:H101)</f>
        <v>0.31107858897752433</v>
      </c>
      <c r="I102" s="26">
        <f>SUM(I94:I101)</f>
        <v>652.65136363636361</v>
      </c>
      <c r="J102" s="34"/>
    </row>
    <row r="103" spans="1:10" ht="18" customHeight="1" x14ac:dyDescent="0.25">
      <c r="A103" s="29" t="s">
        <v>87</v>
      </c>
      <c r="B103" s="174" t="s">
        <v>88</v>
      </c>
      <c r="C103" s="174"/>
      <c r="D103" s="174"/>
      <c r="E103" s="174"/>
      <c r="F103" s="174"/>
      <c r="G103" s="174"/>
      <c r="H103" s="35"/>
      <c r="I103" s="36"/>
    </row>
    <row r="104" spans="1:10" ht="15" customHeight="1" x14ac:dyDescent="0.25">
      <c r="A104" s="182" t="s">
        <v>89</v>
      </c>
      <c r="B104" s="182"/>
      <c r="C104" s="182"/>
      <c r="D104" s="182"/>
      <c r="E104" s="182"/>
      <c r="F104" s="182"/>
      <c r="G104" s="182"/>
      <c r="H104" s="182"/>
      <c r="I104" s="182"/>
    </row>
    <row r="105" spans="1:10" ht="24" customHeight="1" x14ac:dyDescent="0.25">
      <c r="A105" s="135" t="s">
        <v>90</v>
      </c>
      <c r="B105" s="135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88">
        <f>IF(I12="Não aplicável",0,I12)</f>
        <v>4.3</v>
      </c>
      <c r="B106" s="188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63.318363636363628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82" t="s">
        <v>98</v>
      </c>
      <c r="B108" s="182"/>
      <c r="C108" s="182"/>
      <c r="D108" s="182"/>
      <c r="E108" s="182"/>
      <c r="F108" s="182"/>
      <c r="G108" s="182"/>
      <c r="H108" s="182"/>
      <c r="I108" s="182"/>
    </row>
    <row r="109" spans="1:10" ht="23.25" customHeight="1" x14ac:dyDescent="0.25">
      <c r="A109" s="135" t="s">
        <v>90</v>
      </c>
      <c r="B109" s="135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83">
        <f>IF(I18="Não aplicável",0,I18)</f>
        <v>0</v>
      </c>
      <c r="B110" s="18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84" t="s">
        <v>173</v>
      </c>
      <c r="B112" s="185"/>
      <c r="C112" s="185"/>
      <c r="D112" s="185"/>
      <c r="E112" s="185"/>
      <c r="F112" s="186" t="str">
        <f>A15</f>
        <v xml:space="preserve">Auxílio Alimentação </v>
      </c>
      <c r="G112" s="186"/>
      <c r="H112" s="186"/>
      <c r="I112" s="187"/>
    </row>
    <row r="113" spans="1:12" ht="23.25" customHeight="1" x14ac:dyDescent="0.25">
      <c r="A113" s="152" t="s">
        <v>90</v>
      </c>
      <c r="B113" s="152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83">
        <f>IF(I15="Não aplicável",0,I15)</f>
        <v>27.15</v>
      </c>
      <c r="B114" s="183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9" t="s">
        <v>100</v>
      </c>
      <c r="B116" s="189"/>
      <c r="C116" s="189"/>
      <c r="D116" s="189"/>
      <c r="E116" s="189"/>
      <c r="F116" s="189"/>
      <c r="G116" s="189"/>
      <c r="H116" s="47">
        <f>H46+H91+H102</f>
        <v>2.0990006129775245</v>
      </c>
      <c r="I116" s="48">
        <f>I46+I91+I102</f>
        <v>4403.7605314981092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101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32</v>
      </c>
      <c r="B119" s="151" t="s">
        <v>102</v>
      </c>
      <c r="C119" s="151"/>
      <c r="D119" s="151"/>
      <c r="E119" s="151"/>
      <c r="F119" s="151"/>
      <c r="G119" s="151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4" t="s">
        <v>103</v>
      </c>
      <c r="C120" s="134"/>
      <c r="D120" s="134"/>
      <c r="E120" s="134"/>
      <c r="F120" s="134"/>
      <c r="G120" s="134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56" t="s">
        <v>104</v>
      </c>
      <c r="C121" s="156"/>
      <c r="D121" s="156"/>
      <c r="E121" s="156"/>
      <c r="F121" s="156"/>
      <c r="G121" s="156"/>
      <c r="H121" s="23">
        <f t="shared" si="6"/>
        <v>0.1</v>
      </c>
      <c r="I121" s="24">
        <f>IF(F130=10%,G130,0)</f>
        <v>434.04421678617456</v>
      </c>
    </row>
    <row r="122" spans="1:12" ht="15" customHeight="1" x14ac:dyDescent="0.25">
      <c r="A122" s="17">
        <v>3</v>
      </c>
      <c r="B122" s="134" t="s">
        <v>105</v>
      </c>
      <c r="C122" s="134"/>
      <c r="D122" s="134"/>
      <c r="E122" s="134"/>
      <c r="F122" s="134"/>
      <c r="G122" s="134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4" t="s">
        <v>187</v>
      </c>
      <c r="C123" s="134"/>
      <c r="D123" s="134"/>
      <c r="E123" s="134"/>
      <c r="F123" s="134"/>
      <c r="G123" s="134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4" t="s">
        <v>189</v>
      </c>
      <c r="C124" s="134"/>
      <c r="D124" s="134"/>
      <c r="E124" s="134"/>
      <c r="F124" s="134"/>
      <c r="G124" s="134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4" t="s">
        <v>188</v>
      </c>
      <c r="C125" s="134"/>
      <c r="D125" s="134"/>
      <c r="E125" s="134"/>
      <c r="F125" s="134"/>
      <c r="G125" s="134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4" t="s">
        <v>106</v>
      </c>
      <c r="C126" s="134"/>
      <c r="D126" s="134"/>
      <c r="E126" s="134"/>
      <c r="F126" s="134"/>
      <c r="G126" s="134"/>
      <c r="H126" s="23">
        <f t="shared" si="6"/>
        <v>0</v>
      </c>
      <c r="I126" s="24">
        <v>0</v>
      </c>
    </row>
    <row r="127" spans="1:12" ht="15" customHeight="1" x14ac:dyDescent="0.25">
      <c r="A127" s="155" t="s">
        <v>107</v>
      </c>
      <c r="B127" s="155"/>
      <c r="C127" s="155"/>
      <c r="D127" s="155"/>
      <c r="E127" s="155"/>
      <c r="F127" s="155"/>
      <c r="G127" s="155"/>
      <c r="H127" s="25">
        <f>H120+H121+H122+H123+H124+H126</f>
        <v>0.1</v>
      </c>
      <c r="I127" s="54">
        <f>SUM(I120:I126)</f>
        <v>434.04421678617456</v>
      </c>
      <c r="J127" s="34"/>
    </row>
    <row r="128" spans="1:12" ht="46.5" customHeight="1" x14ac:dyDescent="0.25">
      <c r="B128" s="176" t="s">
        <v>190</v>
      </c>
      <c r="C128" s="176"/>
      <c r="D128" s="176"/>
      <c r="E128" s="176"/>
      <c r="F128" s="176"/>
      <c r="G128" s="176"/>
      <c r="H128" s="176"/>
      <c r="I128" s="176"/>
    </row>
    <row r="129" spans="1:12" ht="5.25" customHeight="1" x14ac:dyDescent="0.25"/>
    <row r="130" spans="1:12" ht="48.75" customHeight="1" x14ac:dyDescent="0.25">
      <c r="A130" s="191" t="s">
        <v>108</v>
      </c>
      <c r="B130" s="191"/>
      <c r="C130" s="191"/>
      <c r="D130" s="191"/>
      <c r="E130" s="191"/>
      <c r="F130" s="55">
        <f>I29</f>
        <v>0.1</v>
      </c>
      <c r="G130" s="56">
        <f>I132*F130</f>
        <v>434.04421678617456</v>
      </c>
      <c r="H130" s="57" t="s">
        <v>109</v>
      </c>
      <c r="I130" s="58">
        <f>I97</f>
        <v>63.318363636363628</v>
      </c>
    </row>
    <row r="131" spans="1:12" s="61" customFormat="1" ht="16.5" customHeight="1" x14ac:dyDescent="0.25">
      <c r="A131" s="192" t="s">
        <v>110</v>
      </c>
      <c r="B131" s="192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93">
        <f>I46</f>
        <v>2098.0272727272727</v>
      </c>
      <c r="B132" s="193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652.65136363636361</v>
      </c>
      <c r="H132" s="62">
        <f>A132+C132+D132+E132+F132+G132</f>
        <v>4403.7605314981092</v>
      </c>
      <c r="I132" s="62">
        <f>H132-I130</f>
        <v>4340.4421678617455</v>
      </c>
      <c r="J132" s="34"/>
    </row>
    <row r="133" spans="1:12" ht="4.5" customHeight="1" x14ac:dyDescent="0.25">
      <c r="A133" s="29"/>
      <c r="B133" s="194"/>
      <c r="C133" s="194"/>
      <c r="D133" s="194"/>
      <c r="E133" s="194"/>
      <c r="F133" s="194"/>
      <c r="G133" s="194"/>
      <c r="H133" s="194"/>
      <c r="I133" s="194"/>
    </row>
    <row r="134" spans="1:12" ht="33.75" customHeight="1" x14ac:dyDescent="0.25">
      <c r="A134" s="22" t="s">
        <v>44</v>
      </c>
      <c r="B134" s="151" t="s">
        <v>118</v>
      </c>
      <c r="C134" s="151"/>
      <c r="D134" s="151"/>
      <c r="E134" s="151"/>
      <c r="F134" s="151"/>
      <c r="G134" s="151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4" t="s">
        <v>119</v>
      </c>
      <c r="C135" s="134"/>
      <c r="D135" s="134"/>
      <c r="E135" s="134"/>
      <c r="F135" s="134"/>
      <c r="G135" s="13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4" t="s">
        <v>120</v>
      </c>
      <c r="C136" s="134"/>
      <c r="D136" s="134"/>
      <c r="E136" s="134"/>
      <c r="F136" s="134"/>
      <c r="G136" s="134"/>
      <c r="H136" s="23">
        <f>I136/$I$145</f>
        <v>0</v>
      </c>
      <c r="I136" s="24">
        <v>0</v>
      </c>
    </row>
    <row r="137" spans="1:12" ht="35.65" customHeight="1" x14ac:dyDescent="0.25">
      <c r="A137" s="155" t="s">
        <v>176</v>
      </c>
      <c r="B137" s="155"/>
      <c r="C137" s="155"/>
      <c r="D137" s="155"/>
      <c r="E137" s="155"/>
      <c r="F137" s="155"/>
      <c r="G137" s="15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1" t="s">
        <v>121</v>
      </c>
      <c r="C139" s="151"/>
      <c r="D139" s="151"/>
      <c r="E139" s="151"/>
      <c r="F139" s="151"/>
      <c r="G139" s="151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4" t="s">
        <v>121</v>
      </c>
      <c r="C140" s="134"/>
      <c r="D140" s="134"/>
      <c r="E140" s="134"/>
      <c r="F140" s="134"/>
      <c r="G140" s="134"/>
      <c r="H140" s="23">
        <f>I140/I145</f>
        <v>0</v>
      </c>
      <c r="I140" s="24">
        <v>0</v>
      </c>
    </row>
    <row r="141" spans="1:12" ht="36.6" customHeight="1" x14ac:dyDescent="0.25">
      <c r="A141" s="155" t="s">
        <v>175</v>
      </c>
      <c r="B141" s="155"/>
      <c r="C141" s="155"/>
      <c r="D141" s="155"/>
      <c r="E141" s="155"/>
      <c r="F141" s="155"/>
      <c r="G141" s="15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90" t="s">
        <v>122</v>
      </c>
      <c r="B143" s="190"/>
      <c r="C143" s="190"/>
      <c r="D143" s="190"/>
      <c r="E143" s="190"/>
      <c r="F143" s="55">
        <v>0.18</v>
      </c>
      <c r="G143" s="56">
        <f>I145*F143</f>
        <v>781.27959021511413</v>
      </c>
      <c r="H143" s="57" t="s">
        <v>109</v>
      </c>
      <c r="I143" s="58">
        <f>I97</f>
        <v>63.318363636363628</v>
      </c>
      <c r="L143" s="2"/>
    </row>
    <row r="144" spans="1:12" s="61" customFormat="1" ht="16.5" customHeight="1" x14ac:dyDescent="0.25">
      <c r="A144" s="192" t="s">
        <v>110</v>
      </c>
      <c r="B144" s="192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93">
        <f>I46</f>
        <v>2098.0272727272727</v>
      </c>
      <c r="B145" s="193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652.65136363636361</v>
      </c>
      <c r="H145" s="62">
        <f>A145+C145+D145+E145+F145+G145</f>
        <v>4403.7605314981092</v>
      </c>
      <c r="I145" s="62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89" t="s">
        <v>123</v>
      </c>
      <c r="B147" s="189"/>
      <c r="C147" s="189"/>
      <c r="D147" s="189"/>
      <c r="E147" s="189"/>
      <c r="F147" s="189"/>
      <c r="G147" s="189"/>
      <c r="H147" s="47">
        <f>H127+H137+H141</f>
        <v>0.1</v>
      </c>
      <c r="I147" s="48">
        <f>I127+I137+I141</f>
        <v>434.04421678617456</v>
      </c>
    </row>
    <row r="148" spans="1:12" ht="4.5" customHeight="1" x14ac:dyDescent="0.25"/>
    <row r="149" spans="1:12" ht="11.25" customHeight="1" x14ac:dyDescent="0.25">
      <c r="A149" s="150" t="s">
        <v>124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32</v>
      </c>
      <c r="B150" s="151" t="s">
        <v>125</v>
      </c>
      <c r="C150" s="151"/>
      <c r="D150" s="151"/>
      <c r="E150" s="151"/>
      <c r="F150" s="151"/>
      <c r="G150" s="151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4" t="s">
        <v>126</v>
      </c>
      <c r="C151" s="134"/>
      <c r="D151" s="134"/>
      <c r="E151" s="134"/>
      <c r="F151" s="134"/>
      <c r="G151" s="134"/>
      <c r="H151" s="23">
        <f>I151/$I$116</f>
        <v>2.1138514157239215E-2</v>
      </c>
      <c r="I151" s="24">
        <f>($D$161/$E$162)*G161</f>
        <v>93.088954340164079</v>
      </c>
    </row>
    <row r="152" spans="1:12" ht="15" customHeight="1" x14ac:dyDescent="0.25">
      <c r="A152" s="17">
        <v>2</v>
      </c>
      <c r="B152" s="134" t="s">
        <v>127</v>
      </c>
      <c r="C152" s="134"/>
      <c r="D152" s="134"/>
      <c r="E152" s="134"/>
      <c r="F152" s="134"/>
      <c r="G152" s="134"/>
      <c r="H152" s="23">
        <f>I152/$I$116</f>
        <v>9.7365277330313957E-2</v>
      </c>
      <c r="I152" s="24">
        <f>($D$161/$E$162)*G162</f>
        <v>428.77336544560421</v>
      </c>
    </row>
    <row r="153" spans="1:12" ht="15" customHeight="1" x14ac:dyDescent="0.25">
      <c r="A153" s="17">
        <v>3</v>
      </c>
      <c r="B153" s="134" t="s">
        <v>12</v>
      </c>
      <c r="C153" s="134"/>
      <c r="D153" s="134"/>
      <c r="E153" s="134"/>
      <c r="F153" s="134"/>
      <c r="G153" s="134"/>
      <c r="H153" s="23">
        <f>I153/$I$116</f>
        <v>6.4056103506785492E-2</v>
      </c>
      <c r="I153" s="24">
        <f>($D$161/$E$162)*G163</f>
        <v>282.08774042473959</v>
      </c>
    </row>
    <row r="154" spans="1:12" ht="15" customHeight="1" x14ac:dyDescent="0.25">
      <c r="A154" s="17">
        <v>4</v>
      </c>
      <c r="B154" s="134" t="s">
        <v>128</v>
      </c>
      <c r="C154" s="134"/>
      <c r="D154" s="134"/>
      <c r="E154" s="134"/>
      <c r="F154" s="134"/>
      <c r="G154" s="13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4" t="s">
        <v>129</v>
      </c>
      <c r="C155" s="134"/>
      <c r="D155" s="134"/>
      <c r="E155" s="134"/>
      <c r="F155" s="134"/>
      <c r="G155" s="13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5" t="s">
        <v>130</v>
      </c>
      <c r="B156" s="155"/>
      <c r="C156" s="155"/>
      <c r="D156" s="155"/>
      <c r="E156" s="155"/>
      <c r="F156" s="155"/>
      <c r="G156" s="155"/>
      <c r="H156" s="25">
        <f>H151+H152+H153+H154+H155</f>
        <v>0.18255989499433867</v>
      </c>
      <c r="I156" s="26">
        <f>SUM(I151:I155)</f>
        <v>803.9500602105079</v>
      </c>
    </row>
    <row r="157" spans="1:12" ht="11.25" customHeight="1" x14ac:dyDescent="0.25">
      <c r="A157" s="29" t="s">
        <v>131</v>
      </c>
      <c r="B157" s="176" t="s">
        <v>132</v>
      </c>
      <c r="C157" s="176"/>
      <c r="D157" s="176"/>
      <c r="E157" s="176"/>
      <c r="F157" s="176"/>
      <c r="G157" s="176"/>
      <c r="H157" s="176"/>
      <c r="I157" s="176"/>
    </row>
    <row r="158" spans="1:12" ht="18.75" customHeight="1" x14ac:dyDescent="0.25">
      <c r="A158" s="29" t="s">
        <v>133</v>
      </c>
      <c r="B158" s="199" t="s">
        <v>134</v>
      </c>
      <c r="C158" s="199"/>
      <c r="D158" s="199"/>
      <c r="E158" s="199"/>
      <c r="F158" s="199"/>
      <c r="G158" s="199"/>
      <c r="H158" s="199"/>
      <c r="I158" s="199"/>
    </row>
    <row r="159" spans="1:12" ht="13.5" customHeight="1" x14ac:dyDescent="0.25">
      <c r="A159" s="182" t="s">
        <v>135</v>
      </c>
      <c r="B159" s="182"/>
      <c r="C159" s="182"/>
      <c r="D159" s="182"/>
      <c r="E159" s="182"/>
      <c r="F159" s="182"/>
      <c r="G159" s="182"/>
      <c r="H159" s="182"/>
      <c r="I159" s="182"/>
    </row>
    <row r="160" spans="1:12" ht="13.5" customHeight="1" x14ac:dyDescent="0.25">
      <c r="A160" s="135" t="s">
        <v>136</v>
      </c>
      <c r="B160" s="135"/>
      <c r="C160" s="17" t="s">
        <v>137</v>
      </c>
      <c r="D160" s="159" t="s">
        <v>138</v>
      </c>
      <c r="E160" s="159"/>
      <c r="F160" s="17" t="s">
        <v>139</v>
      </c>
      <c r="G160" s="63" t="s">
        <v>140</v>
      </c>
      <c r="H160" s="135" t="s">
        <v>141</v>
      </c>
      <c r="I160" s="135"/>
    </row>
    <row r="161" spans="1:10" ht="13.5" customHeight="1" x14ac:dyDescent="0.25">
      <c r="A161" s="200">
        <f>I116</f>
        <v>4403.7605314981092</v>
      </c>
      <c r="B161" s="200"/>
      <c r="C161" s="24">
        <f>I147</f>
        <v>434.04421678617456</v>
      </c>
      <c r="D161" s="201">
        <f>A161+C161</f>
        <v>4837.804748284284</v>
      </c>
      <c r="E161" s="201"/>
      <c r="F161" s="17" t="str">
        <f>B151</f>
        <v>PIS</v>
      </c>
      <c r="G161" s="64">
        <v>1.6500000000000001E-2</v>
      </c>
      <c r="H161" s="196">
        <v>6.4999999999999997E-3</v>
      </c>
      <c r="I161" s="196"/>
      <c r="J161" s="34"/>
    </row>
    <row r="162" spans="1:10" ht="13.5" customHeight="1" x14ac:dyDescent="0.25">
      <c r="A162" s="195" t="s">
        <v>142</v>
      </c>
      <c r="B162" s="19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96">
        <v>0.03</v>
      </c>
      <c r="I162" s="196"/>
    </row>
    <row r="163" spans="1:10" ht="13.5" customHeight="1" x14ac:dyDescent="0.25">
      <c r="A163" s="197" t="s">
        <v>143</v>
      </c>
      <c r="B163" s="197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96">
        <f>I11</f>
        <v>0.05</v>
      </c>
      <c r="I163" s="196"/>
    </row>
    <row r="164" spans="1:10" ht="13.5" customHeight="1" x14ac:dyDescent="0.25">
      <c r="A164" s="198" t="s">
        <v>144</v>
      </c>
      <c r="B164" s="198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96">
        <v>0</v>
      </c>
      <c r="I164" s="196"/>
    </row>
    <row r="165" spans="1:10" ht="13.5" customHeight="1" x14ac:dyDescent="0.25">
      <c r="A165" s="203" t="s">
        <v>146</v>
      </c>
      <c r="B165" s="203" t="s">
        <v>147</v>
      </c>
      <c r="C165" s="203"/>
      <c r="D165" s="203"/>
      <c r="E165" s="203"/>
      <c r="F165" s="12" t="s">
        <v>148</v>
      </c>
      <c r="G165" s="64">
        <v>0</v>
      </c>
      <c r="H165" s="196">
        <v>0</v>
      </c>
      <c r="I165" s="196"/>
    </row>
    <row r="166" spans="1:10" ht="18" customHeight="1" x14ac:dyDescent="0.25">
      <c r="A166" s="203"/>
      <c r="B166" s="203"/>
      <c r="C166" s="203"/>
      <c r="D166" s="203"/>
      <c r="E166" s="203"/>
      <c r="F166" s="3" t="s">
        <v>149</v>
      </c>
      <c r="G166" s="71">
        <f>SUM(G161:G165)</f>
        <v>0.14250000000000002</v>
      </c>
      <c r="H166" s="204">
        <f>SUM(H161:I165)</f>
        <v>8.6499999999999994E-2</v>
      </c>
      <c r="I166" s="204"/>
    </row>
    <row r="167" spans="1:10" ht="18" customHeight="1" x14ac:dyDescent="0.25">
      <c r="A167" s="29" t="s">
        <v>150</v>
      </c>
      <c r="B167" s="199" t="s">
        <v>151</v>
      </c>
      <c r="C167" s="199"/>
      <c r="D167" s="199"/>
      <c r="E167" s="199"/>
      <c r="F167" s="199"/>
      <c r="G167" s="199"/>
      <c r="H167" s="199"/>
      <c r="I167" s="199"/>
    </row>
    <row r="168" spans="1:10" ht="4.5" customHeight="1" x14ac:dyDescent="0.25">
      <c r="A168" s="72"/>
      <c r="B168" s="205"/>
      <c r="C168" s="205"/>
      <c r="D168" s="205"/>
      <c r="E168" s="205"/>
      <c r="F168" s="205"/>
      <c r="G168" s="205"/>
      <c r="H168" s="205"/>
      <c r="I168" s="205"/>
    </row>
    <row r="169" spans="1:10" ht="12" customHeight="1" x14ac:dyDescent="0.25">
      <c r="A169" s="189" t="s">
        <v>152</v>
      </c>
      <c r="B169" s="189"/>
      <c r="C169" s="189"/>
      <c r="D169" s="189"/>
      <c r="E169" s="189"/>
      <c r="F169" s="189"/>
      <c r="G169" s="189"/>
      <c r="H169" s="47">
        <f>H156</f>
        <v>0.18255989499433867</v>
      </c>
      <c r="I169" s="48">
        <f>I156</f>
        <v>803.9500602105079</v>
      </c>
    </row>
    <row r="170" spans="1:10" ht="4.5" customHeight="1" x14ac:dyDescent="0.25"/>
    <row r="171" spans="1:10" ht="11.25" customHeight="1" x14ac:dyDescent="0.25">
      <c r="A171" s="202" t="s">
        <v>153</v>
      </c>
      <c r="B171" s="202"/>
      <c r="C171" s="202"/>
      <c r="D171" s="202"/>
      <c r="E171" s="202"/>
      <c r="F171" s="202"/>
      <c r="G171" s="202"/>
      <c r="H171" s="202"/>
      <c r="I171" s="202"/>
    </row>
    <row r="172" spans="1:10" ht="11.25" customHeight="1" x14ac:dyDescent="0.25">
      <c r="A172" s="150" t="s">
        <v>31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4" t="s">
        <v>154</v>
      </c>
      <c r="C173" s="134"/>
      <c r="D173" s="134"/>
      <c r="E173" s="134"/>
      <c r="F173" s="134"/>
      <c r="G173" s="134"/>
      <c r="H173" s="23">
        <f>I173/$G$196</f>
        <v>0.37187494741321836</v>
      </c>
      <c r="I173" s="73">
        <f>I46</f>
        <v>2098.0272727272727</v>
      </c>
    </row>
    <row r="174" spans="1:10" ht="15" customHeight="1" x14ac:dyDescent="0.25">
      <c r="A174" s="17">
        <v>2</v>
      </c>
      <c r="B174" s="134" t="s">
        <v>155</v>
      </c>
      <c r="C174" s="134"/>
      <c r="D174" s="134"/>
      <c r="E174" s="134"/>
      <c r="F174" s="134"/>
      <c r="G174" s="134"/>
      <c r="H174" s="23">
        <f>I174/$G$196</f>
        <v>0.29300846124071661</v>
      </c>
      <c r="I174" s="73">
        <f>I66+I78+I85+I89</f>
        <v>1653.0818951344729</v>
      </c>
    </row>
    <row r="175" spans="1:10" ht="15" customHeight="1" x14ac:dyDescent="0.25">
      <c r="A175" s="17">
        <v>3</v>
      </c>
      <c r="B175" s="134" t="s">
        <v>156</v>
      </c>
      <c r="C175" s="134"/>
      <c r="D175" s="134"/>
      <c r="E175" s="134"/>
      <c r="F175" s="134"/>
      <c r="G175" s="134"/>
      <c r="H175" s="23">
        <f>I175/$G$196</f>
        <v>0.11568233391739503</v>
      </c>
      <c r="I175" s="73">
        <f>I102</f>
        <v>652.65136363636361</v>
      </c>
    </row>
    <row r="176" spans="1:10" s="28" customFormat="1" ht="15" customHeight="1" x14ac:dyDescent="0.25">
      <c r="A176" s="189" t="s">
        <v>157</v>
      </c>
      <c r="B176" s="189"/>
      <c r="C176" s="189"/>
      <c r="D176" s="189"/>
      <c r="E176" s="189"/>
      <c r="F176" s="189"/>
      <c r="G176" s="189"/>
      <c r="H176" s="47">
        <f>H173+H174+H175</f>
        <v>0.78056574257133005</v>
      </c>
      <c r="I176" s="48">
        <f>SUM(I173:I175)</f>
        <v>4403.7605314981092</v>
      </c>
      <c r="J176" s="35"/>
    </row>
    <row r="177" spans="1:11" ht="4.5" customHeight="1" x14ac:dyDescent="0.25"/>
    <row r="178" spans="1:11" ht="11.25" customHeight="1" x14ac:dyDescent="0.25">
      <c r="A178" s="150" t="s">
        <v>101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4" t="s">
        <v>158</v>
      </c>
      <c r="C179" s="134"/>
      <c r="D179" s="134"/>
      <c r="E179" s="134"/>
      <c r="F179" s="134"/>
      <c r="G179" s="134"/>
      <c r="H179" s="23">
        <f>I179/$G$196</f>
        <v>7.6934257428669897E-2</v>
      </c>
      <c r="I179" s="24">
        <f>I127</f>
        <v>434.04421678617456</v>
      </c>
    </row>
    <row r="180" spans="1:11" ht="15" customHeight="1" x14ac:dyDescent="0.25">
      <c r="A180" s="17">
        <v>2</v>
      </c>
      <c r="B180" s="134" t="s">
        <v>159</v>
      </c>
      <c r="C180" s="134"/>
      <c r="D180" s="134"/>
      <c r="E180" s="134"/>
      <c r="F180" s="134"/>
      <c r="G180" s="13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4" t="s">
        <v>160</v>
      </c>
      <c r="C181" s="134"/>
      <c r="D181" s="134"/>
      <c r="E181" s="134"/>
      <c r="F181" s="134"/>
      <c r="G181" s="134"/>
      <c r="H181" s="23">
        <f>I181/$G$196</f>
        <v>0</v>
      </c>
      <c r="I181" s="24">
        <f>I141</f>
        <v>0</v>
      </c>
    </row>
    <row r="182" spans="1:11" ht="15" customHeight="1" x14ac:dyDescent="0.25">
      <c r="A182" s="189" t="s">
        <v>161</v>
      </c>
      <c r="B182" s="189"/>
      <c r="C182" s="189"/>
      <c r="D182" s="189"/>
      <c r="E182" s="189"/>
      <c r="F182" s="189"/>
      <c r="G182" s="189"/>
      <c r="H182" s="47">
        <f>H179+H180+H181</f>
        <v>7.6934257428669897E-2</v>
      </c>
      <c r="I182" s="48">
        <f>I179+I180+I181</f>
        <v>434.04421678617456</v>
      </c>
    </row>
    <row r="183" spans="1:11" ht="4.5" customHeight="1" x14ac:dyDescent="0.25"/>
    <row r="184" spans="1:11" ht="11.25" customHeight="1" x14ac:dyDescent="0.25">
      <c r="A184" s="150" t="s">
        <v>124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4" t="s">
        <v>162</v>
      </c>
      <c r="C185" s="134"/>
      <c r="D185" s="134"/>
      <c r="E185" s="134"/>
      <c r="F185" s="134"/>
      <c r="G185" s="134"/>
      <c r="H185" s="23">
        <f>I185/$G$196</f>
        <v>0.14250000000000002</v>
      </c>
      <c r="I185" s="24">
        <f>I156</f>
        <v>803.9500602105079</v>
      </c>
    </row>
    <row r="186" spans="1:11" ht="15" customHeight="1" x14ac:dyDescent="0.25">
      <c r="A186" s="189" t="s">
        <v>163</v>
      </c>
      <c r="B186" s="189"/>
      <c r="C186" s="189"/>
      <c r="D186" s="189"/>
      <c r="E186" s="189"/>
      <c r="F186" s="189"/>
      <c r="G186" s="189"/>
      <c r="H186" s="47">
        <f>H185</f>
        <v>0.14250000000000002</v>
      </c>
      <c r="I186" s="48">
        <f>I156</f>
        <v>803.9500602105079</v>
      </c>
      <c r="K186" s="41"/>
    </row>
    <row r="187" spans="1:11" ht="4.5" customHeight="1" x14ac:dyDescent="0.25"/>
    <row r="188" spans="1:11" ht="11.25" customHeight="1" x14ac:dyDescent="0.25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000000000000004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</row>
    <row r="190" spans="1:11" ht="22.5" customHeight="1" x14ac:dyDescent="0.25">
      <c r="A190" s="136" t="s">
        <v>200</v>
      </c>
      <c r="B190" s="137"/>
      <c r="C190" s="137"/>
      <c r="D190" s="137"/>
      <c r="E190" s="137"/>
      <c r="F190" s="137"/>
      <c r="G190" s="137"/>
      <c r="H190" s="138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43" t="s">
        <v>182</v>
      </c>
      <c r="B192" s="143"/>
      <c r="C192" s="143"/>
      <c r="D192" s="143"/>
      <c r="E192" s="143"/>
      <c r="F192" s="136"/>
      <c r="G192" s="139" t="s">
        <v>186</v>
      </c>
      <c r="H192" s="140"/>
      <c r="I192" s="141"/>
    </row>
    <row r="193" spans="1:9" ht="11.25" customHeight="1" x14ac:dyDescent="0.25">
      <c r="A193" s="143"/>
      <c r="B193" s="143"/>
      <c r="C193" s="143"/>
      <c r="D193" s="143"/>
      <c r="E193" s="143"/>
      <c r="F193" s="143"/>
      <c r="G193" s="107"/>
      <c r="H193" s="108"/>
      <c r="I193" s="109">
        <f>((H70+H76+H77+H82+H83+H84)+((H70+H76+H77+H82+H83+H84)*H66))*I46*H196</f>
        <v>807.78714334232734</v>
      </c>
    </row>
    <row r="194" spans="1:9" ht="4.9000000000000004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</row>
    <row r="195" spans="1:9" ht="35.450000000000003" customHeight="1" x14ac:dyDescent="0.25">
      <c r="A195" s="144" t="s">
        <v>183</v>
      </c>
      <c r="B195" s="145"/>
      <c r="C195" s="145"/>
      <c r="D195" s="145"/>
      <c r="E195" s="145"/>
      <c r="F195" s="146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147"/>
      <c r="B196" s="148"/>
      <c r="C196" s="148"/>
      <c r="D196" s="148"/>
      <c r="E196" s="148"/>
      <c r="F196" s="149"/>
      <c r="G196" s="90">
        <f>I176+I182+I186</f>
        <v>5641.7548084947921</v>
      </c>
      <c r="H196" s="81">
        <f>IF(D6="12x36",2,1)</f>
        <v>1</v>
      </c>
      <c r="I196" s="91">
        <f>G196*H196</f>
        <v>5641.7548084947921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36"/>
  <sheetViews>
    <sheetView view="pageBreakPreview" topLeftCell="A7" zoomScaleNormal="100" workbookViewId="0">
      <selection activeCell="C3" sqref="C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09" t="s">
        <v>208</v>
      </c>
      <c r="B1" s="210"/>
      <c r="C1" s="210"/>
      <c r="D1" s="211"/>
    </row>
    <row r="2" spans="1:4" ht="34.5" customHeight="1" x14ac:dyDescent="0.25">
      <c r="A2" s="206" t="s">
        <v>209</v>
      </c>
      <c r="B2" s="207"/>
      <c r="C2" s="207"/>
      <c r="D2" s="208"/>
    </row>
    <row r="3" spans="1:4" ht="30" x14ac:dyDescent="0.25">
      <c r="A3" s="105" t="s">
        <v>211</v>
      </c>
      <c r="B3" s="105" t="s">
        <v>197</v>
      </c>
      <c r="C3" s="105" t="s">
        <v>198</v>
      </c>
      <c r="D3" s="105" t="s">
        <v>199</v>
      </c>
    </row>
    <row r="4" spans="1:4" x14ac:dyDescent="0.25">
      <c r="A4" s="102"/>
      <c r="B4" s="100"/>
      <c r="C4" s="97"/>
      <c r="D4" s="97"/>
    </row>
    <row r="5" spans="1:4" x14ac:dyDescent="0.25">
      <c r="A5" s="103"/>
      <c r="B5" s="101"/>
      <c r="C5" s="98"/>
      <c r="D5" s="98"/>
    </row>
    <row r="6" spans="1:4" x14ac:dyDescent="0.25">
      <c r="A6" s="102"/>
      <c r="B6" s="100"/>
      <c r="C6" s="97"/>
      <c r="D6" s="97"/>
    </row>
    <row r="7" spans="1:4" x14ac:dyDescent="0.25">
      <c r="A7" s="102"/>
      <c r="B7" s="100"/>
      <c r="C7" s="97"/>
      <c r="D7" s="97"/>
    </row>
    <row r="8" spans="1:4" x14ac:dyDescent="0.25">
      <c r="A8" s="102"/>
      <c r="B8" s="100"/>
      <c r="C8" s="97"/>
      <c r="D8" s="97"/>
    </row>
    <row r="9" spans="1:4" x14ac:dyDescent="0.25">
      <c r="A9" s="102"/>
      <c r="B9" s="100"/>
      <c r="C9" s="97"/>
      <c r="D9" s="97"/>
    </row>
    <row r="10" spans="1:4" x14ac:dyDescent="0.25">
      <c r="A10" s="102"/>
      <c r="B10" s="100"/>
      <c r="C10" s="97"/>
      <c r="D10" s="97"/>
    </row>
    <row r="11" spans="1:4" x14ac:dyDescent="0.25">
      <c r="A11" s="102"/>
      <c r="B11" s="100"/>
      <c r="C11" s="97"/>
      <c r="D11" s="97"/>
    </row>
    <row r="12" spans="1:4" x14ac:dyDescent="0.25">
      <c r="A12" s="102"/>
      <c r="B12" s="100"/>
      <c r="C12" s="97"/>
      <c r="D12" s="97"/>
    </row>
    <row r="13" spans="1:4" x14ac:dyDescent="0.25">
      <c r="A13" s="102"/>
      <c r="B13" s="100"/>
      <c r="C13" s="97"/>
      <c r="D13" s="97"/>
    </row>
    <row r="14" spans="1:4" x14ac:dyDescent="0.25">
      <c r="A14" s="102"/>
      <c r="B14" s="100"/>
      <c r="C14" s="97"/>
      <c r="D14" s="97"/>
    </row>
    <row r="15" spans="1:4" x14ac:dyDescent="0.25">
      <c r="A15" s="102"/>
      <c r="B15" s="100"/>
      <c r="C15" s="97"/>
      <c r="D15" s="97"/>
    </row>
    <row r="16" spans="1:4" x14ac:dyDescent="0.25">
      <c r="A16" s="102"/>
      <c r="B16" s="100"/>
      <c r="C16" s="97"/>
      <c r="D16" s="97"/>
    </row>
    <row r="17" spans="1:4" x14ac:dyDescent="0.25">
      <c r="A17" s="102"/>
      <c r="B17" s="100"/>
      <c r="C17" s="97"/>
      <c r="D17" s="97"/>
    </row>
    <row r="18" spans="1:4" x14ac:dyDescent="0.25">
      <c r="A18" s="102"/>
      <c r="B18" s="100"/>
      <c r="C18" s="97"/>
      <c r="D18" s="97"/>
    </row>
    <row r="19" spans="1:4" x14ac:dyDescent="0.25">
      <c r="A19" s="102"/>
      <c r="B19" s="100"/>
      <c r="C19" s="97"/>
      <c r="D19" s="97"/>
    </row>
    <row r="20" spans="1:4" x14ac:dyDescent="0.25">
      <c r="A20" s="102"/>
      <c r="B20" s="100"/>
      <c r="C20" s="97"/>
      <c r="D20" s="97"/>
    </row>
    <row r="21" spans="1:4" x14ac:dyDescent="0.25">
      <c r="A21" s="102"/>
      <c r="B21" s="100"/>
      <c r="C21" s="97"/>
      <c r="D21" s="97"/>
    </row>
    <row r="22" spans="1:4" x14ac:dyDescent="0.25">
      <c r="A22" s="102"/>
      <c r="B22" s="100"/>
      <c r="C22" s="97"/>
      <c r="D22" s="97"/>
    </row>
    <row r="23" spans="1:4" x14ac:dyDescent="0.25">
      <c r="A23" s="102"/>
      <c r="B23" s="100"/>
      <c r="C23" s="97"/>
      <c r="D23" s="97"/>
    </row>
    <row r="24" spans="1:4" x14ac:dyDescent="0.25">
      <c r="A24" s="102"/>
      <c r="B24" s="100"/>
      <c r="C24" s="97"/>
      <c r="D24" s="97"/>
    </row>
    <row r="25" spans="1:4" x14ac:dyDescent="0.25">
      <c r="A25" s="102"/>
      <c r="B25" s="100"/>
      <c r="C25" s="97"/>
      <c r="D25" s="97"/>
    </row>
    <row r="26" spans="1:4" x14ac:dyDescent="0.25">
      <c r="A26" s="102"/>
      <c r="B26" s="100"/>
      <c r="C26" s="97"/>
      <c r="D26" s="97"/>
    </row>
    <row r="27" spans="1:4" x14ac:dyDescent="0.25">
      <c r="A27" s="102"/>
      <c r="B27" s="100"/>
      <c r="C27" s="97"/>
      <c r="D27" s="97"/>
    </row>
    <row r="28" spans="1:4" x14ac:dyDescent="0.25">
      <c r="A28" s="102"/>
      <c r="B28" s="100"/>
      <c r="C28" s="97"/>
      <c r="D28" s="97"/>
    </row>
    <row r="29" spans="1:4" x14ac:dyDescent="0.25">
      <c r="A29" s="102"/>
      <c r="B29" s="100"/>
      <c r="C29" s="97"/>
      <c r="D29" s="97"/>
    </row>
    <row r="30" spans="1:4" x14ac:dyDescent="0.25">
      <c r="A30" s="102"/>
      <c r="B30" s="100"/>
      <c r="C30" s="97"/>
      <c r="D30" s="97"/>
    </row>
    <row r="31" spans="1:4" x14ac:dyDescent="0.25">
      <c r="A31" s="102"/>
      <c r="B31" s="100"/>
      <c r="C31" s="97"/>
      <c r="D31" s="97"/>
    </row>
    <row r="32" spans="1:4" x14ac:dyDescent="0.25">
      <c r="A32" s="102"/>
      <c r="B32" s="100"/>
      <c r="C32" s="97"/>
      <c r="D32" s="97"/>
    </row>
    <row r="33" spans="1:4" x14ac:dyDescent="0.25">
      <c r="A33" s="102"/>
      <c r="B33" s="100"/>
      <c r="C33" s="97"/>
      <c r="D33" s="99"/>
    </row>
    <row r="34" spans="1:4" ht="6" customHeight="1" x14ac:dyDescent="0.25">
      <c r="A34" s="125"/>
      <c r="B34" s="126"/>
      <c r="C34" s="126"/>
      <c r="D34" s="126"/>
    </row>
    <row r="35" spans="1:4" ht="27.75" customHeight="1" x14ac:dyDescent="0.25">
      <c r="A35" s="128" t="s">
        <v>192</v>
      </c>
      <c r="B35" s="129"/>
      <c r="C35" s="129"/>
      <c r="D35" s="104">
        <f>SUM(D4:D33)</f>
        <v>0</v>
      </c>
    </row>
    <row r="36" spans="1:4" ht="6.75" customHeight="1" x14ac:dyDescent="0.25">
      <c r="A36" s="125"/>
      <c r="B36" s="126"/>
      <c r="C36" s="126"/>
      <c r="D36" s="126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14"/>
  <sheetViews>
    <sheetView view="pageBreakPreview" zoomScaleNormal="100" workbookViewId="0">
      <selection activeCell="I21" sqref="I21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6" t="s">
        <v>167</v>
      </c>
      <c r="B1" s="86" t="s">
        <v>168</v>
      </c>
      <c r="C1" s="85" t="s">
        <v>169</v>
      </c>
      <c r="D1" s="85" t="s">
        <v>170</v>
      </c>
      <c r="E1" s="87" t="s">
        <v>171</v>
      </c>
      <c r="F1" s="87" t="s">
        <v>201</v>
      </c>
      <c r="G1" s="87" t="s">
        <v>202</v>
      </c>
      <c r="H1" s="88" t="s">
        <v>203</v>
      </c>
      <c r="I1" s="89" t="s">
        <v>204</v>
      </c>
      <c r="J1" s="89" t="s">
        <v>181</v>
      </c>
      <c r="K1" s="88" t="s">
        <v>210</v>
      </c>
    </row>
    <row r="2" spans="1:11" x14ac:dyDescent="0.25">
      <c r="A2" s="75" t="s">
        <v>220</v>
      </c>
      <c r="B2" s="75" t="s">
        <v>214</v>
      </c>
      <c r="C2" s="83" t="s">
        <v>221</v>
      </c>
      <c r="D2" s="83" t="s">
        <v>222</v>
      </c>
      <c r="E2" s="84">
        <v>14</v>
      </c>
      <c r="F2" s="114">
        <f t="shared" ref="F2:F9" ca="1" si="0">OFFSET(INDIRECT(SUBSTITUTE(_xlfn.FORMULATEXT(J2),"=","")), -6, 0)</f>
        <v>0</v>
      </c>
      <c r="G2" s="113">
        <f t="shared" ref="G2:G9" ca="1" si="1">F2*E2</f>
        <v>0</v>
      </c>
      <c r="H2" s="110">
        <f t="shared" ref="H2:H9" ca="1" si="2">OFFSET(INDIRECT(SUBSTITUTE(_xlfn.FORMULATEXT(J2),"=","")), -3, 0)</f>
        <v>865.32178551455138</v>
      </c>
      <c r="I2" s="110">
        <f ca="1">H2*E2</f>
        <v>12114.50499720372</v>
      </c>
      <c r="J2" s="111">
        <f>'Aux. Limpeza (14 POA)'!I196</f>
        <v>5376.1986350011066</v>
      </c>
      <c r="K2" s="111">
        <f t="shared" ref="K2:K8" si="3">E2*J2</f>
        <v>75266.780890015492</v>
      </c>
    </row>
    <row r="3" spans="1:11" x14ac:dyDescent="0.25">
      <c r="A3" s="75" t="s">
        <v>223</v>
      </c>
      <c r="B3" s="75" t="s">
        <v>215</v>
      </c>
      <c r="C3" s="76" t="s">
        <v>221</v>
      </c>
      <c r="D3" s="76" t="s">
        <v>222</v>
      </c>
      <c r="E3" s="77">
        <v>2</v>
      </c>
      <c r="F3" s="114">
        <f t="shared" ca="1" si="0"/>
        <v>0</v>
      </c>
      <c r="G3" s="113">
        <f t="shared" ca="1" si="1"/>
        <v>0</v>
      </c>
      <c r="H3" s="110">
        <f t="shared" ca="1" si="2"/>
        <v>865.32178551455138</v>
      </c>
      <c r="I3" s="110">
        <f t="shared" ref="I3:I9" ca="1" si="4">H3*E3</f>
        <v>1730.6435710291028</v>
      </c>
      <c r="J3" s="112">
        <f>'Aux. Limpeza (02 ELDORADO)'!I196</f>
        <v>5481.6271666337925</v>
      </c>
      <c r="K3" s="112">
        <f t="shared" si="3"/>
        <v>10963.254333267585</v>
      </c>
    </row>
    <row r="4" spans="1:11" x14ac:dyDescent="0.25">
      <c r="A4" s="75" t="s">
        <v>216</v>
      </c>
      <c r="B4" s="75" t="s">
        <v>214</v>
      </c>
      <c r="C4" s="76" t="s">
        <v>221</v>
      </c>
      <c r="D4" s="76" t="s">
        <v>222</v>
      </c>
      <c r="E4" s="77">
        <v>2</v>
      </c>
      <c r="F4" s="114">
        <f t="shared" ca="1" si="0"/>
        <v>0</v>
      </c>
      <c r="G4" s="113">
        <f t="shared" ca="1" si="1"/>
        <v>0</v>
      </c>
      <c r="H4" s="110">
        <f t="shared" ca="1" si="2"/>
        <v>741.70423757523929</v>
      </c>
      <c r="I4" s="110">
        <f t="shared" ca="1" si="4"/>
        <v>1483.4084751504786</v>
      </c>
      <c r="J4" s="112">
        <f>'Copeira (02 POA)'!I196</f>
        <v>5333.8912172015698</v>
      </c>
      <c r="K4" s="112">
        <f t="shared" si="3"/>
        <v>10667.78243440314</v>
      </c>
    </row>
    <row r="5" spans="1:11" x14ac:dyDescent="0.25">
      <c r="A5" s="75" t="s">
        <v>217</v>
      </c>
      <c r="B5" s="75" t="s">
        <v>214</v>
      </c>
      <c r="C5" s="76" t="s">
        <v>221</v>
      </c>
      <c r="D5" s="76" t="s">
        <v>222</v>
      </c>
      <c r="E5" s="77">
        <v>2</v>
      </c>
      <c r="F5" s="114">
        <f t="shared" ca="1" si="0"/>
        <v>0</v>
      </c>
      <c r="G5" s="113">
        <f t="shared" ca="1" si="1"/>
        <v>0</v>
      </c>
      <c r="H5" s="110">
        <f t="shared" ca="1" si="2"/>
        <v>698.79434986734555</v>
      </c>
      <c r="I5" s="110">
        <f t="shared" ca="1" si="4"/>
        <v>1397.5886997346911</v>
      </c>
      <c r="J5" s="112">
        <f>'Recepcionista (02 POA)'!I196</f>
        <v>4920.1684060304051</v>
      </c>
      <c r="K5" s="112">
        <f t="shared" si="3"/>
        <v>9840.3368120608102</v>
      </c>
    </row>
    <row r="6" spans="1:11" x14ac:dyDescent="0.25">
      <c r="A6" s="75" t="s">
        <v>217</v>
      </c>
      <c r="B6" s="75" t="s">
        <v>215</v>
      </c>
      <c r="C6" s="76" t="s">
        <v>221</v>
      </c>
      <c r="D6" s="76" t="s">
        <v>222</v>
      </c>
      <c r="E6" s="77">
        <v>1</v>
      </c>
      <c r="F6" s="114">
        <f t="shared" ca="1" si="0"/>
        <v>0</v>
      </c>
      <c r="G6" s="113">
        <f t="shared" ca="1" si="1"/>
        <v>0</v>
      </c>
      <c r="H6" s="110">
        <f t="shared" ca="1" si="2"/>
        <v>698.79434986734555</v>
      </c>
      <c r="I6" s="110">
        <f t="shared" ca="1" si="4"/>
        <v>698.79434986734555</v>
      </c>
      <c r="J6" s="112">
        <f>'Recepcionista (01 ELDORADO)'!I196</f>
        <v>5012.3015957105927</v>
      </c>
      <c r="K6" s="112">
        <f t="shared" si="3"/>
        <v>5012.3015957105927</v>
      </c>
    </row>
    <row r="7" spans="1:11" x14ac:dyDescent="0.25">
      <c r="A7" s="75" t="s">
        <v>218</v>
      </c>
      <c r="B7" s="75" t="s">
        <v>214</v>
      </c>
      <c r="C7" s="76" t="s">
        <v>221</v>
      </c>
      <c r="D7" s="76" t="s">
        <v>222</v>
      </c>
      <c r="E7" s="77">
        <v>1</v>
      </c>
      <c r="F7" s="114">
        <f t="shared" ca="1" si="0"/>
        <v>0</v>
      </c>
      <c r="G7" s="113">
        <f t="shared" ca="1" si="1"/>
        <v>0</v>
      </c>
      <c r="H7" s="110">
        <f t="shared" ca="1" si="2"/>
        <v>1106.6683863789883</v>
      </c>
      <c r="I7" s="110">
        <f t="shared" ca="1" si="4"/>
        <v>1106.6683863789883</v>
      </c>
      <c r="J7" s="112">
        <f>'Supervisor (01 POA)'!I196</f>
        <v>7473.476594290395</v>
      </c>
      <c r="K7" s="112">
        <f t="shared" si="3"/>
        <v>7473.476594290395</v>
      </c>
    </row>
    <row r="8" spans="1:11" x14ac:dyDescent="0.25">
      <c r="A8" s="75" t="s">
        <v>224</v>
      </c>
      <c r="B8" s="75" t="s">
        <v>214</v>
      </c>
      <c r="C8" s="76" t="s">
        <v>221</v>
      </c>
      <c r="D8" s="76" t="s">
        <v>222</v>
      </c>
      <c r="E8" s="77">
        <v>38</v>
      </c>
      <c r="F8" s="114">
        <f t="shared" ca="1" si="0"/>
        <v>0</v>
      </c>
      <c r="G8" s="113">
        <f t="shared" ca="1" si="1"/>
        <v>0</v>
      </c>
      <c r="H8" s="110">
        <f t="shared" ca="1" si="2"/>
        <v>807.78714334232734</v>
      </c>
      <c r="I8" s="110">
        <f t="shared" ca="1" si="4"/>
        <v>30695.911447008439</v>
      </c>
      <c r="J8" s="112">
        <f>'Aux. Administrativo (38 POA)'!I196</f>
        <v>5693.0667618475618</v>
      </c>
      <c r="K8" s="112">
        <f t="shared" si="3"/>
        <v>216336.53695020734</v>
      </c>
    </row>
    <row r="9" spans="1:11" x14ac:dyDescent="0.25">
      <c r="A9" s="75" t="s">
        <v>224</v>
      </c>
      <c r="B9" s="75" t="s">
        <v>215</v>
      </c>
      <c r="C9" s="76" t="s">
        <v>221</v>
      </c>
      <c r="D9" s="76" t="s">
        <v>222</v>
      </c>
      <c r="E9" s="77">
        <v>1</v>
      </c>
      <c r="F9" s="114">
        <f t="shared" ca="1" si="0"/>
        <v>0</v>
      </c>
      <c r="G9" s="113">
        <f t="shared" ca="1" si="1"/>
        <v>0</v>
      </c>
      <c r="H9" s="110">
        <f t="shared" ca="1" si="2"/>
        <v>807.78714334232734</v>
      </c>
      <c r="I9" s="110">
        <f t="shared" ca="1" si="4"/>
        <v>807.78714334232734</v>
      </c>
      <c r="J9" s="112">
        <f>'Aux. Administrativo 01 ELDORADO'!I196</f>
        <v>5641.7548084947921</v>
      </c>
      <c r="K9" s="112">
        <f t="shared" ref="K9" si="5">E9*J9</f>
        <v>5641.7548084947921</v>
      </c>
    </row>
    <row r="10" spans="1:11" ht="6" customHeight="1" x14ac:dyDescent="0.25">
      <c r="A10" s="125"/>
      <c r="B10" s="126"/>
      <c r="C10" s="126"/>
      <c r="D10" s="126"/>
      <c r="E10" s="126"/>
      <c r="F10" s="126"/>
      <c r="G10" s="126"/>
      <c r="H10" s="126"/>
      <c r="I10" s="126"/>
      <c r="J10" s="126"/>
      <c r="K10" s="127"/>
    </row>
    <row r="11" spans="1:11" ht="63" customHeight="1" x14ac:dyDescent="0.25">
      <c r="A11" s="128" t="s">
        <v>196</v>
      </c>
      <c r="B11" s="129"/>
      <c r="C11" s="129"/>
      <c r="D11" s="130"/>
      <c r="E11" s="115">
        <f>SUM(E2:E9)</f>
        <v>61</v>
      </c>
      <c r="F11" s="118" t="s">
        <v>192</v>
      </c>
      <c r="G11" s="119">
        <f ca="1">SUM(G2:G9)</f>
        <v>0</v>
      </c>
      <c r="H11" s="118" t="s">
        <v>193</v>
      </c>
      <c r="I11" s="119">
        <f ca="1">SUM(I2:I9)</f>
        <v>50035.307069715091</v>
      </c>
      <c r="J11" s="120" t="s">
        <v>194</v>
      </c>
      <c r="K11" s="121">
        <f ca="1">I11/K13</f>
        <v>0.14664414089033553</v>
      </c>
    </row>
    <row r="12" spans="1:11" ht="6" customHeight="1" x14ac:dyDescent="0.25">
      <c r="A12" s="122"/>
      <c r="B12" s="123"/>
      <c r="C12" s="123"/>
      <c r="D12" s="123"/>
      <c r="E12" s="123"/>
      <c r="F12" s="123"/>
      <c r="G12" s="123"/>
      <c r="H12" s="123"/>
      <c r="I12" s="123"/>
      <c r="J12" s="123"/>
      <c r="K12" s="124"/>
    </row>
    <row r="13" spans="1:11" ht="26.45" customHeight="1" x14ac:dyDescent="0.25">
      <c r="A13" s="131" t="s">
        <v>195</v>
      </c>
      <c r="B13" s="132"/>
      <c r="C13" s="132"/>
      <c r="D13" s="132"/>
      <c r="E13" s="132"/>
      <c r="F13" s="132"/>
      <c r="G13" s="132"/>
      <c r="H13" s="132"/>
      <c r="I13" s="132"/>
      <c r="J13" s="133"/>
      <c r="K13" s="92">
        <f>SUM(K2:K9)</f>
        <v>341202.22441845015</v>
      </c>
    </row>
    <row r="14" spans="1:11" ht="6" customHeight="1" x14ac:dyDescent="0.25">
      <c r="A14" s="125"/>
      <c r="B14" s="126"/>
      <c r="C14" s="126"/>
      <c r="D14" s="126"/>
      <c r="E14" s="126"/>
      <c r="F14" s="126"/>
      <c r="G14" s="126"/>
      <c r="H14" s="126"/>
      <c r="I14" s="126"/>
      <c r="J14" s="126"/>
      <c r="K14" s="127"/>
    </row>
  </sheetData>
  <mergeCells count="5">
    <mergeCell ref="A12:K12"/>
    <mergeCell ref="A10:K10"/>
    <mergeCell ref="A14:K14"/>
    <mergeCell ref="A11:D11"/>
    <mergeCell ref="A13:J13"/>
  </mergeCells>
  <pageMargins left="0.51181102362204722" right="0.51181102362204722" top="0.78740157480314965" bottom="0.78740157480314965" header="0.51181102362204722" footer="0.51181102362204722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Aux. Limpeza (14 POA)</vt:lpstr>
      <vt:lpstr>Aux. Limpeza (02 ELDORADO)</vt:lpstr>
      <vt:lpstr>Copeira (02 POA)</vt:lpstr>
      <vt:lpstr>Recepcionista (02 POA)</vt:lpstr>
      <vt:lpstr>Recepcionista (01 ELDORADO)</vt:lpstr>
      <vt:lpstr>Supervisor (01 POA)</vt:lpstr>
      <vt:lpstr>Aux. Administrativo (38 POA)</vt:lpstr>
      <vt:lpstr>Aux. Administrativo 01 ELDORADO</vt:lpstr>
      <vt:lpstr>Materiais Equipamentos</vt:lpstr>
      <vt:lpstr>Resumo</vt:lpstr>
      <vt:lpstr>'Aux. Limpeza (14 POA)'!Area_de_impressao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2026-04-17T12:59:50Z</cp:lastPrinted>
  <dcterms:created xsi:type="dcterms:W3CDTF">2019-04-12T20:03:09Z</dcterms:created>
  <dcterms:modified xsi:type="dcterms:W3CDTF">2026-05-13T12:18:35Z</dcterms:modified>
  <dc:language>pt-BR</dc:language>
</cp:coreProperties>
</file>