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Z:\PASTA NOME PREGOEIROS\ANDRÉ AMARO\DELIC - Pregão\2026\9132\"/>
    </mc:Choice>
  </mc:AlternateContent>
  <xr:revisionPtr revIDLastSave="0" documentId="13_ncr:1_{41897EDF-5FFF-4B1D-B372-F99F90B45463}" xr6:coauthVersionLast="47" xr6:coauthVersionMax="47" xr10:uidLastSave="{00000000-0000-0000-0000-000000000000}"/>
  <bookViews>
    <workbookView xWindow="-120" yWindow="-120" windowWidth="20730" windowHeight="11160" tabRatio="500" activeTab="3" xr2:uid="{00000000-000D-0000-FFFF-FFFF00000000}"/>
  </bookViews>
  <sheets>
    <sheet name="Cidades com VT" sheetId="11" r:id="rId1"/>
    <sheet name="Cidades sem VT" sheetId="13" r:id="rId2"/>
    <sheet name="Supervisor" sheetId="14" r:id="rId3"/>
    <sheet name="Resumo" sheetId="3" r:id="rId4"/>
  </sheets>
  <externalReferences>
    <externalReference r:id="rId5"/>
    <externalReference r:id="rId6"/>
  </externalReferences>
  <definedNames>
    <definedName name="_xlnm.Print_Area" localSheetId="0">'Cidades com VT'!$A$1:$I$196</definedName>
    <definedName name="_xlnm.Print_Area" localSheetId="1">'Cidades sem VT'!$A$1:$I$196</definedName>
    <definedName name="_xlnm.Print_Area" localSheetId="2">Supervisor!$A$1:$I$196</definedName>
    <definedName name="Auxiliar" localSheetId="0">#REF!</definedName>
    <definedName name="Auxiliar" localSheetId="1">#REF!</definedName>
    <definedName name="Auxiliar" localSheetId="2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 localSheetId="2">#REF!</definedName>
    <definedName name="CUSTO_VALE_TRANSPORTE">#REF!</definedName>
    <definedName name="ecwece4c" localSheetId="0">#REF!</definedName>
    <definedName name="ecwece4c" localSheetId="1">#REF!</definedName>
    <definedName name="ecwece4c" localSheetId="2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 localSheetId="2">#REF!</definedName>
    <definedName name="MONA1">#REF!</definedName>
    <definedName name="MONA2" localSheetId="0">#REF!</definedName>
    <definedName name="MONA2" localSheetId="1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 localSheetId="2">#REF!</definedName>
    <definedName name="MONA5">#REF!</definedName>
    <definedName name="MONA6" localSheetId="0">#REF!</definedName>
    <definedName name="MONA6" localSheetId="1">#REF!</definedName>
    <definedName name="MONA6" localSheetId="2">#REF!</definedName>
    <definedName name="MONA6">#REF!</definedName>
    <definedName name="MONA7" localSheetId="0">#REF!</definedName>
    <definedName name="MONA7" localSheetId="1">#REF!</definedName>
    <definedName name="MONA7" localSheetId="2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 localSheetId="2">#REF!</definedName>
    <definedName name="MONB1">#REF!</definedName>
    <definedName name="MONB2" localSheetId="0">#REF!</definedName>
    <definedName name="MONB2" localSheetId="1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 localSheetId="2">#REF!</definedName>
    <definedName name="MONB5">#REF!</definedName>
    <definedName name="MONB6" localSheetId="0">#REF!</definedName>
    <definedName name="MONB6" localSheetId="1">#REF!</definedName>
    <definedName name="MONB6" localSheetId="2">#REF!</definedName>
    <definedName name="MONB6">#REF!</definedName>
    <definedName name="MONB7" localSheetId="0">#REF!</definedName>
    <definedName name="MONB7" localSheetId="1">#REF!</definedName>
    <definedName name="MONB7" localSheetId="2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 localSheetId="2">#REF!</definedName>
    <definedName name="MONC1">#REF!</definedName>
    <definedName name="MONC2" localSheetId="0">#REF!</definedName>
    <definedName name="MONC2" localSheetId="1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 localSheetId="2">#REF!</definedName>
    <definedName name="MONC5">#REF!</definedName>
    <definedName name="MONC6" localSheetId="0">#REF!</definedName>
    <definedName name="MONC6" localSheetId="1">#REF!</definedName>
    <definedName name="MONC6" localSheetId="2">#REF!</definedName>
    <definedName name="MONC6">#REF!</definedName>
    <definedName name="MONC7" localSheetId="0">#REF!</definedName>
    <definedName name="MONC7" localSheetId="1">#REF!</definedName>
    <definedName name="MONC7" localSheetId="2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 localSheetId="2">#REF!</definedName>
    <definedName name="mont">#REF!</definedName>
    <definedName name="MONTANTEA" localSheetId="0">#REF!</definedName>
    <definedName name="MONTANTEA" localSheetId="1">#REF!</definedName>
    <definedName name="MONTANTEA" localSheetId="2">#REF!</definedName>
    <definedName name="MONTANTEA">#REF!</definedName>
    <definedName name="MONTANTEA1" localSheetId="0">#REF!</definedName>
    <definedName name="MONTANTEA1" localSheetId="1">#REF!</definedName>
    <definedName name="MONTANTEA1" localSheetId="2">#REF!</definedName>
    <definedName name="MONTANTEA1">#REF!</definedName>
    <definedName name="MONTANTEA2" localSheetId="0">#REF!</definedName>
    <definedName name="MONTANTEA2" localSheetId="1">#REF!</definedName>
    <definedName name="MONTANTEA2" localSheetId="2">#REF!</definedName>
    <definedName name="MONTANTEA2">#REF!</definedName>
    <definedName name="MONTANTEB" localSheetId="0">#REF!</definedName>
    <definedName name="MONTANTEB" localSheetId="1">#REF!</definedName>
    <definedName name="MONTANTEB" localSheetId="2">#REF!</definedName>
    <definedName name="MONTANTEB">#REF!</definedName>
    <definedName name="MONTANTEB1" localSheetId="0">#REF!</definedName>
    <definedName name="MONTANTEB1" localSheetId="1">#REF!</definedName>
    <definedName name="MONTANTEB1" localSheetId="2">#REF!</definedName>
    <definedName name="MONTANTEB1">#REF!</definedName>
    <definedName name="MONTANTEB2" localSheetId="0">#REF!</definedName>
    <definedName name="MONTANTEB2" localSheetId="1">#REF!</definedName>
    <definedName name="MONTANTEB2" localSheetId="2">#REF!</definedName>
    <definedName name="MONTANTEB2">#REF!</definedName>
    <definedName name="MONTANTEC" localSheetId="0">#REF!</definedName>
    <definedName name="MONTANTEC" localSheetId="1">#REF!</definedName>
    <definedName name="MONTANTEC" localSheetId="2">#REF!</definedName>
    <definedName name="MONTANTEC">#REF!</definedName>
    <definedName name="MONTANTEC1" localSheetId="0">#REF!</definedName>
    <definedName name="MONTANTEC1" localSheetId="1">#REF!</definedName>
    <definedName name="MONTANTEC1" localSheetId="2">#REF!</definedName>
    <definedName name="MONTANTEC1">#REF!</definedName>
    <definedName name="MONTANTEC2" localSheetId="0">#REF!</definedName>
    <definedName name="MONTANTEC2" localSheetId="1">#REF!</definedName>
    <definedName name="MONTANTEC2" localSheetId="2">#REF!</definedName>
    <definedName name="MONTANTEC2">#REF!</definedName>
    <definedName name="ok" localSheetId="0">#REF!</definedName>
    <definedName name="ok" localSheetId="1">#REF!</definedName>
    <definedName name="ok" localSheetId="2">#REF!</definedName>
    <definedName name="ok">#REF!</definedName>
    <definedName name="REMUNERACAO1" localSheetId="0">#REF!</definedName>
    <definedName name="REMUNERACAO1" localSheetId="1">#REF!</definedName>
    <definedName name="REMUNERACAO1" localSheetId="2">#REF!</definedName>
    <definedName name="REMUNERACAO1">#REF!</definedName>
    <definedName name="REMUNERACAO2" localSheetId="0">#REF!</definedName>
    <definedName name="REMUNERACAO2" localSheetId="1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 localSheetId="2">#REF!</definedName>
    <definedName name="REMUNERACAO5">#REF!</definedName>
    <definedName name="REMUNERACAO6" localSheetId="0">#REF!</definedName>
    <definedName name="REMUNERACAO6" localSheetId="1">#REF!</definedName>
    <definedName name="REMUNERACAO6" localSheetId="2">#REF!</definedName>
    <definedName name="REMUNERACAO6">#REF!</definedName>
    <definedName name="REMUNERACAO7" localSheetId="0">#REF!</definedName>
    <definedName name="REMUNERACAO7" localSheetId="1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 localSheetId="2">#REF!</definedName>
    <definedName name="TOTAL_MONT_A">#REF!</definedName>
    <definedName name="TOTAL1" localSheetId="0">#REF!</definedName>
    <definedName name="TOTAL1" localSheetId="1">#REF!</definedName>
    <definedName name="TOTAL1" localSheetId="2">#REF!</definedName>
    <definedName name="TOTAL1">#REF!</definedName>
    <definedName name="TOTAL2" localSheetId="0">#REF!</definedName>
    <definedName name="TOTAL2" localSheetId="1">#REF!</definedName>
    <definedName name="TOTAL2" localSheetId="2">#REF!</definedName>
    <definedName name="TOTAL2">#REF!</definedName>
    <definedName name="VALE_TRANSPORTE" localSheetId="0">#REF!</definedName>
    <definedName name="VALE_TRANSPORTE" localSheetId="1">#REF!</definedName>
    <definedName name="VALE_TRANSPORTE" localSheetId="2">#REF!</definedName>
    <definedName name="VALE_TRANSPORTE">#REF!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14" l="1"/>
  <c r="H166" i="14"/>
  <c r="D163" i="14" s="1"/>
  <c r="E163" i="14" s="1"/>
  <c r="E164" i="14"/>
  <c r="H163" i="14"/>
  <c r="G163" i="14"/>
  <c r="G166" i="14" s="1"/>
  <c r="D162" i="14" s="1"/>
  <c r="E162" i="14" s="1"/>
  <c r="F163" i="14"/>
  <c r="F162" i="14"/>
  <c r="F161" i="14"/>
  <c r="I137" i="14"/>
  <c r="I180" i="14" s="1"/>
  <c r="F130" i="14"/>
  <c r="I123" i="14" s="1"/>
  <c r="G114" i="14"/>
  <c r="C114" i="14"/>
  <c r="A114" i="14"/>
  <c r="E114" i="14" s="1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I45" i="14"/>
  <c r="I44" i="14"/>
  <c r="I42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I43" i="14" s="1"/>
  <c r="G5" i="14"/>
  <c r="H196" i="13"/>
  <c r="H166" i="13"/>
  <c r="D163" i="13" s="1"/>
  <c r="E163" i="13" s="1"/>
  <c r="G166" i="13"/>
  <c r="D162" i="13" s="1"/>
  <c r="E162" i="13" s="1"/>
  <c r="E164" i="13"/>
  <c r="H163" i="13"/>
  <c r="G163" i="13"/>
  <c r="F163" i="13"/>
  <c r="F162" i="13"/>
  <c r="F161" i="13"/>
  <c r="I137" i="13"/>
  <c r="I180" i="13" s="1"/>
  <c r="F130" i="13"/>
  <c r="I123" i="13" s="1"/>
  <c r="G114" i="13"/>
  <c r="C114" i="13"/>
  <c r="A114" i="13"/>
  <c r="E114" i="13" s="1"/>
  <c r="H113" i="13"/>
  <c r="F112" i="13"/>
  <c r="G110" i="13"/>
  <c r="C110" i="13"/>
  <c r="A110" i="13"/>
  <c r="G106" i="13"/>
  <c r="C106" i="13"/>
  <c r="A106" i="13"/>
  <c r="E106" i="13" s="1"/>
  <c r="I101" i="13"/>
  <c r="I100" i="13"/>
  <c r="I99" i="13"/>
  <c r="I98" i="13"/>
  <c r="A96" i="13"/>
  <c r="A97" i="13" s="1"/>
  <c r="A98" i="13" s="1"/>
  <c r="A95" i="13"/>
  <c r="H85" i="13"/>
  <c r="H78" i="13"/>
  <c r="H88" i="13" s="1"/>
  <c r="H89" i="13" s="1"/>
  <c r="H66" i="13"/>
  <c r="I45" i="13"/>
  <c r="I44" i="13"/>
  <c r="I43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I38" i="13"/>
  <c r="G11" i="13"/>
  <c r="A6" i="13"/>
  <c r="I5" i="13"/>
  <c r="G5" i="13"/>
  <c r="E110" i="13" l="1"/>
  <c r="H100" i="14"/>
  <c r="H99" i="13"/>
  <c r="H91" i="13"/>
  <c r="E110" i="14"/>
  <c r="E106" i="14"/>
  <c r="I190" i="14"/>
  <c r="F4" i="3" s="1"/>
  <c r="I46" i="14"/>
  <c r="H99" i="14" s="1"/>
  <c r="H38" i="14"/>
  <c r="F106" i="14"/>
  <c r="H106" i="14" s="1"/>
  <c r="I106" i="14" s="1"/>
  <c r="I97" i="14" s="1"/>
  <c r="H101" i="14"/>
  <c r="F114" i="14"/>
  <c r="H114" i="14" s="1"/>
  <c r="I114" i="14" s="1"/>
  <c r="I94" i="14" s="1"/>
  <c r="F110" i="14"/>
  <c r="H110" i="14" s="1"/>
  <c r="I110" i="14" s="1"/>
  <c r="I95" i="14" s="1"/>
  <c r="H95" i="14" s="1"/>
  <c r="H88" i="14"/>
  <c r="H89" i="14" s="1"/>
  <c r="H91" i="14" s="1"/>
  <c r="I46" i="13"/>
  <c r="H44" i="13" s="1"/>
  <c r="F110" i="13"/>
  <c r="H110" i="13" s="1"/>
  <c r="I110" i="13" s="1"/>
  <c r="I95" i="13" s="1"/>
  <c r="I190" i="13"/>
  <c r="F3" i="3" s="1"/>
  <c r="H98" i="13"/>
  <c r="I193" i="13"/>
  <c r="H3" i="3" s="1"/>
  <c r="I82" i="13"/>
  <c r="H41" i="13"/>
  <c r="A145" i="13"/>
  <c r="I73" i="13"/>
  <c r="I72" i="13"/>
  <c r="I84" i="13"/>
  <c r="I70" i="13"/>
  <c r="I64" i="13"/>
  <c r="I77" i="13"/>
  <c r="I63" i="13"/>
  <c r="I76" i="13"/>
  <c r="I61" i="13"/>
  <c r="I88" i="13"/>
  <c r="I89" i="13" s="1"/>
  <c r="I74" i="13"/>
  <c r="H43" i="13"/>
  <c r="H39" i="13"/>
  <c r="H96" i="13"/>
  <c r="H101" i="13"/>
  <c r="F114" i="13"/>
  <c r="H114" i="13" s="1"/>
  <c r="I114" i="13" s="1"/>
  <c r="I94" i="13" s="1"/>
  <c r="H42" i="13"/>
  <c r="F106" i="13"/>
  <c r="H106" i="13" s="1"/>
  <c r="I106" i="13" s="1"/>
  <c r="I97" i="13" s="1"/>
  <c r="H45" i="13"/>
  <c r="H38" i="13"/>
  <c r="I83" i="13" l="1"/>
  <c r="I85" i="13" s="1"/>
  <c r="I59" i="13"/>
  <c r="I60" i="13"/>
  <c r="I66" i="13" s="1"/>
  <c r="I75" i="13"/>
  <c r="I173" i="13"/>
  <c r="I58" i="13"/>
  <c r="A132" i="13"/>
  <c r="I71" i="13"/>
  <c r="H95" i="13"/>
  <c r="H100" i="13"/>
  <c r="I102" i="14"/>
  <c r="H94" i="14"/>
  <c r="H97" i="14"/>
  <c r="I130" i="14"/>
  <c r="I143" i="14"/>
  <c r="I76" i="14"/>
  <c r="I62" i="14"/>
  <c r="I75" i="14"/>
  <c r="I61" i="14"/>
  <c r="I88" i="14"/>
  <c r="I89" i="14" s="1"/>
  <c r="I60" i="14"/>
  <c r="H39" i="14"/>
  <c r="I173" i="14"/>
  <c r="I77" i="14"/>
  <c r="H40" i="14"/>
  <c r="I74" i="14"/>
  <c r="H43" i="14"/>
  <c r="A132" i="14"/>
  <c r="A145" i="14"/>
  <c r="H96" i="14"/>
  <c r="I73" i="14"/>
  <c r="I59" i="14"/>
  <c r="I71" i="14"/>
  <c r="I82" i="14"/>
  <c r="H41" i="14"/>
  <c r="H98" i="14"/>
  <c r="I64" i="14"/>
  <c r="I72" i="14"/>
  <c r="I58" i="14"/>
  <c r="I65" i="14"/>
  <c r="H42" i="14"/>
  <c r="H44" i="14"/>
  <c r="I84" i="14"/>
  <c r="I70" i="14"/>
  <c r="I83" i="14"/>
  <c r="H45" i="14"/>
  <c r="I63" i="14"/>
  <c r="I193" i="14"/>
  <c r="H4" i="3" s="1"/>
  <c r="H40" i="13"/>
  <c r="I62" i="13"/>
  <c r="I65" i="13"/>
  <c r="H94" i="13"/>
  <c r="I102" i="13"/>
  <c r="H46" i="13"/>
  <c r="I78" i="13"/>
  <c r="I143" i="13"/>
  <c r="I130" i="13"/>
  <c r="H97" i="13"/>
  <c r="F132" i="13"/>
  <c r="F145" i="13"/>
  <c r="E132" i="13" l="1"/>
  <c r="E145" i="13"/>
  <c r="I78" i="14"/>
  <c r="D132" i="14" s="1"/>
  <c r="H46" i="14"/>
  <c r="F145" i="14"/>
  <c r="F132" i="14"/>
  <c r="H102" i="14"/>
  <c r="D145" i="14"/>
  <c r="I66" i="14"/>
  <c r="I85" i="14"/>
  <c r="G145" i="14"/>
  <c r="G132" i="14"/>
  <c r="I175" i="14"/>
  <c r="D132" i="13"/>
  <c r="D145" i="13"/>
  <c r="C132" i="13"/>
  <c r="I174" i="13"/>
  <c r="I91" i="13"/>
  <c r="I116" i="13" s="1"/>
  <c r="A161" i="13" s="1"/>
  <c r="C145" i="13"/>
  <c r="G132" i="13"/>
  <c r="I175" i="13"/>
  <c r="G145" i="13"/>
  <c r="H102" i="13"/>
  <c r="H116" i="13" s="1"/>
  <c r="H116" i="14" l="1"/>
  <c r="I91" i="14"/>
  <c r="I116" i="14" s="1"/>
  <c r="A161" i="14" s="1"/>
  <c r="C145" i="14"/>
  <c r="C132" i="14"/>
  <c r="I174" i="14"/>
  <c r="E145" i="14"/>
  <c r="E132" i="14"/>
  <c r="H145" i="13"/>
  <c r="I145" i="13" s="1"/>
  <c r="I176" i="13"/>
  <c r="H132" i="13"/>
  <c r="I132" i="13" s="1"/>
  <c r="I176" i="14" l="1"/>
  <c r="H132" i="14"/>
  <c r="I132" i="14" s="1"/>
  <c r="H145" i="14"/>
  <c r="I145" i="14" s="1"/>
  <c r="H125" i="13"/>
  <c r="H124" i="13"/>
  <c r="H122" i="13"/>
  <c r="H126" i="13"/>
  <c r="G130" i="13"/>
  <c r="H120" i="13"/>
  <c r="H123" i="13"/>
  <c r="G143" i="13"/>
  <c r="H136" i="13"/>
  <c r="H135" i="13"/>
  <c r="H137" i="13" l="1"/>
  <c r="H136" i="14"/>
  <c r="H135" i="14"/>
  <c r="G143" i="14"/>
  <c r="G130" i="14"/>
  <c r="H126" i="14"/>
  <c r="H122" i="14"/>
  <c r="H125" i="14"/>
  <c r="H124" i="14"/>
  <c r="H120" i="14"/>
  <c r="H123" i="14"/>
  <c r="H140" i="13"/>
  <c r="H141" i="13" s="1"/>
  <c r="I141" i="13"/>
  <c r="I181" i="13" s="1"/>
  <c r="H121" i="13"/>
  <c r="H127" i="13" s="1"/>
  <c r="I127" i="13"/>
  <c r="H137" i="14" l="1"/>
  <c r="H147" i="13"/>
  <c r="I127" i="14"/>
  <c r="H121" i="14"/>
  <c r="H127" i="14" s="1"/>
  <c r="H140" i="14"/>
  <c r="H141" i="14" s="1"/>
  <c r="I141" i="14"/>
  <c r="I181" i="14" s="1"/>
  <c r="I147" i="13"/>
  <c r="C161" i="13" s="1"/>
  <c r="D161" i="13" s="1"/>
  <c r="I179" i="13"/>
  <c r="H147" i="14" l="1"/>
  <c r="I179" i="14"/>
  <c r="I147" i="14"/>
  <c r="C161" i="14" s="1"/>
  <c r="D161" i="14" s="1"/>
  <c r="I182" i="13"/>
  <c r="I151" i="13"/>
  <c r="I155" i="13"/>
  <c r="H155" i="13" s="1"/>
  <c r="I154" i="13"/>
  <c r="H154" i="13" s="1"/>
  <c r="I153" i="13"/>
  <c r="H153" i="13" s="1"/>
  <c r="I152" i="13"/>
  <c r="H152" i="13" s="1"/>
  <c r="I153" i="14" l="1"/>
  <c r="H153" i="14" s="1"/>
  <c r="I152" i="14"/>
  <c r="H152" i="14" s="1"/>
  <c r="I155" i="14"/>
  <c r="H155" i="14" s="1"/>
  <c r="I151" i="14"/>
  <c r="I154" i="14"/>
  <c r="H154" i="14" s="1"/>
  <c r="I182" i="14"/>
  <c r="H151" i="13"/>
  <c r="H156" i="13" s="1"/>
  <c r="H169" i="13" s="1"/>
  <c r="I156" i="13"/>
  <c r="H151" i="14" l="1"/>
  <c r="H156" i="14" s="1"/>
  <c r="H169" i="14" s="1"/>
  <c r="I156" i="14"/>
  <c r="I186" i="13"/>
  <c r="G196" i="13" s="1"/>
  <c r="I185" i="13"/>
  <c r="I169" i="13"/>
  <c r="H185" i="13" l="1"/>
  <c r="H186" i="13" s="1"/>
  <c r="I169" i="14"/>
  <c r="I186" i="14"/>
  <c r="G196" i="14" s="1"/>
  <c r="I185" i="14"/>
  <c r="I196" i="13"/>
  <c r="J3" i="3" s="1"/>
  <c r="H180" i="13"/>
  <c r="H173" i="13"/>
  <c r="H175" i="13"/>
  <c r="H174" i="13"/>
  <c r="H181" i="13"/>
  <c r="H179" i="13"/>
  <c r="H185" i="14" l="1"/>
  <c r="H186" i="14" s="1"/>
  <c r="I196" i="14"/>
  <c r="J4" i="3" s="1"/>
  <c r="H180" i="14"/>
  <c r="H173" i="14"/>
  <c r="H175" i="14"/>
  <c r="H174" i="14"/>
  <c r="H181" i="14"/>
  <c r="H179" i="14"/>
  <c r="H182" i="14" s="1"/>
  <c r="H182" i="13"/>
  <c r="H176" i="13"/>
  <c r="H176" i="14" l="1"/>
  <c r="E6" i="3" l="1"/>
  <c r="I100" i="11" l="1"/>
  <c r="I99" i="11"/>
  <c r="G4" i="3" l="1"/>
  <c r="G3" i="3"/>
  <c r="I4" i="3" l="1"/>
  <c r="I3" i="3"/>
  <c r="H196" i="11" l="1"/>
  <c r="H166" i="11"/>
  <c r="D163" i="11" s="1"/>
  <c r="E163" i="11" s="1"/>
  <c r="E164" i="11"/>
  <c r="H163" i="1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F114" i="11"/>
  <c r="H114" i="11" s="1"/>
  <c r="I114" i="11" s="1"/>
  <c r="I94" i="11" s="1"/>
  <c r="I46" i="11" l="1"/>
  <c r="I130" i="11"/>
  <c r="I143" i="11"/>
  <c r="I102" i="11"/>
  <c r="I193" i="11" l="1"/>
  <c r="H2" i="3" s="1"/>
  <c r="I2" i="3" s="1"/>
  <c r="I6" i="3" s="1"/>
  <c r="H99" i="11"/>
  <c r="H100" i="11"/>
  <c r="I77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4" i="3"/>
  <c r="K3" i="3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F2" i="3" s="1"/>
  <c r="G2" i="3" s="1"/>
  <c r="G6" i="3" s="1"/>
  <c r="H121" i="11"/>
  <c r="H123" i="11" l="1"/>
  <c r="H127" i="11" s="1"/>
  <c r="H147" i="11" s="1"/>
  <c r="I127" i="11"/>
  <c r="I179" i="11" s="1"/>
  <c r="I182" i="11" s="1"/>
  <c r="I147" i="11" l="1"/>
  <c r="C161" i="11" s="1"/>
  <c r="D161" i="11" s="1"/>
  <c r="I154" i="11" s="1"/>
  <c r="H154" i="11" s="1"/>
  <c r="I151" i="11"/>
  <c r="H151" i="11" s="1"/>
  <c r="I152" i="11"/>
  <c r="H152" i="11" s="1"/>
  <c r="I155" i="11"/>
  <c r="H155" i="11" s="1"/>
  <c r="I153" i="11"/>
  <c r="H153" i="11" s="1"/>
  <c r="I156" i="11" l="1"/>
  <c r="I186" i="11" s="1"/>
  <c r="G196" i="11" s="1"/>
  <c r="I196" i="11" s="1"/>
  <c r="J2" i="3" s="1"/>
  <c r="K2" i="3" s="1"/>
  <c r="K8" i="3" s="1"/>
  <c r="K6" i="3" s="1"/>
  <c r="H156" i="11"/>
  <c r="H169" i="11" s="1"/>
  <c r="H180" i="11" l="1"/>
  <c r="H179" i="11"/>
  <c r="H181" i="11"/>
  <c r="I169" i="11"/>
  <c r="H175" i="11"/>
  <c r="I185" i="11"/>
  <c r="H185" i="11" s="1"/>
  <c r="H186" i="11" s="1"/>
  <c r="H173" i="11"/>
  <c r="H174" i="11"/>
  <c r="H176" i="11" s="1"/>
  <c r="H182" i="11" l="1"/>
</calcChain>
</file>

<file path=xl/sharedStrings.xml><?xml version="1.0" encoding="utf-8"?>
<sst xmlns="http://schemas.openxmlformats.org/spreadsheetml/2006/main" count="819" uniqueCount="215">
  <si>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</si>
  <si>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</si>
  <si>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</si>
  <si>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</si>
  <si>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</si>
  <si>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</si>
  <si>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</si>
  <si>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</si>
  <si>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</si>
  <si>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</si>
  <si>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</si>
  <si>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</si>
  <si>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</si>
  <si>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</si>
  <si>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</si>
  <si>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</si>
  <si>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</si>
  <si>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</si>
  <si>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</si>
  <si>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</si>
  <si>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</si>
  <si>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</si>
  <si>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</si>
  <si>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</si>
  <si>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</si>
  <si>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</si>
  <si>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</si>
  <si>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</si>
  <si>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</si>
  <si>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</si>
  <si>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</si>
  <si>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</si>
  <si>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</si>
  <si>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</si>
  <si>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</si>
  <si>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</si>
  <si>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</si>
  <si>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</si>
  <si>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</si>
  <si>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</si>
  <si>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</si>
  <si>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</si>
  <si>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</si>
  <si>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</si>
  <si>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</si>
  <si>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</si>
  <si>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</si>
  <si>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</si>
  <si>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</si>
  <si>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</si>
  <si>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</si>
  <si>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</si>
  <si>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</si>
  <si>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</si>
  <si>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</si>
  <si>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</si>
  <si>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</si>
  <si>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</si>
  <si>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</si>
  <si>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</si>
  <si>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</si>
  <si>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</si>
  <si>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</si>
  <si>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</si>
  <si>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</si>
  <si>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</si>
  <si>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</si>
  <si>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</si>
  <si>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</si>
  <si>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</si>
  <si>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</si>
  <si>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</si>
  <si>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</si>
  <si>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</si>
  <si>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</si>
  <si>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</si>
  <si>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</si>
  <si>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</si>
  <si>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</si>
  <si>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</si>
  <si>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</si>
  <si>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</si>
  <si>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</si>
  <si>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</si>
  <si>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</si>
  <si>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</si>
  <si>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</si>
  <si>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</si>
  <si>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</si>
  <si>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</si>
  <si>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</si>
  <si>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</si>
  <si>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</si>
  <si>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</si>
  <si>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</si>
  <si>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</si>
  <si>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</si>
  <si>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</si>
  <si>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</si>
  <si>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</si>
  <si>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</si>
  <si>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</si>
  <si>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</si>
  <si>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</si>
  <si>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</si>
  <si>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</si>
  <si>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</si>
  <si>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</si>
  <si>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</si>
  <si>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</si>
  <si>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</si>
  <si>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</si>
  <si>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</si>
  <si>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</si>
  <si>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</si>
  <si>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</si>
  <si>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</si>
  <si>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</si>
  <si>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</si>
  <si>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</si>
  <si>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</si>
  <si>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</si>
  <si>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</si>
  <si>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</si>
  <si>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</si>
  <si>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</si>
  <si>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</si>
  <si>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</si>
  <si>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</si>
  <si>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</si>
  <si>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</si>
  <si>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</si>
  <si>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</si>
  <si>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</si>
  <si>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</si>
  <si>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</si>
  <si>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</si>
  <si>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</si>
  <si>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</si>
  <si>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</si>
  <si>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</si>
  <si>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</si>
  <si>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</si>
  <si>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</si>
  <si>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</si>
  <si>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</si>
  <si>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</si>
  <si>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</si>
  <si>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</si>
  <si>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</si>
  <si>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</si>
  <si>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</si>
  <si>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</si>
  <si>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</si>
  <si>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</si>
  <si>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</si>
  <si>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</si>
  <si>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</si>
  <si>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</si>
  <si>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</si>
  <si>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</si>
  <si>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</si>
  <si>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</si>
  <si>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</si>
  <si>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</si>
  <si>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</si>
  <si>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</si>
  <si>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</si>
  <si>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</si>
  <si>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</si>
  <si>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</si>
  <si>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</si>
  <si>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</si>
  <si>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</si>
  <si>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</si>
  <si>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</si>
  <si>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</si>
  <si>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</si>
  <si>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</si>
  <si>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</si>
  <si>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</si>
  <si>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</si>
  <si>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</si>
  <si>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</si>
  <si>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</si>
  <si>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</si>
  <si>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</si>
  <si>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</si>
  <si>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</si>
  <si>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</si>
  <si>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</si>
  <si>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</si>
  <si>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</si>
  <si>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</si>
  <si>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</si>
  <si>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</si>
  <si>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</si>
  <si>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</si>
  <si>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</si>
  <si>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</si>
  <si>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</si>
  <si>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</si>
  <si>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</si>
  <si>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Valor total mensal do posto</t>
  </si>
  <si>
    <t>Auxiliar Administrativo</t>
  </si>
  <si>
    <t>CCT celebrada entre Sindasseio e SEEAC</t>
  </si>
  <si>
    <t>Cidades com transporte urbano</t>
  </si>
  <si>
    <t>PLANO DE BENEFÍCIO SOCIAL FAMILIAR</t>
  </si>
  <si>
    <t>Auxiliar Administrativo - Supervisor</t>
  </si>
  <si>
    <t>Porto Alegre</t>
  </si>
  <si>
    <t>Cidades sem transporte urbano</t>
  </si>
  <si>
    <t>Cidades com VT</t>
  </si>
  <si>
    <t>seg-sex</t>
  </si>
  <si>
    <t>Cidades sem VT</t>
  </si>
  <si>
    <t>Auxiliar Administrativo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</si>
</sst>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3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7" fillId="10" borderId="1" xfId="0" applyNumberFormat="1" applyFont="1" applyFill="1" applyBorder="1" applyAlignment="1">
      <alignment horizontal="center" vertical="center" wrapText="1"/>
    </xf>
    <xf numFmtId="4" fontId="29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2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7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7" fillId="10" borderId="4" xfId="8" applyFont="1" applyFill="1" applyBorder="1" applyAlignment="1">
      <alignment vertical="center" wrapText="1"/>
    </xf>
    <xf numFmtId="44" fontId="27" fillId="10" borderId="9" xfId="8" applyFont="1" applyFill="1" applyBorder="1" applyAlignment="1">
      <alignment vertical="center" wrapText="1"/>
    </xf>
    <xf numFmtId="44" fontId="27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44" fontId="25" fillId="15" borderId="2" xfId="8" applyFill="1" applyBorder="1" applyAlignment="1">
      <alignment horizont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170" fontId="2" fillId="4" borderId="11" xfId="0" applyNumberFormat="1" applyFont="1" applyFill="1" applyBorder="1" applyAlignment="1">
      <alignment horizontal="center" vertical="center" wrapText="1"/>
    </xf>
    <xf numFmtId="170" fontId="2" fillId="4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7" fillId="10" borderId="5" xfId="0" applyFont="1" applyFill="1" applyBorder="1" applyAlignment="1">
      <alignment horizontal="center" vertical="center" wrapText="1"/>
    </xf>
    <xf numFmtId="0" fontId="27" fillId="10" borderId="7" xfId="0" applyFont="1" applyFill="1" applyBorder="1" applyAlignment="1">
      <alignment horizontal="center" vertical="center" wrapText="1"/>
    </xf>
    <xf numFmtId="0" fontId="27" fillId="10" borderId="10" xfId="0" applyFont="1" applyFill="1" applyBorder="1" applyAlignment="1">
      <alignment horizontal="center" vertical="center" wrapText="1"/>
    </xf>
    <xf numFmtId="4" fontId="28" fillId="10" borderId="6" xfId="0" applyNumberFormat="1" applyFont="1" applyFill="1" applyBorder="1" applyAlignment="1">
      <alignment horizontal="center" vertical="center" wrapText="1"/>
    </xf>
    <xf numFmtId="4" fontId="28" fillId="10" borderId="8" xfId="0" applyNumberFormat="1" applyFont="1" applyFill="1" applyBorder="1" applyAlignment="1">
      <alignment horizontal="center" vertical="center" wrapText="1"/>
    </xf>
    <xf numFmtId="4" fontId="28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7" fillId="10" borderId="6" xfId="0" applyFont="1" applyFill="1" applyBorder="1" applyAlignment="1">
      <alignment horizontal="center" vertical="center" wrapText="1"/>
    </xf>
    <xf numFmtId="0" fontId="27" fillId="10" borderId="8" xfId="0" applyFont="1" applyFill="1" applyBorder="1" applyAlignment="1">
      <alignment horizontal="center" vertical="center" wrapText="1"/>
    </xf>
    <xf numFmtId="0" fontId="27" fillId="10" borderId="12" xfId="0" applyFont="1" applyFill="1" applyBorder="1" applyAlignment="1">
      <alignment horizontal="center" vertical="center" wrapText="1"/>
    </xf>
    <xf numFmtId="0" fontId="27" fillId="10" borderId="4" xfId="0" applyFont="1" applyFill="1" applyBorder="1" applyAlignment="1">
      <alignment horizontal="center" vertical="center" wrapText="1"/>
    </xf>
    <xf numFmtId="0" fontId="27" fillId="10" borderId="9" xfId="0" applyFont="1" applyFill="1" applyBorder="1" applyAlignment="1">
      <alignment horizontal="center" vertical="center" wrapText="1"/>
    </xf>
    <xf numFmtId="0" fontId="27" fillId="10" borderId="1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1" fillId="13" borderId="5" xfId="4" applyFont="1" applyFill="1" applyBorder="1" applyAlignment="1">
      <alignment horizontal="center"/>
    </xf>
    <xf numFmtId="0" fontId="31" fillId="13" borderId="7" xfId="4" applyFont="1" applyFill="1" applyBorder="1" applyAlignment="1">
      <alignment horizontal="center"/>
    </xf>
    <xf numFmtId="0" fontId="31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0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topLeftCell="A175" zoomScale="145" zoomScaleNormal="130" zoomScaleSheetLayoutView="145" zoomScalePageLayoutView="130" workbookViewId="0">
      <selection activeCell="A5" sqref="A5:K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K1" s="4"/>
    </row>
    <row r="2" spans="1:11" ht="22.5" customHeight="1" x14ac:dyDescent="0.25">
      <c r="A2" s="154" t="s">
        <v>1</v>
      </c>
      <c r="B2" s="154"/>
      <c r="C2" s="155">
        <v>25150000210829</v>
      </c>
      <c r="D2" s="155"/>
      <c r="E2" s="156" t="s">
        <v>2</v>
      </c>
      <c r="F2" s="156"/>
      <c r="G2" s="156"/>
      <c r="H2" s="156"/>
      <c r="I2" s="156"/>
    </row>
    <row r="3" spans="1:11" ht="11.25" customHeight="1" x14ac:dyDescent="0.25">
      <c r="A3" s="154" t="s">
        <v>3</v>
      </c>
      <c r="B3" s="15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6" t="s">
        <v>5</v>
      </c>
      <c r="B5" s="146"/>
      <c r="C5" s="146"/>
      <c r="D5" s="157" t="s">
        <v>204</v>
      </c>
      <c r="E5" s="157"/>
      <c r="F5" s="157"/>
      <c r="G5" s="116" t="str">
        <f>IF(D6="12x36","Regime de trabalho:","Quantidade de HORAS/MÊS")</f>
        <v>Quantidade de HORAS/MÊS</v>
      </c>
      <c r="H5" s="116"/>
      <c r="I5" s="158">
        <f>IF(D6="12x36",D6,5*D6)</f>
        <v>200</v>
      </c>
    </row>
    <row r="6" spans="1:11" ht="18.75" customHeight="1" x14ac:dyDescent="0.25">
      <c r="A6" s="146" t="str">
        <f>IF(D6="12x36","Regime de trabalho:","Regime de trabalho (horas semanais):")</f>
        <v>Regime de trabalho (horas semanais):</v>
      </c>
      <c r="B6" s="146"/>
      <c r="C6" s="146"/>
      <c r="D6" s="146">
        <v>40</v>
      </c>
      <c r="E6" s="146"/>
      <c r="F6" s="146"/>
      <c r="G6" s="116"/>
      <c r="H6" s="116"/>
      <c r="I6" s="158"/>
    </row>
    <row r="7" spans="1:11" ht="22.5" customHeight="1" x14ac:dyDescent="0.25">
      <c r="A7" s="146" t="s">
        <v>6</v>
      </c>
      <c r="B7" s="146"/>
      <c r="C7" s="146"/>
      <c r="D7" s="122" t="s">
        <v>205</v>
      </c>
      <c r="E7" s="122"/>
      <c r="F7" s="122"/>
      <c r="G7" s="147" t="s">
        <v>7</v>
      </c>
      <c r="H7" s="147"/>
      <c r="I7" s="148" t="s">
        <v>184</v>
      </c>
    </row>
    <row r="8" spans="1:11" ht="22.5" customHeight="1" x14ac:dyDescent="0.25">
      <c r="A8" s="146" t="s">
        <v>8</v>
      </c>
      <c r="B8" s="146"/>
      <c r="C8" s="146"/>
      <c r="D8" s="122" t="s">
        <v>205</v>
      </c>
      <c r="E8" s="122"/>
      <c r="F8" s="122"/>
      <c r="G8" s="147"/>
      <c r="H8" s="147"/>
      <c r="I8" s="148"/>
    </row>
    <row r="9" spans="1:11" ht="24.75" customHeight="1" x14ac:dyDescent="0.25">
      <c r="A9" s="146" t="s">
        <v>9</v>
      </c>
      <c r="B9" s="146"/>
      <c r="C9" s="146"/>
      <c r="D9" s="146" t="s">
        <v>206</v>
      </c>
      <c r="E9" s="146"/>
      <c r="F9" s="146"/>
      <c r="G9" s="147" t="s">
        <v>10</v>
      </c>
      <c r="H9" s="147"/>
      <c r="I9" s="9" t="s">
        <v>184</v>
      </c>
    </row>
    <row r="10" spans="1:11" ht="32.25" customHeight="1" x14ac:dyDescent="0.25">
      <c r="A10" s="113" t="s">
        <v>178</v>
      </c>
      <c r="B10" s="113"/>
      <c r="C10" s="113"/>
      <c r="D10" s="113"/>
      <c r="E10" s="113"/>
      <c r="F10" s="113"/>
      <c r="G10" s="8" t="s">
        <v>11</v>
      </c>
      <c r="H10" s="10">
        <v>220</v>
      </c>
      <c r="I10" s="11">
        <v>2161.09</v>
      </c>
    </row>
    <row r="11" spans="1:11" ht="11.25" customHeight="1" x14ac:dyDescent="0.25">
      <c r="A11" s="149" t="s">
        <v>12</v>
      </c>
      <c r="B11" s="149"/>
      <c r="C11" s="149"/>
      <c r="D11" s="149"/>
      <c r="E11" s="149"/>
      <c r="F11" s="149"/>
      <c r="G11" s="10" t="str">
        <f>D9</f>
        <v>Cidades com transporte urbano</v>
      </c>
      <c r="H11" s="10" t="s">
        <v>13</v>
      </c>
      <c r="I11" s="13">
        <v>0.05</v>
      </c>
    </row>
    <row r="12" spans="1:11" ht="15" customHeight="1" x14ac:dyDescent="0.25">
      <c r="A12" s="149" t="s">
        <v>14</v>
      </c>
      <c r="B12" s="149"/>
      <c r="C12" s="149"/>
      <c r="D12" s="149"/>
      <c r="E12" s="149"/>
      <c r="F12" s="149"/>
      <c r="G12" s="150" t="s">
        <v>15</v>
      </c>
      <c r="H12" s="10" t="s">
        <v>16</v>
      </c>
      <c r="I12" s="11">
        <v>5.27</v>
      </c>
    </row>
    <row r="13" spans="1:11" x14ac:dyDescent="0.25">
      <c r="A13" s="149"/>
      <c r="B13" s="149"/>
      <c r="C13" s="149"/>
      <c r="D13" s="149"/>
      <c r="E13" s="149"/>
      <c r="F13" s="149"/>
      <c r="G13" s="150"/>
      <c r="H13" s="10" t="s">
        <v>17</v>
      </c>
      <c r="I13" s="14">
        <v>22</v>
      </c>
    </row>
    <row r="14" spans="1:11" x14ac:dyDescent="0.25">
      <c r="A14" s="149"/>
      <c r="B14" s="149"/>
      <c r="C14" s="149"/>
      <c r="D14" s="149"/>
      <c r="E14" s="149"/>
      <c r="F14" s="149"/>
      <c r="G14" s="150"/>
      <c r="H14" s="10" t="s">
        <v>18</v>
      </c>
      <c r="I14" s="9">
        <v>0.06</v>
      </c>
    </row>
    <row r="15" spans="1:11" ht="11.25" customHeight="1" x14ac:dyDescent="0.25">
      <c r="A15" s="149" t="s">
        <v>177</v>
      </c>
      <c r="B15" s="149"/>
      <c r="C15" s="149"/>
      <c r="D15" s="149"/>
      <c r="E15" s="149"/>
      <c r="F15" s="149"/>
      <c r="G15" s="150" t="s">
        <v>15</v>
      </c>
      <c r="H15" s="10" t="s">
        <v>16</v>
      </c>
      <c r="I15" s="11">
        <v>25.42</v>
      </c>
    </row>
    <row r="16" spans="1:11" ht="11.25" customHeight="1" x14ac:dyDescent="0.25">
      <c r="A16" s="149"/>
      <c r="B16" s="149"/>
      <c r="C16" s="149"/>
      <c r="D16" s="149"/>
      <c r="E16" s="149"/>
      <c r="F16" s="149"/>
      <c r="G16" s="150"/>
      <c r="H16" s="10" t="s">
        <v>17</v>
      </c>
      <c r="I16" s="14">
        <v>22</v>
      </c>
    </row>
    <row r="17" spans="1:9" x14ac:dyDescent="0.25">
      <c r="A17" s="149"/>
      <c r="B17" s="149"/>
      <c r="C17" s="149"/>
      <c r="D17" s="149"/>
      <c r="E17" s="149"/>
      <c r="F17" s="149"/>
      <c r="G17" s="150"/>
      <c r="H17" s="10" t="s">
        <v>18</v>
      </c>
      <c r="I17" s="9">
        <v>0.19</v>
      </c>
    </row>
    <row r="18" spans="1:9" ht="11.25" customHeight="1" x14ac:dyDescent="0.25">
      <c r="A18" s="149" t="s">
        <v>20</v>
      </c>
      <c r="B18" s="149"/>
      <c r="C18" s="149"/>
      <c r="D18" s="149"/>
      <c r="E18" s="149"/>
      <c r="F18" s="149"/>
      <c r="G18" s="150" t="s">
        <v>15</v>
      </c>
      <c r="H18" s="10" t="s">
        <v>16</v>
      </c>
      <c r="I18" s="11" t="s">
        <v>184</v>
      </c>
    </row>
    <row r="19" spans="1:9" x14ac:dyDescent="0.25">
      <c r="A19" s="149"/>
      <c r="B19" s="149"/>
      <c r="C19" s="149"/>
      <c r="D19" s="149"/>
      <c r="E19" s="149"/>
      <c r="F19" s="149"/>
      <c r="G19" s="150"/>
      <c r="H19" s="10" t="s">
        <v>17</v>
      </c>
      <c r="I19" s="14" t="s">
        <v>184</v>
      </c>
    </row>
    <row r="20" spans="1:9" x14ac:dyDescent="0.25">
      <c r="A20" s="107"/>
      <c r="B20" s="107"/>
      <c r="C20" s="107"/>
      <c r="D20" s="107"/>
      <c r="E20" s="107"/>
      <c r="F20" s="107"/>
      <c r="G20" s="150"/>
      <c r="H20" s="10" t="s">
        <v>18</v>
      </c>
      <c r="I20" s="9" t="s">
        <v>184</v>
      </c>
    </row>
    <row r="21" spans="1:9" ht="14.25" customHeight="1" x14ac:dyDescent="0.25">
      <c r="A21" s="107" t="s">
        <v>207</v>
      </c>
      <c r="B21" s="108"/>
      <c r="C21" s="108"/>
      <c r="D21" s="108"/>
      <c r="E21" s="108"/>
      <c r="F21" s="109"/>
      <c r="G21" s="116" t="s">
        <v>15</v>
      </c>
      <c r="H21" s="116" t="s">
        <v>21</v>
      </c>
      <c r="I21" s="119">
        <v>24.1</v>
      </c>
    </row>
    <row r="22" spans="1:9" ht="14.25" customHeight="1" x14ac:dyDescent="0.25">
      <c r="A22" s="110"/>
      <c r="B22" s="111"/>
      <c r="C22" s="111"/>
      <c r="D22" s="111"/>
      <c r="E22" s="111"/>
      <c r="F22" s="112"/>
      <c r="G22" s="117"/>
      <c r="H22" s="117"/>
      <c r="I22" s="120"/>
    </row>
    <row r="23" spans="1:9" ht="14.25" customHeight="1" x14ac:dyDescent="0.25">
      <c r="A23" s="113"/>
      <c r="B23" s="114"/>
      <c r="C23" s="114"/>
      <c r="D23" s="114"/>
      <c r="E23" s="114"/>
      <c r="F23" s="115"/>
      <c r="G23" s="118"/>
      <c r="H23" s="118"/>
      <c r="I23" s="121"/>
    </row>
    <row r="24" spans="1:9" ht="22.5" customHeight="1" x14ac:dyDescent="0.25">
      <c r="A24" s="143" t="s">
        <v>22</v>
      </c>
      <c r="B24" s="143"/>
      <c r="C24" s="143"/>
      <c r="D24" s="143"/>
      <c r="E24" s="143"/>
      <c r="F24" s="143"/>
      <c r="G24" s="15"/>
      <c r="H24" s="15" t="s">
        <v>23</v>
      </c>
      <c r="I24" s="17" t="s">
        <v>184</v>
      </c>
    </row>
    <row r="25" spans="1:9" ht="34.5" customHeight="1" x14ac:dyDescent="0.25">
      <c r="A25" s="141" t="s">
        <v>24</v>
      </c>
      <c r="B25" s="141"/>
      <c r="C25" s="141"/>
      <c r="D25" s="141"/>
      <c r="E25" s="141"/>
      <c r="F25" s="141"/>
      <c r="G25" s="10"/>
      <c r="H25" s="10" t="s">
        <v>25</v>
      </c>
      <c r="I25" s="11" t="s">
        <v>184</v>
      </c>
    </row>
    <row r="26" spans="1:9" ht="15" customHeight="1" x14ac:dyDescent="0.25">
      <c r="A26" s="141" t="s">
        <v>26</v>
      </c>
      <c r="B26" s="141"/>
      <c r="C26" s="141"/>
      <c r="D26" s="141"/>
      <c r="E26" s="141"/>
      <c r="F26" s="141"/>
      <c r="G26" s="15"/>
      <c r="H26" s="18" t="s">
        <v>27</v>
      </c>
      <c r="I26" s="19" t="s">
        <v>184</v>
      </c>
    </row>
    <row r="27" spans="1:9" ht="15" customHeight="1" x14ac:dyDescent="0.25">
      <c r="A27" s="141"/>
      <c r="B27" s="141"/>
      <c r="C27" s="141"/>
      <c r="D27" s="141"/>
      <c r="E27" s="141"/>
      <c r="F27" s="141"/>
      <c r="G27" s="15"/>
      <c r="H27" s="20" t="s">
        <v>28</v>
      </c>
      <c r="I27" s="9" t="s">
        <v>184</v>
      </c>
    </row>
    <row r="28" spans="1:9" ht="26.25" customHeight="1" x14ac:dyDescent="0.25">
      <c r="A28" s="141" t="s">
        <v>29</v>
      </c>
      <c r="B28" s="141"/>
      <c r="C28" s="141"/>
      <c r="D28" s="141"/>
      <c r="E28" s="141"/>
      <c r="F28" s="141"/>
      <c r="G28" s="15"/>
      <c r="H28" s="10" t="s">
        <v>27</v>
      </c>
      <c r="I28" s="19" t="s">
        <v>184</v>
      </c>
    </row>
    <row r="29" spans="1:9" ht="35.25" customHeight="1" x14ac:dyDescent="0.25">
      <c r="A29" s="141" t="s">
        <v>30</v>
      </c>
      <c r="B29" s="141"/>
      <c r="C29" s="141"/>
      <c r="D29" s="141"/>
      <c r="E29" s="141"/>
      <c r="F29" s="141"/>
      <c r="G29" s="10"/>
      <c r="H29" s="8" t="s">
        <v>23</v>
      </c>
      <c r="I29" s="9">
        <v>0.1</v>
      </c>
    </row>
    <row r="30" spans="1:9" ht="1.1499999999999999" customHeight="1" x14ac:dyDescent="0.25">
      <c r="A30" s="90"/>
      <c r="B30" s="90"/>
      <c r="C30" s="90"/>
      <c r="D30" s="90"/>
      <c r="E30" s="90"/>
      <c r="F30" s="90"/>
      <c r="G30" s="90"/>
      <c r="H30" s="90"/>
      <c r="I30" s="91" t="s">
        <v>184</v>
      </c>
    </row>
    <row r="31" spans="1:9" ht="1.1499999999999999" customHeight="1" x14ac:dyDescent="0.25">
      <c r="A31" s="111"/>
      <c r="B31" s="111"/>
      <c r="C31" s="111"/>
      <c r="D31" s="111"/>
      <c r="E31" s="111"/>
      <c r="F31" s="111"/>
      <c r="G31" s="111"/>
      <c r="H31" s="111"/>
      <c r="I31" s="111"/>
    </row>
    <row r="32" spans="1:9" ht="1.1499999999999999" customHeight="1" x14ac:dyDescent="0.25">
      <c r="A32" s="111"/>
      <c r="B32" s="111"/>
      <c r="C32" s="111"/>
      <c r="D32" s="111"/>
      <c r="E32" s="111"/>
      <c r="F32" s="111"/>
      <c r="G32" s="111"/>
      <c r="H32" s="111"/>
      <c r="I32" s="111"/>
    </row>
    <row r="33" spans="1:10" ht="1.1499999999999999" customHeight="1" x14ac:dyDescent="0.25">
      <c r="A33" s="111"/>
      <c r="B33" s="111"/>
      <c r="C33" s="111"/>
      <c r="D33" s="111"/>
      <c r="E33" s="111"/>
      <c r="F33" s="111"/>
      <c r="G33" s="111"/>
      <c r="H33" s="111"/>
      <c r="I33" s="111"/>
    </row>
    <row r="34" spans="1:10" ht="1.1499999999999999" customHeight="1" x14ac:dyDescent="0.25">
      <c r="A34" s="111"/>
      <c r="B34" s="111"/>
      <c r="C34" s="111"/>
      <c r="D34" s="111"/>
      <c r="E34" s="111"/>
      <c r="F34" s="111"/>
      <c r="G34" s="111"/>
      <c r="H34" s="111"/>
      <c r="I34" s="111"/>
    </row>
    <row r="35" spans="1:10" ht="1.1499999999999999" customHeight="1" x14ac:dyDescent="0.25">
      <c r="A35" s="114"/>
      <c r="B35" s="114"/>
      <c r="C35" s="114"/>
      <c r="D35" s="114"/>
      <c r="E35" s="114"/>
      <c r="F35" s="114"/>
      <c r="G35" s="114"/>
      <c r="H35" s="114"/>
      <c r="I35" s="114"/>
    </row>
    <row r="36" spans="1:10" ht="8.25" customHeight="1" x14ac:dyDescent="0.25">
      <c r="A36" s="142" t="s">
        <v>31</v>
      </c>
      <c r="B36" s="142"/>
      <c r="C36" s="142"/>
      <c r="D36" s="142"/>
      <c r="E36" s="142"/>
      <c r="F36" s="142"/>
      <c r="G36" s="142"/>
      <c r="H36" s="142"/>
      <c r="I36" s="142"/>
    </row>
    <row r="37" spans="1:10" ht="33.75" customHeight="1" x14ac:dyDescent="0.25">
      <c r="A37" s="21" t="s">
        <v>32</v>
      </c>
      <c r="B37" s="134" t="s">
        <v>33</v>
      </c>
      <c r="C37" s="134"/>
      <c r="D37" s="134"/>
      <c r="E37" s="134"/>
      <c r="F37" s="134"/>
      <c r="G37" s="13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22" t="s">
        <v>36</v>
      </c>
      <c r="C38" s="122"/>
      <c r="D38" s="122"/>
      <c r="E38" s="122"/>
      <c r="F38" s="122"/>
      <c r="G38" s="122"/>
      <c r="H38" s="22">
        <f t="shared" ref="H38:H45" si="0">I38/$I$46</f>
        <v>1</v>
      </c>
      <c r="I38" s="23">
        <f>IF(D6="12x36",I10,I10/H10*I5)</f>
        <v>1964.6272727272726</v>
      </c>
    </row>
    <row r="39" spans="1:10" ht="15" customHeight="1" x14ac:dyDescent="0.25">
      <c r="A39" s="16">
        <f t="shared" ref="A39:A45" si="1">A38+1</f>
        <v>2</v>
      </c>
      <c r="B39" s="122" t="s">
        <v>37</v>
      </c>
      <c r="C39" s="122"/>
      <c r="D39" s="122"/>
      <c r="E39" s="122"/>
      <c r="F39" s="122"/>
      <c r="G39" s="122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2" t="s">
        <v>38</v>
      </c>
      <c r="C40" s="122"/>
      <c r="D40" s="122"/>
      <c r="E40" s="122"/>
      <c r="F40" s="122"/>
      <c r="G40" s="122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2" t="s">
        <v>39</v>
      </c>
      <c r="C41" s="122"/>
      <c r="D41" s="122"/>
      <c r="E41" s="122"/>
      <c r="F41" s="122"/>
      <c r="G41" s="122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2" t="s">
        <v>40</v>
      </c>
      <c r="C42" s="122"/>
      <c r="D42" s="122"/>
      <c r="E42" s="122"/>
      <c r="F42" s="122"/>
      <c r="G42" s="122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22" t="s">
        <v>172</v>
      </c>
      <c r="C43" s="122"/>
      <c r="D43" s="122"/>
      <c r="E43" s="122"/>
      <c r="F43" s="122"/>
      <c r="G43" s="122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2" t="s">
        <v>41</v>
      </c>
      <c r="C44" s="122"/>
      <c r="D44" s="122"/>
      <c r="E44" s="122"/>
      <c r="F44" s="122"/>
      <c r="G44" s="122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2" t="s">
        <v>42</v>
      </c>
      <c r="C45" s="122"/>
      <c r="D45" s="122"/>
      <c r="E45" s="122"/>
      <c r="F45" s="122"/>
      <c r="G45" s="122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31" t="s">
        <v>43</v>
      </c>
      <c r="B46" s="131"/>
      <c r="C46" s="131"/>
      <c r="D46" s="131"/>
      <c r="E46" s="131"/>
      <c r="F46" s="131"/>
      <c r="G46" s="131"/>
      <c r="H46" s="24">
        <f>SUM(H38:H45)</f>
        <v>1</v>
      </c>
      <c r="I46" s="25">
        <f>SUM(I38:I45)</f>
        <v>1964.6272727272726</v>
      </c>
      <c r="J46" s="26"/>
    </row>
    <row r="47" spans="1:10" s="27" customFormat="1" ht="1.1499999999999999" customHeight="1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26"/>
    </row>
    <row r="48" spans="1:10" s="27" customFormat="1" ht="1.1499999999999999" customHeight="1" x14ac:dyDescent="0.25">
      <c r="A48" s="152"/>
      <c r="B48" s="152"/>
      <c r="C48" s="152"/>
      <c r="D48" s="152"/>
      <c r="E48" s="152"/>
      <c r="F48" s="152"/>
      <c r="G48" s="152"/>
      <c r="H48" s="152"/>
      <c r="I48" s="152"/>
      <c r="J48" s="26"/>
    </row>
    <row r="49" spans="1:10" s="27" customFormat="1" ht="1.1499999999999999" customHeight="1" x14ac:dyDescent="0.25">
      <c r="A49" s="152"/>
      <c r="B49" s="152"/>
      <c r="C49" s="152"/>
      <c r="D49" s="152"/>
      <c r="E49" s="152"/>
      <c r="F49" s="152"/>
      <c r="G49" s="152"/>
      <c r="H49" s="152"/>
      <c r="I49" s="152"/>
      <c r="J49" s="26"/>
    </row>
    <row r="50" spans="1:10" s="27" customFormat="1" ht="1.1499999999999999" customHeight="1" x14ac:dyDescent="0.25">
      <c r="A50" s="152"/>
      <c r="B50" s="152"/>
      <c r="C50" s="152"/>
      <c r="D50" s="152"/>
      <c r="E50" s="152"/>
      <c r="F50" s="152"/>
      <c r="G50" s="152"/>
      <c r="H50" s="152"/>
      <c r="I50" s="152"/>
      <c r="J50" s="26"/>
    </row>
    <row r="51" spans="1:10" s="27" customFormat="1" ht="1.1499999999999999" customHeight="1" x14ac:dyDescent="0.25">
      <c r="A51" s="152"/>
      <c r="B51" s="152"/>
      <c r="C51" s="152"/>
      <c r="D51" s="152"/>
      <c r="E51" s="152"/>
      <c r="F51" s="152"/>
      <c r="G51" s="152"/>
      <c r="H51" s="152"/>
      <c r="I51" s="152"/>
      <c r="J51" s="26"/>
    </row>
    <row r="52" spans="1:10" s="27" customFormat="1" ht="1.1499999999999999" customHeight="1" x14ac:dyDescent="0.25">
      <c r="A52" s="152"/>
      <c r="B52" s="152"/>
      <c r="C52" s="152"/>
      <c r="D52" s="152"/>
      <c r="E52" s="152"/>
      <c r="F52" s="152"/>
      <c r="G52" s="152"/>
      <c r="H52" s="152"/>
      <c r="I52" s="152"/>
      <c r="J52" s="26"/>
    </row>
    <row r="53" spans="1:10" s="27" customFormat="1" ht="1.1499999999999999" customHeight="1" x14ac:dyDescent="0.25">
      <c r="A53" s="152"/>
      <c r="B53" s="152"/>
      <c r="C53" s="152"/>
      <c r="D53" s="152"/>
      <c r="E53" s="152"/>
      <c r="F53" s="152"/>
      <c r="G53" s="152"/>
      <c r="H53" s="152"/>
      <c r="I53" s="152"/>
      <c r="J53" s="26"/>
    </row>
    <row r="54" spans="1:10" s="27" customFormat="1" ht="1.1499999999999999" customHeight="1" x14ac:dyDescent="0.25">
      <c r="A54" s="152"/>
      <c r="B54" s="152"/>
      <c r="C54" s="152"/>
      <c r="D54" s="152"/>
      <c r="E54" s="152"/>
      <c r="F54" s="152"/>
      <c r="G54" s="152"/>
      <c r="H54" s="152"/>
      <c r="I54" s="152"/>
      <c r="J54" s="26"/>
    </row>
    <row r="55" spans="1:10" s="27" customFormat="1" ht="1.1499999999999999" customHeight="1" x14ac:dyDescent="0.25">
      <c r="A55" s="152"/>
      <c r="B55" s="152"/>
      <c r="C55" s="152"/>
      <c r="D55" s="152"/>
      <c r="E55" s="152"/>
      <c r="F55" s="152"/>
      <c r="G55" s="152"/>
      <c r="H55" s="152"/>
      <c r="I55" s="152"/>
      <c r="J55" s="26"/>
    </row>
    <row r="56" spans="1:10" ht="1.1499999999999999" customHeight="1" x14ac:dyDescent="0.25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 x14ac:dyDescent="0.25">
      <c r="A57" s="21" t="s">
        <v>44</v>
      </c>
      <c r="B57" s="134" t="s">
        <v>45</v>
      </c>
      <c r="C57" s="134"/>
      <c r="D57" s="134"/>
      <c r="E57" s="134"/>
      <c r="F57" s="134"/>
      <c r="G57" s="13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22" t="s">
        <v>46</v>
      </c>
      <c r="C58" s="122"/>
      <c r="D58" s="122"/>
      <c r="E58" s="122"/>
      <c r="F58" s="122"/>
      <c r="G58" s="122"/>
      <c r="H58" s="22">
        <v>0.2</v>
      </c>
      <c r="I58" s="23">
        <f t="shared" ref="I58:I65" si="2">$I$46*H58</f>
        <v>392.92545454545456</v>
      </c>
    </row>
    <row r="59" spans="1:10" ht="15" customHeight="1" x14ac:dyDescent="0.25">
      <c r="A59" s="16">
        <v>2</v>
      </c>
      <c r="B59" s="122" t="s">
        <v>47</v>
      </c>
      <c r="C59" s="122"/>
      <c r="D59" s="122"/>
      <c r="E59" s="122"/>
      <c r="F59" s="122"/>
      <c r="G59" s="122"/>
      <c r="H59" s="22">
        <v>1.4999999999999999E-2</v>
      </c>
      <c r="I59" s="23">
        <f t="shared" si="2"/>
        <v>29.469409090909089</v>
      </c>
    </row>
    <row r="60" spans="1:10" ht="15" customHeight="1" x14ac:dyDescent="0.25">
      <c r="A60" s="16">
        <v>3</v>
      </c>
      <c r="B60" s="122" t="s">
        <v>48</v>
      </c>
      <c r="C60" s="122"/>
      <c r="D60" s="122"/>
      <c r="E60" s="122"/>
      <c r="F60" s="122"/>
      <c r="G60" s="122"/>
      <c r="H60" s="22">
        <v>0.01</v>
      </c>
      <c r="I60" s="23">
        <f t="shared" si="2"/>
        <v>19.646272727272727</v>
      </c>
    </row>
    <row r="61" spans="1:10" ht="15" customHeight="1" x14ac:dyDescent="0.25">
      <c r="A61" s="16">
        <v>4</v>
      </c>
      <c r="B61" s="122" t="s">
        <v>49</v>
      </c>
      <c r="C61" s="122"/>
      <c r="D61" s="122"/>
      <c r="E61" s="122"/>
      <c r="F61" s="122"/>
      <c r="G61" s="122"/>
      <c r="H61" s="22">
        <v>2E-3</v>
      </c>
      <c r="I61" s="23">
        <f t="shared" si="2"/>
        <v>3.9292545454545453</v>
      </c>
    </row>
    <row r="62" spans="1:10" ht="15" customHeight="1" x14ac:dyDescent="0.25">
      <c r="A62" s="16">
        <v>5</v>
      </c>
      <c r="B62" s="122" t="s">
        <v>50</v>
      </c>
      <c r="C62" s="122"/>
      <c r="D62" s="122"/>
      <c r="E62" s="122"/>
      <c r="F62" s="122"/>
      <c r="G62" s="122"/>
      <c r="H62" s="22">
        <v>2.5000000000000001E-2</v>
      </c>
      <c r="I62" s="23">
        <f t="shared" si="2"/>
        <v>49.11568181818182</v>
      </c>
    </row>
    <row r="63" spans="1:10" ht="15" customHeight="1" x14ac:dyDescent="0.25">
      <c r="A63" s="16">
        <v>6</v>
      </c>
      <c r="B63" s="122" t="s">
        <v>51</v>
      </c>
      <c r="C63" s="122"/>
      <c r="D63" s="122"/>
      <c r="E63" s="122"/>
      <c r="F63" s="122"/>
      <c r="G63" s="122"/>
      <c r="H63" s="22">
        <v>0.08</v>
      </c>
      <c r="I63" s="23">
        <f t="shared" si="2"/>
        <v>157.17018181818182</v>
      </c>
    </row>
    <row r="64" spans="1:10" ht="15" customHeight="1" x14ac:dyDescent="0.25">
      <c r="A64" s="16">
        <v>7</v>
      </c>
      <c r="B64" s="122" t="s">
        <v>52</v>
      </c>
      <c r="C64" s="122"/>
      <c r="D64" s="122"/>
      <c r="E64" s="122"/>
      <c r="F64" s="122"/>
      <c r="G64" s="122"/>
      <c r="H64" s="22">
        <v>0.03</v>
      </c>
      <c r="I64" s="23">
        <f t="shared" si="2"/>
        <v>58.938818181818178</v>
      </c>
    </row>
    <row r="65" spans="1:10" ht="15" customHeight="1" x14ac:dyDescent="0.25">
      <c r="A65" s="16">
        <v>8</v>
      </c>
      <c r="B65" s="122" t="s">
        <v>53</v>
      </c>
      <c r="C65" s="122"/>
      <c r="D65" s="122"/>
      <c r="E65" s="122"/>
      <c r="F65" s="122"/>
      <c r="G65" s="122"/>
      <c r="H65" s="22">
        <v>6.0000000000000001E-3</v>
      </c>
      <c r="I65" s="23">
        <f t="shared" si="2"/>
        <v>11.787763636363636</v>
      </c>
    </row>
    <row r="66" spans="1:10" s="27" customFormat="1" ht="15" customHeight="1" x14ac:dyDescent="0.25">
      <c r="A66" s="131" t="s">
        <v>54</v>
      </c>
      <c r="B66" s="131"/>
      <c r="C66" s="131"/>
      <c r="D66" s="131"/>
      <c r="E66" s="131"/>
      <c r="F66" s="131"/>
      <c r="G66" s="131"/>
      <c r="H66" s="24">
        <f>SUM(H58:H65)</f>
        <v>0.3680000000000001</v>
      </c>
      <c r="I66" s="25">
        <f>SUM(I58:I65)</f>
        <v>722.98283636363635</v>
      </c>
      <c r="J66" s="26"/>
    </row>
    <row r="67" spans="1:10" ht="15" customHeight="1" x14ac:dyDescent="0.25">
      <c r="A67" s="144" t="s">
        <v>55</v>
      </c>
      <c r="B67" s="144"/>
      <c r="C67" s="144"/>
      <c r="D67" s="144"/>
      <c r="E67" s="144"/>
      <c r="F67" s="144"/>
      <c r="G67" s="144"/>
      <c r="H67" s="144"/>
      <c r="I67" s="144"/>
    </row>
    <row r="68" spans="1:10" ht="30.75" customHeight="1" x14ac:dyDescent="0.25">
      <c r="A68" s="145" t="s">
        <v>56</v>
      </c>
      <c r="B68" s="145"/>
      <c r="C68" s="145"/>
      <c r="D68" s="145"/>
      <c r="E68" s="145"/>
      <c r="F68" s="145"/>
      <c r="G68" s="145"/>
      <c r="H68" s="145"/>
      <c r="I68" s="145"/>
    </row>
    <row r="69" spans="1:10" ht="33.75" customHeight="1" x14ac:dyDescent="0.25">
      <c r="A69" s="21" t="s">
        <v>57</v>
      </c>
      <c r="B69" s="134" t="s">
        <v>58</v>
      </c>
      <c r="C69" s="134"/>
      <c r="D69" s="134"/>
      <c r="E69" s="134"/>
      <c r="F69" s="134"/>
      <c r="G69" s="13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22" t="s">
        <v>59</v>
      </c>
      <c r="C70" s="122"/>
      <c r="D70" s="122"/>
      <c r="E70" s="122"/>
      <c r="F70" s="122"/>
      <c r="G70" s="122"/>
      <c r="H70" s="22">
        <v>0.119314</v>
      </c>
      <c r="I70" s="23">
        <f t="shared" ref="I70:I77" si="3">$I$46*H70</f>
        <v>234.40753841818182</v>
      </c>
    </row>
    <row r="71" spans="1:10" ht="15" customHeight="1" x14ac:dyDescent="0.25">
      <c r="A71" s="16">
        <v>2</v>
      </c>
      <c r="B71" s="122" t="s">
        <v>60</v>
      </c>
      <c r="C71" s="122"/>
      <c r="D71" s="122"/>
      <c r="E71" s="122"/>
      <c r="F71" s="122"/>
      <c r="G71" s="122"/>
      <c r="H71" s="22">
        <v>2.0479000000000001E-2</v>
      </c>
      <c r="I71" s="23">
        <f t="shared" si="3"/>
        <v>40.233601918181819</v>
      </c>
    </row>
    <row r="72" spans="1:10" ht="15" customHeight="1" x14ac:dyDescent="0.25">
      <c r="A72" s="16">
        <v>3</v>
      </c>
      <c r="B72" s="122" t="s">
        <v>190</v>
      </c>
      <c r="C72" s="122"/>
      <c r="D72" s="122"/>
      <c r="E72" s="122"/>
      <c r="F72" s="122"/>
      <c r="G72" s="122"/>
      <c r="H72" s="22">
        <v>1.2123E-2</v>
      </c>
      <c r="I72" s="23">
        <f t="shared" si="3"/>
        <v>23.817176427272727</v>
      </c>
    </row>
    <row r="73" spans="1:10" ht="15" customHeight="1" x14ac:dyDescent="0.25">
      <c r="A73" s="16">
        <v>4</v>
      </c>
      <c r="B73" s="122" t="s">
        <v>61</v>
      </c>
      <c r="C73" s="122"/>
      <c r="D73" s="122"/>
      <c r="E73" s="122"/>
      <c r="F73" s="122"/>
      <c r="G73" s="122"/>
      <c r="H73" s="22">
        <v>1.1436E-2</v>
      </c>
      <c r="I73" s="23">
        <f t="shared" si="3"/>
        <v>22.46747749090909</v>
      </c>
    </row>
    <row r="74" spans="1:10" ht="15" customHeight="1" x14ac:dyDescent="0.25">
      <c r="A74" s="16">
        <v>5</v>
      </c>
      <c r="B74" s="122" t="s">
        <v>62</v>
      </c>
      <c r="C74" s="122"/>
      <c r="D74" s="122"/>
      <c r="E74" s="122"/>
      <c r="F74" s="122"/>
      <c r="G74" s="122"/>
      <c r="H74" s="22">
        <v>1.74E-4</v>
      </c>
      <c r="I74" s="23">
        <f t="shared" si="3"/>
        <v>0.34184514545454542</v>
      </c>
    </row>
    <row r="75" spans="1:10" ht="15" customHeight="1" x14ac:dyDescent="0.25">
      <c r="A75" s="16">
        <v>6</v>
      </c>
      <c r="B75" s="122" t="s">
        <v>63</v>
      </c>
      <c r="C75" s="122"/>
      <c r="D75" s="122"/>
      <c r="E75" s="122"/>
      <c r="F75" s="122"/>
      <c r="G75" s="122"/>
      <c r="H75" s="22">
        <v>4.4200000000000001E-4</v>
      </c>
      <c r="I75" s="23">
        <f t="shared" si="3"/>
        <v>0.86836525454545455</v>
      </c>
    </row>
    <row r="76" spans="1:10" ht="15" customHeight="1" x14ac:dyDescent="0.25">
      <c r="A76" s="16">
        <v>7</v>
      </c>
      <c r="B76" s="122" t="s">
        <v>64</v>
      </c>
      <c r="C76" s="122"/>
      <c r="D76" s="122"/>
      <c r="E76" s="122"/>
      <c r="F76" s="122"/>
      <c r="G76" s="122"/>
      <c r="H76" s="22">
        <v>1.85E-4</v>
      </c>
      <c r="I76" s="23">
        <f t="shared" si="3"/>
        <v>0.36345604545454541</v>
      </c>
    </row>
    <row r="77" spans="1:10" ht="15" customHeight="1" x14ac:dyDescent="0.25">
      <c r="A77" s="16">
        <v>8</v>
      </c>
      <c r="B77" s="122" t="s">
        <v>65</v>
      </c>
      <c r="C77" s="122"/>
      <c r="D77" s="122"/>
      <c r="E77" s="122"/>
      <c r="F77" s="122"/>
      <c r="G77" s="122"/>
      <c r="H77" s="22">
        <v>9.0789999999999996E-2</v>
      </c>
      <c r="I77" s="23">
        <f t="shared" si="3"/>
        <v>178.36851009090907</v>
      </c>
    </row>
    <row r="78" spans="1:10" s="27" customFormat="1" ht="15" customHeight="1" x14ac:dyDescent="0.25">
      <c r="A78" s="131" t="s">
        <v>66</v>
      </c>
      <c r="B78" s="131"/>
      <c r="C78" s="131"/>
      <c r="D78" s="131"/>
      <c r="E78" s="131"/>
      <c r="F78" s="131"/>
      <c r="G78" s="131"/>
      <c r="H78" s="24">
        <f>SUM(H70:H77)</f>
        <v>0.25494299999999998</v>
      </c>
      <c r="I78" s="25">
        <f>SUM(I70:I77)</f>
        <v>500.867970790909</v>
      </c>
      <c r="J78" s="26"/>
    </row>
    <row r="79" spans="1:10" ht="11.25" customHeight="1" x14ac:dyDescent="0.25">
      <c r="A79" s="28" t="s">
        <v>67</v>
      </c>
      <c r="B79" s="132" t="s">
        <v>68</v>
      </c>
      <c r="C79" s="132"/>
      <c r="D79" s="132"/>
      <c r="E79" s="132"/>
      <c r="F79" s="132"/>
      <c r="G79" s="132"/>
      <c r="H79" s="132"/>
      <c r="I79" s="132"/>
    </row>
    <row r="80" spans="1:10" ht="15" customHeight="1" x14ac:dyDescent="0.25">
      <c r="A80" s="28" t="s">
        <v>69</v>
      </c>
      <c r="B80" s="133" t="s">
        <v>70</v>
      </c>
      <c r="C80" s="133"/>
      <c r="D80" s="133"/>
      <c r="E80" s="133"/>
      <c r="F80" s="133"/>
      <c r="G80" s="133"/>
      <c r="H80" s="133"/>
      <c r="I80" s="133"/>
    </row>
    <row r="81" spans="1:11" ht="33.75" customHeight="1" x14ac:dyDescent="0.25">
      <c r="A81" s="21" t="s">
        <v>71</v>
      </c>
      <c r="B81" s="134" t="s">
        <v>72</v>
      </c>
      <c r="C81" s="134"/>
      <c r="D81" s="134"/>
      <c r="E81" s="134"/>
      <c r="F81" s="134"/>
      <c r="G81" s="13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22" t="s">
        <v>73</v>
      </c>
      <c r="C82" s="122"/>
      <c r="D82" s="122"/>
      <c r="E82" s="122"/>
      <c r="F82" s="122"/>
      <c r="G82" s="122"/>
      <c r="H82" s="22">
        <v>4.8321000000000003E-2</v>
      </c>
      <c r="I82" s="23">
        <f>$I$46*H82</f>
        <v>94.932754445454549</v>
      </c>
    </row>
    <row r="83" spans="1:11" ht="15" customHeight="1" x14ac:dyDescent="0.25">
      <c r="A83" s="16">
        <v>2</v>
      </c>
      <c r="B83" s="122" t="s">
        <v>74</v>
      </c>
      <c r="C83" s="122"/>
      <c r="D83" s="122"/>
      <c r="E83" s="122"/>
      <c r="F83" s="122"/>
      <c r="G83" s="122"/>
      <c r="H83" s="22">
        <v>3.5109999999999998E-3</v>
      </c>
      <c r="I83" s="23">
        <f>$I$46*H83</f>
        <v>6.8978063545454535</v>
      </c>
    </row>
    <row r="84" spans="1:11" ht="15" customHeight="1" x14ac:dyDescent="0.25">
      <c r="A84" s="16">
        <v>3</v>
      </c>
      <c r="B84" s="122" t="s">
        <v>75</v>
      </c>
      <c r="C84" s="122"/>
      <c r="D84" s="122"/>
      <c r="E84" s="122"/>
      <c r="F84" s="122"/>
      <c r="G84" s="122"/>
      <c r="H84" s="22">
        <v>1.9328000000000001E-2</v>
      </c>
      <c r="I84" s="23">
        <f>$I$46*H84</f>
        <v>37.972315927272724</v>
      </c>
    </row>
    <row r="85" spans="1:11" s="27" customFormat="1" ht="15" customHeight="1" x14ac:dyDescent="0.25">
      <c r="A85" s="131" t="s">
        <v>76</v>
      </c>
      <c r="B85" s="131"/>
      <c r="C85" s="131"/>
      <c r="D85" s="131"/>
      <c r="E85" s="131"/>
      <c r="F85" s="131"/>
      <c r="G85" s="131"/>
      <c r="H85" s="24">
        <f>SUM(H82:H84)</f>
        <v>7.1160000000000001E-2</v>
      </c>
      <c r="I85" s="25">
        <f>SUM(I82:I84)</f>
        <v>139.80287672727272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34" t="s">
        <v>78</v>
      </c>
      <c r="C87" s="134"/>
      <c r="D87" s="134"/>
      <c r="E87" s="134"/>
      <c r="F87" s="134"/>
      <c r="G87" s="13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22" t="s">
        <v>79</v>
      </c>
      <c r="C88" s="122"/>
      <c r="D88" s="122"/>
      <c r="E88" s="122"/>
      <c r="F88" s="122"/>
      <c r="G88" s="122"/>
      <c r="H88" s="22">
        <f>(H66*H78)</f>
        <v>9.3819024000000015E-2</v>
      </c>
      <c r="I88" s="23">
        <f>$I$46*H88</f>
        <v>184.31941325105456</v>
      </c>
    </row>
    <row r="89" spans="1:11" s="27" customFormat="1" ht="15" customHeight="1" x14ac:dyDescent="0.25">
      <c r="A89" s="131" t="s">
        <v>80</v>
      </c>
      <c r="B89" s="131"/>
      <c r="C89" s="131"/>
      <c r="D89" s="131"/>
      <c r="E89" s="131"/>
      <c r="F89" s="131"/>
      <c r="G89" s="131"/>
      <c r="H89" s="24">
        <f>SUM(H88:H88)</f>
        <v>9.3819024000000015E-2</v>
      </c>
      <c r="I89" s="25">
        <f>I88</f>
        <v>184.31941325105456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2" t="s">
        <v>179</v>
      </c>
      <c r="B91" s="162"/>
      <c r="C91" s="162"/>
      <c r="D91" s="162"/>
      <c r="E91" s="162"/>
      <c r="F91" s="162"/>
      <c r="G91" s="162"/>
      <c r="H91" s="31">
        <f>H66+H78+H85+H89</f>
        <v>0.787922024</v>
      </c>
      <c r="I91" s="32">
        <f>I66+I78+I85+I89</f>
        <v>1547.9730971328725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34" t="s">
        <v>82</v>
      </c>
      <c r="C93" s="134"/>
      <c r="D93" s="134"/>
      <c r="E93" s="134"/>
      <c r="F93" s="134"/>
      <c r="G93" s="13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22" t="s">
        <v>19</v>
      </c>
      <c r="C94" s="122"/>
      <c r="D94" s="122"/>
      <c r="E94" s="122"/>
      <c r="F94" s="122"/>
      <c r="G94" s="122"/>
      <c r="H94" s="22">
        <f t="shared" ref="H94:H101" si="4">I94/$I$46</f>
        <v>0.23057014747187762</v>
      </c>
      <c r="I94" s="23">
        <f>I114</f>
        <v>452.98439999999999</v>
      </c>
    </row>
    <row r="95" spans="1:11" ht="15" customHeight="1" x14ac:dyDescent="0.25">
      <c r="A95" s="16">
        <f>A94+1</f>
        <v>2</v>
      </c>
      <c r="B95" s="122" t="s">
        <v>20</v>
      </c>
      <c r="C95" s="122"/>
      <c r="D95" s="122"/>
      <c r="E95" s="122"/>
      <c r="F95" s="122"/>
      <c r="G95" s="122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59" t="s">
        <v>174</v>
      </c>
      <c r="C96" s="160"/>
      <c r="D96" s="160"/>
      <c r="E96" s="160"/>
      <c r="F96" s="160"/>
      <c r="G96" s="16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2" t="s">
        <v>83</v>
      </c>
      <c r="C97" s="122"/>
      <c r="D97" s="122"/>
      <c r="E97" s="122"/>
      <c r="F97" s="122"/>
      <c r="G97" s="122"/>
      <c r="H97" s="22">
        <f t="shared" si="4"/>
        <v>5.8027476875095442E-2</v>
      </c>
      <c r="I97" s="23">
        <f>I106</f>
        <v>114.00236363636364</v>
      </c>
    </row>
    <row r="98" spans="1:10" ht="15" customHeight="1" x14ac:dyDescent="0.25">
      <c r="A98" s="16">
        <f t="shared" si="5"/>
        <v>5</v>
      </c>
      <c r="B98" s="122" t="s">
        <v>84</v>
      </c>
      <c r="C98" s="122"/>
      <c r="D98" s="122"/>
      <c r="E98" s="122"/>
      <c r="F98" s="122"/>
      <c r="G98" s="122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2" t="s">
        <v>201</v>
      </c>
      <c r="C99" s="122"/>
      <c r="D99" s="122"/>
      <c r="E99" s="122"/>
      <c r="F99" s="122"/>
      <c r="G99" s="122"/>
      <c r="H99" s="22">
        <f t="shared" si="4"/>
        <v>1.2266957877737624E-2</v>
      </c>
      <c r="I99" s="23">
        <f>IF(I21="Não aplicável",0,I21)</f>
        <v>24.1</v>
      </c>
    </row>
    <row r="100" spans="1:10" ht="15" customHeight="1" x14ac:dyDescent="0.25">
      <c r="A100" s="16">
        <v>7</v>
      </c>
      <c r="B100" s="122" t="s">
        <v>202</v>
      </c>
      <c r="C100" s="122"/>
      <c r="D100" s="122"/>
      <c r="E100" s="122"/>
      <c r="F100" s="122"/>
      <c r="G100" s="122"/>
      <c r="H100" s="22">
        <f t="shared" si="4"/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2" t="s">
        <v>85</v>
      </c>
      <c r="C101" s="122"/>
      <c r="D101" s="122"/>
      <c r="E101" s="122"/>
      <c r="F101" s="122"/>
      <c r="G101" s="122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31" t="s">
        <v>86</v>
      </c>
      <c r="B102" s="131"/>
      <c r="C102" s="131"/>
      <c r="D102" s="131"/>
      <c r="E102" s="131"/>
      <c r="F102" s="131"/>
      <c r="G102" s="131"/>
      <c r="H102" s="24">
        <f>SUM(H94:H101)</f>
        <v>0.30086458222471069</v>
      </c>
      <c r="I102" s="25">
        <f>SUM(I94:I101)</f>
        <v>591.08676363636368</v>
      </c>
      <c r="J102" s="33"/>
    </row>
    <row r="103" spans="1:10" ht="18" customHeight="1" x14ac:dyDescent="0.25">
      <c r="A103" s="28" t="s">
        <v>87</v>
      </c>
      <c r="B103" s="144" t="s">
        <v>88</v>
      </c>
      <c r="C103" s="144"/>
      <c r="D103" s="144"/>
      <c r="E103" s="144"/>
      <c r="F103" s="144"/>
      <c r="G103" s="144"/>
      <c r="H103" s="34"/>
      <c r="I103" s="35"/>
    </row>
    <row r="104" spans="1:10" ht="15" customHeight="1" x14ac:dyDescent="0.25">
      <c r="A104" s="163" t="s">
        <v>89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1" t="s">
        <v>90</v>
      </c>
      <c r="B105" s="141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69">
        <f>IF(I12="Não aplicável",0,I12)</f>
        <v>5.27</v>
      </c>
      <c r="B106" s="169"/>
      <c r="C106" s="16">
        <f>IF(I13="Não aplicável",0,I13)</f>
        <v>22</v>
      </c>
      <c r="D106" s="16">
        <v>2</v>
      </c>
      <c r="E106" s="36">
        <f>A106*C106*D106</f>
        <v>231.88</v>
      </c>
      <c r="F106" s="36">
        <f>I38</f>
        <v>1964.6272727272726</v>
      </c>
      <c r="G106" s="37">
        <f>IF(I14="Não aplicável",0,I14)</f>
        <v>0.06</v>
      </c>
      <c r="H106" s="36">
        <f>F106*G106</f>
        <v>117.87763636363636</v>
      </c>
      <c r="I106" s="23">
        <f>IF((E106-H106)&gt;0,E106-H106,0)</f>
        <v>114.00236363636364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3" t="s">
        <v>98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1" t="s">
        <v>90</v>
      </c>
      <c r="B109" s="141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64">
        <f>IF(I18="Não aplicável",0,I18)</f>
        <v>0</v>
      </c>
      <c r="B110" s="164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5" t="s">
        <v>173</v>
      </c>
      <c r="B112" s="166"/>
      <c r="C112" s="166"/>
      <c r="D112" s="166"/>
      <c r="E112" s="166"/>
      <c r="F112" s="167" t="str">
        <f>A15</f>
        <v xml:space="preserve">Auxílio Alimentação </v>
      </c>
      <c r="G112" s="167"/>
      <c r="H112" s="167"/>
      <c r="I112" s="168"/>
    </row>
    <row r="113" spans="1:12" ht="23.25" customHeight="1" x14ac:dyDescent="0.25">
      <c r="A113" s="143" t="s">
        <v>90</v>
      </c>
      <c r="B113" s="143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64">
        <f>IF(I15="Não aplicável",0,I15)</f>
        <v>25.42</v>
      </c>
      <c r="B114" s="164"/>
      <c r="C114" s="41">
        <f>IF(I16="Não aplicável",0,I16)</f>
        <v>22</v>
      </c>
      <c r="D114" s="16">
        <v>1</v>
      </c>
      <c r="E114" s="36">
        <f>A114*C114*D114</f>
        <v>559.24</v>
      </c>
      <c r="F114" s="36">
        <f>E114</f>
        <v>559.24</v>
      </c>
      <c r="G114" s="42">
        <f>IF(I17="Não aplicável",0,I17)</f>
        <v>0.19</v>
      </c>
      <c r="H114" s="36">
        <f>F114*G114</f>
        <v>106.2556</v>
      </c>
      <c r="I114" s="23">
        <f>E114-H114</f>
        <v>452.98439999999999</v>
      </c>
    </row>
    <row r="115" spans="1:12" ht="4.5" customHeight="1" x14ac:dyDescent="0.25"/>
    <row r="116" spans="1:12" ht="12" customHeight="1" x14ac:dyDescent="0.25">
      <c r="A116" s="170" t="s">
        <v>100</v>
      </c>
      <c r="B116" s="170"/>
      <c r="C116" s="170"/>
      <c r="D116" s="170"/>
      <c r="E116" s="170"/>
      <c r="F116" s="170"/>
      <c r="G116" s="170"/>
      <c r="H116" s="46">
        <f>H46+H91+H102</f>
        <v>2.0887866062247107</v>
      </c>
      <c r="I116" s="47">
        <f>I46+I91+I102</f>
        <v>4103.687133496509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2" t="s">
        <v>101</v>
      </c>
      <c r="B118" s="142"/>
      <c r="C118" s="142"/>
      <c r="D118" s="142"/>
      <c r="E118" s="142"/>
      <c r="F118" s="142"/>
      <c r="G118" s="142"/>
      <c r="H118" s="142"/>
      <c r="I118" s="142"/>
    </row>
    <row r="119" spans="1:12" ht="33.75" customHeight="1" x14ac:dyDescent="0.25">
      <c r="A119" s="21" t="s">
        <v>32</v>
      </c>
      <c r="B119" s="134" t="s">
        <v>102</v>
      </c>
      <c r="C119" s="134"/>
      <c r="D119" s="134"/>
      <c r="E119" s="134"/>
      <c r="F119" s="134"/>
      <c r="G119" s="13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22" t="s">
        <v>103</v>
      </c>
      <c r="C120" s="122"/>
      <c r="D120" s="122"/>
      <c r="E120" s="122"/>
      <c r="F120" s="122"/>
      <c r="G120" s="122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46" t="s">
        <v>104</v>
      </c>
      <c r="C121" s="146"/>
      <c r="D121" s="146"/>
      <c r="E121" s="146"/>
      <c r="F121" s="146"/>
      <c r="G121" s="14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22" t="s">
        <v>105</v>
      </c>
      <c r="C122" s="122"/>
      <c r="D122" s="122"/>
      <c r="E122" s="122"/>
      <c r="F122" s="122"/>
      <c r="G122" s="122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2" t="s">
        <v>186</v>
      </c>
      <c r="C123" s="122"/>
      <c r="D123" s="122"/>
      <c r="E123" s="122"/>
      <c r="F123" s="122"/>
      <c r="G123" s="122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22" t="s">
        <v>188</v>
      </c>
      <c r="C124" s="122"/>
      <c r="D124" s="122"/>
      <c r="E124" s="122"/>
      <c r="F124" s="122"/>
      <c r="G124" s="122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2" t="s">
        <v>187</v>
      </c>
      <c r="C125" s="122"/>
      <c r="D125" s="122"/>
      <c r="E125" s="122"/>
      <c r="F125" s="122"/>
      <c r="G125" s="122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2" t="s">
        <v>106</v>
      </c>
      <c r="C126" s="122"/>
      <c r="D126" s="122"/>
      <c r="E126" s="122"/>
      <c r="F126" s="122"/>
      <c r="G126" s="122"/>
      <c r="H126" s="22">
        <f t="shared" si="6"/>
        <v>0</v>
      </c>
      <c r="I126" s="23">
        <v>0</v>
      </c>
    </row>
    <row r="127" spans="1:12" ht="15" customHeight="1" x14ac:dyDescent="0.25">
      <c r="A127" s="131" t="s">
        <v>107</v>
      </c>
      <c r="B127" s="131"/>
      <c r="C127" s="131"/>
      <c r="D127" s="131"/>
      <c r="E127" s="131"/>
      <c r="F127" s="131"/>
      <c r="G127" s="131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32" t="s">
        <v>189</v>
      </c>
      <c r="C128" s="132"/>
      <c r="D128" s="132"/>
      <c r="E128" s="132"/>
      <c r="F128" s="132"/>
      <c r="G128" s="132"/>
      <c r="H128" s="132"/>
      <c r="I128" s="132"/>
    </row>
    <row r="129" spans="1:12" ht="5.25" customHeight="1" x14ac:dyDescent="0.25"/>
    <row r="130" spans="1:12" ht="48.75" customHeight="1" x14ac:dyDescent="0.25">
      <c r="A130" s="172" t="s">
        <v>108</v>
      </c>
      <c r="B130" s="172"/>
      <c r="C130" s="172"/>
      <c r="D130" s="172"/>
      <c r="E130" s="172"/>
      <c r="F130" s="54">
        <f>I29</f>
        <v>0.1</v>
      </c>
      <c r="G130" s="55">
        <f>I132*F130</f>
        <v>398.96847698601459</v>
      </c>
      <c r="H130" s="56" t="s">
        <v>109</v>
      </c>
      <c r="I130" s="57">
        <f>I97</f>
        <v>114.00236363636364</v>
      </c>
    </row>
    <row r="131" spans="1:12" s="60" customFormat="1" ht="16.5" customHeight="1" x14ac:dyDescent="0.25">
      <c r="A131" s="173" t="s">
        <v>110</v>
      </c>
      <c r="B131" s="173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74">
        <f>I46</f>
        <v>1964.6272727272726</v>
      </c>
      <c r="B132" s="174"/>
      <c r="C132" s="61">
        <f>I66</f>
        <v>722.98283636363635</v>
      </c>
      <c r="D132" s="61">
        <f>I78</f>
        <v>500.867970790909</v>
      </c>
      <c r="E132" s="61">
        <f>I85</f>
        <v>139.80287672727272</v>
      </c>
      <c r="F132" s="61">
        <f>I89</f>
        <v>184.31941325105456</v>
      </c>
      <c r="G132" s="61">
        <f>I102</f>
        <v>591.08676363636368</v>
      </c>
      <c r="H132" s="61">
        <f>A132+C132+D132+E132+F132+G132</f>
        <v>4103.687133496509</v>
      </c>
      <c r="I132" s="61">
        <f>H132-I130</f>
        <v>3989.6847698601455</v>
      </c>
      <c r="J132" s="33"/>
    </row>
    <row r="133" spans="1:12" ht="4.5" customHeight="1" x14ac:dyDescent="0.25">
      <c r="A133" s="28"/>
      <c r="B133" s="175"/>
      <c r="C133" s="175"/>
      <c r="D133" s="175"/>
      <c r="E133" s="175"/>
      <c r="F133" s="175"/>
      <c r="G133" s="175"/>
      <c r="H133" s="175"/>
      <c r="I133" s="175"/>
    </row>
    <row r="134" spans="1:12" ht="33.75" customHeight="1" x14ac:dyDescent="0.25">
      <c r="A134" s="21" t="s">
        <v>44</v>
      </c>
      <c r="B134" s="134" t="s">
        <v>118</v>
      </c>
      <c r="C134" s="134"/>
      <c r="D134" s="134"/>
      <c r="E134" s="134"/>
      <c r="F134" s="134"/>
      <c r="G134" s="13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22" t="s">
        <v>119</v>
      </c>
      <c r="C135" s="122"/>
      <c r="D135" s="122"/>
      <c r="E135" s="122"/>
      <c r="F135" s="122"/>
      <c r="G135" s="122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22" t="s">
        <v>120</v>
      </c>
      <c r="C136" s="122"/>
      <c r="D136" s="122"/>
      <c r="E136" s="122"/>
      <c r="F136" s="122"/>
      <c r="G136" s="122"/>
      <c r="H136" s="22">
        <f>I136/$I$145</f>
        <v>0</v>
      </c>
      <c r="I136" s="23">
        <v>0</v>
      </c>
    </row>
    <row r="137" spans="1:12" ht="35.65" customHeight="1" x14ac:dyDescent="0.25">
      <c r="A137" s="131" t="s">
        <v>176</v>
      </c>
      <c r="B137" s="131"/>
      <c r="C137" s="131"/>
      <c r="D137" s="131"/>
      <c r="E137" s="131"/>
      <c r="F137" s="131"/>
      <c r="G137" s="131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57</v>
      </c>
      <c r="B139" s="134" t="s">
        <v>121</v>
      </c>
      <c r="C139" s="134"/>
      <c r="D139" s="134"/>
      <c r="E139" s="134"/>
      <c r="F139" s="134"/>
      <c r="G139" s="13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22" t="s">
        <v>121</v>
      </c>
      <c r="C140" s="122"/>
      <c r="D140" s="122"/>
      <c r="E140" s="122"/>
      <c r="F140" s="122"/>
      <c r="G140" s="122"/>
      <c r="H140" s="22">
        <f>I140/I145</f>
        <v>0</v>
      </c>
      <c r="I140" s="23">
        <v>0</v>
      </c>
    </row>
    <row r="141" spans="1:12" ht="36.6" customHeight="1" x14ac:dyDescent="0.25">
      <c r="A141" s="131" t="s">
        <v>175</v>
      </c>
      <c r="B141" s="131"/>
      <c r="C141" s="131"/>
      <c r="D141" s="131"/>
      <c r="E141" s="131"/>
      <c r="F141" s="131"/>
      <c r="G141" s="131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1" t="s">
        <v>122</v>
      </c>
      <c r="B143" s="171"/>
      <c r="C143" s="171"/>
      <c r="D143" s="171"/>
      <c r="E143" s="171"/>
      <c r="F143" s="54">
        <v>0.18</v>
      </c>
      <c r="G143" s="55">
        <f>I145*F143</f>
        <v>718.14325857482618</v>
      </c>
      <c r="H143" s="56" t="s">
        <v>109</v>
      </c>
      <c r="I143" s="57">
        <f>I97</f>
        <v>114.00236363636364</v>
      </c>
      <c r="L143" s="2"/>
    </row>
    <row r="144" spans="1:12" s="60" customFormat="1" ht="16.5" customHeight="1" x14ac:dyDescent="0.25">
      <c r="A144" s="173" t="s">
        <v>110</v>
      </c>
      <c r="B144" s="173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74">
        <f>I46</f>
        <v>1964.6272727272726</v>
      </c>
      <c r="B145" s="174"/>
      <c r="C145" s="61">
        <f>I66</f>
        <v>722.98283636363635</v>
      </c>
      <c r="D145" s="61">
        <f>I78</f>
        <v>500.867970790909</v>
      </c>
      <c r="E145" s="61">
        <f>I85</f>
        <v>139.80287672727272</v>
      </c>
      <c r="F145" s="61">
        <f>I89</f>
        <v>184.31941325105456</v>
      </c>
      <c r="G145" s="61">
        <f>I102</f>
        <v>591.08676363636368</v>
      </c>
      <c r="H145" s="61">
        <f>A145+C145+D145+E145+F145+G145</f>
        <v>4103.687133496509</v>
      </c>
      <c r="I145" s="61">
        <f>H145-I143</f>
        <v>3989.6847698601455</v>
      </c>
      <c r="J145" s="33"/>
      <c r="L145" s="2"/>
    </row>
    <row r="146" spans="1:12" ht="4.5" customHeight="1" x14ac:dyDescent="0.25"/>
    <row r="147" spans="1:12" ht="12" customHeight="1" x14ac:dyDescent="0.25">
      <c r="A147" s="170" t="s">
        <v>123</v>
      </c>
      <c r="B147" s="170"/>
      <c r="C147" s="170"/>
      <c r="D147" s="170"/>
      <c r="E147" s="170"/>
      <c r="F147" s="170"/>
      <c r="G147" s="170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42" t="s">
        <v>124</v>
      </c>
      <c r="B149" s="142"/>
      <c r="C149" s="142"/>
      <c r="D149" s="142"/>
      <c r="E149" s="142"/>
      <c r="F149" s="142"/>
      <c r="G149" s="142"/>
      <c r="H149" s="142"/>
      <c r="I149" s="142"/>
    </row>
    <row r="150" spans="1:12" ht="33.75" customHeight="1" x14ac:dyDescent="0.25">
      <c r="A150" s="21" t="s">
        <v>32</v>
      </c>
      <c r="B150" s="134" t="s">
        <v>125</v>
      </c>
      <c r="C150" s="134"/>
      <c r="D150" s="134"/>
      <c r="E150" s="134"/>
      <c r="F150" s="134"/>
      <c r="G150" s="13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22" t="s">
        <v>126</v>
      </c>
      <c r="C151" s="122"/>
      <c r="D151" s="122"/>
      <c r="E151" s="122"/>
      <c r="F151" s="122"/>
      <c r="G151" s="122"/>
      <c r="H151" s="22">
        <f>I151/$I$116</f>
        <v>1.9241982507288632E-2</v>
      </c>
      <c r="I151" s="23">
        <f>($D$161/$E$162)*G161</f>
        <v>78.963076038125251</v>
      </c>
    </row>
    <row r="152" spans="1:12" ht="15" customHeight="1" x14ac:dyDescent="0.25">
      <c r="A152" s="16">
        <v>2</v>
      </c>
      <c r="B152" s="122" t="s">
        <v>127</v>
      </c>
      <c r="C152" s="122"/>
      <c r="D152" s="122"/>
      <c r="E152" s="122"/>
      <c r="F152" s="122"/>
      <c r="G152" s="122"/>
      <c r="H152" s="22">
        <f>I152/$I$116</f>
        <v>8.8629737609329448E-2</v>
      </c>
      <c r="I152" s="23">
        <f>($D$161/$E$162)*G162</f>
        <v>363.70871387257688</v>
      </c>
    </row>
    <row r="153" spans="1:12" ht="15" customHeight="1" x14ac:dyDescent="0.25">
      <c r="A153" s="16">
        <v>3</v>
      </c>
      <c r="B153" s="122" t="s">
        <v>12</v>
      </c>
      <c r="C153" s="122"/>
      <c r="D153" s="122"/>
      <c r="E153" s="122"/>
      <c r="F153" s="122"/>
      <c r="G153" s="122"/>
      <c r="H153" s="22">
        <f>I153/$I$116</f>
        <v>5.830903790087464E-2</v>
      </c>
      <c r="I153" s="23">
        <f>($D$161/$E$162)*G163</f>
        <v>239.28204860037954</v>
      </c>
    </row>
    <row r="154" spans="1:12" ht="15" customHeight="1" x14ac:dyDescent="0.25">
      <c r="A154" s="16">
        <v>4</v>
      </c>
      <c r="B154" s="122" t="s">
        <v>128</v>
      </c>
      <c r="C154" s="122"/>
      <c r="D154" s="122"/>
      <c r="E154" s="122"/>
      <c r="F154" s="122"/>
      <c r="G154" s="122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22" t="s">
        <v>129</v>
      </c>
      <c r="C155" s="122"/>
      <c r="D155" s="122"/>
      <c r="E155" s="122"/>
      <c r="F155" s="122"/>
      <c r="G155" s="122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31" t="s">
        <v>130</v>
      </c>
      <c r="B156" s="131"/>
      <c r="C156" s="131"/>
      <c r="D156" s="131"/>
      <c r="E156" s="131"/>
      <c r="F156" s="131"/>
      <c r="G156" s="131"/>
      <c r="H156" s="24">
        <f>H151+H152+H153+H154+H155</f>
        <v>0.16618075801749271</v>
      </c>
      <c r="I156" s="25">
        <f>SUM(I151:I155)</f>
        <v>681.9538385110817</v>
      </c>
    </row>
    <row r="157" spans="1:12" ht="11.25" customHeight="1" x14ac:dyDescent="0.25">
      <c r="A157" s="28" t="s">
        <v>131</v>
      </c>
      <c r="B157" s="132" t="s">
        <v>132</v>
      </c>
      <c r="C157" s="132"/>
      <c r="D157" s="132"/>
      <c r="E157" s="132"/>
      <c r="F157" s="132"/>
      <c r="G157" s="132"/>
      <c r="H157" s="132"/>
      <c r="I157" s="132"/>
    </row>
    <row r="158" spans="1:12" ht="18.75" customHeight="1" x14ac:dyDescent="0.25">
      <c r="A158" s="28" t="s">
        <v>133</v>
      </c>
      <c r="B158" s="180" t="s">
        <v>134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3" t="s">
        <v>135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1" t="s">
        <v>136</v>
      </c>
      <c r="B160" s="141"/>
      <c r="C160" s="16" t="s">
        <v>137</v>
      </c>
      <c r="D160" s="149" t="s">
        <v>138</v>
      </c>
      <c r="E160" s="149"/>
      <c r="F160" s="16" t="s">
        <v>139</v>
      </c>
      <c r="G160" s="62" t="s">
        <v>140</v>
      </c>
      <c r="H160" s="141" t="s">
        <v>141</v>
      </c>
      <c r="I160" s="141"/>
    </row>
    <row r="161" spans="1:10" ht="13.5" customHeight="1" x14ac:dyDescent="0.25">
      <c r="A161" s="181">
        <f>I116</f>
        <v>4103.687133496509</v>
      </c>
      <c r="B161" s="181"/>
      <c r="C161" s="23">
        <f>I147</f>
        <v>0</v>
      </c>
      <c r="D161" s="182">
        <f>A161+C161</f>
        <v>4103.687133496509</v>
      </c>
      <c r="E161" s="182"/>
      <c r="F161" s="16" t="str">
        <f>B151</f>
        <v>PIS</v>
      </c>
      <c r="G161" s="63">
        <v>1.6500000000000001E-2</v>
      </c>
      <c r="H161" s="177">
        <v>6.4999999999999997E-3</v>
      </c>
      <c r="I161" s="177"/>
      <c r="J161" s="33"/>
    </row>
    <row r="162" spans="1:10" ht="13.5" customHeight="1" x14ac:dyDescent="0.25">
      <c r="A162" s="176" t="s">
        <v>142</v>
      </c>
      <c r="B162" s="176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77">
        <v>0.03</v>
      </c>
      <c r="I162" s="177"/>
    </row>
    <row r="163" spans="1:10" ht="13.5" customHeight="1" x14ac:dyDescent="0.25">
      <c r="A163" s="178" t="s">
        <v>143</v>
      </c>
      <c r="B163" s="178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77">
        <f>I11</f>
        <v>0.05</v>
      </c>
      <c r="I163" s="177"/>
    </row>
    <row r="164" spans="1:10" ht="13.5" customHeight="1" x14ac:dyDescent="0.25">
      <c r="A164" s="179" t="s">
        <v>144</v>
      </c>
      <c r="B164" s="179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77">
        <v>0</v>
      </c>
      <c r="I164" s="177"/>
    </row>
    <row r="165" spans="1:10" ht="13.5" customHeight="1" x14ac:dyDescent="0.25">
      <c r="A165" s="184" t="s">
        <v>146</v>
      </c>
      <c r="B165" s="184" t="s">
        <v>147</v>
      </c>
      <c r="C165" s="184"/>
      <c r="D165" s="184"/>
      <c r="E165" s="184"/>
      <c r="F165" s="12" t="s">
        <v>148</v>
      </c>
      <c r="G165" s="63">
        <v>0</v>
      </c>
      <c r="H165" s="177">
        <v>0</v>
      </c>
      <c r="I165" s="177"/>
    </row>
    <row r="166" spans="1:10" ht="18" customHeight="1" x14ac:dyDescent="0.25">
      <c r="A166" s="184"/>
      <c r="B166" s="184"/>
      <c r="C166" s="184"/>
      <c r="D166" s="184"/>
      <c r="E166" s="184"/>
      <c r="F166" s="3" t="s">
        <v>149</v>
      </c>
      <c r="G166" s="70">
        <f>SUM(G161:G165)</f>
        <v>0.14250000000000002</v>
      </c>
      <c r="H166" s="185">
        <f>SUM(H161:I165)</f>
        <v>8.6499999999999994E-2</v>
      </c>
      <c r="I166" s="185"/>
    </row>
    <row r="167" spans="1:10" ht="18" customHeight="1" x14ac:dyDescent="0.25">
      <c r="A167" s="28" t="s">
        <v>150</v>
      </c>
      <c r="B167" s="180" t="s">
        <v>151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71"/>
      <c r="B168" s="186"/>
      <c r="C168" s="186"/>
      <c r="D168" s="186"/>
      <c r="E168" s="186"/>
      <c r="F168" s="186"/>
      <c r="G168" s="186"/>
      <c r="H168" s="186"/>
      <c r="I168" s="186"/>
    </row>
    <row r="169" spans="1:10" ht="12" customHeight="1" x14ac:dyDescent="0.25">
      <c r="A169" s="170" t="s">
        <v>152</v>
      </c>
      <c r="B169" s="170"/>
      <c r="C169" s="170"/>
      <c r="D169" s="170"/>
      <c r="E169" s="170"/>
      <c r="F169" s="170"/>
      <c r="G169" s="170"/>
      <c r="H169" s="46">
        <f>H156</f>
        <v>0.16618075801749271</v>
      </c>
      <c r="I169" s="47">
        <f>I156</f>
        <v>681.9538385110817</v>
      </c>
    </row>
    <row r="170" spans="1:10" ht="4.5" customHeight="1" x14ac:dyDescent="0.25"/>
    <row r="171" spans="1:10" ht="11.25" customHeight="1" x14ac:dyDescent="0.25">
      <c r="A171" s="183" t="s">
        <v>153</v>
      </c>
      <c r="B171" s="183"/>
      <c r="C171" s="183"/>
      <c r="D171" s="183"/>
      <c r="E171" s="183"/>
      <c r="F171" s="183"/>
      <c r="G171" s="183"/>
      <c r="H171" s="183"/>
      <c r="I171" s="183"/>
    </row>
    <row r="172" spans="1:10" ht="11.25" customHeight="1" x14ac:dyDescent="0.25">
      <c r="A172" s="142" t="s">
        <v>31</v>
      </c>
      <c r="B172" s="142"/>
      <c r="C172" s="142"/>
      <c r="D172" s="142"/>
      <c r="E172" s="142"/>
      <c r="F172" s="142"/>
      <c r="G172" s="142"/>
      <c r="H172" s="142"/>
      <c r="I172" s="142"/>
    </row>
    <row r="173" spans="1:10" ht="15" customHeight="1" x14ac:dyDescent="0.25">
      <c r="A173" s="16">
        <v>1</v>
      </c>
      <c r="B173" s="122" t="s">
        <v>154</v>
      </c>
      <c r="C173" s="122"/>
      <c r="D173" s="122"/>
      <c r="E173" s="122"/>
      <c r="F173" s="122"/>
      <c r="G173" s="122"/>
      <c r="H173" s="22">
        <f>I173/$G$196</f>
        <v>0.41052542056933816</v>
      </c>
      <c r="I173" s="72">
        <f>I46</f>
        <v>1964.6272727272726</v>
      </c>
    </row>
    <row r="174" spans="1:10" ht="15" customHeight="1" x14ac:dyDescent="0.25">
      <c r="A174" s="16">
        <v>2</v>
      </c>
      <c r="B174" s="122" t="s">
        <v>155</v>
      </c>
      <c r="C174" s="122"/>
      <c r="D174" s="122"/>
      <c r="E174" s="122"/>
      <c r="F174" s="122"/>
      <c r="G174" s="122"/>
      <c r="H174" s="22">
        <f>I174/$G$196</f>
        <v>0.32346202027844412</v>
      </c>
      <c r="I174" s="72">
        <f>I66+I78+I85+I89</f>
        <v>1547.9730971328725</v>
      </c>
    </row>
    <row r="175" spans="1:10" ht="15" customHeight="1" x14ac:dyDescent="0.25">
      <c r="A175" s="16">
        <v>3</v>
      </c>
      <c r="B175" s="122" t="s">
        <v>156</v>
      </c>
      <c r="C175" s="122"/>
      <c r="D175" s="122"/>
      <c r="E175" s="122"/>
      <c r="F175" s="122"/>
      <c r="G175" s="122"/>
      <c r="H175" s="22">
        <f>I175/$G$196</f>
        <v>0.12351255915221759</v>
      </c>
      <c r="I175" s="72">
        <f>I102</f>
        <v>591.08676363636368</v>
      </c>
    </row>
    <row r="176" spans="1:10" s="27" customFormat="1" ht="15" customHeight="1" x14ac:dyDescent="0.25">
      <c r="A176" s="170" t="s">
        <v>157</v>
      </c>
      <c r="B176" s="170"/>
      <c r="C176" s="170"/>
      <c r="D176" s="170"/>
      <c r="E176" s="170"/>
      <c r="F176" s="170"/>
      <c r="G176" s="170"/>
      <c r="H176" s="46">
        <f>H173+H174+H175</f>
        <v>0.85749999999999982</v>
      </c>
      <c r="I176" s="47">
        <f>SUM(I173:I175)</f>
        <v>4103.687133496509</v>
      </c>
      <c r="J176" s="34"/>
    </row>
    <row r="177" spans="1:11" ht="4.5" customHeight="1" x14ac:dyDescent="0.25"/>
    <row r="178" spans="1:11" ht="11.25" customHeight="1" x14ac:dyDescent="0.25">
      <c r="A178" s="142" t="s">
        <v>101</v>
      </c>
      <c r="B178" s="142"/>
      <c r="C178" s="142"/>
      <c r="D178" s="142"/>
      <c r="E178" s="142"/>
      <c r="F178" s="142"/>
      <c r="G178" s="142"/>
      <c r="H178" s="142"/>
      <c r="I178" s="142"/>
    </row>
    <row r="179" spans="1:11" ht="15" customHeight="1" x14ac:dyDescent="0.25">
      <c r="A179" s="16">
        <v>1</v>
      </c>
      <c r="B179" s="122" t="s">
        <v>158</v>
      </c>
      <c r="C179" s="122"/>
      <c r="D179" s="122"/>
      <c r="E179" s="122"/>
      <c r="F179" s="122"/>
      <c r="G179" s="122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22" t="s">
        <v>159</v>
      </c>
      <c r="C180" s="122"/>
      <c r="D180" s="122"/>
      <c r="E180" s="122"/>
      <c r="F180" s="122"/>
      <c r="G180" s="122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22" t="s">
        <v>160</v>
      </c>
      <c r="C181" s="122"/>
      <c r="D181" s="122"/>
      <c r="E181" s="122"/>
      <c r="F181" s="122"/>
      <c r="G181" s="122"/>
      <c r="H181" s="22">
        <f>I181/$G$196</f>
        <v>0</v>
      </c>
      <c r="I181" s="23">
        <f>I141</f>
        <v>0</v>
      </c>
    </row>
    <row r="182" spans="1:11" ht="15" customHeight="1" x14ac:dyDescent="0.25">
      <c r="A182" s="170" t="s">
        <v>161</v>
      </c>
      <c r="B182" s="170"/>
      <c r="C182" s="170"/>
      <c r="D182" s="170"/>
      <c r="E182" s="170"/>
      <c r="F182" s="170"/>
      <c r="G182" s="170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42" t="s">
        <v>124</v>
      </c>
      <c r="B184" s="142"/>
      <c r="C184" s="142"/>
      <c r="D184" s="142"/>
      <c r="E184" s="142"/>
      <c r="F184" s="142"/>
      <c r="G184" s="142"/>
      <c r="H184" s="142"/>
      <c r="I184" s="142"/>
    </row>
    <row r="185" spans="1:11" ht="15" customHeight="1" x14ac:dyDescent="0.25">
      <c r="A185" s="16">
        <v>1</v>
      </c>
      <c r="B185" s="122" t="s">
        <v>162</v>
      </c>
      <c r="C185" s="122"/>
      <c r="D185" s="122"/>
      <c r="E185" s="122"/>
      <c r="F185" s="122"/>
      <c r="G185" s="122"/>
      <c r="H185" s="22">
        <f>I185/$G$196</f>
        <v>0.14250000000000002</v>
      </c>
      <c r="I185" s="23">
        <f>I156</f>
        <v>681.9538385110817</v>
      </c>
    </row>
    <row r="186" spans="1:11" ht="15" customHeight="1" x14ac:dyDescent="0.25">
      <c r="A186" s="170" t="s">
        <v>163</v>
      </c>
      <c r="B186" s="170"/>
      <c r="C186" s="170"/>
      <c r="D186" s="170"/>
      <c r="E186" s="170"/>
      <c r="F186" s="170"/>
      <c r="G186" s="170"/>
      <c r="H186" s="46">
        <f>H185</f>
        <v>0.14250000000000002</v>
      </c>
      <c r="I186" s="47">
        <f>I156</f>
        <v>681.9538385110817</v>
      </c>
      <c r="K186" s="40"/>
    </row>
    <row r="187" spans="1:11" ht="4.5" customHeight="1" x14ac:dyDescent="0.25"/>
    <row r="188" spans="1:11" ht="11.25" customHeight="1" x14ac:dyDescent="0.25">
      <c r="A188" s="130" t="s">
        <v>183</v>
      </c>
      <c r="B188" s="130"/>
      <c r="C188" s="130"/>
      <c r="D188" s="130"/>
      <c r="E188" s="130"/>
      <c r="F188" s="130"/>
      <c r="G188" s="130"/>
      <c r="H188" s="130"/>
      <c r="I188" s="130"/>
    </row>
    <row r="189" spans="1:11" ht="4.9000000000000004" customHeight="1" x14ac:dyDescent="0.25">
      <c r="A189" s="129"/>
      <c r="B189" s="129"/>
      <c r="C189" s="129"/>
      <c r="D189" s="129"/>
      <c r="E189" s="129"/>
      <c r="F189" s="129"/>
      <c r="G189" s="129"/>
      <c r="H189" s="129"/>
      <c r="I189" s="129"/>
    </row>
    <row r="190" spans="1:11" ht="22.5" customHeight="1" x14ac:dyDescent="0.25">
      <c r="A190" s="123" t="s">
        <v>196</v>
      </c>
      <c r="B190" s="124"/>
      <c r="C190" s="124"/>
      <c r="D190" s="124"/>
      <c r="E190" s="124"/>
      <c r="F190" s="124"/>
      <c r="G190" s="124"/>
      <c r="H190" s="125"/>
      <c r="I190" s="93">
        <f>I123*H196</f>
        <v>0</v>
      </c>
    </row>
    <row r="191" spans="1:11" ht="4.5" customHeight="1" x14ac:dyDescent="0.25">
      <c r="A191" s="92"/>
      <c r="B191" s="92"/>
      <c r="C191" s="92"/>
      <c r="D191" s="92"/>
      <c r="E191" s="92"/>
      <c r="F191" s="92"/>
      <c r="G191" s="94"/>
      <c r="H191" s="94"/>
      <c r="I191" s="94"/>
    </row>
    <row r="192" spans="1:11" ht="40.5" customHeight="1" x14ac:dyDescent="0.25">
      <c r="A192" s="130" t="s">
        <v>181</v>
      </c>
      <c r="B192" s="130"/>
      <c r="C192" s="130"/>
      <c r="D192" s="130"/>
      <c r="E192" s="130"/>
      <c r="F192" s="123"/>
      <c r="G192" s="126" t="s">
        <v>185</v>
      </c>
      <c r="H192" s="127"/>
      <c r="I192" s="128"/>
    </row>
    <row r="193" spans="1:9" ht="11.25" customHeight="1" x14ac:dyDescent="0.25">
      <c r="A193" s="130"/>
      <c r="B193" s="130"/>
      <c r="C193" s="130"/>
      <c r="D193" s="130"/>
      <c r="E193" s="130"/>
      <c r="F193" s="130"/>
      <c r="G193" s="95"/>
      <c r="H193" s="96"/>
      <c r="I193" s="97">
        <f>((H70+H76+H77+H82+H83+H84)+((H70+H76+H77+H82+H83+H84)*H66))*I46*H196</f>
        <v>756.42517759352722</v>
      </c>
    </row>
    <row r="194" spans="1:9" ht="4.9000000000000004" customHeight="1" x14ac:dyDescent="0.25">
      <c r="A194" s="129"/>
      <c r="B194" s="129"/>
      <c r="C194" s="129"/>
      <c r="D194" s="129"/>
      <c r="E194" s="129"/>
      <c r="F194" s="129"/>
      <c r="G194" s="129"/>
      <c r="H194" s="129"/>
      <c r="I194" s="129"/>
    </row>
    <row r="195" spans="1:9" ht="35.450000000000003" customHeight="1" x14ac:dyDescent="0.25">
      <c r="A195" s="135" t="s">
        <v>182</v>
      </c>
      <c r="B195" s="136"/>
      <c r="C195" s="136"/>
      <c r="D195" s="136"/>
      <c r="E195" s="136"/>
      <c r="F195" s="137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38"/>
      <c r="B196" s="139"/>
      <c r="C196" s="139"/>
      <c r="D196" s="139"/>
      <c r="E196" s="139"/>
      <c r="F196" s="140"/>
      <c r="G196" s="87">
        <f>I176+I182+I186</f>
        <v>4785.6409720075908</v>
      </c>
      <c r="H196" s="80">
        <f>IF(D6="12x36",2,1)</f>
        <v>1</v>
      </c>
      <c r="I196" s="88">
        <f>G196*H196</f>
        <v>4785.6409720075908</v>
      </c>
    </row>
  </sheetData>
  <mergeCells count="182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9:C9"/>
    <mergeCell ref="D9:F9"/>
    <mergeCell ref="G9:H9"/>
    <mergeCell ref="A10:F10"/>
    <mergeCell ref="A11:F11"/>
    <mergeCell ref="A12:F14"/>
    <mergeCell ref="G12:G14"/>
    <mergeCell ref="B39:G39"/>
    <mergeCell ref="B40:G40"/>
    <mergeCell ref="B41:G41"/>
    <mergeCell ref="B42:G42"/>
    <mergeCell ref="A47:I56"/>
    <mergeCell ref="A66:G66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7:I67"/>
    <mergeCell ref="A68:I68"/>
    <mergeCell ref="B69:G69"/>
    <mergeCell ref="B70:G70"/>
    <mergeCell ref="B71:G71"/>
    <mergeCell ref="B60:G60"/>
    <mergeCell ref="B61:G61"/>
    <mergeCell ref="A21:F23"/>
    <mergeCell ref="G21:G23"/>
    <mergeCell ref="H21:H23"/>
    <mergeCell ref="I21:I23"/>
    <mergeCell ref="B100:G100"/>
    <mergeCell ref="A190:H190"/>
    <mergeCell ref="G192:I192"/>
    <mergeCell ref="A189:I189"/>
    <mergeCell ref="A194:I194"/>
    <mergeCell ref="A192:F193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topLeftCell="A176" zoomScale="145" zoomScaleNormal="130" zoomScaleSheetLayoutView="145" zoomScalePageLayoutView="130" workbookViewId="0">
      <selection activeCell="A5" sqref="A5:K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K1" s="4"/>
    </row>
    <row r="2" spans="1:11" ht="22.5" customHeight="1" x14ac:dyDescent="0.25">
      <c r="A2" s="154" t="s">
        <v>1</v>
      </c>
      <c r="B2" s="154"/>
      <c r="C2" s="155">
        <v>25150000210829</v>
      </c>
      <c r="D2" s="155"/>
      <c r="E2" s="156" t="s">
        <v>2</v>
      </c>
      <c r="F2" s="156"/>
      <c r="G2" s="156"/>
      <c r="H2" s="156"/>
      <c r="I2" s="156"/>
    </row>
    <row r="3" spans="1:11" ht="11.25" customHeight="1" x14ac:dyDescent="0.25">
      <c r="A3" s="154" t="s">
        <v>3</v>
      </c>
      <c r="B3" s="15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6" t="s">
        <v>5</v>
      </c>
      <c r="B5" s="146"/>
      <c r="C5" s="146"/>
      <c r="D5" s="157" t="s">
        <v>204</v>
      </c>
      <c r="E5" s="157"/>
      <c r="F5" s="157"/>
      <c r="G5" s="116" t="str">
        <f>IF(D6="12x36","Regime de trabalho:","Quantidade de HORAS/MÊS")</f>
        <v>Quantidade de HORAS/MÊS</v>
      </c>
      <c r="H5" s="116"/>
      <c r="I5" s="158">
        <f>IF(D6="12x36",D6,5*D6)</f>
        <v>200</v>
      </c>
    </row>
    <row r="6" spans="1:11" ht="18.75" customHeight="1" x14ac:dyDescent="0.25">
      <c r="A6" s="146" t="str">
        <f>IF(D6="12x36","Regime de trabalho:","Regime de trabalho (horas semanais):")</f>
        <v>Regime de trabalho (horas semanais):</v>
      </c>
      <c r="B6" s="146"/>
      <c r="C6" s="146"/>
      <c r="D6" s="146">
        <v>40</v>
      </c>
      <c r="E6" s="146"/>
      <c r="F6" s="146"/>
      <c r="G6" s="116"/>
      <c r="H6" s="116"/>
      <c r="I6" s="158"/>
    </row>
    <row r="7" spans="1:11" ht="22.5" customHeight="1" x14ac:dyDescent="0.25">
      <c r="A7" s="146" t="s">
        <v>6</v>
      </c>
      <c r="B7" s="146"/>
      <c r="C7" s="146"/>
      <c r="D7" s="122" t="s">
        <v>205</v>
      </c>
      <c r="E7" s="122"/>
      <c r="F7" s="122"/>
      <c r="G7" s="147" t="s">
        <v>7</v>
      </c>
      <c r="H7" s="147"/>
      <c r="I7" s="148" t="s">
        <v>184</v>
      </c>
    </row>
    <row r="8" spans="1:11" ht="22.5" customHeight="1" x14ac:dyDescent="0.25">
      <c r="A8" s="146" t="s">
        <v>8</v>
      </c>
      <c r="B8" s="146"/>
      <c r="C8" s="146"/>
      <c r="D8" s="122" t="s">
        <v>205</v>
      </c>
      <c r="E8" s="122"/>
      <c r="F8" s="122"/>
      <c r="G8" s="147"/>
      <c r="H8" s="147"/>
      <c r="I8" s="148"/>
    </row>
    <row r="9" spans="1:11" ht="24.75" customHeight="1" x14ac:dyDescent="0.25">
      <c r="A9" s="146" t="s">
        <v>9</v>
      </c>
      <c r="B9" s="146"/>
      <c r="C9" s="146"/>
      <c r="D9" s="146" t="s">
        <v>210</v>
      </c>
      <c r="E9" s="146"/>
      <c r="F9" s="146"/>
      <c r="G9" s="147" t="s">
        <v>10</v>
      </c>
      <c r="H9" s="147"/>
      <c r="I9" s="9" t="s">
        <v>184</v>
      </c>
    </row>
    <row r="10" spans="1:11" ht="32.25" customHeight="1" x14ac:dyDescent="0.25">
      <c r="A10" s="113" t="s">
        <v>178</v>
      </c>
      <c r="B10" s="113"/>
      <c r="C10" s="113"/>
      <c r="D10" s="113"/>
      <c r="E10" s="113"/>
      <c r="F10" s="113"/>
      <c r="G10" s="8" t="s">
        <v>11</v>
      </c>
      <c r="H10" s="10">
        <v>220</v>
      </c>
      <c r="I10" s="11">
        <v>2161.09</v>
      </c>
    </row>
    <row r="11" spans="1:11" ht="11.25" customHeight="1" x14ac:dyDescent="0.25">
      <c r="A11" s="149" t="s">
        <v>12</v>
      </c>
      <c r="B11" s="149"/>
      <c r="C11" s="149"/>
      <c r="D11" s="149"/>
      <c r="E11" s="149"/>
      <c r="F11" s="149"/>
      <c r="G11" s="10" t="str">
        <f>D9</f>
        <v>Cidades sem transporte urbano</v>
      </c>
      <c r="H11" s="10" t="s">
        <v>13</v>
      </c>
      <c r="I11" s="13">
        <v>0.05</v>
      </c>
    </row>
    <row r="12" spans="1:11" ht="15" customHeight="1" x14ac:dyDescent="0.25">
      <c r="A12" s="149" t="s">
        <v>14</v>
      </c>
      <c r="B12" s="149"/>
      <c r="C12" s="149"/>
      <c r="D12" s="149"/>
      <c r="E12" s="149"/>
      <c r="F12" s="149"/>
      <c r="G12" s="150" t="s">
        <v>15</v>
      </c>
      <c r="H12" s="10" t="s">
        <v>16</v>
      </c>
      <c r="I12" s="11">
        <v>0</v>
      </c>
    </row>
    <row r="13" spans="1:11" x14ac:dyDescent="0.25">
      <c r="A13" s="149"/>
      <c r="B13" s="149"/>
      <c r="C13" s="149"/>
      <c r="D13" s="149"/>
      <c r="E13" s="149"/>
      <c r="F13" s="149"/>
      <c r="G13" s="150"/>
      <c r="H13" s="10" t="s">
        <v>17</v>
      </c>
      <c r="I13" s="14">
        <v>0</v>
      </c>
    </row>
    <row r="14" spans="1:11" x14ac:dyDescent="0.25">
      <c r="A14" s="149"/>
      <c r="B14" s="149"/>
      <c r="C14" s="149"/>
      <c r="D14" s="149"/>
      <c r="E14" s="149"/>
      <c r="F14" s="149"/>
      <c r="G14" s="150"/>
      <c r="H14" s="10" t="s">
        <v>18</v>
      </c>
      <c r="I14" s="9">
        <v>0</v>
      </c>
    </row>
    <row r="15" spans="1:11" ht="11.25" customHeight="1" x14ac:dyDescent="0.25">
      <c r="A15" s="149" t="s">
        <v>177</v>
      </c>
      <c r="B15" s="149"/>
      <c r="C15" s="149"/>
      <c r="D15" s="149"/>
      <c r="E15" s="149"/>
      <c r="F15" s="149"/>
      <c r="G15" s="150" t="s">
        <v>15</v>
      </c>
      <c r="H15" s="10" t="s">
        <v>16</v>
      </c>
      <c r="I15" s="11">
        <v>25.42</v>
      </c>
    </row>
    <row r="16" spans="1:11" ht="11.25" customHeight="1" x14ac:dyDescent="0.25">
      <c r="A16" s="149"/>
      <c r="B16" s="149"/>
      <c r="C16" s="149"/>
      <c r="D16" s="149"/>
      <c r="E16" s="149"/>
      <c r="F16" s="149"/>
      <c r="G16" s="150"/>
      <c r="H16" s="10" t="s">
        <v>17</v>
      </c>
      <c r="I16" s="14">
        <v>22</v>
      </c>
    </row>
    <row r="17" spans="1:9" x14ac:dyDescent="0.25">
      <c r="A17" s="149"/>
      <c r="B17" s="149"/>
      <c r="C17" s="149"/>
      <c r="D17" s="149"/>
      <c r="E17" s="149"/>
      <c r="F17" s="149"/>
      <c r="G17" s="150"/>
      <c r="H17" s="10" t="s">
        <v>18</v>
      </c>
      <c r="I17" s="9">
        <v>0.19</v>
      </c>
    </row>
    <row r="18" spans="1:9" ht="11.25" customHeight="1" x14ac:dyDescent="0.25">
      <c r="A18" s="149" t="s">
        <v>20</v>
      </c>
      <c r="B18" s="149"/>
      <c r="C18" s="149"/>
      <c r="D18" s="149"/>
      <c r="E18" s="149"/>
      <c r="F18" s="149"/>
      <c r="G18" s="150" t="s">
        <v>15</v>
      </c>
      <c r="H18" s="10" t="s">
        <v>16</v>
      </c>
      <c r="I18" s="11" t="s">
        <v>184</v>
      </c>
    </row>
    <row r="19" spans="1:9" x14ac:dyDescent="0.25">
      <c r="A19" s="149"/>
      <c r="B19" s="149"/>
      <c r="C19" s="149"/>
      <c r="D19" s="149"/>
      <c r="E19" s="149"/>
      <c r="F19" s="149"/>
      <c r="G19" s="150"/>
      <c r="H19" s="10" t="s">
        <v>17</v>
      </c>
      <c r="I19" s="14" t="s">
        <v>184</v>
      </c>
    </row>
    <row r="20" spans="1:9" x14ac:dyDescent="0.25">
      <c r="A20" s="107"/>
      <c r="B20" s="107"/>
      <c r="C20" s="107"/>
      <c r="D20" s="107"/>
      <c r="E20" s="107"/>
      <c r="F20" s="107"/>
      <c r="G20" s="150"/>
      <c r="H20" s="10" t="s">
        <v>18</v>
      </c>
      <c r="I20" s="9" t="s">
        <v>184</v>
      </c>
    </row>
    <row r="21" spans="1:9" ht="14.25" customHeight="1" x14ac:dyDescent="0.25">
      <c r="A21" s="107" t="s">
        <v>207</v>
      </c>
      <c r="B21" s="108"/>
      <c r="C21" s="108"/>
      <c r="D21" s="108"/>
      <c r="E21" s="108"/>
      <c r="F21" s="109"/>
      <c r="G21" s="116" t="s">
        <v>15</v>
      </c>
      <c r="H21" s="116" t="s">
        <v>21</v>
      </c>
      <c r="I21" s="119">
        <v>24.1</v>
      </c>
    </row>
    <row r="22" spans="1:9" ht="14.25" customHeight="1" x14ac:dyDescent="0.25">
      <c r="A22" s="110"/>
      <c r="B22" s="111"/>
      <c r="C22" s="111"/>
      <c r="D22" s="111"/>
      <c r="E22" s="111"/>
      <c r="F22" s="112"/>
      <c r="G22" s="117"/>
      <c r="H22" s="117"/>
      <c r="I22" s="120"/>
    </row>
    <row r="23" spans="1:9" ht="14.25" customHeight="1" x14ac:dyDescent="0.25">
      <c r="A23" s="113"/>
      <c r="B23" s="114"/>
      <c r="C23" s="114"/>
      <c r="D23" s="114"/>
      <c r="E23" s="114"/>
      <c r="F23" s="115"/>
      <c r="G23" s="118"/>
      <c r="H23" s="118"/>
      <c r="I23" s="121"/>
    </row>
    <row r="24" spans="1:9" ht="22.5" customHeight="1" x14ac:dyDescent="0.25">
      <c r="A24" s="143" t="s">
        <v>22</v>
      </c>
      <c r="B24" s="143"/>
      <c r="C24" s="143"/>
      <c r="D24" s="143"/>
      <c r="E24" s="143"/>
      <c r="F24" s="143"/>
      <c r="G24" s="15"/>
      <c r="H24" s="15" t="s">
        <v>23</v>
      </c>
      <c r="I24" s="17" t="s">
        <v>184</v>
      </c>
    </row>
    <row r="25" spans="1:9" ht="34.5" customHeight="1" x14ac:dyDescent="0.25">
      <c r="A25" s="141" t="s">
        <v>24</v>
      </c>
      <c r="B25" s="141"/>
      <c r="C25" s="141"/>
      <c r="D25" s="141"/>
      <c r="E25" s="141"/>
      <c r="F25" s="141"/>
      <c r="G25" s="10"/>
      <c r="H25" s="10" t="s">
        <v>25</v>
      </c>
      <c r="I25" s="11" t="s">
        <v>184</v>
      </c>
    </row>
    <row r="26" spans="1:9" ht="15" customHeight="1" x14ac:dyDescent="0.25">
      <c r="A26" s="141" t="s">
        <v>26</v>
      </c>
      <c r="B26" s="141"/>
      <c r="C26" s="141"/>
      <c r="D26" s="141"/>
      <c r="E26" s="141"/>
      <c r="F26" s="141"/>
      <c r="G26" s="15"/>
      <c r="H26" s="18" t="s">
        <v>27</v>
      </c>
      <c r="I26" s="19" t="s">
        <v>184</v>
      </c>
    </row>
    <row r="27" spans="1:9" ht="15" customHeight="1" x14ac:dyDescent="0.25">
      <c r="A27" s="141"/>
      <c r="B27" s="141"/>
      <c r="C27" s="141"/>
      <c r="D27" s="141"/>
      <c r="E27" s="141"/>
      <c r="F27" s="141"/>
      <c r="G27" s="15"/>
      <c r="H27" s="20" t="s">
        <v>28</v>
      </c>
      <c r="I27" s="9" t="s">
        <v>184</v>
      </c>
    </row>
    <row r="28" spans="1:9" ht="26.25" customHeight="1" x14ac:dyDescent="0.25">
      <c r="A28" s="141" t="s">
        <v>29</v>
      </c>
      <c r="B28" s="141"/>
      <c r="C28" s="141"/>
      <c r="D28" s="141"/>
      <c r="E28" s="141"/>
      <c r="F28" s="141"/>
      <c r="G28" s="15"/>
      <c r="H28" s="10" t="s">
        <v>27</v>
      </c>
      <c r="I28" s="19" t="s">
        <v>184</v>
      </c>
    </row>
    <row r="29" spans="1:9" ht="35.25" customHeight="1" x14ac:dyDescent="0.25">
      <c r="A29" s="141" t="s">
        <v>30</v>
      </c>
      <c r="B29" s="141"/>
      <c r="C29" s="141"/>
      <c r="D29" s="141"/>
      <c r="E29" s="141"/>
      <c r="F29" s="141"/>
      <c r="G29" s="10"/>
      <c r="H29" s="8" t="s">
        <v>23</v>
      </c>
      <c r="I29" s="9">
        <v>0.1</v>
      </c>
    </row>
    <row r="30" spans="1:9" ht="1.1499999999999999" customHeight="1" x14ac:dyDescent="0.25">
      <c r="A30" s="90"/>
      <c r="B30" s="90"/>
      <c r="C30" s="90"/>
      <c r="D30" s="90"/>
      <c r="E30" s="90"/>
      <c r="F30" s="90"/>
      <c r="G30" s="90"/>
      <c r="H30" s="90"/>
      <c r="I30" s="91" t="s">
        <v>184</v>
      </c>
    </row>
    <row r="31" spans="1:9" ht="1.1499999999999999" customHeight="1" x14ac:dyDescent="0.25">
      <c r="A31" s="111"/>
      <c r="B31" s="111"/>
      <c r="C31" s="111"/>
      <c r="D31" s="111"/>
      <c r="E31" s="111"/>
      <c r="F31" s="111"/>
      <c r="G31" s="111"/>
      <c r="H31" s="111"/>
      <c r="I31" s="111"/>
    </row>
    <row r="32" spans="1:9" ht="1.1499999999999999" customHeight="1" x14ac:dyDescent="0.25">
      <c r="A32" s="111"/>
      <c r="B32" s="111"/>
      <c r="C32" s="111"/>
      <c r="D32" s="111"/>
      <c r="E32" s="111"/>
      <c r="F32" s="111"/>
      <c r="G32" s="111"/>
      <c r="H32" s="111"/>
      <c r="I32" s="111"/>
    </row>
    <row r="33" spans="1:10" ht="1.1499999999999999" customHeight="1" x14ac:dyDescent="0.25">
      <c r="A33" s="111"/>
      <c r="B33" s="111"/>
      <c r="C33" s="111"/>
      <c r="D33" s="111"/>
      <c r="E33" s="111"/>
      <c r="F33" s="111"/>
      <c r="G33" s="111"/>
      <c r="H33" s="111"/>
      <c r="I33" s="111"/>
    </row>
    <row r="34" spans="1:10" ht="1.1499999999999999" customHeight="1" x14ac:dyDescent="0.25">
      <c r="A34" s="111"/>
      <c r="B34" s="111"/>
      <c r="C34" s="111"/>
      <c r="D34" s="111"/>
      <c r="E34" s="111"/>
      <c r="F34" s="111"/>
      <c r="G34" s="111"/>
      <c r="H34" s="111"/>
      <c r="I34" s="111"/>
    </row>
    <row r="35" spans="1:10" ht="1.1499999999999999" customHeight="1" x14ac:dyDescent="0.25">
      <c r="A35" s="114"/>
      <c r="B35" s="114"/>
      <c r="C35" s="114"/>
      <c r="D35" s="114"/>
      <c r="E35" s="114"/>
      <c r="F35" s="114"/>
      <c r="G35" s="114"/>
      <c r="H35" s="114"/>
      <c r="I35" s="114"/>
    </row>
    <row r="36" spans="1:10" ht="8.25" customHeight="1" x14ac:dyDescent="0.25">
      <c r="A36" s="142" t="s">
        <v>31</v>
      </c>
      <c r="B36" s="142"/>
      <c r="C36" s="142"/>
      <c r="D36" s="142"/>
      <c r="E36" s="142"/>
      <c r="F36" s="142"/>
      <c r="G36" s="142"/>
      <c r="H36" s="142"/>
      <c r="I36" s="142"/>
    </row>
    <row r="37" spans="1:10" ht="33.75" customHeight="1" x14ac:dyDescent="0.25">
      <c r="A37" s="21" t="s">
        <v>32</v>
      </c>
      <c r="B37" s="134" t="s">
        <v>33</v>
      </c>
      <c r="C37" s="134"/>
      <c r="D37" s="134"/>
      <c r="E37" s="134"/>
      <c r="F37" s="134"/>
      <c r="G37" s="13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22" t="s">
        <v>36</v>
      </c>
      <c r="C38" s="122"/>
      <c r="D38" s="122"/>
      <c r="E38" s="122"/>
      <c r="F38" s="122"/>
      <c r="G38" s="122"/>
      <c r="H38" s="22">
        <f t="shared" ref="H38:H45" si="0">I38/$I$46</f>
        <v>1</v>
      </c>
      <c r="I38" s="23">
        <f>IF(D6="12x36",I10,I10/H10*I5)</f>
        <v>1964.6272727272726</v>
      </c>
    </row>
    <row r="39" spans="1:10" ht="15" customHeight="1" x14ac:dyDescent="0.25">
      <c r="A39" s="16">
        <f t="shared" ref="A39:A45" si="1">A38+1</f>
        <v>2</v>
      </c>
      <c r="B39" s="122" t="s">
        <v>37</v>
      </c>
      <c r="C39" s="122"/>
      <c r="D39" s="122"/>
      <c r="E39" s="122"/>
      <c r="F39" s="122"/>
      <c r="G39" s="122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2" t="s">
        <v>38</v>
      </c>
      <c r="C40" s="122"/>
      <c r="D40" s="122"/>
      <c r="E40" s="122"/>
      <c r="F40" s="122"/>
      <c r="G40" s="122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2" t="s">
        <v>39</v>
      </c>
      <c r="C41" s="122"/>
      <c r="D41" s="122"/>
      <c r="E41" s="122"/>
      <c r="F41" s="122"/>
      <c r="G41" s="122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2" t="s">
        <v>40</v>
      </c>
      <c r="C42" s="122"/>
      <c r="D42" s="122"/>
      <c r="E42" s="122"/>
      <c r="F42" s="122"/>
      <c r="G42" s="122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22" t="s">
        <v>172</v>
      </c>
      <c r="C43" s="122"/>
      <c r="D43" s="122"/>
      <c r="E43" s="122"/>
      <c r="F43" s="122"/>
      <c r="G43" s="122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2" t="s">
        <v>41</v>
      </c>
      <c r="C44" s="122"/>
      <c r="D44" s="122"/>
      <c r="E44" s="122"/>
      <c r="F44" s="122"/>
      <c r="G44" s="122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2" t="s">
        <v>42</v>
      </c>
      <c r="C45" s="122"/>
      <c r="D45" s="122"/>
      <c r="E45" s="122"/>
      <c r="F45" s="122"/>
      <c r="G45" s="122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31" t="s">
        <v>43</v>
      </c>
      <c r="B46" s="131"/>
      <c r="C46" s="131"/>
      <c r="D46" s="131"/>
      <c r="E46" s="131"/>
      <c r="F46" s="131"/>
      <c r="G46" s="131"/>
      <c r="H46" s="24">
        <f>SUM(H38:H45)</f>
        <v>1</v>
      </c>
      <c r="I46" s="25">
        <f>SUM(I38:I45)</f>
        <v>1964.6272727272726</v>
      </c>
      <c r="J46" s="26"/>
    </row>
    <row r="47" spans="1:10" s="27" customFormat="1" ht="1.1499999999999999" customHeight="1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26"/>
    </row>
    <row r="48" spans="1:10" s="27" customFormat="1" ht="1.1499999999999999" customHeight="1" x14ac:dyDescent="0.25">
      <c r="A48" s="152"/>
      <c r="B48" s="152"/>
      <c r="C48" s="152"/>
      <c r="D48" s="152"/>
      <c r="E48" s="152"/>
      <c r="F48" s="152"/>
      <c r="G48" s="152"/>
      <c r="H48" s="152"/>
      <c r="I48" s="152"/>
      <c r="J48" s="26"/>
    </row>
    <row r="49" spans="1:10" s="27" customFormat="1" ht="1.1499999999999999" customHeight="1" x14ac:dyDescent="0.25">
      <c r="A49" s="152"/>
      <c r="B49" s="152"/>
      <c r="C49" s="152"/>
      <c r="D49" s="152"/>
      <c r="E49" s="152"/>
      <c r="F49" s="152"/>
      <c r="G49" s="152"/>
      <c r="H49" s="152"/>
      <c r="I49" s="152"/>
      <c r="J49" s="26"/>
    </row>
    <row r="50" spans="1:10" s="27" customFormat="1" ht="1.1499999999999999" customHeight="1" x14ac:dyDescent="0.25">
      <c r="A50" s="152"/>
      <c r="B50" s="152"/>
      <c r="C50" s="152"/>
      <c r="D50" s="152"/>
      <c r="E50" s="152"/>
      <c r="F50" s="152"/>
      <c r="G50" s="152"/>
      <c r="H50" s="152"/>
      <c r="I50" s="152"/>
      <c r="J50" s="26"/>
    </row>
    <row r="51" spans="1:10" s="27" customFormat="1" ht="1.1499999999999999" customHeight="1" x14ac:dyDescent="0.25">
      <c r="A51" s="152"/>
      <c r="B51" s="152"/>
      <c r="C51" s="152"/>
      <c r="D51" s="152"/>
      <c r="E51" s="152"/>
      <c r="F51" s="152"/>
      <c r="G51" s="152"/>
      <c r="H51" s="152"/>
      <c r="I51" s="152"/>
      <c r="J51" s="26"/>
    </row>
    <row r="52" spans="1:10" s="27" customFormat="1" ht="1.1499999999999999" customHeight="1" x14ac:dyDescent="0.25">
      <c r="A52" s="152"/>
      <c r="B52" s="152"/>
      <c r="C52" s="152"/>
      <c r="D52" s="152"/>
      <c r="E52" s="152"/>
      <c r="F52" s="152"/>
      <c r="G52" s="152"/>
      <c r="H52" s="152"/>
      <c r="I52" s="152"/>
      <c r="J52" s="26"/>
    </row>
    <row r="53" spans="1:10" s="27" customFormat="1" ht="1.1499999999999999" customHeight="1" x14ac:dyDescent="0.25">
      <c r="A53" s="152"/>
      <c r="B53" s="152"/>
      <c r="C53" s="152"/>
      <c r="D53" s="152"/>
      <c r="E53" s="152"/>
      <c r="F53" s="152"/>
      <c r="G53" s="152"/>
      <c r="H53" s="152"/>
      <c r="I53" s="152"/>
      <c r="J53" s="26"/>
    </row>
    <row r="54" spans="1:10" s="27" customFormat="1" ht="1.1499999999999999" customHeight="1" x14ac:dyDescent="0.25">
      <c r="A54" s="152"/>
      <c r="B54" s="152"/>
      <c r="C54" s="152"/>
      <c r="D54" s="152"/>
      <c r="E54" s="152"/>
      <c r="F54" s="152"/>
      <c r="G54" s="152"/>
      <c r="H54" s="152"/>
      <c r="I54" s="152"/>
      <c r="J54" s="26"/>
    </row>
    <row r="55" spans="1:10" s="27" customFormat="1" ht="1.1499999999999999" customHeight="1" x14ac:dyDescent="0.25">
      <c r="A55" s="152"/>
      <c r="B55" s="152"/>
      <c r="C55" s="152"/>
      <c r="D55" s="152"/>
      <c r="E55" s="152"/>
      <c r="F55" s="152"/>
      <c r="G55" s="152"/>
      <c r="H55" s="152"/>
      <c r="I55" s="152"/>
      <c r="J55" s="26"/>
    </row>
    <row r="56" spans="1:10" ht="1.1499999999999999" customHeight="1" x14ac:dyDescent="0.25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 x14ac:dyDescent="0.25">
      <c r="A57" s="21" t="s">
        <v>44</v>
      </c>
      <c r="B57" s="134" t="s">
        <v>45</v>
      </c>
      <c r="C57" s="134"/>
      <c r="D57" s="134"/>
      <c r="E57" s="134"/>
      <c r="F57" s="134"/>
      <c r="G57" s="13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22" t="s">
        <v>46</v>
      </c>
      <c r="C58" s="122"/>
      <c r="D58" s="122"/>
      <c r="E58" s="122"/>
      <c r="F58" s="122"/>
      <c r="G58" s="122"/>
      <c r="H58" s="22">
        <v>0.2</v>
      </c>
      <c r="I58" s="23">
        <f t="shared" ref="I58:I65" si="2">$I$46*H58</f>
        <v>392.92545454545456</v>
      </c>
    </row>
    <row r="59" spans="1:10" ht="15" customHeight="1" x14ac:dyDescent="0.25">
      <c r="A59" s="16">
        <v>2</v>
      </c>
      <c r="B59" s="122" t="s">
        <v>47</v>
      </c>
      <c r="C59" s="122"/>
      <c r="D59" s="122"/>
      <c r="E59" s="122"/>
      <c r="F59" s="122"/>
      <c r="G59" s="122"/>
      <c r="H59" s="22">
        <v>1.4999999999999999E-2</v>
      </c>
      <c r="I59" s="23">
        <f t="shared" si="2"/>
        <v>29.469409090909089</v>
      </c>
    </row>
    <row r="60" spans="1:10" ht="15" customHeight="1" x14ac:dyDescent="0.25">
      <c r="A60" s="16">
        <v>3</v>
      </c>
      <c r="B60" s="122" t="s">
        <v>48</v>
      </c>
      <c r="C60" s="122"/>
      <c r="D60" s="122"/>
      <c r="E60" s="122"/>
      <c r="F60" s="122"/>
      <c r="G60" s="122"/>
      <c r="H60" s="22">
        <v>0.01</v>
      </c>
      <c r="I60" s="23">
        <f t="shared" si="2"/>
        <v>19.646272727272727</v>
      </c>
    </row>
    <row r="61" spans="1:10" ht="15" customHeight="1" x14ac:dyDescent="0.25">
      <c r="A61" s="16">
        <v>4</v>
      </c>
      <c r="B61" s="122" t="s">
        <v>49</v>
      </c>
      <c r="C61" s="122"/>
      <c r="D61" s="122"/>
      <c r="E61" s="122"/>
      <c r="F61" s="122"/>
      <c r="G61" s="122"/>
      <c r="H61" s="22">
        <v>2E-3</v>
      </c>
      <c r="I61" s="23">
        <f t="shared" si="2"/>
        <v>3.9292545454545453</v>
      </c>
    </row>
    <row r="62" spans="1:10" ht="15" customHeight="1" x14ac:dyDescent="0.25">
      <c r="A62" s="16">
        <v>5</v>
      </c>
      <c r="B62" s="122" t="s">
        <v>50</v>
      </c>
      <c r="C62" s="122"/>
      <c r="D62" s="122"/>
      <c r="E62" s="122"/>
      <c r="F62" s="122"/>
      <c r="G62" s="122"/>
      <c r="H62" s="22">
        <v>2.5000000000000001E-2</v>
      </c>
      <c r="I62" s="23">
        <f t="shared" si="2"/>
        <v>49.11568181818182</v>
      </c>
    </row>
    <row r="63" spans="1:10" ht="15" customHeight="1" x14ac:dyDescent="0.25">
      <c r="A63" s="16">
        <v>6</v>
      </c>
      <c r="B63" s="122" t="s">
        <v>51</v>
      </c>
      <c r="C63" s="122"/>
      <c r="D63" s="122"/>
      <c r="E63" s="122"/>
      <c r="F63" s="122"/>
      <c r="G63" s="122"/>
      <c r="H63" s="22">
        <v>0.08</v>
      </c>
      <c r="I63" s="23">
        <f t="shared" si="2"/>
        <v>157.17018181818182</v>
      </c>
    </row>
    <row r="64" spans="1:10" ht="15" customHeight="1" x14ac:dyDescent="0.25">
      <c r="A64" s="16">
        <v>7</v>
      </c>
      <c r="B64" s="122" t="s">
        <v>52</v>
      </c>
      <c r="C64" s="122"/>
      <c r="D64" s="122"/>
      <c r="E64" s="122"/>
      <c r="F64" s="122"/>
      <c r="G64" s="122"/>
      <c r="H64" s="22">
        <v>0.03</v>
      </c>
      <c r="I64" s="23">
        <f t="shared" si="2"/>
        <v>58.938818181818178</v>
      </c>
    </row>
    <row r="65" spans="1:10" ht="15" customHeight="1" x14ac:dyDescent="0.25">
      <c r="A65" s="16">
        <v>8</v>
      </c>
      <c r="B65" s="122" t="s">
        <v>53</v>
      </c>
      <c r="C65" s="122"/>
      <c r="D65" s="122"/>
      <c r="E65" s="122"/>
      <c r="F65" s="122"/>
      <c r="G65" s="122"/>
      <c r="H65" s="22">
        <v>6.0000000000000001E-3</v>
      </c>
      <c r="I65" s="23">
        <f t="shared" si="2"/>
        <v>11.787763636363636</v>
      </c>
    </row>
    <row r="66" spans="1:10" s="27" customFormat="1" ht="15" customHeight="1" x14ac:dyDescent="0.25">
      <c r="A66" s="131" t="s">
        <v>54</v>
      </c>
      <c r="B66" s="131"/>
      <c r="C66" s="131"/>
      <c r="D66" s="131"/>
      <c r="E66" s="131"/>
      <c r="F66" s="131"/>
      <c r="G66" s="131"/>
      <c r="H66" s="24">
        <f>SUM(H58:H65)</f>
        <v>0.3680000000000001</v>
      </c>
      <c r="I66" s="25">
        <f>SUM(I58:I65)</f>
        <v>722.98283636363635</v>
      </c>
      <c r="J66" s="26"/>
    </row>
    <row r="67" spans="1:10" ht="15" customHeight="1" x14ac:dyDescent="0.25">
      <c r="A67" s="144" t="s">
        <v>55</v>
      </c>
      <c r="B67" s="144"/>
      <c r="C67" s="144"/>
      <c r="D67" s="144"/>
      <c r="E67" s="144"/>
      <c r="F67" s="144"/>
      <c r="G67" s="144"/>
      <c r="H67" s="144"/>
      <c r="I67" s="144"/>
    </row>
    <row r="68" spans="1:10" ht="30.75" customHeight="1" x14ac:dyDescent="0.25">
      <c r="A68" s="145" t="s">
        <v>56</v>
      </c>
      <c r="B68" s="145"/>
      <c r="C68" s="145"/>
      <c r="D68" s="145"/>
      <c r="E68" s="145"/>
      <c r="F68" s="145"/>
      <c r="G68" s="145"/>
      <c r="H68" s="145"/>
      <c r="I68" s="145"/>
    </row>
    <row r="69" spans="1:10" ht="33.75" customHeight="1" x14ac:dyDescent="0.25">
      <c r="A69" s="21" t="s">
        <v>57</v>
      </c>
      <c r="B69" s="134" t="s">
        <v>58</v>
      </c>
      <c r="C69" s="134"/>
      <c r="D69" s="134"/>
      <c r="E69" s="134"/>
      <c r="F69" s="134"/>
      <c r="G69" s="13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22" t="s">
        <v>59</v>
      </c>
      <c r="C70" s="122"/>
      <c r="D70" s="122"/>
      <c r="E70" s="122"/>
      <c r="F70" s="122"/>
      <c r="G70" s="122"/>
      <c r="H70" s="22">
        <v>0.119314</v>
      </c>
      <c r="I70" s="23">
        <f t="shared" ref="I70:I77" si="3">$I$46*H70</f>
        <v>234.40753841818182</v>
      </c>
    </row>
    <row r="71" spans="1:10" ht="15" customHeight="1" x14ac:dyDescent="0.25">
      <c r="A71" s="16">
        <v>2</v>
      </c>
      <c r="B71" s="122" t="s">
        <v>60</v>
      </c>
      <c r="C71" s="122"/>
      <c r="D71" s="122"/>
      <c r="E71" s="122"/>
      <c r="F71" s="122"/>
      <c r="G71" s="122"/>
      <c r="H71" s="22">
        <v>2.0479000000000001E-2</v>
      </c>
      <c r="I71" s="23">
        <f t="shared" si="3"/>
        <v>40.233601918181819</v>
      </c>
    </row>
    <row r="72" spans="1:10" ht="15" customHeight="1" x14ac:dyDescent="0.25">
      <c r="A72" s="16">
        <v>3</v>
      </c>
      <c r="B72" s="122" t="s">
        <v>190</v>
      </c>
      <c r="C72" s="122"/>
      <c r="D72" s="122"/>
      <c r="E72" s="122"/>
      <c r="F72" s="122"/>
      <c r="G72" s="122"/>
      <c r="H72" s="22">
        <v>1.2123E-2</v>
      </c>
      <c r="I72" s="23">
        <f t="shared" si="3"/>
        <v>23.817176427272727</v>
      </c>
    </row>
    <row r="73" spans="1:10" ht="15" customHeight="1" x14ac:dyDescent="0.25">
      <c r="A73" s="16">
        <v>4</v>
      </c>
      <c r="B73" s="122" t="s">
        <v>61</v>
      </c>
      <c r="C73" s="122"/>
      <c r="D73" s="122"/>
      <c r="E73" s="122"/>
      <c r="F73" s="122"/>
      <c r="G73" s="122"/>
      <c r="H73" s="22">
        <v>1.1436E-2</v>
      </c>
      <c r="I73" s="23">
        <f t="shared" si="3"/>
        <v>22.46747749090909</v>
      </c>
    </row>
    <row r="74" spans="1:10" ht="15" customHeight="1" x14ac:dyDescent="0.25">
      <c r="A74" s="16">
        <v>5</v>
      </c>
      <c r="B74" s="122" t="s">
        <v>62</v>
      </c>
      <c r="C74" s="122"/>
      <c r="D74" s="122"/>
      <c r="E74" s="122"/>
      <c r="F74" s="122"/>
      <c r="G74" s="122"/>
      <c r="H74" s="22">
        <v>1.74E-4</v>
      </c>
      <c r="I74" s="23">
        <f t="shared" si="3"/>
        <v>0.34184514545454542</v>
      </c>
    </row>
    <row r="75" spans="1:10" ht="15" customHeight="1" x14ac:dyDescent="0.25">
      <c r="A75" s="16">
        <v>6</v>
      </c>
      <c r="B75" s="122" t="s">
        <v>63</v>
      </c>
      <c r="C75" s="122"/>
      <c r="D75" s="122"/>
      <c r="E75" s="122"/>
      <c r="F75" s="122"/>
      <c r="G75" s="122"/>
      <c r="H75" s="22">
        <v>4.4200000000000001E-4</v>
      </c>
      <c r="I75" s="23">
        <f t="shared" si="3"/>
        <v>0.86836525454545455</v>
      </c>
    </row>
    <row r="76" spans="1:10" ht="15" customHeight="1" x14ac:dyDescent="0.25">
      <c r="A76" s="16">
        <v>7</v>
      </c>
      <c r="B76" s="122" t="s">
        <v>64</v>
      </c>
      <c r="C76" s="122"/>
      <c r="D76" s="122"/>
      <c r="E76" s="122"/>
      <c r="F76" s="122"/>
      <c r="G76" s="122"/>
      <c r="H76" s="22">
        <v>1.85E-4</v>
      </c>
      <c r="I76" s="23">
        <f t="shared" si="3"/>
        <v>0.36345604545454541</v>
      </c>
    </row>
    <row r="77" spans="1:10" ht="15" customHeight="1" x14ac:dyDescent="0.25">
      <c r="A77" s="16">
        <v>8</v>
      </c>
      <c r="B77" s="122" t="s">
        <v>65</v>
      </c>
      <c r="C77" s="122"/>
      <c r="D77" s="122"/>
      <c r="E77" s="122"/>
      <c r="F77" s="122"/>
      <c r="G77" s="122"/>
      <c r="H77" s="22">
        <v>9.0789999999999996E-2</v>
      </c>
      <c r="I77" s="23">
        <f t="shared" si="3"/>
        <v>178.36851009090907</v>
      </c>
    </row>
    <row r="78" spans="1:10" s="27" customFormat="1" ht="15" customHeight="1" x14ac:dyDescent="0.25">
      <c r="A78" s="131" t="s">
        <v>66</v>
      </c>
      <c r="B78" s="131"/>
      <c r="C78" s="131"/>
      <c r="D78" s="131"/>
      <c r="E78" s="131"/>
      <c r="F78" s="131"/>
      <c r="G78" s="131"/>
      <c r="H78" s="24">
        <f>SUM(H70:H77)</f>
        <v>0.25494299999999998</v>
      </c>
      <c r="I78" s="25">
        <f>SUM(I70:I77)</f>
        <v>500.867970790909</v>
      </c>
      <c r="J78" s="26"/>
    </row>
    <row r="79" spans="1:10" ht="11.25" customHeight="1" x14ac:dyDescent="0.25">
      <c r="A79" s="28" t="s">
        <v>67</v>
      </c>
      <c r="B79" s="132" t="s">
        <v>68</v>
      </c>
      <c r="C79" s="132"/>
      <c r="D79" s="132"/>
      <c r="E79" s="132"/>
      <c r="F79" s="132"/>
      <c r="G79" s="132"/>
      <c r="H79" s="132"/>
      <c r="I79" s="132"/>
    </row>
    <row r="80" spans="1:10" ht="15" customHeight="1" x14ac:dyDescent="0.25">
      <c r="A80" s="28" t="s">
        <v>69</v>
      </c>
      <c r="B80" s="133" t="s">
        <v>70</v>
      </c>
      <c r="C80" s="133"/>
      <c r="D80" s="133"/>
      <c r="E80" s="133"/>
      <c r="F80" s="133"/>
      <c r="G80" s="133"/>
      <c r="H80" s="133"/>
      <c r="I80" s="133"/>
    </row>
    <row r="81" spans="1:11" ht="33.75" customHeight="1" x14ac:dyDescent="0.25">
      <c r="A81" s="21" t="s">
        <v>71</v>
      </c>
      <c r="B81" s="134" t="s">
        <v>72</v>
      </c>
      <c r="C81" s="134"/>
      <c r="D81" s="134"/>
      <c r="E81" s="134"/>
      <c r="F81" s="134"/>
      <c r="G81" s="13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22" t="s">
        <v>73</v>
      </c>
      <c r="C82" s="122"/>
      <c r="D82" s="122"/>
      <c r="E82" s="122"/>
      <c r="F82" s="122"/>
      <c r="G82" s="122"/>
      <c r="H82" s="22">
        <v>4.8321000000000003E-2</v>
      </c>
      <c r="I82" s="23">
        <f>$I$46*H82</f>
        <v>94.932754445454549</v>
      </c>
    </row>
    <row r="83" spans="1:11" ht="15" customHeight="1" x14ac:dyDescent="0.25">
      <c r="A83" s="16">
        <v>2</v>
      </c>
      <c r="B83" s="122" t="s">
        <v>74</v>
      </c>
      <c r="C83" s="122"/>
      <c r="D83" s="122"/>
      <c r="E83" s="122"/>
      <c r="F83" s="122"/>
      <c r="G83" s="122"/>
      <c r="H83" s="22">
        <v>3.5109999999999998E-3</v>
      </c>
      <c r="I83" s="23">
        <f>$I$46*H83</f>
        <v>6.8978063545454535</v>
      </c>
    </row>
    <row r="84" spans="1:11" ht="15" customHeight="1" x14ac:dyDescent="0.25">
      <c r="A84" s="16">
        <v>3</v>
      </c>
      <c r="B84" s="122" t="s">
        <v>75</v>
      </c>
      <c r="C84" s="122"/>
      <c r="D84" s="122"/>
      <c r="E84" s="122"/>
      <c r="F84" s="122"/>
      <c r="G84" s="122"/>
      <c r="H84" s="22">
        <v>1.9328000000000001E-2</v>
      </c>
      <c r="I84" s="23">
        <f>$I$46*H84</f>
        <v>37.972315927272724</v>
      </c>
    </row>
    <row r="85" spans="1:11" s="27" customFormat="1" ht="15" customHeight="1" x14ac:dyDescent="0.25">
      <c r="A85" s="131" t="s">
        <v>76</v>
      </c>
      <c r="B85" s="131"/>
      <c r="C85" s="131"/>
      <c r="D85" s="131"/>
      <c r="E85" s="131"/>
      <c r="F85" s="131"/>
      <c r="G85" s="131"/>
      <c r="H85" s="24">
        <f>SUM(H82:H84)</f>
        <v>7.1160000000000001E-2</v>
      </c>
      <c r="I85" s="25">
        <f>SUM(I82:I84)</f>
        <v>139.80287672727272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34" t="s">
        <v>78</v>
      </c>
      <c r="C87" s="134"/>
      <c r="D87" s="134"/>
      <c r="E87" s="134"/>
      <c r="F87" s="134"/>
      <c r="G87" s="13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22" t="s">
        <v>79</v>
      </c>
      <c r="C88" s="122"/>
      <c r="D88" s="122"/>
      <c r="E88" s="122"/>
      <c r="F88" s="122"/>
      <c r="G88" s="122"/>
      <c r="H88" s="22">
        <f>(H66*H78)</f>
        <v>9.3819024000000015E-2</v>
      </c>
      <c r="I88" s="23">
        <f>$I$46*H88</f>
        <v>184.31941325105456</v>
      </c>
    </row>
    <row r="89" spans="1:11" s="27" customFormat="1" ht="15" customHeight="1" x14ac:dyDescent="0.25">
      <c r="A89" s="131" t="s">
        <v>80</v>
      </c>
      <c r="B89" s="131"/>
      <c r="C89" s="131"/>
      <c r="D89" s="131"/>
      <c r="E89" s="131"/>
      <c r="F89" s="131"/>
      <c r="G89" s="131"/>
      <c r="H89" s="24">
        <f>SUM(H88:H88)</f>
        <v>9.3819024000000015E-2</v>
      </c>
      <c r="I89" s="25">
        <f>I88</f>
        <v>184.31941325105456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2" t="s">
        <v>179</v>
      </c>
      <c r="B91" s="162"/>
      <c r="C91" s="162"/>
      <c r="D91" s="162"/>
      <c r="E91" s="162"/>
      <c r="F91" s="162"/>
      <c r="G91" s="162"/>
      <c r="H91" s="31">
        <f>H66+H78+H85+H89</f>
        <v>0.787922024</v>
      </c>
      <c r="I91" s="32">
        <f>I66+I78+I85+I89</f>
        <v>1547.9730971328725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34" t="s">
        <v>82</v>
      </c>
      <c r="C93" s="134"/>
      <c r="D93" s="134"/>
      <c r="E93" s="134"/>
      <c r="F93" s="134"/>
      <c r="G93" s="13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22" t="s">
        <v>19</v>
      </c>
      <c r="C94" s="122"/>
      <c r="D94" s="122"/>
      <c r="E94" s="122"/>
      <c r="F94" s="122"/>
      <c r="G94" s="122"/>
      <c r="H94" s="22">
        <f t="shared" ref="H94:H101" si="4">I94/$I$46</f>
        <v>0.23057014747187762</v>
      </c>
      <c r="I94" s="23">
        <f>I114</f>
        <v>452.98439999999999</v>
      </c>
    </row>
    <row r="95" spans="1:11" ht="15" customHeight="1" x14ac:dyDescent="0.25">
      <c r="A95" s="16">
        <f>A94+1</f>
        <v>2</v>
      </c>
      <c r="B95" s="122" t="s">
        <v>20</v>
      </c>
      <c r="C95" s="122"/>
      <c r="D95" s="122"/>
      <c r="E95" s="122"/>
      <c r="F95" s="122"/>
      <c r="G95" s="122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59" t="s">
        <v>174</v>
      </c>
      <c r="C96" s="160"/>
      <c r="D96" s="160"/>
      <c r="E96" s="160"/>
      <c r="F96" s="160"/>
      <c r="G96" s="16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2" t="s">
        <v>83</v>
      </c>
      <c r="C97" s="122"/>
      <c r="D97" s="122"/>
      <c r="E97" s="122"/>
      <c r="F97" s="122"/>
      <c r="G97" s="122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2" t="s">
        <v>84</v>
      </c>
      <c r="C98" s="122"/>
      <c r="D98" s="122"/>
      <c r="E98" s="122"/>
      <c r="F98" s="122"/>
      <c r="G98" s="122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2" t="s">
        <v>201</v>
      </c>
      <c r="C99" s="122"/>
      <c r="D99" s="122"/>
      <c r="E99" s="122"/>
      <c r="F99" s="122"/>
      <c r="G99" s="122"/>
      <c r="H99" s="22">
        <f t="shared" si="4"/>
        <v>1.2266957877737624E-2</v>
      </c>
      <c r="I99" s="23">
        <f>IF(I21="Não aplicável",0,I21)</f>
        <v>24.1</v>
      </c>
    </row>
    <row r="100" spans="1:10" ht="15" customHeight="1" x14ac:dyDescent="0.25">
      <c r="A100" s="16">
        <v>7</v>
      </c>
      <c r="B100" s="122" t="s">
        <v>202</v>
      </c>
      <c r="C100" s="122"/>
      <c r="D100" s="122"/>
      <c r="E100" s="122"/>
      <c r="F100" s="122"/>
      <c r="G100" s="122"/>
      <c r="H100" s="22">
        <f t="shared" si="4"/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2" t="s">
        <v>85</v>
      </c>
      <c r="C101" s="122"/>
      <c r="D101" s="122"/>
      <c r="E101" s="122"/>
      <c r="F101" s="122"/>
      <c r="G101" s="122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31" t="s">
        <v>86</v>
      </c>
      <c r="B102" s="131"/>
      <c r="C102" s="131"/>
      <c r="D102" s="131"/>
      <c r="E102" s="131"/>
      <c r="F102" s="131"/>
      <c r="G102" s="131"/>
      <c r="H102" s="24">
        <f>SUM(H94:H101)</f>
        <v>0.24283710534961525</v>
      </c>
      <c r="I102" s="25">
        <f>SUM(I94:I101)</f>
        <v>477.08440000000002</v>
      </c>
      <c r="J102" s="33"/>
    </row>
    <row r="103" spans="1:10" ht="18" customHeight="1" x14ac:dyDescent="0.25">
      <c r="A103" s="28" t="s">
        <v>87</v>
      </c>
      <c r="B103" s="144" t="s">
        <v>88</v>
      </c>
      <c r="C103" s="144"/>
      <c r="D103" s="144"/>
      <c r="E103" s="144"/>
      <c r="F103" s="144"/>
      <c r="G103" s="144"/>
      <c r="H103" s="34"/>
      <c r="I103" s="35"/>
    </row>
    <row r="104" spans="1:10" ht="15" customHeight="1" x14ac:dyDescent="0.25">
      <c r="A104" s="163" t="s">
        <v>89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1" t="s">
        <v>90</v>
      </c>
      <c r="B105" s="141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69">
        <f>IF(I12="Não aplicável",0,I12)</f>
        <v>0</v>
      </c>
      <c r="B106" s="169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1964.6272727272726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3" t="s">
        <v>98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1" t="s">
        <v>90</v>
      </c>
      <c r="B109" s="141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64">
        <f>IF(I18="Não aplicável",0,I18)</f>
        <v>0</v>
      </c>
      <c r="B110" s="164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5" t="s">
        <v>173</v>
      </c>
      <c r="B112" s="166"/>
      <c r="C112" s="166"/>
      <c r="D112" s="166"/>
      <c r="E112" s="166"/>
      <c r="F112" s="167" t="str">
        <f>A15</f>
        <v xml:space="preserve">Auxílio Alimentação </v>
      </c>
      <c r="G112" s="167"/>
      <c r="H112" s="167"/>
      <c r="I112" s="168"/>
    </row>
    <row r="113" spans="1:12" ht="23.25" customHeight="1" x14ac:dyDescent="0.25">
      <c r="A113" s="143" t="s">
        <v>90</v>
      </c>
      <c r="B113" s="143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64">
        <f>IF(I15="Não aplicável",0,I15)</f>
        <v>25.42</v>
      </c>
      <c r="B114" s="164"/>
      <c r="C114" s="41">
        <f>IF(I16="Não aplicável",0,I16)</f>
        <v>22</v>
      </c>
      <c r="D114" s="16">
        <v>1</v>
      </c>
      <c r="E114" s="36">
        <f>A114*C114*D114</f>
        <v>559.24</v>
      </c>
      <c r="F114" s="36">
        <f>E114</f>
        <v>559.24</v>
      </c>
      <c r="G114" s="42">
        <f>IF(I17="Não aplicável",0,I17)</f>
        <v>0.19</v>
      </c>
      <c r="H114" s="36">
        <f>F114*G114</f>
        <v>106.2556</v>
      </c>
      <c r="I114" s="23">
        <f>E114-H114</f>
        <v>452.98439999999999</v>
      </c>
    </row>
    <row r="115" spans="1:12" ht="4.5" customHeight="1" x14ac:dyDescent="0.25"/>
    <row r="116" spans="1:12" ht="12" customHeight="1" x14ac:dyDescent="0.25">
      <c r="A116" s="170" t="s">
        <v>100</v>
      </c>
      <c r="B116" s="170"/>
      <c r="C116" s="170"/>
      <c r="D116" s="170"/>
      <c r="E116" s="170"/>
      <c r="F116" s="170"/>
      <c r="G116" s="170"/>
      <c r="H116" s="46">
        <f>H46+H91+H102</f>
        <v>2.0307591293496152</v>
      </c>
      <c r="I116" s="47">
        <f>I46+I91+I102</f>
        <v>3989.6847698601455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2" t="s">
        <v>101</v>
      </c>
      <c r="B118" s="142"/>
      <c r="C118" s="142"/>
      <c r="D118" s="142"/>
      <c r="E118" s="142"/>
      <c r="F118" s="142"/>
      <c r="G118" s="142"/>
      <c r="H118" s="142"/>
      <c r="I118" s="142"/>
    </row>
    <row r="119" spans="1:12" ht="33.75" customHeight="1" x14ac:dyDescent="0.25">
      <c r="A119" s="21" t="s">
        <v>32</v>
      </c>
      <c r="B119" s="134" t="s">
        <v>102</v>
      </c>
      <c r="C119" s="134"/>
      <c r="D119" s="134"/>
      <c r="E119" s="134"/>
      <c r="F119" s="134"/>
      <c r="G119" s="13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22" t="s">
        <v>103</v>
      </c>
      <c r="C120" s="122"/>
      <c r="D120" s="122"/>
      <c r="E120" s="122"/>
      <c r="F120" s="122"/>
      <c r="G120" s="122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46" t="s">
        <v>104</v>
      </c>
      <c r="C121" s="146"/>
      <c r="D121" s="146"/>
      <c r="E121" s="146"/>
      <c r="F121" s="146"/>
      <c r="G121" s="14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22" t="s">
        <v>105</v>
      </c>
      <c r="C122" s="122"/>
      <c r="D122" s="122"/>
      <c r="E122" s="122"/>
      <c r="F122" s="122"/>
      <c r="G122" s="122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2" t="s">
        <v>186</v>
      </c>
      <c r="C123" s="122"/>
      <c r="D123" s="122"/>
      <c r="E123" s="122"/>
      <c r="F123" s="122"/>
      <c r="G123" s="122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22" t="s">
        <v>188</v>
      </c>
      <c r="C124" s="122"/>
      <c r="D124" s="122"/>
      <c r="E124" s="122"/>
      <c r="F124" s="122"/>
      <c r="G124" s="122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2" t="s">
        <v>187</v>
      </c>
      <c r="C125" s="122"/>
      <c r="D125" s="122"/>
      <c r="E125" s="122"/>
      <c r="F125" s="122"/>
      <c r="G125" s="122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2" t="s">
        <v>106</v>
      </c>
      <c r="C126" s="122"/>
      <c r="D126" s="122"/>
      <c r="E126" s="122"/>
      <c r="F126" s="122"/>
      <c r="G126" s="122"/>
      <c r="H126" s="22">
        <f t="shared" si="6"/>
        <v>0</v>
      </c>
      <c r="I126" s="23">
        <v>0</v>
      </c>
    </row>
    <row r="127" spans="1:12" ht="15" customHeight="1" x14ac:dyDescent="0.25">
      <c r="A127" s="131" t="s">
        <v>107</v>
      </c>
      <c r="B127" s="131"/>
      <c r="C127" s="131"/>
      <c r="D127" s="131"/>
      <c r="E127" s="131"/>
      <c r="F127" s="131"/>
      <c r="G127" s="131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32" t="s">
        <v>189</v>
      </c>
      <c r="C128" s="132"/>
      <c r="D128" s="132"/>
      <c r="E128" s="132"/>
      <c r="F128" s="132"/>
      <c r="G128" s="132"/>
      <c r="H128" s="132"/>
      <c r="I128" s="132"/>
    </row>
    <row r="129" spans="1:12" ht="5.25" customHeight="1" x14ac:dyDescent="0.25"/>
    <row r="130" spans="1:12" ht="48.75" customHeight="1" x14ac:dyDescent="0.25">
      <c r="A130" s="172" t="s">
        <v>108</v>
      </c>
      <c r="B130" s="172"/>
      <c r="C130" s="172"/>
      <c r="D130" s="172"/>
      <c r="E130" s="172"/>
      <c r="F130" s="54">
        <f>I29</f>
        <v>0.1</v>
      </c>
      <c r="G130" s="55">
        <f>I132*F130</f>
        <v>398.96847698601454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73" t="s">
        <v>110</v>
      </c>
      <c r="B131" s="173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74">
        <f>I46</f>
        <v>1964.6272727272726</v>
      </c>
      <c r="B132" s="174"/>
      <c r="C132" s="61">
        <f>I66</f>
        <v>722.98283636363635</v>
      </c>
      <c r="D132" s="61">
        <f>I78</f>
        <v>500.867970790909</v>
      </c>
      <c r="E132" s="61">
        <f>I85</f>
        <v>139.80287672727272</v>
      </c>
      <c r="F132" s="61">
        <f>I89</f>
        <v>184.31941325105456</v>
      </c>
      <c r="G132" s="61">
        <f>I102</f>
        <v>477.08440000000002</v>
      </c>
      <c r="H132" s="61">
        <f>A132+C132+D132+E132+F132+G132</f>
        <v>3989.684769860145</v>
      </c>
      <c r="I132" s="61">
        <f>H132-I130</f>
        <v>3989.684769860145</v>
      </c>
      <c r="J132" s="33"/>
    </row>
    <row r="133" spans="1:12" ht="4.5" customHeight="1" x14ac:dyDescent="0.25">
      <c r="A133" s="28"/>
      <c r="B133" s="175"/>
      <c r="C133" s="175"/>
      <c r="D133" s="175"/>
      <c r="E133" s="175"/>
      <c r="F133" s="175"/>
      <c r="G133" s="175"/>
      <c r="H133" s="175"/>
      <c r="I133" s="175"/>
    </row>
    <row r="134" spans="1:12" ht="33.75" customHeight="1" x14ac:dyDescent="0.25">
      <c r="A134" s="21" t="s">
        <v>44</v>
      </c>
      <c r="B134" s="134" t="s">
        <v>118</v>
      </c>
      <c r="C134" s="134"/>
      <c r="D134" s="134"/>
      <c r="E134" s="134"/>
      <c r="F134" s="134"/>
      <c r="G134" s="13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22" t="s">
        <v>119</v>
      </c>
      <c r="C135" s="122"/>
      <c r="D135" s="122"/>
      <c r="E135" s="122"/>
      <c r="F135" s="122"/>
      <c r="G135" s="122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22" t="s">
        <v>120</v>
      </c>
      <c r="C136" s="122"/>
      <c r="D136" s="122"/>
      <c r="E136" s="122"/>
      <c r="F136" s="122"/>
      <c r="G136" s="122"/>
      <c r="H136" s="22">
        <f>I136/$I$145</f>
        <v>0</v>
      </c>
      <c r="I136" s="23">
        <v>0</v>
      </c>
    </row>
    <row r="137" spans="1:12" ht="35.65" customHeight="1" x14ac:dyDescent="0.25">
      <c r="A137" s="131" t="s">
        <v>176</v>
      </c>
      <c r="B137" s="131"/>
      <c r="C137" s="131"/>
      <c r="D137" s="131"/>
      <c r="E137" s="131"/>
      <c r="F137" s="131"/>
      <c r="G137" s="131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57</v>
      </c>
      <c r="B139" s="134" t="s">
        <v>121</v>
      </c>
      <c r="C139" s="134"/>
      <c r="D139" s="134"/>
      <c r="E139" s="134"/>
      <c r="F139" s="134"/>
      <c r="G139" s="13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22" t="s">
        <v>121</v>
      </c>
      <c r="C140" s="122"/>
      <c r="D140" s="122"/>
      <c r="E140" s="122"/>
      <c r="F140" s="122"/>
      <c r="G140" s="122"/>
      <c r="H140" s="22">
        <f>I140/I145</f>
        <v>0</v>
      </c>
      <c r="I140" s="23">
        <v>0</v>
      </c>
    </row>
    <row r="141" spans="1:12" ht="36.6" customHeight="1" x14ac:dyDescent="0.25">
      <c r="A141" s="131" t="s">
        <v>175</v>
      </c>
      <c r="B141" s="131"/>
      <c r="C141" s="131"/>
      <c r="D141" s="131"/>
      <c r="E141" s="131"/>
      <c r="F141" s="131"/>
      <c r="G141" s="131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1" t="s">
        <v>122</v>
      </c>
      <c r="B143" s="171"/>
      <c r="C143" s="171"/>
      <c r="D143" s="171"/>
      <c r="E143" s="171"/>
      <c r="F143" s="54">
        <v>0.18</v>
      </c>
      <c r="G143" s="55">
        <f>I145*F143</f>
        <v>718.14325857482606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73" t="s">
        <v>110</v>
      </c>
      <c r="B144" s="173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74">
        <f>I46</f>
        <v>1964.6272727272726</v>
      </c>
      <c r="B145" s="174"/>
      <c r="C145" s="61">
        <f>I66</f>
        <v>722.98283636363635</v>
      </c>
      <c r="D145" s="61">
        <f>I78</f>
        <v>500.867970790909</v>
      </c>
      <c r="E145" s="61">
        <f>I85</f>
        <v>139.80287672727272</v>
      </c>
      <c r="F145" s="61">
        <f>I89</f>
        <v>184.31941325105456</v>
      </c>
      <c r="G145" s="61">
        <f>I102</f>
        <v>477.08440000000002</v>
      </c>
      <c r="H145" s="61">
        <f>A145+C145+D145+E145+F145+G145</f>
        <v>3989.684769860145</v>
      </c>
      <c r="I145" s="61">
        <f>H145-I143</f>
        <v>3989.684769860145</v>
      </c>
      <c r="J145" s="33"/>
      <c r="L145" s="2"/>
    </row>
    <row r="146" spans="1:12" ht="4.5" customHeight="1" x14ac:dyDescent="0.25"/>
    <row r="147" spans="1:12" ht="12" customHeight="1" x14ac:dyDescent="0.25">
      <c r="A147" s="170" t="s">
        <v>123</v>
      </c>
      <c r="B147" s="170"/>
      <c r="C147" s="170"/>
      <c r="D147" s="170"/>
      <c r="E147" s="170"/>
      <c r="F147" s="170"/>
      <c r="G147" s="170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42" t="s">
        <v>124</v>
      </c>
      <c r="B149" s="142"/>
      <c r="C149" s="142"/>
      <c r="D149" s="142"/>
      <c r="E149" s="142"/>
      <c r="F149" s="142"/>
      <c r="G149" s="142"/>
      <c r="H149" s="142"/>
      <c r="I149" s="142"/>
    </row>
    <row r="150" spans="1:12" ht="33.75" customHeight="1" x14ac:dyDescent="0.25">
      <c r="A150" s="21" t="s">
        <v>32</v>
      </c>
      <c r="B150" s="134" t="s">
        <v>125</v>
      </c>
      <c r="C150" s="134"/>
      <c r="D150" s="134"/>
      <c r="E150" s="134"/>
      <c r="F150" s="134"/>
      <c r="G150" s="13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22" t="s">
        <v>126</v>
      </c>
      <c r="C151" s="122"/>
      <c r="D151" s="122"/>
      <c r="E151" s="122"/>
      <c r="F151" s="122"/>
      <c r="G151" s="122"/>
      <c r="H151" s="22">
        <f>I151/$I$116</f>
        <v>1.9241982507288636E-2</v>
      </c>
      <c r="I151" s="23">
        <f>($D$161/$E$162)*G161</f>
        <v>76.769444551244803</v>
      </c>
    </row>
    <row r="152" spans="1:12" ht="15" customHeight="1" x14ac:dyDescent="0.25">
      <c r="A152" s="16">
        <v>2</v>
      </c>
      <c r="B152" s="122" t="s">
        <v>127</v>
      </c>
      <c r="C152" s="122"/>
      <c r="D152" s="122"/>
      <c r="E152" s="122"/>
      <c r="F152" s="122"/>
      <c r="G152" s="122"/>
      <c r="H152" s="22">
        <f>I152/$I$116</f>
        <v>8.8629737609329462E-2</v>
      </c>
      <c r="I152" s="23">
        <f>($D$161/$E$162)*G162</f>
        <v>353.60471429664267</v>
      </c>
    </row>
    <row r="153" spans="1:12" ht="15" customHeight="1" x14ac:dyDescent="0.25">
      <c r="A153" s="16">
        <v>3</v>
      </c>
      <c r="B153" s="122" t="s">
        <v>12</v>
      </c>
      <c r="C153" s="122"/>
      <c r="D153" s="122"/>
      <c r="E153" s="122"/>
      <c r="F153" s="122"/>
      <c r="G153" s="122"/>
      <c r="H153" s="22">
        <f>I153/$I$116</f>
        <v>5.8309037900874647E-2</v>
      </c>
      <c r="I153" s="23">
        <f>($D$161/$E$162)*G163</f>
        <v>232.63468045831758</v>
      </c>
    </row>
    <row r="154" spans="1:12" ht="15" customHeight="1" x14ac:dyDescent="0.25">
      <c r="A154" s="16">
        <v>4</v>
      </c>
      <c r="B154" s="122" t="s">
        <v>128</v>
      </c>
      <c r="C154" s="122"/>
      <c r="D154" s="122"/>
      <c r="E154" s="122"/>
      <c r="F154" s="122"/>
      <c r="G154" s="122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22" t="s">
        <v>129</v>
      </c>
      <c r="C155" s="122"/>
      <c r="D155" s="122"/>
      <c r="E155" s="122"/>
      <c r="F155" s="122"/>
      <c r="G155" s="122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31" t="s">
        <v>130</v>
      </c>
      <c r="B156" s="131"/>
      <c r="C156" s="131"/>
      <c r="D156" s="131"/>
      <c r="E156" s="131"/>
      <c r="F156" s="131"/>
      <c r="G156" s="131"/>
      <c r="H156" s="24">
        <f>H151+H152+H153+H154+H155</f>
        <v>0.16618075801749274</v>
      </c>
      <c r="I156" s="25">
        <f>SUM(I151:I155)</f>
        <v>663.00883930620512</v>
      </c>
    </row>
    <row r="157" spans="1:12" ht="11.25" customHeight="1" x14ac:dyDescent="0.25">
      <c r="A157" s="28" t="s">
        <v>131</v>
      </c>
      <c r="B157" s="132" t="s">
        <v>132</v>
      </c>
      <c r="C157" s="132"/>
      <c r="D157" s="132"/>
      <c r="E157" s="132"/>
      <c r="F157" s="132"/>
      <c r="G157" s="132"/>
      <c r="H157" s="132"/>
      <c r="I157" s="132"/>
    </row>
    <row r="158" spans="1:12" ht="18.75" customHeight="1" x14ac:dyDescent="0.25">
      <c r="A158" s="28" t="s">
        <v>133</v>
      </c>
      <c r="B158" s="180" t="s">
        <v>134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3" t="s">
        <v>135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1" t="s">
        <v>136</v>
      </c>
      <c r="B160" s="141"/>
      <c r="C160" s="16" t="s">
        <v>137</v>
      </c>
      <c r="D160" s="149" t="s">
        <v>138</v>
      </c>
      <c r="E160" s="149"/>
      <c r="F160" s="16" t="s">
        <v>139</v>
      </c>
      <c r="G160" s="62" t="s">
        <v>140</v>
      </c>
      <c r="H160" s="141" t="s">
        <v>141</v>
      </c>
      <c r="I160" s="141"/>
    </row>
    <row r="161" spans="1:10" ht="13.5" customHeight="1" x14ac:dyDescent="0.25">
      <c r="A161" s="181">
        <f>I116</f>
        <v>3989.6847698601455</v>
      </c>
      <c r="B161" s="181"/>
      <c r="C161" s="23">
        <f>I147</f>
        <v>0</v>
      </c>
      <c r="D161" s="182">
        <f>A161+C161</f>
        <v>3989.6847698601455</v>
      </c>
      <c r="E161" s="182"/>
      <c r="F161" s="16" t="str">
        <f>B151</f>
        <v>PIS</v>
      </c>
      <c r="G161" s="63">
        <v>1.6500000000000001E-2</v>
      </c>
      <c r="H161" s="177">
        <v>6.4999999999999997E-3</v>
      </c>
      <c r="I161" s="177"/>
      <c r="J161" s="33"/>
    </row>
    <row r="162" spans="1:10" ht="13.5" customHeight="1" x14ac:dyDescent="0.25">
      <c r="A162" s="176" t="s">
        <v>142</v>
      </c>
      <c r="B162" s="176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77">
        <v>0.03</v>
      </c>
      <c r="I162" s="177"/>
    </row>
    <row r="163" spans="1:10" ht="13.5" customHeight="1" x14ac:dyDescent="0.25">
      <c r="A163" s="178" t="s">
        <v>143</v>
      </c>
      <c r="B163" s="178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77">
        <f>I11</f>
        <v>0.05</v>
      </c>
      <c r="I163" s="177"/>
    </row>
    <row r="164" spans="1:10" ht="13.5" customHeight="1" x14ac:dyDescent="0.25">
      <c r="A164" s="179" t="s">
        <v>144</v>
      </c>
      <c r="B164" s="179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77">
        <v>0</v>
      </c>
      <c r="I164" s="177"/>
    </row>
    <row r="165" spans="1:10" ht="13.5" customHeight="1" x14ac:dyDescent="0.25">
      <c r="A165" s="184" t="s">
        <v>146</v>
      </c>
      <c r="B165" s="184" t="s">
        <v>147</v>
      </c>
      <c r="C165" s="184"/>
      <c r="D165" s="184"/>
      <c r="E165" s="184"/>
      <c r="F165" s="12" t="s">
        <v>148</v>
      </c>
      <c r="G165" s="63">
        <v>0</v>
      </c>
      <c r="H165" s="177">
        <v>0</v>
      </c>
      <c r="I165" s="177"/>
    </row>
    <row r="166" spans="1:10" ht="18" customHeight="1" x14ac:dyDescent="0.25">
      <c r="A166" s="184"/>
      <c r="B166" s="184"/>
      <c r="C166" s="184"/>
      <c r="D166" s="184"/>
      <c r="E166" s="184"/>
      <c r="F166" s="3" t="s">
        <v>149</v>
      </c>
      <c r="G166" s="70">
        <f>SUM(G161:G165)</f>
        <v>0.14250000000000002</v>
      </c>
      <c r="H166" s="185">
        <f>SUM(H161:I165)</f>
        <v>8.6499999999999994E-2</v>
      </c>
      <c r="I166" s="185"/>
    </row>
    <row r="167" spans="1:10" ht="18" customHeight="1" x14ac:dyDescent="0.25">
      <c r="A167" s="28" t="s">
        <v>150</v>
      </c>
      <c r="B167" s="180" t="s">
        <v>151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71"/>
      <c r="B168" s="186"/>
      <c r="C168" s="186"/>
      <c r="D168" s="186"/>
      <c r="E168" s="186"/>
      <c r="F168" s="186"/>
      <c r="G168" s="186"/>
      <c r="H168" s="186"/>
      <c r="I168" s="186"/>
    </row>
    <row r="169" spans="1:10" ht="12" customHeight="1" x14ac:dyDescent="0.25">
      <c r="A169" s="170" t="s">
        <v>152</v>
      </c>
      <c r="B169" s="170"/>
      <c r="C169" s="170"/>
      <c r="D169" s="170"/>
      <c r="E169" s="170"/>
      <c r="F169" s="170"/>
      <c r="G169" s="170"/>
      <c r="H169" s="46">
        <f>H156</f>
        <v>0.16618075801749274</v>
      </c>
      <c r="I169" s="47">
        <f>I156</f>
        <v>663.00883930620512</v>
      </c>
    </row>
    <row r="170" spans="1:10" ht="4.5" customHeight="1" x14ac:dyDescent="0.25"/>
    <row r="171" spans="1:10" ht="11.25" customHeight="1" x14ac:dyDescent="0.25">
      <c r="A171" s="183" t="s">
        <v>153</v>
      </c>
      <c r="B171" s="183"/>
      <c r="C171" s="183"/>
      <c r="D171" s="183"/>
      <c r="E171" s="183"/>
      <c r="F171" s="183"/>
      <c r="G171" s="183"/>
      <c r="H171" s="183"/>
      <c r="I171" s="183"/>
    </row>
    <row r="172" spans="1:10" ht="11.25" customHeight="1" x14ac:dyDescent="0.25">
      <c r="A172" s="142" t="s">
        <v>31</v>
      </c>
      <c r="B172" s="142"/>
      <c r="C172" s="142"/>
      <c r="D172" s="142"/>
      <c r="E172" s="142"/>
      <c r="F172" s="142"/>
      <c r="G172" s="142"/>
      <c r="H172" s="142"/>
      <c r="I172" s="142"/>
    </row>
    <row r="173" spans="1:10" ht="15" customHeight="1" x14ac:dyDescent="0.25">
      <c r="A173" s="16">
        <v>1</v>
      </c>
      <c r="B173" s="122" t="s">
        <v>154</v>
      </c>
      <c r="C173" s="122"/>
      <c r="D173" s="122"/>
      <c r="E173" s="122"/>
      <c r="F173" s="122"/>
      <c r="G173" s="122"/>
      <c r="H173" s="22">
        <f>I173/$G$196</f>
        <v>0.42225588825722959</v>
      </c>
      <c r="I173" s="72">
        <f>I46</f>
        <v>1964.6272727272726</v>
      </c>
    </row>
    <row r="174" spans="1:10" ht="15" customHeight="1" x14ac:dyDescent="0.25">
      <c r="A174" s="16">
        <v>2</v>
      </c>
      <c r="B174" s="122" t="s">
        <v>155</v>
      </c>
      <c r="C174" s="122"/>
      <c r="D174" s="122"/>
      <c r="E174" s="122"/>
      <c r="F174" s="122"/>
      <c r="G174" s="122"/>
      <c r="H174" s="22">
        <f>I174/$G$196</f>
        <v>0.33270471412155411</v>
      </c>
      <c r="I174" s="72">
        <f>I66+I78+I85+I89</f>
        <v>1547.9730971328725</v>
      </c>
    </row>
    <row r="175" spans="1:10" ht="15" customHeight="1" x14ac:dyDescent="0.25">
      <c r="A175" s="16">
        <v>3</v>
      </c>
      <c r="B175" s="122" t="s">
        <v>156</v>
      </c>
      <c r="C175" s="122"/>
      <c r="D175" s="122"/>
      <c r="E175" s="122"/>
      <c r="F175" s="122"/>
      <c r="G175" s="122"/>
      <c r="H175" s="22">
        <f>I175/$G$196</f>
        <v>0.10253939762121624</v>
      </c>
      <c r="I175" s="72">
        <f>I102</f>
        <v>477.08440000000002</v>
      </c>
    </row>
    <row r="176" spans="1:10" s="27" customFormat="1" ht="15" customHeight="1" x14ac:dyDescent="0.25">
      <c r="A176" s="170" t="s">
        <v>157</v>
      </c>
      <c r="B176" s="170"/>
      <c r="C176" s="170"/>
      <c r="D176" s="170"/>
      <c r="E176" s="170"/>
      <c r="F176" s="170"/>
      <c r="G176" s="170"/>
      <c r="H176" s="46">
        <f>H173+H174+H175</f>
        <v>0.85749999999999993</v>
      </c>
      <c r="I176" s="47">
        <f>SUM(I173:I175)</f>
        <v>3989.6847698601455</v>
      </c>
      <c r="J176" s="34"/>
    </row>
    <row r="177" spans="1:11" ht="4.5" customHeight="1" x14ac:dyDescent="0.25"/>
    <row r="178" spans="1:11" ht="11.25" customHeight="1" x14ac:dyDescent="0.25">
      <c r="A178" s="142" t="s">
        <v>101</v>
      </c>
      <c r="B178" s="142"/>
      <c r="C178" s="142"/>
      <c r="D178" s="142"/>
      <c r="E178" s="142"/>
      <c r="F178" s="142"/>
      <c r="G178" s="142"/>
      <c r="H178" s="142"/>
      <c r="I178" s="142"/>
    </row>
    <row r="179" spans="1:11" ht="15" customHeight="1" x14ac:dyDescent="0.25">
      <c r="A179" s="16">
        <v>1</v>
      </c>
      <c r="B179" s="122" t="s">
        <v>158</v>
      </c>
      <c r="C179" s="122"/>
      <c r="D179" s="122"/>
      <c r="E179" s="122"/>
      <c r="F179" s="122"/>
      <c r="G179" s="122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22" t="s">
        <v>159</v>
      </c>
      <c r="C180" s="122"/>
      <c r="D180" s="122"/>
      <c r="E180" s="122"/>
      <c r="F180" s="122"/>
      <c r="G180" s="122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22" t="s">
        <v>160</v>
      </c>
      <c r="C181" s="122"/>
      <c r="D181" s="122"/>
      <c r="E181" s="122"/>
      <c r="F181" s="122"/>
      <c r="G181" s="122"/>
      <c r="H181" s="22">
        <f>I181/$G$196</f>
        <v>0</v>
      </c>
      <c r="I181" s="23">
        <f>I141</f>
        <v>0</v>
      </c>
    </row>
    <row r="182" spans="1:11" ht="15" customHeight="1" x14ac:dyDescent="0.25">
      <c r="A182" s="170" t="s">
        <v>161</v>
      </c>
      <c r="B182" s="170"/>
      <c r="C182" s="170"/>
      <c r="D182" s="170"/>
      <c r="E182" s="170"/>
      <c r="F182" s="170"/>
      <c r="G182" s="170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42" t="s">
        <v>124</v>
      </c>
      <c r="B184" s="142"/>
      <c r="C184" s="142"/>
      <c r="D184" s="142"/>
      <c r="E184" s="142"/>
      <c r="F184" s="142"/>
      <c r="G184" s="142"/>
      <c r="H184" s="142"/>
      <c r="I184" s="142"/>
    </row>
    <row r="185" spans="1:11" ht="15" customHeight="1" x14ac:dyDescent="0.25">
      <c r="A185" s="16">
        <v>1</v>
      </c>
      <c r="B185" s="122" t="s">
        <v>162</v>
      </c>
      <c r="C185" s="122"/>
      <c r="D185" s="122"/>
      <c r="E185" s="122"/>
      <c r="F185" s="122"/>
      <c r="G185" s="122"/>
      <c r="H185" s="22">
        <f>I185/$G$196</f>
        <v>0.14250000000000004</v>
      </c>
      <c r="I185" s="23">
        <f>I156</f>
        <v>663.00883930620512</v>
      </c>
    </row>
    <row r="186" spans="1:11" ht="15" customHeight="1" x14ac:dyDescent="0.25">
      <c r="A186" s="170" t="s">
        <v>163</v>
      </c>
      <c r="B186" s="170"/>
      <c r="C186" s="170"/>
      <c r="D186" s="170"/>
      <c r="E186" s="170"/>
      <c r="F186" s="170"/>
      <c r="G186" s="170"/>
      <c r="H186" s="46">
        <f>H185</f>
        <v>0.14250000000000004</v>
      </c>
      <c r="I186" s="47">
        <f>I156</f>
        <v>663.00883930620512</v>
      </c>
      <c r="K186" s="40"/>
    </row>
    <row r="187" spans="1:11" ht="4.5" customHeight="1" x14ac:dyDescent="0.25"/>
    <row r="188" spans="1:11" ht="11.25" customHeight="1" x14ac:dyDescent="0.25">
      <c r="A188" s="130" t="s">
        <v>183</v>
      </c>
      <c r="B188" s="130"/>
      <c r="C188" s="130"/>
      <c r="D188" s="130"/>
      <c r="E188" s="130"/>
      <c r="F188" s="130"/>
      <c r="G188" s="130"/>
      <c r="H188" s="130"/>
      <c r="I188" s="130"/>
    </row>
    <row r="189" spans="1:11" ht="4.9000000000000004" customHeight="1" x14ac:dyDescent="0.25">
      <c r="A189" s="129"/>
      <c r="B189" s="129"/>
      <c r="C189" s="129"/>
      <c r="D189" s="129"/>
      <c r="E189" s="129"/>
      <c r="F189" s="129"/>
      <c r="G189" s="129"/>
      <c r="H189" s="129"/>
      <c r="I189" s="129"/>
    </row>
    <row r="190" spans="1:11" ht="22.5" customHeight="1" x14ac:dyDescent="0.25">
      <c r="A190" s="123" t="s">
        <v>196</v>
      </c>
      <c r="B190" s="124"/>
      <c r="C190" s="124"/>
      <c r="D190" s="124"/>
      <c r="E190" s="124"/>
      <c r="F190" s="124"/>
      <c r="G190" s="124"/>
      <c r="H190" s="125"/>
      <c r="I190" s="93">
        <f>I123*H196</f>
        <v>0</v>
      </c>
    </row>
    <row r="191" spans="1:11" ht="4.5" customHeight="1" x14ac:dyDescent="0.25">
      <c r="A191" s="92"/>
      <c r="B191" s="92"/>
      <c r="C191" s="92"/>
      <c r="D191" s="92"/>
      <c r="E191" s="92"/>
      <c r="F191" s="92"/>
      <c r="G191" s="94"/>
      <c r="H191" s="94"/>
      <c r="I191" s="94"/>
    </row>
    <row r="192" spans="1:11" ht="40.5" customHeight="1" x14ac:dyDescent="0.25">
      <c r="A192" s="130" t="s">
        <v>181</v>
      </c>
      <c r="B192" s="130"/>
      <c r="C192" s="130"/>
      <c r="D192" s="130"/>
      <c r="E192" s="130"/>
      <c r="F192" s="123"/>
      <c r="G192" s="126" t="s">
        <v>185</v>
      </c>
      <c r="H192" s="127"/>
      <c r="I192" s="128"/>
    </row>
    <row r="193" spans="1:9" ht="11.25" customHeight="1" x14ac:dyDescent="0.25">
      <c r="A193" s="130"/>
      <c r="B193" s="130"/>
      <c r="C193" s="130"/>
      <c r="D193" s="130"/>
      <c r="E193" s="130"/>
      <c r="F193" s="130"/>
      <c r="G193" s="95"/>
      <c r="H193" s="96"/>
      <c r="I193" s="97">
        <f>((H70+H76+H77+H82+H83+H84)+((H70+H76+H77+H82+H83+H84)*H66))*I46*H196</f>
        <v>756.42517759352722</v>
      </c>
    </row>
    <row r="194" spans="1:9" ht="4.9000000000000004" customHeight="1" x14ac:dyDescent="0.25">
      <c r="A194" s="129"/>
      <c r="B194" s="129"/>
      <c r="C194" s="129"/>
      <c r="D194" s="129"/>
      <c r="E194" s="129"/>
      <c r="F194" s="129"/>
      <c r="G194" s="129"/>
      <c r="H194" s="129"/>
      <c r="I194" s="129"/>
    </row>
    <row r="195" spans="1:9" ht="35.450000000000003" customHeight="1" x14ac:dyDescent="0.25">
      <c r="A195" s="135" t="s">
        <v>182</v>
      </c>
      <c r="B195" s="136"/>
      <c r="C195" s="136"/>
      <c r="D195" s="136"/>
      <c r="E195" s="136"/>
      <c r="F195" s="137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38"/>
      <c r="B196" s="139"/>
      <c r="C196" s="139"/>
      <c r="D196" s="139"/>
      <c r="E196" s="139"/>
      <c r="F196" s="140"/>
      <c r="G196" s="87">
        <f>I176+I182+I186</f>
        <v>4652.6936091663501</v>
      </c>
      <c r="H196" s="80">
        <f>IF(D6="12x36",2,1)</f>
        <v>1</v>
      </c>
      <c r="I196" s="88">
        <f>G196*H196</f>
        <v>4652.6936091663501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showGridLines="0" view="pageBreakPreview" topLeftCell="A173" zoomScale="145" zoomScaleNormal="130" zoomScaleSheetLayoutView="145" zoomScalePageLayoutView="130" workbookViewId="0">
      <selection activeCell="A5" sqref="A5:K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K1" s="4"/>
    </row>
    <row r="2" spans="1:11" ht="22.5" customHeight="1" x14ac:dyDescent="0.25">
      <c r="A2" s="154" t="s">
        <v>1</v>
      </c>
      <c r="B2" s="154"/>
      <c r="C2" s="155">
        <v>25150000210829</v>
      </c>
      <c r="D2" s="155"/>
      <c r="E2" s="156" t="s">
        <v>2</v>
      </c>
      <c r="F2" s="156"/>
      <c r="G2" s="156"/>
      <c r="H2" s="156"/>
      <c r="I2" s="156"/>
    </row>
    <row r="3" spans="1:11" ht="11.25" customHeight="1" x14ac:dyDescent="0.25">
      <c r="A3" s="154" t="s">
        <v>3</v>
      </c>
      <c r="B3" s="15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6" t="s">
        <v>5</v>
      </c>
      <c r="B5" s="146"/>
      <c r="C5" s="146"/>
      <c r="D5" s="157" t="s">
        <v>208</v>
      </c>
      <c r="E5" s="157"/>
      <c r="F5" s="157"/>
      <c r="G5" s="116" t="str">
        <f>IF(D6="12x36","Regime de trabalho:","Quantidade de HORAS/MÊS")</f>
        <v>Quantidade de HORAS/MÊS</v>
      </c>
      <c r="H5" s="116"/>
      <c r="I5" s="158">
        <f>IF(D6="12x36",D6,5*D6)</f>
        <v>200</v>
      </c>
    </row>
    <row r="6" spans="1:11" ht="18.75" customHeight="1" x14ac:dyDescent="0.25">
      <c r="A6" s="146" t="str">
        <f>IF(D6="12x36","Regime de trabalho:","Regime de trabalho (horas semanais):")</f>
        <v>Regime de trabalho (horas semanais):</v>
      </c>
      <c r="B6" s="146"/>
      <c r="C6" s="146"/>
      <c r="D6" s="146">
        <v>40</v>
      </c>
      <c r="E6" s="146"/>
      <c r="F6" s="146"/>
      <c r="G6" s="116"/>
      <c r="H6" s="116"/>
      <c r="I6" s="158"/>
    </row>
    <row r="7" spans="1:11" ht="22.5" customHeight="1" x14ac:dyDescent="0.25">
      <c r="A7" s="146" t="s">
        <v>6</v>
      </c>
      <c r="B7" s="146"/>
      <c r="C7" s="146"/>
      <c r="D7" s="122" t="s">
        <v>205</v>
      </c>
      <c r="E7" s="122"/>
      <c r="F7" s="122"/>
      <c r="G7" s="147" t="s">
        <v>7</v>
      </c>
      <c r="H7" s="147"/>
      <c r="I7" s="148" t="s">
        <v>184</v>
      </c>
    </row>
    <row r="8" spans="1:11" ht="22.5" customHeight="1" x14ac:dyDescent="0.25">
      <c r="A8" s="146" t="s">
        <v>8</v>
      </c>
      <c r="B8" s="146"/>
      <c r="C8" s="146"/>
      <c r="D8" s="122" t="s">
        <v>205</v>
      </c>
      <c r="E8" s="122"/>
      <c r="F8" s="122"/>
      <c r="G8" s="147"/>
      <c r="H8" s="147"/>
      <c r="I8" s="148"/>
    </row>
    <row r="9" spans="1:11" ht="24.75" customHeight="1" x14ac:dyDescent="0.25">
      <c r="A9" s="146" t="s">
        <v>9</v>
      </c>
      <c r="B9" s="146"/>
      <c r="C9" s="146"/>
      <c r="D9" s="146" t="s">
        <v>209</v>
      </c>
      <c r="E9" s="146"/>
      <c r="F9" s="146"/>
      <c r="G9" s="147" t="s">
        <v>10</v>
      </c>
      <c r="H9" s="147"/>
      <c r="I9" s="9" t="s">
        <v>184</v>
      </c>
    </row>
    <row r="10" spans="1:11" ht="32.25" customHeight="1" x14ac:dyDescent="0.25">
      <c r="A10" s="113" t="s">
        <v>178</v>
      </c>
      <c r="B10" s="113"/>
      <c r="C10" s="113"/>
      <c r="D10" s="113"/>
      <c r="E10" s="113"/>
      <c r="F10" s="113"/>
      <c r="G10" s="8" t="s">
        <v>11</v>
      </c>
      <c r="H10" s="10">
        <v>220</v>
      </c>
      <c r="I10" s="11">
        <v>2161.09</v>
      </c>
    </row>
    <row r="11" spans="1:11" ht="11.25" customHeight="1" x14ac:dyDescent="0.25">
      <c r="A11" s="149" t="s">
        <v>12</v>
      </c>
      <c r="B11" s="149"/>
      <c r="C11" s="149"/>
      <c r="D11" s="149"/>
      <c r="E11" s="149"/>
      <c r="F11" s="149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49" t="s">
        <v>14</v>
      </c>
      <c r="B12" s="149"/>
      <c r="C12" s="149"/>
      <c r="D12" s="149"/>
      <c r="E12" s="149"/>
      <c r="F12" s="149"/>
      <c r="G12" s="150" t="s">
        <v>15</v>
      </c>
      <c r="H12" s="10" t="s">
        <v>16</v>
      </c>
      <c r="I12" s="11">
        <v>5.3</v>
      </c>
    </row>
    <row r="13" spans="1:11" x14ac:dyDescent="0.25">
      <c r="A13" s="149"/>
      <c r="B13" s="149"/>
      <c r="C13" s="149"/>
      <c r="D13" s="149"/>
      <c r="E13" s="149"/>
      <c r="F13" s="149"/>
      <c r="G13" s="150"/>
      <c r="H13" s="10" t="s">
        <v>17</v>
      </c>
      <c r="I13" s="14">
        <v>22</v>
      </c>
    </row>
    <row r="14" spans="1:11" x14ac:dyDescent="0.25">
      <c r="A14" s="149"/>
      <c r="B14" s="149"/>
      <c r="C14" s="149"/>
      <c r="D14" s="149"/>
      <c r="E14" s="149"/>
      <c r="F14" s="149"/>
      <c r="G14" s="150"/>
      <c r="H14" s="10" t="s">
        <v>18</v>
      </c>
      <c r="I14" s="9">
        <v>0.06</v>
      </c>
    </row>
    <row r="15" spans="1:11" ht="11.25" customHeight="1" x14ac:dyDescent="0.25">
      <c r="A15" s="149" t="s">
        <v>177</v>
      </c>
      <c r="B15" s="149"/>
      <c r="C15" s="149"/>
      <c r="D15" s="149"/>
      <c r="E15" s="149"/>
      <c r="F15" s="149"/>
      <c r="G15" s="150" t="s">
        <v>15</v>
      </c>
      <c r="H15" s="10" t="s">
        <v>16</v>
      </c>
      <c r="I15" s="11">
        <v>25.42</v>
      </c>
    </row>
    <row r="16" spans="1:11" ht="11.25" customHeight="1" x14ac:dyDescent="0.25">
      <c r="A16" s="149"/>
      <c r="B16" s="149"/>
      <c r="C16" s="149"/>
      <c r="D16" s="149"/>
      <c r="E16" s="149"/>
      <c r="F16" s="149"/>
      <c r="G16" s="150"/>
      <c r="H16" s="10" t="s">
        <v>17</v>
      </c>
      <c r="I16" s="14">
        <v>22</v>
      </c>
    </row>
    <row r="17" spans="1:9" x14ac:dyDescent="0.25">
      <c r="A17" s="149"/>
      <c r="B17" s="149"/>
      <c r="C17" s="149"/>
      <c r="D17" s="149"/>
      <c r="E17" s="149"/>
      <c r="F17" s="149"/>
      <c r="G17" s="150"/>
      <c r="H17" s="10" t="s">
        <v>18</v>
      </c>
      <c r="I17" s="9">
        <v>0.19</v>
      </c>
    </row>
    <row r="18" spans="1:9" ht="11.25" customHeight="1" x14ac:dyDescent="0.25">
      <c r="A18" s="149" t="s">
        <v>20</v>
      </c>
      <c r="B18" s="149"/>
      <c r="C18" s="149"/>
      <c r="D18" s="149"/>
      <c r="E18" s="149"/>
      <c r="F18" s="149"/>
      <c r="G18" s="150" t="s">
        <v>15</v>
      </c>
      <c r="H18" s="10" t="s">
        <v>16</v>
      </c>
      <c r="I18" s="11" t="s">
        <v>184</v>
      </c>
    </row>
    <row r="19" spans="1:9" x14ac:dyDescent="0.25">
      <c r="A19" s="149"/>
      <c r="B19" s="149"/>
      <c r="C19" s="149"/>
      <c r="D19" s="149"/>
      <c r="E19" s="149"/>
      <c r="F19" s="149"/>
      <c r="G19" s="150"/>
      <c r="H19" s="10" t="s">
        <v>17</v>
      </c>
      <c r="I19" s="14" t="s">
        <v>184</v>
      </c>
    </row>
    <row r="20" spans="1:9" x14ac:dyDescent="0.25">
      <c r="A20" s="107"/>
      <c r="B20" s="107"/>
      <c r="C20" s="107"/>
      <c r="D20" s="107"/>
      <c r="E20" s="107"/>
      <c r="F20" s="107"/>
      <c r="G20" s="150"/>
      <c r="H20" s="10" t="s">
        <v>18</v>
      </c>
      <c r="I20" s="9" t="s">
        <v>184</v>
      </c>
    </row>
    <row r="21" spans="1:9" ht="14.25" customHeight="1" x14ac:dyDescent="0.25">
      <c r="A21" s="107" t="s">
        <v>207</v>
      </c>
      <c r="B21" s="108"/>
      <c r="C21" s="108"/>
      <c r="D21" s="108"/>
      <c r="E21" s="108"/>
      <c r="F21" s="109"/>
      <c r="G21" s="116" t="s">
        <v>15</v>
      </c>
      <c r="H21" s="116" t="s">
        <v>21</v>
      </c>
      <c r="I21" s="119">
        <v>24.1</v>
      </c>
    </row>
    <row r="22" spans="1:9" ht="14.25" customHeight="1" x14ac:dyDescent="0.25">
      <c r="A22" s="110"/>
      <c r="B22" s="111"/>
      <c r="C22" s="111"/>
      <c r="D22" s="111"/>
      <c r="E22" s="111"/>
      <c r="F22" s="112"/>
      <c r="G22" s="117"/>
      <c r="H22" s="117"/>
      <c r="I22" s="120"/>
    </row>
    <row r="23" spans="1:9" ht="14.25" customHeight="1" x14ac:dyDescent="0.25">
      <c r="A23" s="113"/>
      <c r="B23" s="114"/>
      <c r="C23" s="114"/>
      <c r="D23" s="114"/>
      <c r="E23" s="114"/>
      <c r="F23" s="115"/>
      <c r="G23" s="118"/>
      <c r="H23" s="118"/>
      <c r="I23" s="121"/>
    </row>
    <row r="24" spans="1:9" ht="22.5" customHeight="1" x14ac:dyDescent="0.25">
      <c r="A24" s="143" t="s">
        <v>22</v>
      </c>
      <c r="B24" s="143"/>
      <c r="C24" s="143"/>
      <c r="D24" s="143"/>
      <c r="E24" s="143"/>
      <c r="F24" s="143"/>
      <c r="G24" s="15"/>
      <c r="H24" s="15" t="s">
        <v>23</v>
      </c>
      <c r="I24" s="17">
        <v>0.37</v>
      </c>
    </row>
    <row r="25" spans="1:9" ht="34.5" customHeight="1" x14ac:dyDescent="0.25">
      <c r="A25" s="141" t="s">
        <v>24</v>
      </c>
      <c r="B25" s="141"/>
      <c r="C25" s="141"/>
      <c r="D25" s="141"/>
      <c r="E25" s="141"/>
      <c r="F25" s="141"/>
      <c r="G25" s="10"/>
      <c r="H25" s="10" t="s">
        <v>25</v>
      </c>
      <c r="I25" s="11" t="s">
        <v>184</v>
      </c>
    </row>
    <row r="26" spans="1:9" ht="15" customHeight="1" x14ac:dyDescent="0.25">
      <c r="A26" s="141" t="s">
        <v>26</v>
      </c>
      <c r="B26" s="141"/>
      <c r="C26" s="141"/>
      <c r="D26" s="141"/>
      <c r="E26" s="141"/>
      <c r="F26" s="141"/>
      <c r="G26" s="15"/>
      <c r="H26" s="18" t="s">
        <v>27</v>
      </c>
      <c r="I26" s="19" t="s">
        <v>184</v>
      </c>
    </row>
    <row r="27" spans="1:9" ht="15" customHeight="1" x14ac:dyDescent="0.25">
      <c r="A27" s="141"/>
      <c r="B27" s="141"/>
      <c r="C27" s="141"/>
      <c r="D27" s="141"/>
      <c r="E27" s="141"/>
      <c r="F27" s="141"/>
      <c r="G27" s="15"/>
      <c r="H27" s="20" t="s">
        <v>28</v>
      </c>
      <c r="I27" s="9" t="s">
        <v>184</v>
      </c>
    </row>
    <row r="28" spans="1:9" ht="26.25" customHeight="1" x14ac:dyDescent="0.25">
      <c r="A28" s="141" t="s">
        <v>29</v>
      </c>
      <c r="B28" s="141"/>
      <c r="C28" s="141"/>
      <c r="D28" s="141"/>
      <c r="E28" s="141"/>
      <c r="F28" s="141"/>
      <c r="G28" s="15"/>
      <c r="H28" s="10" t="s">
        <v>27</v>
      </c>
      <c r="I28" s="19" t="s">
        <v>184</v>
      </c>
    </row>
    <row r="29" spans="1:9" ht="35.25" customHeight="1" x14ac:dyDescent="0.25">
      <c r="A29" s="141" t="s">
        <v>30</v>
      </c>
      <c r="B29" s="141"/>
      <c r="C29" s="141"/>
      <c r="D29" s="141"/>
      <c r="E29" s="141"/>
      <c r="F29" s="141"/>
      <c r="G29" s="10"/>
      <c r="H29" s="8" t="s">
        <v>23</v>
      </c>
      <c r="I29" s="9">
        <v>0.1</v>
      </c>
    </row>
    <row r="30" spans="1:9" ht="1.1499999999999999" customHeight="1" x14ac:dyDescent="0.25">
      <c r="A30" s="90"/>
      <c r="B30" s="90"/>
      <c r="C30" s="90"/>
      <c r="D30" s="90"/>
      <c r="E30" s="90"/>
      <c r="F30" s="90"/>
      <c r="G30" s="90"/>
      <c r="H30" s="90"/>
      <c r="I30" s="91" t="s">
        <v>184</v>
      </c>
    </row>
    <row r="31" spans="1:9" ht="1.1499999999999999" customHeight="1" x14ac:dyDescent="0.25">
      <c r="A31" s="111"/>
      <c r="B31" s="111"/>
      <c r="C31" s="111"/>
      <c r="D31" s="111"/>
      <c r="E31" s="111"/>
      <c r="F31" s="111"/>
      <c r="G31" s="111"/>
      <c r="H31" s="111"/>
      <c r="I31" s="111"/>
    </row>
    <row r="32" spans="1:9" ht="1.1499999999999999" customHeight="1" x14ac:dyDescent="0.25">
      <c r="A32" s="111"/>
      <c r="B32" s="111"/>
      <c r="C32" s="111"/>
      <c r="D32" s="111"/>
      <c r="E32" s="111"/>
      <c r="F32" s="111"/>
      <c r="G32" s="111"/>
      <c r="H32" s="111"/>
      <c r="I32" s="111"/>
    </row>
    <row r="33" spans="1:10" ht="1.1499999999999999" customHeight="1" x14ac:dyDescent="0.25">
      <c r="A33" s="111"/>
      <c r="B33" s="111"/>
      <c r="C33" s="111"/>
      <c r="D33" s="111"/>
      <c r="E33" s="111"/>
      <c r="F33" s="111"/>
      <c r="G33" s="111"/>
      <c r="H33" s="111"/>
      <c r="I33" s="111"/>
    </row>
    <row r="34" spans="1:10" ht="1.1499999999999999" customHeight="1" x14ac:dyDescent="0.25">
      <c r="A34" s="111"/>
      <c r="B34" s="111"/>
      <c r="C34" s="111"/>
      <c r="D34" s="111"/>
      <c r="E34" s="111"/>
      <c r="F34" s="111"/>
      <c r="G34" s="111"/>
      <c r="H34" s="111"/>
      <c r="I34" s="111"/>
    </row>
    <row r="35" spans="1:10" ht="1.1499999999999999" customHeight="1" x14ac:dyDescent="0.25">
      <c r="A35" s="114"/>
      <c r="B35" s="114"/>
      <c r="C35" s="114"/>
      <c r="D35" s="114"/>
      <c r="E35" s="114"/>
      <c r="F35" s="114"/>
      <c r="G35" s="114"/>
      <c r="H35" s="114"/>
      <c r="I35" s="114"/>
    </row>
    <row r="36" spans="1:10" ht="8.25" customHeight="1" x14ac:dyDescent="0.25">
      <c r="A36" s="142" t="s">
        <v>31</v>
      </c>
      <c r="B36" s="142"/>
      <c r="C36" s="142"/>
      <c r="D36" s="142"/>
      <c r="E36" s="142"/>
      <c r="F36" s="142"/>
      <c r="G36" s="142"/>
      <c r="H36" s="142"/>
      <c r="I36" s="142"/>
    </row>
    <row r="37" spans="1:10" ht="33.75" customHeight="1" x14ac:dyDescent="0.25">
      <c r="A37" s="21" t="s">
        <v>32</v>
      </c>
      <c r="B37" s="134" t="s">
        <v>33</v>
      </c>
      <c r="C37" s="134"/>
      <c r="D37" s="134"/>
      <c r="E37" s="134"/>
      <c r="F37" s="134"/>
      <c r="G37" s="13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22" t="s">
        <v>36</v>
      </c>
      <c r="C38" s="122"/>
      <c r="D38" s="122"/>
      <c r="E38" s="122"/>
      <c r="F38" s="122"/>
      <c r="G38" s="122"/>
      <c r="H38" s="22">
        <f t="shared" ref="H38:H45" si="0">I38/$I$46</f>
        <v>0.72992700729927007</v>
      </c>
      <c r="I38" s="23">
        <f>IF(D6="12x36",I10,I10/H10*I5)</f>
        <v>1964.6272727272726</v>
      </c>
    </row>
    <row r="39" spans="1:10" ht="15" customHeight="1" x14ac:dyDescent="0.25">
      <c r="A39" s="16">
        <f t="shared" ref="A39:A45" si="1">A38+1</f>
        <v>2</v>
      </c>
      <c r="B39" s="122" t="s">
        <v>37</v>
      </c>
      <c r="C39" s="122"/>
      <c r="D39" s="122"/>
      <c r="E39" s="122"/>
      <c r="F39" s="122"/>
      <c r="G39" s="122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2" t="s">
        <v>38</v>
      </c>
      <c r="C40" s="122"/>
      <c r="D40" s="122"/>
      <c r="E40" s="122"/>
      <c r="F40" s="122"/>
      <c r="G40" s="122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2" t="s">
        <v>39</v>
      </c>
      <c r="C41" s="122"/>
      <c r="D41" s="122"/>
      <c r="E41" s="122"/>
      <c r="F41" s="122"/>
      <c r="G41" s="122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2" t="s">
        <v>40</v>
      </c>
      <c r="C42" s="122"/>
      <c r="D42" s="122"/>
      <c r="E42" s="122"/>
      <c r="F42" s="122"/>
      <c r="G42" s="122"/>
      <c r="H42" s="22">
        <f t="shared" si="0"/>
        <v>0</v>
      </c>
      <c r="I42" s="23">
        <f>IF(I7=40%,I25*I7,0)</f>
        <v>0</v>
      </c>
    </row>
    <row r="43" spans="1:10" ht="15" customHeight="1" x14ac:dyDescent="0.25">
      <c r="A43" s="16">
        <f t="shared" si="1"/>
        <v>6</v>
      </c>
      <c r="B43" s="122" t="s">
        <v>172</v>
      </c>
      <c r="C43" s="122"/>
      <c r="D43" s="122"/>
      <c r="E43" s="122"/>
      <c r="F43" s="122"/>
      <c r="G43" s="122"/>
      <c r="H43" s="22">
        <f t="shared" si="0"/>
        <v>0.27007299270072993</v>
      </c>
      <c r="I43" s="23">
        <f>IF(I24="Não aplicável",0,I38*I24)</f>
        <v>726.91209090909081</v>
      </c>
    </row>
    <row r="44" spans="1:10" ht="15" customHeight="1" x14ac:dyDescent="0.25">
      <c r="A44" s="16">
        <f t="shared" si="1"/>
        <v>7</v>
      </c>
      <c r="B44" s="122" t="s">
        <v>41</v>
      </c>
      <c r="C44" s="122"/>
      <c r="D44" s="122"/>
      <c r="E44" s="122"/>
      <c r="F44" s="122"/>
      <c r="G44" s="122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2" t="s">
        <v>42</v>
      </c>
      <c r="C45" s="122"/>
      <c r="D45" s="122"/>
      <c r="E45" s="122"/>
      <c r="F45" s="122"/>
      <c r="G45" s="122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31" t="s">
        <v>43</v>
      </c>
      <c r="B46" s="131"/>
      <c r="C46" s="131"/>
      <c r="D46" s="131"/>
      <c r="E46" s="131"/>
      <c r="F46" s="131"/>
      <c r="G46" s="131"/>
      <c r="H46" s="24">
        <f>SUM(H38:H45)</f>
        <v>1</v>
      </c>
      <c r="I46" s="25">
        <f>SUM(I38:I45)</f>
        <v>2691.5393636363633</v>
      </c>
      <c r="J46" s="26"/>
    </row>
    <row r="47" spans="1:10" s="27" customFormat="1" ht="1.1499999999999999" customHeight="1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26"/>
    </row>
    <row r="48" spans="1:10" s="27" customFormat="1" ht="1.1499999999999999" customHeight="1" x14ac:dyDescent="0.25">
      <c r="A48" s="152"/>
      <c r="B48" s="152"/>
      <c r="C48" s="152"/>
      <c r="D48" s="152"/>
      <c r="E48" s="152"/>
      <c r="F48" s="152"/>
      <c r="G48" s="152"/>
      <c r="H48" s="152"/>
      <c r="I48" s="152"/>
      <c r="J48" s="26"/>
    </row>
    <row r="49" spans="1:10" s="27" customFormat="1" ht="1.1499999999999999" customHeight="1" x14ac:dyDescent="0.25">
      <c r="A49" s="152"/>
      <c r="B49" s="152"/>
      <c r="C49" s="152"/>
      <c r="D49" s="152"/>
      <c r="E49" s="152"/>
      <c r="F49" s="152"/>
      <c r="G49" s="152"/>
      <c r="H49" s="152"/>
      <c r="I49" s="152"/>
      <c r="J49" s="26"/>
    </row>
    <row r="50" spans="1:10" s="27" customFormat="1" ht="1.1499999999999999" customHeight="1" x14ac:dyDescent="0.25">
      <c r="A50" s="152"/>
      <c r="B50" s="152"/>
      <c r="C50" s="152"/>
      <c r="D50" s="152"/>
      <c r="E50" s="152"/>
      <c r="F50" s="152"/>
      <c r="G50" s="152"/>
      <c r="H50" s="152"/>
      <c r="I50" s="152"/>
      <c r="J50" s="26"/>
    </row>
    <row r="51" spans="1:10" s="27" customFormat="1" ht="1.1499999999999999" customHeight="1" x14ac:dyDescent="0.25">
      <c r="A51" s="152"/>
      <c r="B51" s="152"/>
      <c r="C51" s="152"/>
      <c r="D51" s="152"/>
      <c r="E51" s="152"/>
      <c r="F51" s="152"/>
      <c r="G51" s="152"/>
      <c r="H51" s="152"/>
      <c r="I51" s="152"/>
      <c r="J51" s="26"/>
    </row>
    <row r="52" spans="1:10" s="27" customFormat="1" ht="1.1499999999999999" customHeight="1" x14ac:dyDescent="0.25">
      <c r="A52" s="152"/>
      <c r="B52" s="152"/>
      <c r="C52" s="152"/>
      <c r="D52" s="152"/>
      <c r="E52" s="152"/>
      <c r="F52" s="152"/>
      <c r="G52" s="152"/>
      <c r="H52" s="152"/>
      <c r="I52" s="152"/>
      <c r="J52" s="26"/>
    </row>
    <row r="53" spans="1:10" s="27" customFormat="1" ht="1.1499999999999999" customHeight="1" x14ac:dyDescent="0.25">
      <c r="A53" s="152"/>
      <c r="B53" s="152"/>
      <c r="C53" s="152"/>
      <c r="D53" s="152"/>
      <c r="E53" s="152"/>
      <c r="F53" s="152"/>
      <c r="G53" s="152"/>
      <c r="H53" s="152"/>
      <c r="I53" s="152"/>
      <c r="J53" s="26"/>
    </row>
    <row r="54" spans="1:10" s="27" customFormat="1" ht="1.1499999999999999" customHeight="1" x14ac:dyDescent="0.25">
      <c r="A54" s="152"/>
      <c r="B54" s="152"/>
      <c r="C54" s="152"/>
      <c r="D54" s="152"/>
      <c r="E54" s="152"/>
      <c r="F54" s="152"/>
      <c r="G54" s="152"/>
      <c r="H54" s="152"/>
      <c r="I54" s="152"/>
      <c r="J54" s="26"/>
    </row>
    <row r="55" spans="1:10" s="27" customFormat="1" ht="1.1499999999999999" customHeight="1" x14ac:dyDescent="0.25">
      <c r="A55" s="152"/>
      <c r="B55" s="152"/>
      <c r="C55" s="152"/>
      <c r="D55" s="152"/>
      <c r="E55" s="152"/>
      <c r="F55" s="152"/>
      <c r="G55" s="152"/>
      <c r="H55" s="152"/>
      <c r="I55" s="152"/>
      <c r="J55" s="26"/>
    </row>
    <row r="56" spans="1:10" ht="1.1499999999999999" customHeight="1" x14ac:dyDescent="0.25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 x14ac:dyDescent="0.25">
      <c r="A57" s="21" t="s">
        <v>44</v>
      </c>
      <c r="B57" s="134" t="s">
        <v>45</v>
      </c>
      <c r="C57" s="134"/>
      <c r="D57" s="134"/>
      <c r="E57" s="134"/>
      <c r="F57" s="134"/>
      <c r="G57" s="13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22" t="s">
        <v>46</v>
      </c>
      <c r="C58" s="122"/>
      <c r="D58" s="122"/>
      <c r="E58" s="122"/>
      <c r="F58" s="122"/>
      <c r="G58" s="122"/>
      <c r="H58" s="22">
        <v>0.2</v>
      </c>
      <c r="I58" s="23">
        <f t="shared" ref="I58:I65" si="2">$I$46*H58</f>
        <v>538.30787272727264</v>
      </c>
    </row>
    <row r="59" spans="1:10" ht="15" customHeight="1" x14ac:dyDescent="0.25">
      <c r="A59" s="16">
        <v>2</v>
      </c>
      <c r="B59" s="122" t="s">
        <v>47</v>
      </c>
      <c r="C59" s="122"/>
      <c r="D59" s="122"/>
      <c r="E59" s="122"/>
      <c r="F59" s="122"/>
      <c r="G59" s="122"/>
      <c r="H59" s="22">
        <v>1.4999999999999999E-2</v>
      </c>
      <c r="I59" s="23">
        <f t="shared" si="2"/>
        <v>40.373090454545448</v>
      </c>
    </row>
    <row r="60" spans="1:10" ht="15" customHeight="1" x14ac:dyDescent="0.25">
      <c r="A60" s="16">
        <v>3</v>
      </c>
      <c r="B60" s="122" t="s">
        <v>48</v>
      </c>
      <c r="C60" s="122"/>
      <c r="D60" s="122"/>
      <c r="E60" s="122"/>
      <c r="F60" s="122"/>
      <c r="G60" s="122"/>
      <c r="H60" s="22">
        <v>0.01</v>
      </c>
      <c r="I60" s="23">
        <f t="shared" si="2"/>
        <v>26.915393636363632</v>
      </c>
    </row>
    <row r="61" spans="1:10" ht="15" customHeight="1" x14ac:dyDescent="0.25">
      <c r="A61" s="16">
        <v>4</v>
      </c>
      <c r="B61" s="122" t="s">
        <v>49</v>
      </c>
      <c r="C61" s="122"/>
      <c r="D61" s="122"/>
      <c r="E61" s="122"/>
      <c r="F61" s="122"/>
      <c r="G61" s="122"/>
      <c r="H61" s="22">
        <v>2E-3</v>
      </c>
      <c r="I61" s="23">
        <f t="shared" si="2"/>
        <v>5.3830787272727267</v>
      </c>
    </row>
    <row r="62" spans="1:10" ht="15" customHeight="1" x14ac:dyDescent="0.25">
      <c r="A62" s="16">
        <v>5</v>
      </c>
      <c r="B62" s="122" t="s">
        <v>50</v>
      </c>
      <c r="C62" s="122"/>
      <c r="D62" s="122"/>
      <c r="E62" s="122"/>
      <c r="F62" s="122"/>
      <c r="G62" s="122"/>
      <c r="H62" s="22">
        <v>2.5000000000000001E-2</v>
      </c>
      <c r="I62" s="23">
        <f t="shared" si="2"/>
        <v>67.28848409090908</v>
      </c>
    </row>
    <row r="63" spans="1:10" ht="15" customHeight="1" x14ac:dyDescent="0.25">
      <c r="A63" s="16">
        <v>6</v>
      </c>
      <c r="B63" s="122" t="s">
        <v>51</v>
      </c>
      <c r="C63" s="122"/>
      <c r="D63" s="122"/>
      <c r="E63" s="122"/>
      <c r="F63" s="122"/>
      <c r="G63" s="122"/>
      <c r="H63" s="22">
        <v>0.08</v>
      </c>
      <c r="I63" s="23">
        <f t="shared" si="2"/>
        <v>215.32314909090906</v>
      </c>
    </row>
    <row r="64" spans="1:10" ht="15" customHeight="1" x14ac:dyDescent="0.25">
      <c r="A64" s="16">
        <v>7</v>
      </c>
      <c r="B64" s="122" t="s">
        <v>52</v>
      </c>
      <c r="C64" s="122"/>
      <c r="D64" s="122"/>
      <c r="E64" s="122"/>
      <c r="F64" s="122"/>
      <c r="G64" s="122"/>
      <c r="H64" s="22">
        <v>0.03</v>
      </c>
      <c r="I64" s="23">
        <f t="shared" si="2"/>
        <v>80.746180909090896</v>
      </c>
    </row>
    <row r="65" spans="1:10" ht="15" customHeight="1" x14ac:dyDescent="0.25">
      <c r="A65" s="16">
        <v>8</v>
      </c>
      <c r="B65" s="122" t="s">
        <v>53</v>
      </c>
      <c r="C65" s="122"/>
      <c r="D65" s="122"/>
      <c r="E65" s="122"/>
      <c r="F65" s="122"/>
      <c r="G65" s="122"/>
      <c r="H65" s="22">
        <v>6.0000000000000001E-3</v>
      </c>
      <c r="I65" s="23">
        <f t="shared" si="2"/>
        <v>16.149236181818178</v>
      </c>
    </row>
    <row r="66" spans="1:10" s="27" customFormat="1" ht="15" customHeight="1" x14ac:dyDescent="0.25">
      <c r="A66" s="131" t="s">
        <v>54</v>
      </c>
      <c r="B66" s="131"/>
      <c r="C66" s="131"/>
      <c r="D66" s="131"/>
      <c r="E66" s="131"/>
      <c r="F66" s="131"/>
      <c r="G66" s="131"/>
      <c r="H66" s="24">
        <f>SUM(H58:H65)</f>
        <v>0.3680000000000001</v>
      </c>
      <c r="I66" s="25">
        <f>SUM(I58:I65)</f>
        <v>990.48648581818168</v>
      </c>
      <c r="J66" s="26"/>
    </row>
    <row r="67" spans="1:10" ht="15" customHeight="1" x14ac:dyDescent="0.25">
      <c r="A67" s="144" t="s">
        <v>55</v>
      </c>
      <c r="B67" s="144"/>
      <c r="C67" s="144"/>
      <c r="D67" s="144"/>
      <c r="E67" s="144"/>
      <c r="F67" s="144"/>
      <c r="G67" s="144"/>
      <c r="H67" s="144"/>
      <c r="I67" s="144"/>
    </row>
    <row r="68" spans="1:10" ht="30.75" customHeight="1" x14ac:dyDescent="0.25">
      <c r="A68" s="145" t="s">
        <v>56</v>
      </c>
      <c r="B68" s="145"/>
      <c r="C68" s="145"/>
      <c r="D68" s="145"/>
      <c r="E68" s="145"/>
      <c r="F68" s="145"/>
      <c r="G68" s="145"/>
      <c r="H68" s="145"/>
      <c r="I68" s="145"/>
    </row>
    <row r="69" spans="1:10" ht="33.75" customHeight="1" x14ac:dyDescent="0.25">
      <c r="A69" s="21" t="s">
        <v>57</v>
      </c>
      <c r="B69" s="134" t="s">
        <v>58</v>
      </c>
      <c r="C69" s="134"/>
      <c r="D69" s="134"/>
      <c r="E69" s="134"/>
      <c r="F69" s="134"/>
      <c r="G69" s="13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22" t="s">
        <v>59</v>
      </c>
      <c r="C70" s="122"/>
      <c r="D70" s="122"/>
      <c r="E70" s="122"/>
      <c r="F70" s="122"/>
      <c r="G70" s="122"/>
      <c r="H70" s="22">
        <v>0.119314</v>
      </c>
      <c r="I70" s="23">
        <f t="shared" ref="I70:I77" si="3">$I$46*H70</f>
        <v>321.13832763290907</v>
      </c>
    </row>
    <row r="71" spans="1:10" ht="15" customHeight="1" x14ac:dyDescent="0.25">
      <c r="A71" s="16">
        <v>2</v>
      </c>
      <c r="B71" s="122" t="s">
        <v>60</v>
      </c>
      <c r="C71" s="122"/>
      <c r="D71" s="122"/>
      <c r="E71" s="122"/>
      <c r="F71" s="122"/>
      <c r="G71" s="122"/>
      <c r="H71" s="22">
        <v>2.0479000000000001E-2</v>
      </c>
      <c r="I71" s="23">
        <f t="shared" si="3"/>
        <v>55.120034627909085</v>
      </c>
    </row>
    <row r="72" spans="1:10" ht="15" customHeight="1" x14ac:dyDescent="0.25">
      <c r="A72" s="16">
        <v>3</v>
      </c>
      <c r="B72" s="122" t="s">
        <v>190</v>
      </c>
      <c r="C72" s="122"/>
      <c r="D72" s="122"/>
      <c r="E72" s="122"/>
      <c r="F72" s="122"/>
      <c r="G72" s="122"/>
      <c r="H72" s="22">
        <v>1.2123E-2</v>
      </c>
      <c r="I72" s="23">
        <f t="shared" si="3"/>
        <v>32.629531705363632</v>
      </c>
    </row>
    <row r="73" spans="1:10" ht="15" customHeight="1" x14ac:dyDescent="0.25">
      <c r="A73" s="16">
        <v>4</v>
      </c>
      <c r="B73" s="122" t="s">
        <v>61</v>
      </c>
      <c r="C73" s="122"/>
      <c r="D73" s="122"/>
      <c r="E73" s="122"/>
      <c r="F73" s="122"/>
      <c r="G73" s="122"/>
      <c r="H73" s="22">
        <v>1.1436E-2</v>
      </c>
      <c r="I73" s="23">
        <f t="shared" si="3"/>
        <v>30.78044416254545</v>
      </c>
    </row>
    <row r="74" spans="1:10" ht="15" customHeight="1" x14ac:dyDescent="0.25">
      <c r="A74" s="16">
        <v>5</v>
      </c>
      <c r="B74" s="122" t="s">
        <v>62</v>
      </c>
      <c r="C74" s="122"/>
      <c r="D74" s="122"/>
      <c r="E74" s="122"/>
      <c r="F74" s="122"/>
      <c r="G74" s="122"/>
      <c r="H74" s="22">
        <v>1.74E-4</v>
      </c>
      <c r="I74" s="23">
        <f t="shared" si="3"/>
        <v>0.46832784927272719</v>
      </c>
    </row>
    <row r="75" spans="1:10" ht="15" customHeight="1" x14ac:dyDescent="0.25">
      <c r="A75" s="16">
        <v>6</v>
      </c>
      <c r="B75" s="122" t="s">
        <v>63</v>
      </c>
      <c r="C75" s="122"/>
      <c r="D75" s="122"/>
      <c r="E75" s="122"/>
      <c r="F75" s="122"/>
      <c r="G75" s="122"/>
      <c r="H75" s="22">
        <v>4.4200000000000001E-4</v>
      </c>
      <c r="I75" s="23">
        <f t="shared" si="3"/>
        <v>1.1896603987272727</v>
      </c>
    </row>
    <row r="76" spans="1:10" ht="15" customHeight="1" x14ac:dyDescent="0.25">
      <c r="A76" s="16">
        <v>7</v>
      </c>
      <c r="B76" s="122" t="s">
        <v>64</v>
      </c>
      <c r="C76" s="122"/>
      <c r="D76" s="122"/>
      <c r="E76" s="122"/>
      <c r="F76" s="122"/>
      <c r="G76" s="122"/>
      <c r="H76" s="22">
        <v>1.85E-4</v>
      </c>
      <c r="I76" s="23">
        <f t="shared" si="3"/>
        <v>0.49793478227272719</v>
      </c>
    </row>
    <row r="77" spans="1:10" ht="15" customHeight="1" x14ac:dyDescent="0.25">
      <c r="A77" s="16">
        <v>8</v>
      </c>
      <c r="B77" s="122" t="s">
        <v>65</v>
      </c>
      <c r="C77" s="122"/>
      <c r="D77" s="122"/>
      <c r="E77" s="122"/>
      <c r="F77" s="122"/>
      <c r="G77" s="122"/>
      <c r="H77" s="22">
        <v>9.0789999999999996E-2</v>
      </c>
      <c r="I77" s="23">
        <f t="shared" si="3"/>
        <v>244.36485882454542</v>
      </c>
    </row>
    <row r="78" spans="1:10" s="27" customFormat="1" ht="15" customHeight="1" x14ac:dyDescent="0.25">
      <c r="A78" s="131" t="s">
        <v>66</v>
      </c>
      <c r="B78" s="131"/>
      <c r="C78" s="131"/>
      <c r="D78" s="131"/>
      <c r="E78" s="131"/>
      <c r="F78" s="131"/>
      <c r="G78" s="131"/>
      <c r="H78" s="24">
        <f>SUM(H70:H77)</f>
        <v>0.25494299999999998</v>
      </c>
      <c r="I78" s="25">
        <f>SUM(I70:I77)</f>
        <v>686.18911998354542</v>
      </c>
      <c r="J78" s="26"/>
    </row>
    <row r="79" spans="1:10" ht="11.25" customHeight="1" x14ac:dyDescent="0.25">
      <c r="A79" s="28" t="s">
        <v>67</v>
      </c>
      <c r="B79" s="132" t="s">
        <v>68</v>
      </c>
      <c r="C79" s="132"/>
      <c r="D79" s="132"/>
      <c r="E79" s="132"/>
      <c r="F79" s="132"/>
      <c r="G79" s="132"/>
      <c r="H79" s="132"/>
      <c r="I79" s="132"/>
    </row>
    <row r="80" spans="1:10" ht="15" customHeight="1" x14ac:dyDescent="0.25">
      <c r="A80" s="28" t="s">
        <v>69</v>
      </c>
      <c r="B80" s="133" t="s">
        <v>70</v>
      </c>
      <c r="C80" s="133"/>
      <c r="D80" s="133"/>
      <c r="E80" s="133"/>
      <c r="F80" s="133"/>
      <c r="G80" s="133"/>
      <c r="H80" s="133"/>
      <c r="I80" s="133"/>
    </row>
    <row r="81" spans="1:11" ht="33.75" customHeight="1" x14ac:dyDescent="0.25">
      <c r="A81" s="21" t="s">
        <v>71</v>
      </c>
      <c r="B81" s="134" t="s">
        <v>72</v>
      </c>
      <c r="C81" s="134"/>
      <c r="D81" s="134"/>
      <c r="E81" s="134"/>
      <c r="F81" s="134"/>
      <c r="G81" s="13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22" t="s">
        <v>73</v>
      </c>
      <c r="C82" s="122"/>
      <c r="D82" s="122"/>
      <c r="E82" s="122"/>
      <c r="F82" s="122"/>
      <c r="G82" s="122"/>
      <c r="H82" s="22">
        <v>4.8321000000000003E-2</v>
      </c>
      <c r="I82" s="23">
        <f>$I$46*H82</f>
        <v>130.05787359027272</v>
      </c>
    </row>
    <row r="83" spans="1:11" ht="15" customHeight="1" x14ac:dyDescent="0.25">
      <c r="A83" s="16">
        <v>2</v>
      </c>
      <c r="B83" s="122" t="s">
        <v>74</v>
      </c>
      <c r="C83" s="122"/>
      <c r="D83" s="122"/>
      <c r="E83" s="122"/>
      <c r="F83" s="122"/>
      <c r="G83" s="122"/>
      <c r="H83" s="22">
        <v>3.5109999999999998E-3</v>
      </c>
      <c r="I83" s="23">
        <f>$I$46*H83</f>
        <v>9.4499947057272706</v>
      </c>
    </row>
    <row r="84" spans="1:11" ht="15" customHeight="1" x14ac:dyDescent="0.25">
      <c r="A84" s="16">
        <v>3</v>
      </c>
      <c r="B84" s="122" t="s">
        <v>75</v>
      </c>
      <c r="C84" s="122"/>
      <c r="D84" s="122"/>
      <c r="E84" s="122"/>
      <c r="F84" s="122"/>
      <c r="G84" s="122"/>
      <c r="H84" s="22">
        <v>1.9328000000000001E-2</v>
      </c>
      <c r="I84" s="23">
        <f>$I$46*H84</f>
        <v>52.022072820363633</v>
      </c>
    </row>
    <row r="85" spans="1:11" s="27" customFormat="1" ht="15" customHeight="1" x14ac:dyDescent="0.25">
      <c r="A85" s="131" t="s">
        <v>76</v>
      </c>
      <c r="B85" s="131"/>
      <c r="C85" s="131"/>
      <c r="D85" s="131"/>
      <c r="E85" s="131"/>
      <c r="F85" s="131"/>
      <c r="G85" s="131"/>
      <c r="H85" s="24">
        <f>SUM(H82:H84)</f>
        <v>7.1160000000000001E-2</v>
      </c>
      <c r="I85" s="25">
        <f>SUM(I82:I84)</f>
        <v>191.52994111636363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34" t="s">
        <v>78</v>
      </c>
      <c r="C87" s="134"/>
      <c r="D87" s="134"/>
      <c r="E87" s="134"/>
      <c r="F87" s="134"/>
      <c r="G87" s="13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22" t="s">
        <v>79</v>
      </c>
      <c r="C88" s="122"/>
      <c r="D88" s="122"/>
      <c r="E88" s="122"/>
      <c r="F88" s="122"/>
      <c r="G88" s="122"/>
      <c r="H88" s="22">
        <f>(H66*H78)</f>
        <v>9.3819024000000015E-2</v>
      </c>
      <c r="I88" s="23">
        <f>$I$46*H88</f>
        <v>252.51759615394474</v>
      </c>
    </row>
    <row r="89" spans="1:11" s="27" customFormat="1" ht="15" customHeight="1" x14ac:dyDescent="0.25">
      <c r="A89" s="131" t="s">
        <v>80</v>
      </c>
      <c r="B89" s="131"/>
      <c r="C89" s="131"/>
      <c r="D89" s="131"/>
      <c r="E89" s="131"/>
      <c r="F89" s="131"/>
      <c r="G89" s="131"/>
      <c r="H89" s="24">
        <f>SUM(H88:H88)</f>
        <v>9.3819024000000015E-2</v>
      </c>
      <c r="I89" s="25">
        <f>I88</f>
        <v>252.51759615394474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2" t="s">
        <v>179</v>
      </c>
      <c r="B91" s="162"/>
      <c r="C91" s="162"/>
      <c r="D91" s="162"/>
      <c r="E91" s="162"/>
      <c r="F91" s="162"/>
      <c r="G91" s="162"/>
      <c r="H91" s="31">
        <f>H66+H78+H85+H89</f>
        <v>0.787922024</v>
      </c>
      <c r="I91" s="32">
        <f>I66+I78+I85+I89</f>
        <v>2120.7231430720358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34" t="s">
        <v>82</v>
      </c>
      <c r="C93" s="134"/>
      <c r="D93" s="134"/>
      <c r="E93" s="134"/>
      <c r="F93" s="134"/>
      <c r="G93" s="13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22" t="s">
        <v>19</v>
      </c>
      <c r="C94" s="122"/>
      <c r="D94" s="122"/>
      <c r="E94" s="122"/>
      <c r="F94" s="122"/>
      <c r="G94" s="122"/>
      <c r="H94" s="22">
        <f t="shared" ref="H94:H101" si="4">I94/$I$46</f>
        <v>0.16829937771669901</v>
      </c>
      <c r="I94" s="23">
        <f>I114</f>
        <v>452.98439999999999</v>
      </c>
    </row>
    <row r="95" spans="1:11" ht="15" customHeight="1" x14ac:dyDescent="0.25">
      <c r="A95" s="16">
        <f>A94+1</f>
        <v>2</v>
      </c>
      <c r="B95" s="122" t="s">
        <v>20</v>
      </c>
      <c r="C95" s="122"/>
      <c r="D95" s="122"/>
      <c r="E95" s="122"/>
      <c r="F95" s="122"/>
      <c r="G95" s="122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59" t="s">
        <v>174</v>
      </c>
      <c r="C96" s="160"/>
      <c r="D96" s="160"/>
      <c r="E96" s="160"/>
      <c r="F96" s="160"/>
      <c r="G96" s="16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2" t="s">
        <v>83</v>
      </c>
      <c r="C97" s="122"/>
      <c r="D97" s="122"/>
      <c r="E97" s="122"/>
      <c r="F97" s="122"/>
      <c r="G97" s="122"/>
      <c r="H97" s="22">
        <f t="shared" si="4"/>
        <v>4.2846248208147739E-2</v>
      </c>
      <c r="I97" s="23">
        <f>I106</f>
        <v>115.32236363636363</v>
      </c>
    </row>
    <row r="98" spans="1:10" ht="15" customHeight="1" x14ac:dyDescent="0.25">
      <c r="A98" s="16">
        <f t="shared" si="5"/>
        <v>5</v>
      </c>
      <c r="B98" s="122" t="s">
        <v>84</v>
      </c>
      <c r="C98" s="122"/>
      <c r="D98" s="122"/>
      <c r="E98" s="122"/>
      <c r="F98" s="122"/>
      <c r="G98" s="122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2" t="s">
        <v>201</v>
      </c>
      <c r="C99" s="122"/>
      <c r="D99" s="122"/>
      <c r="E99" s="122"/>
      <c r="F99" s="122"/>
      <c r="G99" s="122"/>
      <c r="H99" s="22">
        <f t="shared" si="4"/>
        <v>8.9539838523632308E-3</v>
      </c>
      <c r="I99" s="23">
        <f>IF(I21="Não aplicável",0,I21)</f>
        <v>24.1</v>
      </c>
    </row>
    <row r="100" spans="1:10" ht="15" customHeight="1" x14ac:dyDescent="0.25">
      <c r="A100" s="16">
        <v>7</v>
      </c>
      <c r="B100" s="122" t="s">
        <v>202</v>
      </c>
      <c r="C100" s="122"/>
      <c r="D100" s="122"/>
      <c r="E100" s="122"/>
      <c r="F100" s="122"/>
      <c r="G100" s="122"/>
      <c r="H100" s="22">
        <f t="shared" si="4"/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2" t="s">
        <v>85</v>
      </c>
      <c r="C101" s="122"/>
      <c r="D101" s="122"/>
      <c r="E101" s="122"/>
      <c r="F101" s="122"/>
      <c r="G101" s="122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31" t="s">
        <v>86</v>
      </c>
      <c r="B102" s="131"/>
      <c r="C102" s="131"/>
      <c r="D102" s="131"/>
      <c r="E102" s="131"/>
      <c r="F102" s="131"/>
      <c r="G102" s="131"/>
      <c r="H102" s="24">
        <f>SUM(H94:H101)</f>
        <v>0.22009960977720999</v>
      </c>
      <c r="I102" s="25">
        <f>SUM(I94:I101)</f>
        <v>592.40676363636362</v>
      </c>
      <c r="J102" s="33"/>
    </row>
    <row r="103" spans="1:10" ht="18" customHeight="1" x14ac:dyDescent="0.25">
      <c r="A103" s="28" t="s">
        <v>87</v>
      </c>
      <c r="B103" s="144" t="s">
        <v>88</v>
      </c>
      <c r="C103" s="144"/>
      <c r="D103" s="144"/>
      <c r="E103" s="144"/>
      <c r="F103" s="144"/>
      <c r="G103" s="144"/>
      <c r="H103" s="34"/>
      <c r="I103" s="35"/>
    </row>
    <row r="104" spans="1:10" ht="15" customHeight="1" x14ac:dyDescent="0.25">
      <c r="A104" s="163" t="s">
        <v>89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1" t="s">
        <v>90</v>
      </c>
      <c r="B105" s="141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69">
        <f>IF(I12="Não aplicável",0,I12)</f>
        <v>5.3</v>
      </c>
      <c r="B106" s="169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1964.6272727272726</v>
      </c>
      <c r="G106" s="37">
        <f>IF(I14="Não aplicável",0,I14)</f>
        <v>0.06</v>
      </c>
      <c r="H106" s="36">
        <f>F106*G106</f>
        <v>117.87763636363636</v>
      </c>
      <c r="I106" s="23">
        <f>IF((E106-H106)&gt;0,E106-H106,0)</f>
        <v>115.32236363636363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3" t="s">
        <v>98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1" t="s">
        <v>90</v>
      </c>
      <c r="B109" s="141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64">
        <f>IF(I18="Não aplicável",0,I18)</f>
        <v>0</v>
      </c>
      <c r="B110" s="164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5" t="s">
        <v>173</v>
      </c>
      <c r="B112" s="166"/>
      <c r="C112" s="166"/>
      <c r="D112" s="166"/>
      <c r="E112" s="166"/>
      <c r="F112" s="167" t="str">
        <f>A15</f>
        <v xml:space="preserve">Auxílio Alimentação </v>
      </c>
      <c r="G112" s="167"/>
      <c r="H112" s="167"/>
      <c r="I112" s="168"/>
    </row>
    <row r="113" spans="1:12" ht="23.25" customHeight="1" x14ac:dyDescent="0.25">
      <c r="A113" s="143" t="s">
        <v>90</v>
      </c>
      <c r="B113" s="143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64">
        <f>IF(I15="Não aplicável",0,I15)</f>
        <v>25.42</v>
      </c>
      <c r="B114" s="164"/>
      <c r="C114" s="41">
        <f>IF(I16="Não aplicável",0,I16)</f>
        <v>22</v>
      </c>
      <c r="D114" s="16">
        <v>1</v>
      </c>
      <c r="E114" s="36">
        <f>A114*C114*D114</f>
        <v>559.24</v>
      </c>
      <c r="F114" s="36">
        <f>E114</f>
        <v>559.24</v>
      </c>
      <c r="G114" s="42">
        <f>IF(I17="Não aplicável",0,I17)</f>
        <v>0.19</v>
      </c>
      <c r="H114" s="36">
        <f>F114*G114</f>
        <v>106.2556</v>
      </c>
      <c r="I114" s="23">
        <f>E114-H114</f>
        <v>452.98439999999999</v>
      </c>
    </row>
    <row r="115" spans="1:12" ht="4.5" customHeight="1" x14ac:dyDescent="0.25"/>
    <row r="116" spans="1:12" ht="12" customHeight="1" x14ac:dyDescent="0.25">
      <c r="A116" s="170" t="s">
        <v>100</v>
      </c>
      <c r="B116" s="170"/>
      <c r="C116" s="170"/>
      <c r="D116" s="170"/>
      <c r="E116" s="170"/>
      <c r="F116" s="170"/>
      <c r="G116" s="170"/>
      <c r="H116" s="46">
        <f>H46+H91+H102</f>
        <v>2.0080216337772101</v>
      </c>
      <c r="I116" s="47">
        <f>I46+I91+I102</f>
        <v>5404.6692703447625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2" t="s">
        <v>101</v>
      </c>
      <c r="B118" s="142"/>
      <c r="C118" s="142"/>
      <c r="D118" s="142"/>
      <c r="E118" s="142"/>
      <c r="F118" s="142"/>
      <c r="G118" s="142"/>
      <c r="H118" s="142"/>
      <c r="I118" s="142"/>
    </row>
    <row r="119" spans="1:12" ht="33.75" customHeight="1" x14ac:dyDescent="0.25">
      <c r="A119" s="21" t="s">
        <v>32</v>
      </c>
      <c r="B119" s="134" t="s">
        <v>102</v>
      </c>
      <c r="C119" s="134"/>
      <c r="D119" s="134"/>
      <c r="E119" s="134"/>
      <c r="F119" s="134"/>
      <c r="G119" s="13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22" t="s">
        <v>103</v>
      </c>
      <c r="C120" s="122"/>
      <c r="D120" s="122"/>
      <c r="E120" s="122"/>
      <c r="F120" s="122"/>
      <c r="G120" s="122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46" t="s">
        <v>104</v>
      </c>
      <c r="C121" s="146"/>
      <c r="D121" s="146"/>
      <c r="E121" s="146"/>
      <c r="F121" s="146"/>
      <c r="G121" s="146"/>
      <c r="H121" s="22">
        <f t="shared" si="6"/>
        <v>0</v>
      </c>
      <c r="I121" s="23">
        <v>0</v>
      </c>
    </row>
    <row r="122" spans="1:12" ht="15" customHeight="1" x14ac:dyDescent="0.25">
      <c r="A122" s="16">
        <v>3</v>
      </c>
      <c r="B122" s="122" t="s">
        <v>105</v>
      </c>
      <c r="C122" s="122"/>
      <c r="D122" s="122"/>
      <c r="E122" s="122"/>
      <c r="F122" s="122"/>
      <c r="G122" s="122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2" t="s">
        <v>186</v>
      </c>
      <c r="C123" s="122"/>
      <c r="D123" s="122"/>
      <c r="E123" s="122"/>
      <c r="F123" s="122"/>
      <c r="G123" s="122"/>
      <c r="H123" s="22">
        <f t="shared" si="6"/>
        <v>0</v>
      </c>
      <c r="I123" s="23">
        <f>IF(F130=20%,G130,0)</f>
        <v>0</v>
      </c>
    </row>
    <row r="124" spans="1:12" ht="15" customHeight="1" x14ac:dyDescent="0.25">
      <c r="A124" s="16">
        <v>5</v>
      </c>
      <c r="B124" s="122" t="s">
        <v>188</v>
      </c>
      <c r="C124" s="122"/>
      <c r="D124" s="122"/>
      <c r="E124" s="122"/>
      <c r="F124" s="122"/>
      <c r="G124" s="122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2" t="s">
        <v>187</v>
      </c>
      <c r="C125" s="122"/>
      <c r="D125" s="122"/>
      <c r="E125" s="122"/>
      <c r="F125" s="122"/>
      <c r="G125" s="122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2" t="s">
        <v>106</v>
      </c>
      <c r="C126" s="122"/>
      <c r="D126" s="122"/>
      <c r="E126" s="122"/>
      <c r="F126" s="122"/>
      <c r="G126" s="122"/>
      <c r="H126" s="22">
        <f t="shared" si="6"/>
        <v>0</v>
      </c>
      <c r="I126" s="23">
        <v>0</v>
      </c>
    </row>
    <row r="127" spans="1:12" ht="15" customHeight="1" x14ac:dyDescent="0.25">
      <c r="A127" s="131" t="s">
        <v>107</v>
      </c>
      <c r="B127" s="131"/>
      <c r="C127" s="131"/>
      <c r="D127" s="131"/>
      <c r="E127" s="131"/>
      <c r="F127" s="131"/>
      <c r="G127" s="131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25">
      <c r="B128" s="132" t="s">
        <v>189</v>
      </c>
      <c r="C128" s="132"/>
      <c r="D128" s="132"/>
      <c r="E128" s="132"/>
      <c r="F128" s="132"/>
      <c r="G128" s="132"/>
      <c r="H128" s="132"/>
      <c r="I128" s="132"/>
    </row>
    <row r="129" spans="1:12" ht="5.25" customHeight="1" x14ac:dyDescent="0.25"/>
    <row r="130" spans="1:12" ht="48.75" customHeight="1" x14ac:dyDescent="0.25">
      <c r="A130" s="172" t="s">
        <v>108</v>
      </c>
      <c r="B130" s="172"/>
      <c r="C130" s="172"/>
      <c r="D130" s="172"/>
      <c r="E130" s="172"/>
      <c r="F130" s="54">
        <f>I29</f>
        <v>0.1</v>
      </c>
      <c r="G130" s="55">
        <f>I132*F130</f>
        <v>528.93469067083981</v>
      </c>
      <c r="H130" s="56" t="s">
        <v>109</v>
      </c>
      <c r="I130" s="57">
        <f>I97</f>
        <v>115.32236363636363</v>
      </c>
    </row>
    <row r="131" spans="1:12" s="60" customFormat="1" ht="16.5" customHeight="1" x14ac:dyDescent="0.25">
      <c r="A131" s="173" t="s">
        <v>110</v>
      </c>
      <c r="B131" s="173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74">
        <f>I46</f>
        <v>2691.5393636363633</v>
      </c>
      <c r="B132" s="174"/>
      <c r="C132" s="61">
        <f>I66</f>
        <v>990.48648581818168</v>
      </c>
      <c r="D132" s="61">
        <f>I78</f>
        <v>686.18911998354542</v>
      </c>
      <c r="E132" s="61">
        <f>I85</f>
        <v>191.52994111636363</v>
      </c>
      <c r="F132" s="61">
        <f>I89</f>
        <v>252.51759615394474</v>
      </c>
      <c r="G132" s="61">
        <f>I102</f>
        <v>592.40676363636362</v>
      </c>
      <c r="H132" s="61">
        <f>A132+C132+D132+E132+F132+G132</f>
        <v>5404.6692703447616</v>
      </c>
      <c r="I132" s="61">
        <f>H132-I130</f>
        <v>5289.3469067083979</v>
      </c>
      <c r="J132" s="33"/>
    </row>
    <row r="133" spans="1:12" ht="4.5" customHeight="1" x14ac:dyDescent="0.25">
      <c r="A133" s="28"/>
      <c r="B133" s="175"/>
      <c r="C133" s="175"/>
      <c r="D133" s="175"/>
      <c r="E133" s="175"/>
      <c r="F133" s="175"/>
      <c r="G133" s="175"/>
      <c r="H133" s="175"/>
      <c r="I133" s="175"/>
    </row>
    <row r="134" spans="1:12" ht="33.75" customHeight="1" x14ac:dyDescent="0.25">
      <c r="A134" s="21" t="s">
        <v>44</v>
      </c>
      <c r="B134" s="134" t="s">
        <v>118</v>
      </c>
      <c r="C134" s="134"/>
      <c r="D134" s="134"/>
      <c r="E134" s="134"/>
      <c r="F134" s="134"/>
      <c r="G134" s="13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22" t="s">
        <v>119</v>
      </c>
      <c r="C135" s="122"/>
      <c r="D135" s="122"/>
      <c r="E135" s="122"/>
      <c r="F135" s="122"/>
      <c r="G135" s="122"/>
      <c r="H135" s="22">
        <f>I135/$I$145</f>
        <v>0</v>
      </c>
      <c r="I135" s="23">
        <v>0</v>
      </c>
    </row>
    <row r="136" spans="1:12" ht="15" customHeight="1" x14ac:dyDescent="0.25">
      <c r="A136" s="16">
        <v>2</v>
      </c>
      <c r="B136" s="122" t="s">
        <v>120</v>
      </c>
      <c r="C136" s="122"/>
      <c r="D136" s="122"/>
      <c r="E136" s="122"/>
      <c r="F136" s="122"/>
      <c r="G136" s="122"/>
      <c r="H136" s="22">
        <f>I136/$I$145</f>
        <v>0</v>
      </c>
      <c r="I136" s="23">
        <v>0</v>
      </c>
    </row>
    <row r="137" spans="1:12" ht="35.65" customHeight="1" x14ac:dyDescent="0.25">
      <c r="A137" s="131" t="s">
        <v>176</v>
      </c>
      <c r="B137" s="131"/>
      <c r="C137" s="131"/>
      <c r="D137" s="131"/>
      <c r="E137" s="131"/>
      <c r="F137" s="131"/>
      <c r="G137" s="131"/>
      <c r="H137" s="24">
        <f>H135+H136</f>
        <v>0</v>
      </c>
      <c r="I137" s="25">
        <f>SUM(I135:I136)</f>
        <v>0</v>
      </c>
    </row>
    <row r="138" spans="1:12" ht="4.5" customHeight="1" x14ac:dyDescent="0.25"/>
    <row r="139" spans="1:12" ht="33.75" customHeight="1" x14ac:dyDescent="0.25">
      <c r="A139" s="21" t="s">
        <v>57</v>
      </c>
      <c r="B139" s="134" t="s">
        <v>121</v>
      </c>
      <c r="C139" s="134"/>
      <c r="D139" s="134"/>
      <c r="E139" s="134"/>
      <c r="F139" s="134"/>
      <c r="G139" s="13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22" t="s">
        <v>121</v>
      </c>
      <c r="C140" s="122"/>
      <c r="D140" s="122"/>
      <c r="E140" s="122"/>
      <c r="F140" s="122"/>
      <c r="G140" s="122"/>
      <c r="H140" s="22">
        <f>I140/I145</f>
        <v>0</v>
      </c>
      <c r="I140" s="23">
        <v>0</v>
      </c>
    </row>
    <row r="141" spans="1:12" ht="36.6" customHeight="1" x14ac:dyDescent="0.25">
      <c r="A141" s="131" t="s">
        <v>175</v>
      </c>
      <c r="B141" s="131"/>
      <c r="C141" s="131"/>
      <c r="D141" s="131"/>
      <c r="E141" s="131"/>
      <c r="F141" s="131"/>
      <c r="G141" s="131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1" t="s">
        <v>122</v>
      </c>
      <c r="B143" s="171"/>
      <c r="C143" s="171"/>
      <c r="D143" s="171"/>
      <c r="E143" s="171"/>
      <c r="F143" s="54">
        <v>0.18</v>
      </c>
      <c r="G143" s="55">
        <f>I145*F143</f>
        <v>952.08244320751157</v>
      </c>
      <c r="H143" s="56" t="s">
        <v>109</v>
      </c>
      <c r="I143" s="57">
        <f>I97</f>
        <v>115.32236363636363</v>
      </c>
      <c r="L143" s="2"/>
    </row>
    <row r="144" spans="1:12" s="60" customFormat="1" ht="16.5" customHeight="1" x14ac:dyDescent="0.25">
      <c r="A144" s="173" t="s">
        <v>110</v>
      </c>
      <c r="B144" s="173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74">
        <f>I46</f>
        <v>2691.5393636363633</v>
      </c>
      <c r="B145" s="174"/>
      <c r="C145" s="61">
        <f>I66</f>
        <v>990.48648581818168</v>
      </c>
      <c r="D145" s="61">
        <f>I78</f>
        <v>686.18911998354542</v>
      </c>
      <c r="E145" s="61">
        <f>I85</f>
        <v>191.52994111636363</v>
      </c>
      <c r="F145" s="61">
        <f>I89</f>
        <v>252.51759615394474</v>
      </c>
      <c r="G145" s="61">
        <f>I102</f>
        <v>592.40676363636362</v>
      </c>
      <c r="H145" s="61">
        <f>A145+C145+D145+E145+F145+G145</f>
        <v>5404.6692703447616</v>
      </c>
      <c r="I145" s="61">
        <f>H145-I143</f>
        <v>5289.3469067083979</v>
      </c>
      <c r="J145" s="33"/>
      <c r="L145" s="2"/>
    </row>
    <row r="146" spans="1:12" ht="4.5" customHeight="1" x14ac:dyDescent="0.25"/>
    <row r="147" spans="1:12" ht="12" customHeight="1" x14ac:dyDescent="0.25">
      <c r="A147" s="170" t="s">
        <v>123</v>
      </c>
      <c r="B147" s="170"/>
      <c r="C147" s="170"/>
      <c r="D147" s="170"/>
      <c r="E147" s="170"/>
      <c r="F147" s="170"/>
      <c r="G147" s="170"/>
      <c r="H147" s="46">
        <f>H127+H137+H141</f>
        <v>0</v>
      </c>
      <c r="I147" s="47">
        <f>I127+I137+I141</f>
        <v>0</v>
      </c>
    </row>
    <row r="148" spans="1:12" ht="4.5" customHeight="1" x14ac:dyDescent="0.25"/>
    <row r="149" spans="1:12" ht="11.25" customHeight="1" x14ac:dyDescent="0.25">
      <c r="A149" s="142" t="s">
        <v>124</v>
      </c>
      <c r="B149" s="142"/>
      <c r="C149" s="142"/>
      <c r="D149" s="142"/>
      <c r="E149" s="142"/>
      <c r="F149" s="142"/>
      <c r="G149" s="142"/>
      <c r="H149" s="142"/>
      <c r="I149" s="142"/>
    </row>
    <row r="150" spans="1:12" ht="33.75" customHeight="1" x14ac:dyDescent="0.25">
      <c r="A150" s="21" t="s">
        <v>32</v>
      </c>
      <c r="B150" s="134" t="s">
        <v>125</v>
      </c>
      <c r="C150" s="134"/>
      <c r="D150" s="134"/>
      <c r="E150" s="134"/>
      <c r="F150" s="134"/>
      <c r="G150" s="13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22" t="s">
        <v>126</v>
      </c>
      <c r="C151" s="122"/>
      <c r="D151" s="122"/>
      <c r="E151" s="122"/>
      <c r="F151" s="122"/>
      <c r="G151" s="122"/>
      <c r="H151" s="22">
        <f>I151/$I$116</f>
        <v>1.9241982507288632E-2</v>
      </c>
      <c r="I151" s="23">
        <f>($D$161/$E$162)*G161</f>
        <v>103.99655155765433</v>
      </c>
    </row>
    <row r="152" spans="1:12" ht="15" customHeight="1" x14ac:dyDescent="0.25">
      <c r="A152" s="16">
        <v>2</v>
      </c>
      <c r="B152" s="122" t="s">
        <v>127</v>
      </c>
      <c r="C152" s="122"/>
      <c r="D152" s="122"/>
      <c r="E152" s="122"/>
      <c r="F152" s="122"/>
      <c r="G152" s="122"/>
      <c r="H152" s="22">
        <f>I152/$I$116</f>
        <v>8.8629737609329448E-2</v>
      </c>
      <c r="I152" s="23">
        <f>($D$161/$E$162)*G162</f>
        <v>479.01441929586235</v>
      </c>
    </row>
    <row r="153" spans="1:12" ht="15" customHeight="1" x14ac:dyDescent="0.25">
      <c r="A153" s="16">
        <v>3</v>
      </c>
      <c r="B153" s="122" t="s">
        <v>12</v>
      </c>
      <c r="C153" s="122"/>
      <c r="D153" s="122"/>
      <c r="E153" s="122"/>
      <c r="F153" s="122"/>
      <c r="G153" s="122"/>
      <c r="H153" s="22">
        <f>I153/$I$116</f>
        <v>5.8309037900874647E-2</v>
      </c>
      <c r="I153" s="23">
        <f>($D$161/$E$162)*G163</f>
        <v>315.14106532622526</v>
      </c>
    </row>
    <row r="154" spans="1:12" ht="15" customHeight="1" x14ac:dyDescent="0.25">
      <c r="A154" s="16">
        <v>4</v>
      </c>
      <c r="B154" s="122" t="s">
        <v>128</v>
      </c>
      <c r="C154" s="122"/>
      <c r="D154" s="122"/>
      <c r="E154" s="122"/>
      <c r="F154" s="122"/>
      <c r="G154" s="122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22" t="s">
        <v>129</v>
      </c>
      <c r="C155" s="122"/>
      <c r="D155" s="122"/>
      <c r="E155" s="122"/>
      <c r="F155" s="122"/>
      <c r="G155" s="122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31" t="s">
        <v>130</v>
      </c>
      <c r="B156" s="131"/>
      <c r="C156" s="131"/>
      <c r="D156" s="131"/>
      <c r="E156" s="131"/>
      <c r="F156" s="131"/>
      <c r="G156" s="131"/>
      <c r="H156" s="24">
        <f>H151+H152+H153+H154+H155</f>
        <v>0.16618075801749271</v>
      </c>
      <c r="I156" s="25">
        <f>SUM(I151:I155)</f>
        <v>898.15203617974203</v>
      </c>
    </row>
    <row r="157" spans="1:12" ht="11.25" customHeight="1" x14ac:dyDescent="0.25">
      <c r="A157" s="28" t="s">
        <v>131</v>
      </c>
      <c r="B157" s="132" t="s">
        <v>132</v>
      </c>
      <c r="C157" s="132"/>
      <c r="D157" s="132"/>
      <c r="E157" s="132"/>
      <c r="F157" s="132"/>
      <c r="G157" s="132"/>
      <c r="H157" s="132"/>
      <c r="I157" s="132"/>
    </row>
    <row r="158" spans="1:12" ht="18.75" customHeight="1" x14ac:dyDescent="0.25">
      <c r="A158" s="28" t="s">
        <v>133</v>
      </c>
      <c r="B158" s="180" t="s">
        <v>134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3" t="s">
        <v>135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1" t="s">
        <v>136</v>
      </c>
      <c r="B160" s="141"/>
      <c r="C160" s="16" t="s">
        <v>137</v>
      </c>
      <c r="D160" s="149" t="s">
        <v>138</v>
      </c>
      <c r="E160" s="149"/>
      <c r="F160" s="16" t="s">
        <v>139</v>
      </c>
      <c r="G160" s="62" t="s">
        <v>140</v>
      </c>
      <c r="H160" s="141" t="s">
        <v>141</v>
      </c>
      <c r="I160" s="141"/>
    </row>
    <row r="161" spans="1:10" ht="13.5" customHeight="1" x14ac:dyDescent="0.25">
      <c r="A161" s="181">
        <f>I116</f>
        <v>5404.6692703447625</v>
      </c>
      <c r="B161" s="181"/>
      <c r="C161" s="23">
        <f>I147</f>
        <v>0</v>
      </c>
      <c r="D161" s="182">
        <f>A161+C161</f>
        <v>5404.6692703447625</v>
      </c>
      <c r="E161" s="182"/>
      <c r="F161" s="16" t="str">
        <f>B151</f>
        <v>PIS</v>
      </c>
      <c r="G161" s="63">
        <v>1.6500000000000001E-2</v>
      </c>
      <c r="H161" s="177">
        <v>6.4999999999999997E-3</v>
      </c>
      <c r="I161" s="177"/>
      <c r="J161" s="33"/>
    </row>
    <row r="162" spans="1:10" ht="13.5" customHeight="1" x14ac:dyDescent="0.25">
      <c r="A162" s="176" t="s">
        <v>142</v>
      </c>
      <c r="B162" s="176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77">
        <v>0.03</v>
      </c>
      <c r="I162" s="177"/>
    </row>
    <row r="163" spans="1:10" ht="13.5" customHeight="1" x14ac:dyDescent="0.25">
      <c r="A163" s="178" t="s">
        <v>143</v>
      </c>
      <c r="B163" s="178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77">
        <f>I11</f>
        <v>0.05</v>
      </c>
      <c r="I163" s="177"/>
    </row>
    <row r="164" spans="1:10" ht="13.5" customHeight="1" x14ac:dyDescent="0.25">
      <c r="A164" s="179" t="s">
        <v>144</v>
      </c>
      <c r="B164" s="179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77">
        <v>0</v>
      </c>
      <c r="I164" s="177"/>
    </row>
    <row r="165" spans="1:10" ht="13.5" customHeight="1" x14ac:dyDescent="0.25">
      <c r="A165" s="184" t="s">
        <v>146</v>
      </c>
      <c r="B165" s="184" t="s">
        <v>147</v>
      </c>
      <c r="C165" s="184"/>
      <c r="D165" s="184"/>
      <c r="E165" s="184"/>
      <c r="F165" s="12" t="s">
        <v>148</v>
      </c>
      <c r="G165" s="63">
        <v>0</v>
      </c>
      <c r="H165" s="177">
        <v>0</v>
      </c>
      <c r="I165" s="177"/>
    </row>
    <row r="166" spans="1:10" ht="18" customHeight="1" x14ac:dyDescent="0.25">
      <c r="A166" s="184"/>
      <c r="B166" s="184"/>
      <c r="C166" s="184"/>
      <c r="D166" s="184"/>
      <c r="E166" s="184"/>
      <c r="F166" s="3" t="s">
        <v>149</v>
      </c>
      <c r="G166" s="70">
        <f>SUM(G161:G165)</f>
        <v>0.14250000000000002</v>
      </c>
      <c r="H166" s="185">
        <f>SUM(H161:I165)</f>
        <v>8.6499999999999994E-2</v>
      </c>
      <c r="I166" s="185"/>
    </row>
    <row r="167" spans="1:10" ht="18" customHeight="1" x14ac:dyDescent="0.25">
      <c r="A167" s="28" t="s">
        <v>150</v>
      </c>
      <c r="B167" s="180" t="s">
        <v>151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71"/>
      <c r="B168" s="186"/>
      <c r="C168" s="186"/>
      <c r="D168" s="186"/>
      <c r="E168" s="186"/>
      <c r="F168" s="186"/>
      <c r="G168" s="186"/>
      <c r="H168" s="186"/>
      <c r="I168" s="186"/>
    </row>
    <row r="169" spans="1:10" ht="12" customHeight="1" x14ac:dyDescent="0.25">
      <c r="A169" s="170" t="s">
        <v>152</v>
      </c>
      <c r="B169" s="170"/>
      <c r="C169" s="170"/>
      <c r="D169" s="170"/>
      <c r="E169" s="170"/>
      <c r="F169" s="170"/>
      <c r="G169" s="170"/>
      <c r="H169" s="46">
        <f>H156</f>
        <v>0.16618075801749271</v>
      </c>
      <c r="I169" s="47">
        <f>I156</f>
        <v>898.15203617974203</v>
      </c>
    </row>
    <row r="170" spans="1:10" ht="4.5" customHeight="1" x14ac:dyDescent="0.25"/>
    <row r="171" spans="1:10" ht="11.25" customHeight="1" x14ac:dyDescent="0.25">
      <c r="A171" s="183" t="s">
        <v>153</v>
      </c>
      <c r="B171" s="183"/>
      <c r="C171" s="183"/>
      <c r="D171" s="183"/>
      <c r="E171" s="183"/>
      <c r="F171" s="183"/>
      <c r="G171" s="183"/>
      <c r="H171" s="183"/>
      <c r="I171" s="183"/>
    </row>
    <row r="172" spans="1:10" ht="11.25" customHeight="1" x14ac:dyDescent="0.25">
      <c r="A172" s="142" t="s">
        <v>31</v>
      </c>
      <c r="B172" s="142"/>
      <c r="C172" s="142"/>
      <c r="D172" s="142"/>
      <c r="E172" s="142"/>
      <c r="F172" s="142"/>
      <c r="G172" s="142"/>
      <c r="H172" s="142"/>
      <c r="I172" s="142"/>
    </row>
    <row r="173" spans="1:10" ht="15" customHeight="1" x14ac:dyDescent="0.25">
      <c r="A173" s="16">
        <v>1</v>
      </c>
      <c r="B173" s="122" t="s">
        <v>154</v>
      </c>
      <c r="C173" s="122"/>
      <c r="D173" s="122"/>
      <c r="E173" s="122"/>
      <c r="F173" s="122"/>
      <c r="G173" s="122"/>
      <c r="H173" s="22">
        <f>I173/$G$196</f>
        <v>0.4270372318583992</v>
      </c>
      <c r="I173" s="72">
        <f>I46</f>
        <v>2691.5393636363633</v>
      </c>
    </row>
    <row r="174" spans="1:10" ht="15" customHeight="1" x14ac:dyDescent="0.25">
      <c r="A174" s="16">
        <v>2</v>
      </c>
      <c r="B174" s="122" t="s">
        <v>155</v>
      </c>
      <c r="C174" s="122"/>
      <c r="D174" s="122"/>
      <c r="E174" s="122"/>
      <c r="F174" s="122"/>
      <c r="G174" s="122"/>
      <c r="H174" s="22">
        <f>I174/$G$196</f>
        <v>0.33647204004922721</v>
      </c>
      <c r="I174" s="72">
        <f>I66+I78+I85+I89</f>
        <v>2120.7231430720358</v>
      </c>
    </row>
    <row r="175" spans="1:10" ht="15" customHeight="1" x14ac:dyDescent="0.25">
      <c r="A175" s="16">
        <v>3</v>
      </c>
      <c r="B175" s="122" t="s">
        <v>156</v>
      </c>
      <c r="C175" s="122"/>
      <c r="D175" s="122"/>
      <c r="E175" s="122"/>
      <c r="F175" s="122"/>
      <c r="G175" s="122"/>
      <c r="H175" s="22">
        <f>I175/$G$196</f>
        <v>9.3990728092373604E-2</v>
      </c>
      <c r="I175" s="72">
        <f>I102</f>
        <v>592.40676363636362</v>
      </c>
    </row>
    <row r="176" spans="1:10" s="27" customFormat="1" ht="15" customHeight="1" x14ac:dyDescent="0.25">
      <c r="A176" s="170" t="s">
        <v>157</v>
      </c>
      <c r="B176" s="170"/>
      <c r="C176" s="170"/>
      <c r="D176" s="170"/>
      <c r="E176" s="170"/>
      <c r="F176" s="170"/>
      <c r="G176" s="170"/>
      <c r="H176" s="46">
        <f>H173+H174+H175</f>
        <v>0.85750000000000004</v>
      </c>
      <c r="I176" s="47">
        <f>SUM(I173:I175)</f>
        <v>5404.6692703447625</v>
      </c>
      <c r="J176" s="34"/>
    </row>
    <row r="177" spans="1:11" ht="4.5" customHeight="1" x14ac:dyDescent="0.25"/>
    <row r="178" spans="1:11" ht="11.25" customHeight="1" x14ac:dyDescent="0.25">
      <c r="A178" s="142" t="s">
        <v>101</v>
      </c>
      <c r="B178" s="142"/>
      <c r="C178" s="142"/>
      <c r="D178" s="142"/>
      <c r="E178" s="142"/>
      <c r="F178" s="142"/>
      <c r="G178" s="142"/>
      <c r="H178" s="142"/>
      <c r="I178" s="142"/>
    </row>
    <row r="179" spans="1:11" ht="15" customHeight="1" x14ac:dyDescent="0.25">
      <c r="A179" s="16">
        <v>1</v>
      </c>
      <c r="B179" s="122" t="s">
        <v>158</v>
      </c>
      <c r="C179" s="122"/>
      <c r="D179" s="122"/>
      <c r="E179" s="122"/>
      <c r="F179" s="122"/>
      <c r="G179" s="122"/>
      <c r="H179" s="22">
        <f>I179/$G$196</f>
        <v>0</v>
      </c>
      <c r="I179" s="23">
        <f>I127</f>
        <v>0</v>
      </c>
    </row>
    <row r="180" spans="1:11" ht="15" customHeight="1" x14ac:dyDescent="0.25">
      <c r="A180" s="16">
        <v>2</v>
      </c>
      <c r="B180" s="122" t="s">
        <v>159</v>
      </c>
      <c r="C180" s="122"/>
      <c r="D180" s="122"/>
      <c r="E180" s="122"/>
      <c r="F180" s="122"/>
      <c r="G180" s="122"/>
      <c r="H180" s="22">
        <f>I180/$G$196</f>
        <v>0</v>
      </c>
      <c r="I180" s="23">
        <f>I137</f>
        <v>0</v>
      </c>
    </row>
    <row r="181" spans="1:11" ht="15" customHeight="1" x14ac:dyDescent="0.25">
      <c r="A181" s="16">
        <v>3</v>
      </c>
      <c r="B181" s="122" t="s">
        <v>160</v>
      </c>
      <c r="C181" s="122"/>
      <c r="D181" s="122"/>
      <c r="E181" s="122"/>
      <c r="F181" s="122"/>
      <c r="G181" s="122"/>
      <c r="H181" s="22">
        <f>I181/$G$196</f>
        <v>0</v>
      </c>
      <c r="I181" s="23">
        <f>I141</f>
        <v>0</v>
      </c>
    </row>
    <row r="182" spans="1:11" ht="15" customHeight="1" x14ac:dyDescent="0.25">
      <c r="A182" s="170" t="s">
        <v>161</v>
      </c>
      <c r="B182" s="170"/>
      <c r="C182" s="170"/>
      <c r="D182" s="170"/>
      <c r="E182" s="170"/>
      <c r="F182" s="170"/>
      <c r="G182" s="170"/>
      <c r="H182" s="46">
        <f>H179+H180+H181</f>
        <v>0</v>
      </c>
      <c r="I182" s="47">
        <f>I179+I180+I181</f>
        <v>0</v>
      </c>
    </row>
    <row r="183" spans="1:11" ht="4.5" customHeight="1" x14ac:dyDescent="0.25"/>
    <row r="184" spans="1:11" ht="11.25" customHeight="1" x14ac:dyDescent="0.25">
      <c r="A184" s="142" t="s">
        <v>124</v>
      </c>
      <c r="B184" s="142"/>
      <c r="C184" s="142"/>
      <c r="D184" s="142"/>
      <c r="E184" s="142"/>
      <c r="F184" s="142"/>
      <c r="G184" s="142"/>
      <c r="H184" s="142"/>
      <c r="I184" s="142"/>
    </row>
    <row r="185" spans="1:11" ht="15" customHeight="1" x14ac:dyDescent="0.25">
      <c r="A185" s="16">
        <v>1</v>
      </c>
      <c r="B185" s="122" t="s">
        <v>162</v>
      </c>
      <c r="C185" s="122"/>
      <c r="D185" s="122"/>
      <c r="E185" s="122"/>
      <c r="F185" s="122"/>
      <c r="G185" s="122"/>
      <c r="H185" s="22">
        <f>I185/$G$196</f>
        <v>0.14250000000000002</v>
      </c>
      <c r="I185" s="23">
        <f>I156</f>
        <v>898.15203617974203</v>
      </c>
    </row>
    <row r="186" spans="1:11" ht="15" customHeight="1" x14ac:dyDescent="0.25">
      <c r="A186" s="170" t="s">
        <v>163</v>
      </c>
      <c r="B186" s="170"/>
      <c r="C186" s="170"/>
      <c r="D186" s="170"/>
      <c r="E186" s="170"/>
      <c r="F186" s="170"/>
      <c r="G186" s="170"/>
      <c r="H186" s="46">
        <f>H185</f>
        <v>0.14250000000000002</v>
      </c>
      <c r="I186" s="47">
        <f>I156</f>
        <v>898.15203617974203</v>
      </c>
      <c r="K186" s="40"/>
    </row>
    <row r="187" spans="1:11" ht="4.5" customHeight="1" x14ac:dyDescent="0.25"/>
    <row r="188" spans="1:11" ht="11.25" customHeight="1" x14ac:dyDescent="0.25">
      <c r="A188" s="130" t="s">
        <v>183</v>
      </c>
      <c r="B188" s="130"/>
      <c r="C188" s="130"/>
      <c r="D188" s="130"/>
      <c r="E188" s="130"/>
      <c r="F188" s="130"/>
      <c r="G188" s="130"/>
      <c r="H188" s="130"/>
      <c r="I188" s="130"/>
    </row>
    <row r="189" spans="1:11" ht="4.9000000000000004" customHeight="1" x14ac:dyDescent="0.25">
      <c r="A189" s="129"/>
      <c r="B189" s="129"/>
      <c r="C189" s="129"/>
      <c r="D189" s="129"/>
      <c r="E189" s="129"/>
      <c r="F189" s="129"/>
      <c r="G189" s="129"/>
      <c r="H189" s="129"/>
      <c r="I189" s="129"/>
    </row>
    <row r="190" spans="1:11" ht="22.5" customHeight="1" x14ac:dyDescent="0.25">
      <c r="A190" s="123" t="s">
        <v>196</v>
      </c>
      <c r="B190" s="124"/>
      <c r="C190" s="124"/>
      <c r="D190" s="124"/>
      <c r="E190" s="124"/>
      <c r="F190" s="124"/>
      <c r="G190" s="124"/>
      <c r="H190" s="125"/>
      <c r="I190" s="93">
        <f>I123*H196</f>
        <v>0</v>
      </c>
    </row>
    <row r="191" spans="1:11" ht="4.5" customHeight="1" x14ac:dyDescent="0.25">
      <c r="A191" s="92"/>
      <c r="B191" s="92"/>
      <c r="C191" s="92"/>
      <c r="D191" s="92"/>
      <c r="E191" s="92"/>
      <c r="F191" s="92"/>
      <c r="G191" s="94"/>
      <c r="H191" s="94"/>
      <c r="I191" s="94"/>
    </row>
    <row r="192" spans="1:11" ht="40.5" customHeight="1" x14ac:dyDescent="0.25">
      <c r="A192" s="130" t="s">
        <v>181</v>
      </c>
      <c r="B192" s="130"/>
      <c r="C192" s="130"/>
      <c r="D192" s="130"/>
      <c r="E192" s="130"/>
      <c r="F192" s="123"/>
      <c r="G192" s="126" t="s">
        <v>185</v>
      </c>
      <c r="H192" s="127"/>
      <c r="I192" s="128"/>
    </row>
    <row r="193" spans="1:9" ht="11.25" customHeight="1" x14ac:dyDescent="0.25">
      <c r="A193" s="130"/>
      <c r="B193" s="130"/>
      <c r="C193" s="130"/>
      <c r="D193" s="130"/>
      <c r="E193" s="130"/>
      <c r="F193" s="130"/>
      <c r="G193" s="95"/>
      <c r="H193" s="96"/>
      <c r="I193" s="97">
        <f>((H70+H76+H77+H82+H83+H84)+((H70+H76+H77+H82+H83+H84)*H66))*I46*H196</f>
        <v>1036.3024933031322</v>
      </c>
    </row>
    <row r="194" spans="1:9" ht="4.9000000000000004" customHeight="1" x14ac:dyDescent="0.25">
      <c r="A194" s="129"/>
      <c r="B194" s="129"/>
      <c r="C194" s="129"/>
      <c r="D194" s="129"/>
      <c r="E194" s="129"/>
      <c r="F194" s="129"/>
      <c r="G194" s="129"/>
      <c r="H194" s="129"/>
      <c r="I194" s="129"/>
    </row>
    <row r="195" spans="1:9" ht="35.450000000000003" customHeight="1" x14ac:dyDescent="0.25">
      <c r="A195" s="135" t="s">
        <v>182</v>
      </c>
      <c r="B195" s="136"/>
      <c r="C195" s="136"/>
      <c r="D195" s="136"/>
      <c r="E195" s="136"/>
      <c r="F195" s="137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38"/>
      <c r="B196" s="139"/>
      <c r="C196" s="139"/>
      <c r="D196" s="139"/>
      <c r="E196" s="139"/>
      <c r="F196" s="140"/>
      <c r="G196" s="87">
        <f>I176+I182+I186</f>
        <v>6302.8213065245045</v>
      </c>
      <c r="H196" s="80">
        <f>IF(D6="12x36",2,1)</f>
        <v>1</v>
      </c>
      <c r="I196" s="88">
        <f>G196*H196</f>
        <v>6302.8213065245045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9"/>
  <sheetViews>
    <sheetView tabSelected="1" view="pageBreakPreview" topLeftCell="B1" workbookViewId="0">
      <selection activeCell="A5" sqref="A5:K5"/>
    </sheetView>
  </sheetViews>
  <sheetFormatPr defaultColWidth="8.42578125" defaultRowHeight="15" x14ac:dyDescent="0.25"/>
  <cols>
    <col min="1" max="1" width="31.5703125" style="73" customWidth="1"/>
    <col min="2" max="2" width="24.42578125" style="73" customWidth="1"/>
    <col min="3" max="3" width="16.5703125" style="73" customWidth="1"/>
    <col min="4" max="4" width="17.42578125" style="73" customWidth="1"/>
    <col min="5" max="5" width="7.28515625" style="73" customWidth="1"/>
    <col min="6" max="6" width="15.7109375" style="73" customWidth="1"/>
    <col min="7" max="7" width="16" style="73" customWidth="1"/>
    <col min="8" max="8" width="15.42578125" style="73" customWidth="1"/>
    <col min="9" max="9" width="14.85546875" style="73" customWidth="1"/>
    <col min="10" max="10" width="15.42578125" style="73" customWidth="1"/>
    <col min="11" max="11" width="15" style="73" customWidth="1"/>
    <col min="12" max="16384" width="8.42578125" style="73"/>
  </cols>
  <sheetData>
    <row r="1" spans="1:11" ht="76.5" customHeight="1" x14ac:dyDescent="0.25">
      <c r="A1" s="83" t="s">
        <v>167</v>
      </c>
      <c r="B1" s="83" t="s">
        <v>168</v>
      </c>
      <c r="C1" s="82" t="s">
        <v>169</v>
      </c>
      <c r="D1" s="82" t="s">
        <v>170</v>
      </c>
      <c r="E1" s="84" t="s">
        <v>171</v>
      </c>
      <c r="F1" s="84" t="s">
        <v>197</v>
      </c>
      <c r="G1" s="84" t="s">
        <v>198</v>
      </c>
      <c r="H1" s="85" t="s">
        <v>199</v>
      </c>
      <c r="I1" s="86" t="s">
        <v>200</v>
      </c>
      <c r="J1" s="86" t="s">
        <v>180</v>
      </c>
      <c r="K1" s="85" t="s">
        <v>203</v>
      </c>
    </row>
    <row r="2" spans="1:11" x14ac:dyDescent="0.25">
      <c r="A2" s="74" t="s">
        <v>204</v>
      </c>
      <c r="B2" s="74" t="s">
        <v>211</v>
      </c>
      <c r="C2" s="75">
        <v>40</v>
      </c>
      <c r="D2" s="75" t="s">
        <v>212</v>
      </c>
      <c r="E2" s="76">
        <v>48</v>
      </c>
      <c r="F2" s="101">
        <f>'Cidades com VT'!I190</f>
        <v>0</v>
      </c>
      <c r="G2" s="101">
        <f t="shared" ref="G2:G4" si="0">F2*E2</f>
        <v>0</v>
      </c>
      <c r="H2" s="98">
        <f>'Cidades com VT'!I193</f>
        <v>756.42517759352722</v>
      </c>
      <c r="I2" s="98">
        <f>H2*E2</f>
        <v>36308.408524489307</v>
      </c>
      <c r="J2" s="99">
        <f>'Cidades com VT'!I196</f>
        <v>4785.6409720075908</v>
      </c>
      <c r="K2" s="99">
        <f t="shared" ref="K2:K4" si="1">E2*J2</f>
        <v>229710.76665636437</v>
      </c>
    </row>
    <row r="3" spans="1:11" x14ac:dyDescent="0.25">
      <c r="A3" s="74" t="s">
        <v>204</v>
      </c>
      <c r="B3" s="74" t="s">
        <v>213</v>
      </c>
      <c r="C3" s="75">
        <v>40</v>
      </c>
      <c r="D3" s="75" t="s">
        <v>212</v>
      </c>
      <c r="E3" s="76">
        <v>107</v>
      </c>
      <c r="F3" s="101">
        <f>'Cidades sem VT'!I190</f>
        <v>0</v>
      </c>
      <c r="G3" s="101">
        <f t="shared" si="0"/>
        <v>0</v>
      </c>
      <c r="H3" s="98">
        <f>'Cidades sem VT'!I193</f>
        <v>756.42517759352722</v>
      </c>
      <c r="I3" s="98">
        <f t="shared" ref="I3:I4" si="2">H3*E3</f>
        <v>80937.494002507417</v>
      </c>
      <c r="J3" s="100">
        <f>'Cidades sem VT'!I196</f>
        <v>4652.6936091663501</v>
      </c>
      <c r="K3" s="100">
        <f t="shared" si="1"/>
        <v>497838.21618079947</v>
      </c>
    </row>
    <row r="4" spans="1:11" x14ac:dyDescent="0.25">
      <c r="A4" s="74" t="s">
        <v>214</v>
      </c>
      <c r="B4" s="74" t="s">
        <v>209</v>
      </c>
      <c r="C4" s="75">
        <v>40</v>
      </c>
      <c r="D4" s="75" t="s">
        <v>212</v>
      </c>
      <c r="E4" s="76">
        <v>1</v>
      </c>
      <c r="F4" s="101">
        <f>Supervisor!I190</f>
        <v>0</v>
      </c>
      <c r="G4" s="101">
        <f t="shared" si="0"/>
        <v>0</v>
      </c>
      <c r="H4" s="98">
        <f>Supervisor!I193</f>
        <v>1036.3024933031322</v>
      </c>
      <c r="I4" s="98">
        <f t="shared" si="2"/>
        <v>1036.3024933031322</v>
      </c>
      <c r="J4" s="100">
        <f>Supervisor!I196</f>
        <v>6302.8213065245045</v>
      </c>
      <c r="K4" s="100">
        <f t="shared" si="1"/>
        <v>6302.8213065245045</v>
      </c>
    </row>
    <row r="5" spans="1:11" ht="6" customHeight="1" x14ac:dyDescent="0.25">
      <c r="A5" s="190"/>
      <c r="B5" s="191"/>
      <c r="C5" s="191"/>
      <c r="D5" s="191"/>
      <c r="E5" s="191"/>
      <c r="F5" s="191"/>
      <c r="G5" s="191"/>
      <c r="H5" s="191"/>
      <c r="I5" s="191"/>
      <c r="J5" s="191"/>
      <c r="K5" s="192"/>
    </row>
    <row r="6" spans="1:11" ht="63" customHeight="1" x14ac:dyDescent="0.25">
      <c r="A6" s="193" t="s">
        <v>195</v>
      </c>
      <c r="B6" s="194"/>
      <c r="C6" s="194"/>
      <c r="D6" s="195"/>
      <c r="E6" s="106">
        <f>SUM(E2:E4)</f>
        <v>156</v>
      </c>
      <c r="F6" s="102" t="s">
        <v>191</v>
      </c>
      <c r="G6" s="103">
        <f>SUM(G2:G4)</f>
        <v>0</v>
      </c>
      <c r="H6" s="102" t="s">
        <v>192</v>
      </c>
      <c r="I6" s="103">
        <f>SUM(I2:I4)</f>
        <v>118282.20502029985</v>
      </c>
      <c r="J6" s="104" t="s">
        <v>193</v>
      </c>
      <c r="K6" s="105">
        <f>I6/K8</f>
        <v>0.16117996079374655</v>
      </c>
    </row>
    <row r="7" spans="1:11" ht="6" customHeight="1" x14ac:dyDescent="0.25">
      <c r="A7" s="187"/>
      <c r="B7" s="188"/>
      <c r="C7" s="188"/>
      <c r="D7" s="188"/>
      <c r="E7" s="188"/>
      <c r="F7" s="188"/>
      <c r="G7" s="188"/>
      <c r="H7" s="188"/>
      <c r="I7" s="188"/>
      <c r="J7" s="188"/>
      <c r="K7" s="189"/>
    </row>
    <row r="8" spans="1:11" ht="26.45" customHeight="1" x14ac:dyDescent="0.25">
      <c r="A8" s="196" t="s">
        <v>194</v>
      </c>
      <c r="B8" s="197"/>
      <c r="C8" s="197"/>
      <c r="D8" s="197"/>
      <c r="E8" s="197"/>
      <c r="F8" s="197"/>
      <c r="G8" s="197"/>
      <c r="H8" s="197"/>
      <c r="I8" s="197"/>
      <c r="J8" s="198"/>
      <c r="K8" s="89">
        <f>SUM(K2:K4)</f>
        <v>733851.80414368829</v>
      </c>
    </row>
    <row r="9" spans="1:11" ht="6" customHeight="1" x14ac:dyDescent="0.25">
      <c r="A9" s="190"/>
      <c r="B9" s="191"/>
      <c r="C9" s="191"/>
      <c r="D9" s="191"/>
      <c r="E9" s="191"/>
      <c r="F9" s="191"/>
      <c r="G9" s="191"/>
      <c r="H9" s="191"/>
      <c r="I9" s="191"/>
      <c r="J9" s="191"/>
      <c r="K9" s="192"/>
    </row>
  </sheetData>
  <mergeCells count="5">
    <mergeCell ref="A7:K7"/>
    <mergeCell ref="A5:K5"/>
    <mergeCell ref="A9:K9"/>
    <mergeCell ref="A6:D6"/>
    <mergeCell ref="A8:J8"/>
  </mergeCells>
  <pageMargins left="0.51180555555555596" right="0.51180555555555596" top="0.78749999999999998" bottom="0.78749999999999998" header="0.511811023622047" footer="0.511811023622047"/>
  <pageSetup paperSize="9" scale="4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Cidades com VT</vt:lpstr>
      <vt:lpstr>Cidades sem VT</vt:lpstr>
      <vt:lpstr>Supervisor</vt:lpstr>
      <vt:lpstr>Resumo</vt:lpstr>
      <vt:lpstr>'Cidades com VT'!Area_de_impressao</vt:lpstr>
      <vt:lpstr>'Cidades sem VT'!Area_de_impressao</vt:lpstr>
      <vt:lpstr>Supervisor!Area_de_impressao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</cp:lastModifiedBy>
  <cp:revision>2</cp:revision>
  <cp:lastPrinted>2022-09-06T17:57:16Z</cp:lastPrinted>
  <dcterms:created xsi:type="dcterms:W3CDTF">2019-04-12T20:03:09Z</dcterms:created>
  <dcterms:modified xsi:type="dcterms:W3CDTF">2026-05-18T15:46:58Z</dcterms:modified>
  <dc:language>pt-BR</dc:language>
</cp:coreProperties>
</file>