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67 2026\"/>
    </mc:Choice>
  </mc:AlternateContent>
  <xr:revisionPtr revIDLastSave="0" documentId="13_ncr:1_{ADD5839B-B8C4-4006-8ED6-3DCC0C0A3337}" xr6:coauthVersionLast="47" xr6:coauthVersionMax="47" xr10:uidLastSave="{00000000-0000-0000-0000-000000000000}"/>
  <bookViews>
    <workbookView xWindow="-120" yWindow="-120" windowWidth="29040" windowHeight="15720" tabRatio="929" xr2:uid="{00000000-000D-0000-FFFF-FFFF00000000}"/>
  </bookViews>
  <sheets>
    <sheet name="Aux Limpeza 40h" sheetId="11" r:id="rId1"/>
    <sheet name="Aux Limpeza 30h" sheetId="16" r:id="rId2"/>
    <sheet name="Sup Limpeza" sheetId="15" r:id="rId3"/>
    <sheet name="Jardineiro" sheetId="14" r:id="rId4"/>
    <sheet name="Sup Jardinagem" sheetId="13" r:id="rId5"/>
    <sheet name="Recepcionista" sheetId="2" r:id="rId6"/>
    <sheet name="Materiais Equipamentos" sheetId="12" r:id="rId7"/>
    <sheet name="Resumo" sheetId="3" r:id="rId8"/>
  </sheets>
  <externalReferences>
    <externalReference r:id="rId9"/>
    <externalReference r:id="rId10"/>
  </externalReferences>
  <definedNames>
    <definedName name="_xlnm.Print_Area" localSheetId="1">'Aux Limpeza 30h'!$A$1:$I$196</definedName>
    <definedName name="_xlnm.Print_Area" localSheetId="0">'Aux Limpeza 40h'!$A$1:$I$196</definedName>
    <definedName name="_xlnm.Print_Area" localSheetId="3">Jardineiro!$A$1:$I$196</definedName>
    <definedName name="_xlnm.Print_Area" localSheetId="5">Recepcionista!$A$1:$I$196</definedName>
    <definedName name="_xlnm.Print_Area" localSheetId="4">'Sup Jardinagem'!$A$1:$I$196</definedName>
    <definedName name="_xlnm.Print_Area" localSheetId="2">'Sup Limpeza'!$A$1:$I$196</definedName>
    <definedName name="Auxiliar" localSheetId="1">#REF!</definedName>
    <definedName name="Auxiliar" localSheetId="0">#REF!</definedName>
    <definedName name="Auxiliar" localSheetId="3">#REF!</definedName>
    <definedName name="Auxiliar" localSheetId="6">#REF!</definedName>
    <definedName name="Auxiliar" localSheetId="5">#REF!</definedName>
    <definedName name="Auxiliar" localSheetId="4">#REF!</definedName>
    <definedName name="Auxiliar" localSheetId="2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 localSheetId="3">#REF!</definedName>
    <definedName name="CUSTO_VALE_TRANSPORTE" localSheetId="6">#REF!</definedName>
    <definedName name="CUSTO_VALE_TRANSPORTE" localSheetId="5">#REF!</definedName>
    <definedName name="CUSTO_VALE_TRANSPORTE" localSheetId="4">#REF!</definedName>
    <definedName name="CUSTO_VALE_TRANSPORTE" localSheetId="2">#REF!</definedName>
    <definedName name="CUSTO_VALE_TRANSPORTE">#REF!</definedName>
    <definedName name="ecwece4c" localSheetId="1">#REF!</definedName>
    <definedName name="ecwece4c" localSheetId="0">#REF!</definedName>
    <definedName name="ecwece4c" localSheetId="3">#REF!</definedName>
    <definedName name="ecwece4c" localSheetId="6">#REF!</definedName>
    <definedName name="ecwece4c" localSheetId="5">#REF!</definedName>
    <definedName name="ecwece4c" localSheetId="4">#REF!</definedName>
    <definedName name="ecwece4c" localSheetId="2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 localSheetId="3">#REF!</definedName>
    <definedName name="MONA1" localSheetId="6">#REF!</definedName>
    <definedName name="MONA1" localSheetId="5">#REF!</definedName>
    <definedName name="MONA1" localSheetId="4">#REF!</definedName>
    <definedName name="MONA1" localSheetId="2">#REF!</definedName>
    <definedName name="MONA1">#REF!</definedName>
    <definedName name="MONA2" localSheetId="1">#REF!</definedName>
    <definedName name="MONA2" localSheetId="0">#REF!</definedName>
    <definedName name="MONA2" localSheetId="3">#REF!</definedName>
    <definedName name="MONA2" localSheetId="6">#REF!</definedName>
    <definedName name="MONA2" localSheetId="5">#REF!</definedName>
    <definedName name="MONA2" localSheetId="4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 localSheetId="3">#REF!</definedName>
    <definedName name="MONA5" localSheetId="6">#REF!</definedName>
    <definedName name="MONA5" localSheetId="5">#REF!</definedName>
    <definedName name="MONA5" localSheetId="4">#REF!</definedName>
    <definedName name="MONA5" localSheetId="2">#REF!</definedName>
    <definedName name="MONA5">#REF!</definedName>
    <definedName name="MONA6" localSheetId="1">#REF!</definedName>
    <definedName name="MONA6" localSheetId="0">#REF!</definedName>
    <definedName name="MONA6" localSheetId="3">#REF!</definedName>
    <definedName name="MONA6" localSheetId="6">#REF!</definedName>
    <definedName name="MONA6" localSheetId="5">#REF!</definedName>
    <definedName name="MONA6" localSheetId="4">#REF!</definedName>
    <definedName name="MONA6" localSheetId="2">#REF!</definedName>
    <definedName name="MONA6">#REF!</definedName>
    <definedName name="MONA7" localSheetId="1">#REF!</definedName>
    <definedName name="MONA7" localSheetId="0">#REF!</definedName>
    <definedName name="MONA7" localSheetId="3">#REF!</definedName>
    <definedName name="MONA7" localSheetId="6">#REF!</definedName>
    <definedName name="MONA7" localSheetId="5">#REF!</definedName>
    <definedName name="MONA7" localSheetId="4">#REF!</definedName>
    <definedName name="MONA7" localSheetId="2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 localSheetId="3">#REF!</definedName>
    <definedName name="MONB1" localSheetId="6">#REF!</definedName>
    <definedName name="MONB1" localSheetId="5">#REF!</definedName>
    <definedName name="MONB1" localSheetId="4">#REF!</definedName>
    <definedName name="MONB1" localSheetId="2">#REF!</definedName>
    <definedName name="MONB1">#REF!</definedName>
    <definedName name="MONB2" localSheetId="1">#REF!</definedName>
    <definedName name="MONB2" localSheetId="0">#REF!</definedName>
    <definedName name="MONB2" localSheetId="3">#REF!</definedName>
    <definedName name="MONB2" localSheetId="6">#REF!</definedName>
    <definedName name="MONB2" localSheetId="5">#REF!</definedName>
    <definedName name="MONB2" localSheetId="4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 localSheetId="3">#REF!</definedName>
    <definedName name="MONB5" localSheetId="6">#REF!</definedName>
    <definedName name="MONB5" localSheetId="5">#REF!</definedName>
    <definedName name="MONB5" localSheetId="4">#REF!</definedName>
    <definedName name="MONB5" localSheetId="2">#REF!</definedName>
    <definedName name="MONB5">#REF!</definedName>
    <definedName name="MONB6" localSheetId="1">#REF!</definedName>
    <definedName name="MONB6" localSheetId="0">#REF!</definedName>
    <definedName name="MONB6" localSheetId="3">#REF!</definedName>
    <definedName name="MONB6" localSheetId="6">#REF!</definedName>
    <definedName name="MONB6" localSheetId="5">#REF!</definedName>
    <definedName name="MONB6" localSheetId="4">#REF!</definedName>
    <definedName name="MONB6" localSheetId="2">#REF!</definedName>
    <definedName name="MONB6">#REF!</definedName>
    <definedName name="MONB7" localSheetId="1">#REF!</definedName>
    <definedName name="MONB7" localSheetId="0">#REF!</definedName>
    <definedName name="MONB7" localSheetId="3">#REF!</definedName>
    <definedName name="MONB7" localSheetId="6">#REF!</definedName>
    <definedName name="MONB7" localSheetId="5">#REF!</definedName>
    <definedName name="MONB7" localSheetId="4">#REF!</definedName>
    <definedName name="MONB7" localSheetId="2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 localSheetId="3">#REF!</definedName>
    <definedName name="MONC1" localSheetId="6">#REF!</definedName>
    <definedName name="MONC1" localSheetId="5">#REF!</definedName>
    <definedName name="MONC1" localSheetId="4">#REF!</definedName>
    <definedName name="MONC1" localSheetId="2">#REF!</definedName>
    <definedName name="MONC1">#REF!</definedName>
    <definedName name="MONC2" localSheetId="1">#REF!</definedName>
    <definedName name="MONC2" localSheetId="0">#REF!</definedName>
    <definedName name="MONC2" localSheetId="3">#REF!</definedName>
    <definedName name="MONC2" localSheetId="6">#REF!</definedName>
    <definedName name="MONC2" localSheetId="5">#REF!</definedName>
    <definedName name="MONC2" localSheetId="4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 localSheetId="3">#REF!</definedName>
    <definedName name="MONC5" localSheetId="6">#REF!</definedName>
    <definedName name="MONC5" localSheetId="5">#REF!</definedName>
    <definedName name="MONC5" localSheetId="4">#REF!</definedName>
    <definedName name="MONC5" localSheetId="2">#REF!</definedName>
    <definedName name="MONC5">#REF!</definedName>
    <definedName name="MONC6" localSheetId="1">#REF!</definedName>
    <definedName name="MONC6" localSheetId="0">#REF!</definedName>
    <definedName name="MONC6" localSheetId="3">#REF!</definedName>
    <definedName name="MONC6" localSheetId="6">#REF!</definedName>
    <definedName name="MONC6" localSheetId="5">#REF!</definedName>
    <definedName name="MONC6" localSheetId="4">#REF!</definedName>
    <definedName name="MONC6" localSheetId="2">#REF!</definedName>
    <definedName name="MONC6">#REF!</definedName>
    <definedName name="MONC7" localSheetId="1">#REF!</definedName>
    <definedName name="MONC7" localSheetId="0">#REF!</definedName>
    <definedName name="MONC7" localSheetId="3">#REF!</definedName>
    <definedName name="MONC7" localSheetId="6">#REF!</definedName>
    <definedName name="MONC7" localSheetId="5">#REF!</definedName>
    <definedName name="MONC7" localSheetId="4">#REF!</definedName>
    <definedName name="MONC7" localSheetId="2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 localSheetId="3">#REF!</definedName>
    <definedName name="mont" localSheetId="6">#REF!</definedName>
    <definedName name="mont" localSheetId="5">#REF!</definedName>
    <definedName name="mont" localSheetId="4">#REF!</definedName>
    <definedName name="mont" localSheetId="2">#REF!</definedName>
    <definedName name="mont">#REF!</definedName>
    <definedName name="MONTANTEA" localSheetId="1">#REF!</definedName>
    <definedName name="MONTANTEA" localSheetId="0">#REF!</definedName>
    <definedName name="MONTANTEA" localSheetId="3">#REF!</definedName>
    <definedName name="MONTANTEA" localSheetId="6">#REF!</definedName>
    <definedName name="MONTANTEA" localSheetId="5">#REF!</definedName>
    <definedName name="MONTANTEA" localSheetId="4">#REF!</definedName>
    <definedName name="MONTANTEA" localSheetId="2">#REF!</definedName>
    <definedName name="MONTANTEA">#REF!</definedName>
    <definedName name="MONTANTEA1" localSheetId="1">#REF!</definedName>
    <definedName name="MONTANTEA1" localSheetId="0">#REF!</definedName>
    <definedName name="MONTANTEA1" localSheetId="3">#REF!</definedName>
    <definedName name="MONTANTEA1" localSheetId="6">#REF!</definedName>
    <definedName name="MONTANTEA1" localSheetId="5">#REF!</definedName>
    <definedName name="MONTANTEA1" localSheetId="4">#REF!</definedName>
    <definedName name="MONTANTEA1" localSheetId="2">#REF!</definedName>
    <definedName name="MONTANTEA1">#REF!</definedName>
    <definedName name="MONTANTEA2" localSheetId="1">#REF!</definedName>
    <definedName name="MONTANTEA2" localSheetId="0">#REF!</definedName>
    <definedName name="MONTANTEA2" localSheetId="3">#REF!</definedName>
    <definedName name="MONTANTEA2" localSheetId="6">#REF!</definedName>
    <definedName name="MONTANTEA2" localSheetId="5">#REF!</definedName>
    <definedName name="MONTANTEA2" localSheetId="4">#REF!</definedName>
    <definedName name="MONTANTEA2" localSheetId="2">#REF!</definedName>
    <definedName name="MONTANTEA2">#REF!</definedName>
    <definedName name="MONTANTEB" localSheetId="1">#REF!</definedName>
    <definedName name="MONTANTEB" localSheetId="0">#REF!</definedName>
    <definedName name="MONTANTEB" localSheetId="3">#REF!</definedName>
    <definedName name="MONTANTEB" localSheetId="6">#REF!</definedName>
    <definedName name="MONTANTEB" localSheetId="5">#REF!</definedName>
    <definedName name="MONTANTEB" localSheetId="4">#REF!</definedName>
    <definedName name="MONTANTEB" localSheetId="2">#REF!</definedName>
    <definedName name="MONTANTEB">#REF!</definedName>
    <definedName name="MONTANTEB1" localSheetId="1">#REF!</definedName>
    <definedName name="MONTANTEB1" localSheetId="0">#REF!</definedName>
    <definedName name="MONTANTEB1" localSheetId="3">#REF!</definedName>
    <definedName name="MONTANTEB1" localSheetId="6">#REF!</definedName>
    <definedName name="MONTANTEB1" localSheetId="5">#REF!</definedName>
    <definedName name="MONTANTEB1" localSheetId="4">#REF!</definedName>
    <definedName name="MONTANTEB1" localSheetId="2">#REF!</definedName>
    <definedName name="MONTANTEB1">#REF!</definedName>
    <definedName name="MONTANTEB2" localSheetId="1">#REF!</definedName>
    <definedName name="MONTANTEB2" localSheetId="0">#REF!</definedName>
    <definedName name="MONTANTEB2" localSheetId="3">#REF!</definedName>
    <definedName name="MONTANTEB2" localSheetId="6">#REF!</definedName>
    <definedName name="MONTANTEB2" localSheetId="5">#REF!</definedName>
    <definedName name="MONTANTEB2" localSheetId="4">#REF!</definedName>
    <definedName name="MONTANTEB2" localSheetId="2">#REF!</definedName>
    <definedName name="MONTANTEB2">#REF!</definedName>
    <definedName name="MONTANTEC" localSheetId="1">#REF!</definedName>
    <definedName name="MONTANTEC" localSheetId="0">#REF!</definedName>
    <definedName name="MONTANTEC" localSheetId="3">#REF!</definedName>
    <definedName name="MONTANTEC" localSheetId="6">#REF!</definedName>
    <definedName name="MONTANTEC" localSheetId="5">#REF!</definedName>
    <definedName name="MONTANTEC" localSheetId="4">#REF!</definedName>
    <definedName name="MONTANTEC" localSheetId="2">#REF!</definedName>
    <definedName name="MONTANTEC">#REF!</definedName>
    <definedName name="MONTANTEC1" localSheetId="1">#REF!</definedName>
    <definedName name="MONTANTEC1" localSheetId="0">#REF!</definedName>
    <definedName name="MONTANTEC1" localSheetId="3">#REF!</definedName>
    <definedName name="MONTANTEC1" localSheetId="6">#REF!</definedName>
    <definedName name="MONTANTEC1" localSheetId="5">#REF!</definedName>
    <definedName name="MONTANTEC1" localSheetId="4">#REF!</definedName>
    <definedName name="MONTANTEC1" localSheetId="2">#REF!</definedName>
    <definedName name="MONTANTEC1">#REF!</definedName>
    <definedName name="MONTANTEC2" localSheetId="1">#REF!</definedName>
    <definedName name="MONTANTEC2" localSheetId="0">#REF!</definedName>
    <definedName name="MONTANTEC2" localSheetId="3">#REF!</definedName>
    <definedName name="MONTANTEC2" localSheetId="6">#REF!</definedName>
    <definedName name="MONTANTEC2" localSheetId="5">#REF!</definedName>
    <definedName name="MONTANTEC2" localSheetId="4">#REF!</definedName>
    <definedName name="MONTANTEC2" localSheetId="2">#REF!</definedName>
    <definedName name="MONTANTEC2">#REF!</definedName>
    <definedName name="ok" localSheetId="1">#REF!</definedName>
    <definedName name="ok" localSheetId="0">#REF!</definedName>
    <definedName name="ok" localSheetId="3">#REF!</definedName>
    <definedName name="ok" localSheetId="6">#REF!</definedName>
    <definedName name="ok" localSheetId="5">#REF!</definedName>
    <definedName name="ok" localSheetId="4">#REF!</definedName>
    <definedName name="ok" localSheetId="2">#REF!</definedName>
    <definedName name="ok">#REF!</definedName>
    <definedName name="REMUNERACAO1" localSheetId="1">#REF!</definedName>
    <definedName name="REMUNERACAO1" localSheetId="0">#REF!</definedName>
    <definedName name="REMUNERACAO1" localSheetId="3">#REF!</definedName>
    <definedName name="REMUNERACAO1" localSheetId="6">#REF!</definedName>
    <definedName name="REMUNERACAO1" localSheetId="5">#REF!</definedName>
    <definedName name="REMUNERACAO1" localSheetId="4">#REF!</definedName>
    <definedName name="REMUNERACAO1" localSheetId="2">#REF!</definedName>
    <definedName name="REMUNERACAO1">#REF!</definedName>
    <definedName name="REMUNERACAO2" localSheetId="1">#REF!</definedName>
    <definedName name="REMUNERACAO2" localSheetId="0">#REF!</definedName>
    <definedName name="REMUNERACAO2" localSheetId="3">#REF!</definedName>
    <definedName name="REMUNERACAO2" localSheetId="6">#REF!</definedName>
    <definedName name="REMUNERACAO2" localSheetId="5">#REF!</definedName>
    <definedName name="REMUNERACAO2" localSheetId="4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 localSheetId="3">#REF!</definedName>
    <definedName name="REMUNERACAO5" localSheetId="6">#REF!</definedName>
    <definedName name="REMUNERACAO5" localSheetId="5">#REF!</definedName>
    <definedName name="REMUNERACAO5" localSheetId="4">#REF!</definedName>
    <definedName name="REMUNERACAO5" localSheetId="2">#REF!</definedName>
    <definedName name="REMUNERACAO5">#REF!</definedName>
    <definedName name="REMUNERACAO6" localSheetId="1">#REF!</definedName>
    <definedName name="REMUNERACAO6" localSheetId="0">#REF!</definedName>
    <definedName name="REMUNERACAO6" localSheetId="3">#REF!</definedName>
    <definedName name="REMUNERACAO6" localSheetId="6">#REF!</definedName>
    <definedName name="REMUNERACAO6" localSheetId="5">#REF!</definedName>
    <definedName name="REMUNERACAO6" localSheetId="4">#REF!</definedName>
    <definedName name="REMUNERACAO6" localSheetId="2">#REF!</definedName>
    <definedName name="REMUNERACAO6">#REF!</definedName>
    <definedName name="REMUNERACAO7" localSheetId="1">#REF!</definedName>
    <definedName name="REMUNERACAO7" localSheetId="0">#REF!</definedName>
    <definedName name="REMUNERACAO7" localSheetId="3">#REF!</definedName>
    <definedName name="REMUNERACAO7" localSheetId="6">#REF!</definedName>
    <definedName name="REMUNERACAO7" localSheetId="5">#REF!</definedName>
    <definedName name="REMUNERACAO7" localSheetId="4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 localSheetId="3">#REF!</definedName>
    <definedName name="TOTAL_MONT_A" localSheetId="6">#REF!</definedName>
    <definedName name="TOTAL_MONT_A" localSheetId="5">#REF!</definedName>
    <definedName name="TOTAL_MONT_A" localSheetId="4">#REF!</definedName>
    <definedName name="TOTAL_MONT_A" localSheetId="2">#REF!</definedName>
    <definedName name="TOTAL_MONT_A">#REF!</definedName>
    <definedName name="TOTAL1" localSheetId="1">#REF!</definedName>
    <definedName name="TOTAL1" localSheetId="0">#REF!</definedName>
    <definedName name="TOTAL1" localSheetId="3">#REF!</definedName>
    <definedName name="TOTAL1" localSheetId="6">#REF!</definedName>
    <definedName name="TOTAL1" localSheetId="5">#REF!</definedName>
    <definedName name="TOTAL1" localSheetId="4">#REF!</definedName>
    <definedName name="TOTAL1" localSheetId="2">#REF!</definedName>
    <definedName name="TOTAL1">#REF!</definedName>
    <definedName name="TOTAL2" localSheetId="1">#REF!</definedName>
    <definedName name="TOTAL2" localSheetId="0">#REF!</definedName>
    <definedName name="TOTAL2" localSheetId="3">#REF!</definedName>
    <definedName name="TOTAL2" localSheetId="6">#REF!</definedName>
    <definedName name="TOTAL2" localSheetId="5">#REF!</definedName>
    <definedName name="TOTAL2" localSheetId="4">#REF!</definedName>
    <definedName name="TOTAL2" localSheetId="2">#REF!</definedName>
    <definedName name="TOTAL2">#REF!</definedName>
    <definedName name="VALE_TRANSPORTE" localSheetId="1">#REF!</definedName>
    <definedName name="VALE_TRANSPORTE" localSheetId="0">#REF!</definedName>
    <definedName name="VALE_TRANSPORTE" localSheetId="3">#REF!</definedName>
    <definedName name="VALE_TRANSPORTE" localSheetId="6">#REF!</definedName>
    <definedName name="VALE_TRANSPORTE" localSheetId="5">#REF!</definedName>
    <definedName name="VALE_TRANSPORTE" localSheetId="4">#REF!</definedName>
    <definedName name="VALE_TRANSPORTE" localSheetId="2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I121" i="11" s="1"/>
  <c r="G114" i="11"/>
  <c r="C114" i="11"/>
  <c r="A114" i="11"/>
  <c r="H113" i="11"/>
  <c r="F112" i="11"/>
  <c r="G110" i="11"/>
  <c r="C110" i="11"/>
  <c r="A110" i="11"/>
  <c r="E110" i="11" s="1"/>
  <c r="G106" i="11"/>
  <c r="C106" i="11"/>
  <c r="A106" i="11"/>
  <c r="I101" i="11"/>
  <c r="I100" i="11"/>
  <c r="I99" i="11"/>
  <c r="I98" i="11"/>
  <c r="A95" i="11"/>
  <c r="A96" i="11" s="1"/>
  <c r="A97" i="11" s="1"/>
  <c r="A98" i="11" s="1"/>
  <c r="H85" i="11"/>
  <c r="H78" i="11"/>
  <c r="H66" i="11"/>
  <c r="I45" i="11"/>
  <c r="I44" i="11"/>
  <c r="I43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 s="1"/>
  <c r="G114" i="16"/>
  <c r="C114" i="16"/>
  <c r="A114" i="16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1" i="16"/>
  <c r="I40" i="16"/>
  <c r="I39" i="16"/>
  <c r="A39" i="16"/>
  <c r="A40" i="16" s="1"/>
  <c r="A41" i="16" s="1"/>
  <c r="A42" i="16" s="1"/>
  <c r="A43" i="16" s="1"/>
  <c r="A44" i="16" s="1"/>
  <c r="A45" i="16" s="1"/>
  <c r="I25" i="16"/>
  <c r="I42" i="16" s="1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/>
  <c r="G114" i="15"/>
  <c r="C114" i="15"/>
  <c r="A114" i="15"/>
  <c r="E114" i="15" s="1"/>
  <c r="H113" i="15"/>
  <c r="F112" i="15"/>
  <c r="G110" i="15"/>
  <c r="C110" i="15"/>
  <c r="A110" i="15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I121" i="14"/>
  <c r="G114" i="14"/>
  <c r="C114" i="14"/>
  <c r="A114" i="14"/>
  <c r="E114" i="14" s="1"/>
  <c r="H113" i="14"/>
  <c r="F112" i="14"/>
  <c r="G110" i="14"/>
  <c r="C110" i="14"/>
  <c r="A110" i="14"/>
  <c r="E110" i="14" s="1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25" i="13" s="1"/>
  <c r="I42" i="13" s="1"/>
  <c r="G5" i="13"/>
  <c r="H196" i="2"/>
  <c r="H166" i="2"/>
  <c r="D163" i="2" s="1"/>
  <c r="E163" i="2" s="1"/>
  <c r="G166" i="2"/>
  <c r="D162" i="2" s="1"/>
  <c r="E162" i="2" s="1"/>
  <c r="E164" i="2"/>
  <c r="H163" i="2"/>
  <c r="G163" i="2"/>
  <c r="F163" i="2"/>
  <c r="F162" i="2"/>
  <c r="F161" i="2"/>
  <c r="I137" i="2"/>
  <c r="I180" i="2" s="1"/>
  <c r="F130" i="2"/>
  <c r="G114" i="2"/>
  <c r="C114" i="2"/>
  <c r="A114" i="2"/>
  <c r="E114" i="2" s="1"/>
  <c r="H113" i="2"/>
  <c r="F112" i="2"/>
  <c r="G110" i="2"/>
  <c r="C110" i="2"/>
  <c r="E110" i="2" s="1"/>
  <c r="A110" i="2"/>
  <c r="G106" i="2"/>
  <c r="C106" i="2"/>
  <c r="A106" i="2"/>
  <c r="E106" i="2" s="1"/>
  <c r="I101" i="2"/>
  <c r="I100" i="2"/>
  <c r="I99" i="2"/>
  <c r="I98" i="2"/>
  <c r="A95" i="2"/>
  <c r="A96" i="2" s="1"/>
  <c r="A97" i="2" s="1"/>
  <c r="A98" i="2" s="1"/>
  <c r="H85" i="2"/>
  <c r="H78" i="2"/>
  <c r="H66" i="2"/>
  <c r="I45" i="2"/>
  <c r="I44" i="2"/>
  <c r="I43" i="2"/>
  <c r="I42" i="2"/>
  <c r="I41" i="2"/>
  <c r="I40" i="2"/>
  <c r="A40" i="2"/>
  <c r="A41" i="2" s="1"/>
  <c r="A42" i="2" s="1"/>
  <c r="A43" i="2" s="1"/>
  <c r="A44" i="2" s="1"/>
  <c r="A45" i="2" s="1"/>
  <c r="I39" i="2"/>
  <c r="A39" i="2"/>
  <c r="G11" i="2"/>
  <c r="A6" i="2"/>
  <c r="I5" i="2"/>
  <c r="I38" i="2" s="1"/>
  <c r="G5" i="2"/>
  <c r="D35" i="12"/>
  <c r="H100" i="2" l="1"/>
  <c r="H100" i="16"/>
  <c r="E114" i="16"/>
  <c r="E110" i="15"/>
  <c r="E114" i="11"/>
  <c r="E106" i="13"/>
  <c r="E106" i="14"/>
  <c r="E106" i="15"/>
  <c r="E106" i="16"/>
  <c r="E106" i="11"/>
  <c r="F106" i="11"/>
  <c r="H106" i="11" s="1"/>
  <c r="F110" i="11"/>
  <c r="H110" i="11" s="1"/>
  <c r="I110" i="11"/>
  <c r="I95" i="11" s="1"/>
  <c r="F114" i="11"/>
  <c r="H114" i="11" s="1"/>
  <c r="I114" i="11" s="1"/>
  <c r="I94" i="11" s="1"/>
  <c r="I25" i="11"/>
  <c r="I42" i="11" s="1"/>
  <c r="H88" i="11"/>
  <c r="H89" i="11" s="1"/>
  <c r="H91" i="11" s="1"/>
  <c r="F110" i="16"/>
  <c r="H110" i="16" s="1"/>
  <c r="I110" i="16"/>
  <c r="I95" i="16" s="1"/>
  <c r="F106" i="16"/>
  <c r="H106" i="16" s="1"/>
  <c r="I46" i="16"/>
  <c r="H99" i="16" s="1"/>
  <c r="H38" i="16"/>
  <c r="F114" i="16"/>
  <c r="H114" i="16" s="1"/>
  <c r="I114" i="16" s="1"/>
  <c r="I94" i="16" s="1"/>
  <c r="H88" i="16"/>
  <c r="H89" i="16" s="1"/>
  <c r="H91" i="16" s="1"/>
  <c r="F110" i="15"/>
  <c r="H110" i="15" s="1"/>
  <c r="I110" i="15" s="1"/>
  <c r="I95" i="15" s="1"/>
  <c r="I43" i="15"/>
  <c r="F106" i="15"/>
  <c r="H106" i="15" s="1"/>
  <c r="I106" i="15" s="1"/>
  <c r="I97" i="15" s="1"/>
  <c r="F114" i="15"/>
  <c r="H114" i="15" s="1"/>
  <c r="I114" i="15" s="1"/>
  <c r="I94" i="15" s="1"/>
  <c r="I25" i="15"/>
  <c r="I42" i="15" s="1"/>
  <c r="H88" i="15"/>
  <c r="H89" i="15" s="1"/>
  <c r="H91" i="15" s="1"/>
  <c r="F110" i="14"/>
  <c r="H110" i="14" s="1"/>
  <c r="I110" i="14" s="1"/>
  <c r="I95" i="14" s="1"/>
  <c r="F106" i="14"/>
  <c r="H106" i="14" s="1"/>
  <c r="I106" i="14" s="1"/>
  <c r="I97" i="14" s="1"/>
  <c r="F114" i="14"/>
  <c r="H114" i="14" s="1"/>
  <c r="I114" i="14"/>
  <c r="I94" i="14" s="1"/>
  <c r="I25" i="14"/>
  <c r="I42" i="14" s="1"/>
  <c r="H88" i="14"/>
  <c r="H89" i="14" s="1"/>
  <c r="H91" i="14" s="1"/>
  <c r="F110" i="13"/>
  <c r="H110" i="13" s="1"/>
  <c r="I110" i="13" s="1"/>
  <c r="I95" i="13" s="1"/>
  <c r="F114" i="13"/>
  <c r="H114" i="13" s="1"/>
  <c r="I114" i="13" s="1"/>
  <c r="I94" i="13" s="1"/>
  <c r="I38" i="13"/>
  <c r="H88" i="13"/>
  <c r="H89" i="13" s="1"/>
  <c r="H91" i="13" s="1"/>
  <c r="F110" i="2"/>
  <c r="H110" i="2" s="1"/>
  <c r="I110" i="2"/>
  <c r="I95" i="2" s="1"/>
  <c r="I190" i="2"/>
  <c r="F106" i="2"/>
  <c r="H106" i="2" s="1"/>
  <c r="I106" i="2" s="1"/>
  <c r="I97" i="2" s="1"/>
  <c r="I46" i="2"/>
  <c r="H38" i="2" s="1"/>
  <c r="H39" i="2"/>
  <c r="F114" i="2"/>
  <c r="H114" i="2" s="1"/>
  <c r="I114" i="2" s="1"/>
  <c r="I94" i="2" s="1"/>
  <c r="I25" i="2"/>
  <c r="H88" i="2"/>
  <c r="H89" i="2" s="1"/>
  <c r="H91" i="2" s="1"/>
  <c r="E9" i="3"/>
  <c r="H99" i="2" l="1"/>
  <c r="I106" i="16"/>
  <c r="I97" i="16" s="1"/>
  <c r="I106" i="11"/>
  <c r="I97" i="11" s="1"/>
  <c r="I102" i="11"/>
  <c r="I130" i="11"/>
  <c r="I143" i="11"/>
  <c r="I46" i="11"/>
  <c r="I102" i="16"/>
  <c r="H94" i="16"/>
  <c r="H97" i="16"/>
  <c r="I130" i="16"/>
  <c r="I143" i="16"/>
  <c r="I76" i="16"/>
  <c r="I62" i="16"/>
  <c r="I75" i="16"/>
  <c r="I61" i="16"/>
  <c r="I88" i="16"/>
  <c r="I89" i="16" s="1"/>
  <c r="I74" i="16"/>
  <c r="I60" i="16"/>
  <c r="H43" i="16"/>
  <c r="H39" i="16"/>
  <c r="I82" i="16"/>
  <c r="H45" i="16"/>
  <c r="H41" i="16"/>
  <c r="I64" i="16"/>
  <c r="I173" i="16"/>
  <c r="I77" i="16"/>
  <c r="I63" i="16"/>
  <c r="H40" i="16"/>
  <c r="A145" i="16"/>
  <c r="H96" i="16"/>
  <c r="I73" i="16"/>
  <c r="I59" i="16"/>
  <c r="H101" i="16"/>
  <c r="I72" i="16"/>
  <c r="I58" i="16"/>
  <c r="I71" i="16"/>
  <c r="I84" i="16"/>
  <c r="I70" i="16"/>
  <c r="I83" i="16"/>
  <c r="A132" i="16"/>
  <c r="I65" i="16"/>
  <c r="H98" i="16"/>
  <c r="H44" i="16"/>
  <c r="H42" i="16"/>
  <c r="H95" i="16"/>
  <c r="I193" i="16"/>
  <c r="I130" i="15"/>
  <c r="I143" i="15"/>
  <c r="I102" i="15"/>
  <c r="I46" i="15"/>
  <c r="H42" i="15"/>
  <c r="I130" i="14"/>
  <c r="I143" i="14"/>
  <c r="I46" i="14"/>
  <c r="H94" i="14"/>
  <c r="I102" i="14"/>
  <c r="F106" i="13"/>
  <c r="H106" i="13" s="1"/>
  <c r="I106" i="13" s="1"/>
  <c r="I97" i="13" s="1"/>
  <c r="I102" i="13" s="1"/>
  <c r="I43" i="13"/>
  <c r="I46" i="13"/>
  <c r="I102" i="2"/>
  <c r="H94" i="2"/>
  <c r="H97" i="2"/>
  <c r="I143" i="2"/>
  <c r="I130" i="2"/>
  <c r="I75" i="2"/>
  <c r="I61" i="2"/>
  <c r="A145" i="2"/>
  <c r="H96" i="2"/>
  <c r="I73" i="2"/>
  <c r="I59" i="2"/>
  <c r="H101" i="2"/>
  <c r="I72" i="2"/>
  <c r="I58" i="2"/>
  <c r="H41" i="2"/>
  <c r="A132" i="2"/>
  <c r="H98" i="2"/>
  <c r="I63" i="2"/>
  <c r="H40" i="2"/>
  <c r="H46" i="2" s="1"/>
  <c r="I76" i="2"/>
  <c r="I88" i="2"/>
  <c r="I89" i="2" s="1"/>
  <c r="I74" i="2"/>
  <c r="I60" i="2"/>
  <c r="I82" i="2"/>
  <c r="H45" i="2"/>
  <c r="I65" i="2"/>
  <c r="I64" i="2"/>
  <c r="I71" i="2"/>
  <c r="I84" i="2"/>
  <c r="I70" i="2"/>
  <c r="I83" i="2"/>
  <c r="I173" i="2"/>
  <c r="I77" i="2"/>
  <c r="H44" i="2"/>
  <c r="I62" i="2"/>
  <c r="H43" i="2"/>
  <c r="H95" i="2"/>
  <c r="H42" i="2"/>
  <c r="I193" i="2"/>
  <c r="F7" i="3"/>
  <c r="H7" i="3"/>
  <c r="H3" i="3"/>
  <c r="H99" i="13" l="1"/>
  <c r="H100" i="13"/>
  <c r="H100" i="14"/>
  <c r="H99" i="14"/>
  <c r="H100" i="11"/>
  <c r="H99" i="11"/>
  <c r="H43" i="15"/>
  <c r="H100" i="15"/>
  <c r="H99" i="15"/>
  <c r="I78" i="16"/>
  <c r="D145" i="16" s="1"/>
  <c r="I85" i="2"/>
  <c r="E132" i="2" s="1"/>
  <c r="H46" i="16"/>
  <c r="H94" i="13"/>
  <c r="H38" i="13"/>
  <c r="H102" i="2"/>
  <c r="H116" i="2" s="1"/>
  <c r="I76" i="11"/>
  <c r="I62" i="11"/>
  <c r="I75" i="11"/>
  <c r="I61" i="11"/>
  <c r="I88" i="11"/>
  <c r="I89" i="11" s="1"/>
  <c r="I74" i="11"/>
  <c r="I60" i="11"/>
  <c r="H43" i="11"/>
  <c r="H39" i="11"/>
  <c r="I63" i="11"/>
  <c r="H40" i="11"/>
  <c r="A145" i="11"/>
  <c r="H96" i="11"/>
  <c r="I73" i="11"/>
  <c r="I59" i="11"/>
  <c r="I84" i="11"/>
  <c r="I83" i="11"/>
  <c r="I82" i="11"/>
  <c r="I85" i="11" s="1"/>
  <c r="H45" i="11"/>
  <c r="A132" i="11"/>
  <c r="I173" i="11"/>
  <c r="I77" i="11"/>
  <c r="H44" i="11"/>
  <c r="H101" i="11"/>
  <c r="I72" i="11"/>
  <c r="I58" i="11"/>
  <c r="I71" i="11"/>
  <c r="I70" i="11"/>
  <c r="H41" i="11"/>
  <c r="I65" i="11"/>
  <c r="H98" i="11"/>
  <c r="I64" i="11"/>
  <c r="H38" i="11"/>
  <c r="I193" i="11"/>
  <c r="H95" i="11"/>
  <c r="H42" i="11"/>
  <c r="H97" i="11"/>
  <c r="H94" i="11"/>
  <c r="G145" i="11"/>
  <c r="G132" i="11"/>
  <c r="I175" i="11"/>
  <c r="I85" i="16"/>
  <c r="H102" i="16"/>
  <c r="F132" i="16"/>
  <c r="F145" i="16"/>
  <c r="I66" i="16"/>
  <c r="I175" i="16"/>
  <c r="G145" i="16"/>
  <c r="G132" i="16"/>
  <c r="H94" i="15"/>
  <c r="I76" i="15"/>
  <c r="I62" i="15"/>
  <c r="I72" i="15"/>
  <c r="I82" i="15"/>
  <c r="H45" i="15"/>
  <c r="A132" i="15"/>
  <c r="H98" i="15"/>
  <c r="I173" i="15"/>
  <c r="I77" i="15"/>
  <c r="H40" i="15"/>
  <c r="I75" i="15"/>
  <c r="I61" i="15"/>
  <c r="H101" i="15"/>
  <c r="I58" i="15"/>
  <c r="I88" i="15"/>
  <c r="I89" i="15" s="1"/>
  <c r="I74" i="15"/>
  <c r="I60" i="15"/>
  <c r="I70" i="15"/>
  <c r="I83" i="15"/>
  <c r="H41" i="15"/>
  <c r="H44" i="15"/>
  <c r="A145" i="15"/>
  <c r="H96" i="15"/>
  <c r="I73" i="15"/>
  <c r="I59" i="15"/>
  <c r="I71" i="15"/>
  <c r="I84" i="15"/>
  <c r="I65" i="15"/>
  <c r="I64" i="15"/>
  <c r="I63" i="15"/>
  <c r="H39" i="15"/>
  <c r="I193" i="15"/>
  <c r="H38" i="15"/>
  <c r="G132" i="15"/>
  <c r="G145" i="15"/>
  <c r="I175" i="15"/>
  <c r="H95" i="15"/>
  <c r="H97" i="15"/>
  <c r="G132" i="14"/>
  <c r="G145" i="14"/>
  <c r="I175" i="14"/>
  <c r="I76" i="14"/>
  <c r="I62" i="14"/>
  <c r="I72" i="14"/>
  <c r="I58" i="14"/>
  <c r="I82" i="14"/>
  <c r="I85" i="14" s="1"/>
  <c r="H41" i="14"/>
  <c r="I65" i="14"/>
  <c r="I63" i="14"/>
  <c r="I75" i="14"/>
  <c r="I61" i="14"/>
  <c r="H96" i="14"/>
  <c r="I73" i="14"/>
  <c r="H101" i="14"/>
  <c r="I84" i="14"/>
  <c r="I83" i="14"/>
  <c r="A132" i="14"/>
  <c r="H98" i="14"/>
  <c r="I64" i="14"/>
  <c r="I88" i="14"/>
  <c r="I89" i="14" s="1"/>
  <c r="I74" i="14"/>
  <c r="I60" i="14"/>
  <c r="H43" i="14"/>
  <c r="H39" i="14"/>
  <c r="A145" i="14"/>
  <c r="I59" i="14"/>
  <c r="I71" i="14"/>
  <c r="I70" i="14"/>
  <c r="H45" i="14"/>
  <c r="I173" i="14"/>
  <c r="I77" i="14"/>
  <c r="H44" i="14"/>
  <c r="H40" i="14"/>
  <c r="H38" i="14"/>
  <c r="I193" i="14"/>
  <c r="H42" i="14"/>
  <c r="H95" i="14"/>
  <c r="H97" i="14"/>
  <c r="I130" i="13"/>
  <c r="H97" i="13"/>
  <c r="I143" i="13"/>
  <c r="G132" i="13"/>
  <c r="I175" i="13"/>
  <c r="G145" i="13"/>
  <c r="I76" i="13"/>
  <c r="I62" i="13"/>
  <c r="H101" i="13"/>
  <c r="I72" i="13"/>
  <c r="I58" i="13"/>
  <c r="I70" i="13"/>
  <c r="I83" i="13"/>
  <c r="I65" i="13"/>
  <c r="H44" i="13"/>
  <c r="I75" i="13"/>
  <c r="I61" i="13"/>
  <c r="I88" i="13"/>
  <c r="I89" i="13" s="1"/>
  <c r="I74" i="13"/>
  <c r="I60" i="13"/>
  <c r="H39" i="13"/>
  <c r="H46" i="13" s="1"/>
  <c r="A145" i="13"/>
  <c r="H96" i="13"/>
  <c r="I73" i="13"/>
  <c r="I59" i="13"/>
  <c r="I71" i="13"/>
  <c r="I84" i="13"/>
  <c r="I82" i="13"/>
  <c r="I85" i="13" s="1"/>
  <c r="H45" i="13"/>
  <c r="H41" i="13"/>
  <c r="A132" i="13"/>
  <c r="H98" i="13"/>
  <c r="I64" i="13"/>
  <c r="I173" i="13"/>
  <c r="I77" i="13"/>
  <c r="I63" i="13"/>
  <c r="H40" i="13"/>
  <c r="I193" i="13"/>
  <c r="H42" i="13"/>
  <c r="H43" i="13"/>
  <c r="H95" i="13"/>
  <c r="F132" i="2"/>
  <c r="F145" i="2"/>
  <c r="G145" i="2"/>
  <c r="G132" i="2"/>
  <c r="I175" i="2"/>
  <c r="I78" i="2"/>
  <c r="I66" i="2"/>
  <c r="H2" i="3"/>
  <c r="H6" i="3"/>
  <c r="H4" i="3"/>
  <c r="H5" i="3"/>
  <c r="H116" i="16" l="1"/>
  <c r="E145" i="2"/>
  <c r="D132" i="16"/>
  <c r="H102" i="13"/>
  <c r="H116" i="13" s="1"/>
  <c r="H102" i="14"/>
  <c r="I78" i="11"/>
  <c r="E145" i="11"/>
  <c r="E132" i="11"/>
  <c r="F132" i="11"/>
  <c r="F145" i="11"/>
  <c r="H102" i="11"/>
  <c r="H46" i="11"/>
  <c r="I66" i="11"/>
  <c r="C145" i="16"/>
  <c r="I174" i="16"/>
  <c r="C132" i="16"/>
  <c r="I91" i="16"/>
  <c r="I116" i="16" s="1"/>
  <c r="A161" i="16" s="1"/>
  <c r="E145" i="16"/>
  <c r="E132" i="16"/>
  <c r="H46" i="15"/>
  <c r="I85" i="15"/>
  <c r="I66" i="15"/>
  <c r="I78" i="15"/>
  <c r="F132" i="15"/>
  <c r="F145" i="15"/>
  <c r="H102" i="15"/>
  <c r="I78" i="14"/>
  <c r="F132" i="14"/>
  <c r="F145" i="14"/>
  <c r="I66" i="14"/>
  <c r="H46" i="14"/>
  <c r="H116" i="14" s="1"/>
  <c r="E145" i="14"/>
  <c r="E132" i="14"/>
  <c r="F132" i="13"/>
  <c r="F145" i="13"/>
  <c r="I78" i="13"/>
  <c r="E145" i="13"/>
  <c r="E132" i="13"/>
  <c r="I66" i="13"/>
  <c r="C145" i="2"/>
  <c r="C132" i="2"/>
  <c r="I91" i="2"/>
  <c r="I116" i="2" s="1"/>
  <c r="A161" i="2" s="1"/>
  <c r="I174" i="2"/>
  <c r="D145" i="2"/>
  <c r="D132" i="2"/>
  <c r="G7" i="3"/>
  <c r="I2" i="3"/>
  <c r="H116" i="11" l="1"/>
  <c r="C145" i="11"/>
  <c r="C132" i="11"/>
  <c r="I174" i="11"/>
  <c r="I91" i="11"/>
  <c r="I116" i="11" s="1"/>
  <c r="A161" i="11" s="1"/>
  <c r="D145" i="11"/>
  <c r="D132" i="11"/>
  <c r="H132" i="16"/>
  <c r="I132" i="16" s="1"/>
  <c r="I176" i="16"/>
  <c r="H145" i="16"/>
  <c r="I145" i="16" s="1"/>
  <c r="D145" i="15"/>
  <c r="D132" i="15"/>
  <c r="E145" i="15"/>
  <c r="E132" i="15"/>
  <c r="C132" i="15"/>
  <c r="I174" i="15"/>
  <c r="C145" i="15"/>
  <c r="I91" i="15"/>
  <c r="I116" i="15" s="1"/>
  <c r="A161" i="15" s="1"/>
  <c r="H116" i="15"/>
  <c r="I91" i="14"/>
  <c r="I116" i="14" s="1"/>
  <c r="A161" i="14" s="1"/>
  <c r="C132" i="14"/>
  <c r="I174" i="14"/>
  <c r="C145" i="14"/>
  <c r="D145" i="14"/>
  <c r="D132" i="14"/>
  <c r="I174" i="13"/>
  <c r="C145" i="13"/>
  <c r="C132" i="13"/>
  <c r="I91" i="13"/>
  <c r="I116" i="13" s="1"/>
  <c r="A161" i="13" s="1"/>
  <c r="D145" i="13"/>
  <c r="D132" i="13"/>
  <c r="I176" i="2"/>
  <c r="H132" i="2"/>
  <c r="I132" i="2" s="1"/>
  <c r="H145" i="2"/>
  <c r="I145" i="2" s="1"/>
  <c r="H145" i="15" l="1"/>
  <c r="I145" i="15" s="1"/>
  <c r="H132" i="15"/>
  <c r="I132" i="15" s="1"/>
  <c r="H132" i="11"/>
  <c r="I132" i="11" s="1"/>
  <c r="H145" i="11"/>
  <c r="I145" i="11" s="1"/>
  <c r="H136" i="11" s="1"/>
  <c r="H126" i="11"/>
  <c r="H122" i="11"/>
  <c r="H121" i="11"/>
  <c r="H120" i="11"/>
  <c r="H125" i="11"/>
  <c r="H124" i="11"/>
  <c r="G130" i="11"/>
  <c r="I176" i="11"/>
  <c r="H136" i="16"/>
  <c r="H135" i="16"/>
  <c r="G143" i="16"/>
  <c r="H122" i="16"/>
  <c r="H120" i="16"/>
  <c r="H126" i="16"/>
  <c r="H125" i="16"/>
  <c r="H124" i="16"/>
  <c r="H121" i="16"/>
  <c r="G130" i="16"/>
  <c r="H136" i="15"/>
  <c r="H135" i="15"/>
  <c r="H137" i="15" s="1"/>
  <c r="G143" i="15"/>
  <c r="I176" i="15"/>
  <c r="H125" i="15"/>
  <c r="H124" i="15"/>
  <c r="H122" i="15"/>
  <c r="H126" i="15"/>
  <c r="H121" i="15"/>
  <c r="G130" i="15"/>
  <c r="H120" i="15"/>
  <c r="H145" i="14"/>
  <c r="I145" i="14" s="1"/>
  <c r="I176" i="14"/>
  <c r="H132" i="14"/>
  <c r="I132" i="14" s="1"/>
  <c r="H132" i="13"/>
  <c r="I132" i="13" s="1"/>
  <c r="H145" i="13"/>
  <c r="I145" i="13" s="1"/>
  <c r="I176" i="13"/>
  <c r="H135" i="2"/>
  <c r="H136" i="2"/>
  <c r="G143" i="2"/>
  <c r="H126" i="2"/>
  <c r="H125" i="2"/>
  <c r="G130" i="2"/>
  <c r="I121" i="2" s="1"/>
  <c r="H122" i="2"/>
  <c r="H120" i="2"/>
  <c r="H124" i="2"/>
  <c r="H123" i="2"/>
  <c r="I7" i="3"/>
  <c r="I6" i="3"/>
  <c r="I5" i="3"/>
  <c r="I4" i="3"/>
  <c r="I3" i="3"/>
  <c r="H135" i="11" l="1"/>
  <c r="H137" i="11" s="1"/>
  <c r="G143" i="11"/>
  <c r="H137" i="16"/>
  <c r="I9" i="3"/>
  <c r="H123" i="11"/>
  <c r="I190" i="11"/>
  <c r="I127" i="11"/>
  <c r="H127" i="11"/>
  <c r="I141" i="16"/>
  <c r="I181" i="16" s="1"/>
  <c r="H140" i="16"/>
  <c r="H141" i="16" s="1"/>
  <c r="H123" i="16"/>
  <c r="H127" i="16" s="1"/>
  <c r="I190" i="16"/>
  <c r="I127" i="16"/>
  <c r="H123" i="15"/>
  <c r="I190" i="15"/>
  <c r="I127" i="15"/>
  <c r="H140" i="15"/>
  <c r="H141" i="15" s="1"/>
  <c r="I141" i="15"/>
  <c r="I181" i="15" s="1"/>
  <c r="H127" i="15"/>
  <c r="H147" i="15" s="1"/>
  <c r="H121" i="14"/>
  <c r="G130" i="14"/>
  <c r="H126" i="14"/>
  <c r="H125" i="14"/>
  <c r="H124" i="14"/>
  <c r="H122" i="14"/>
  <c r="H120" i="14"/>
  <c r="H136" i="14"/>
  <c r="G143" i="14"/>
  <c r="H135" i="14"/>
  <c r="H137" i="14" s="1"/>
  <c r="H136" i="13"/>
  <c r="G143" i="13"/>
  <c r="H135" i="13"/>
  <c r="H125" i="13"/>
  <c r="H124" i="13"/>
  <c r="H120" i="13"/>
  <c r="H126" i="13"/>
  <c r="H122" i="13"/>
  <c r="H121" i="13"/>
  <c r="G130" i="13"/>
  <c r="H140" i="2"/>
  <c r="H141" i="2" s="1"/>
  <c r="I141" i="2"/>
  <c r="I181" i="2" s="1"/>
  <c r="I127" i="2"/>
  <c r="H121" i="2"/>
  <c r="H127" i="2" s="1"/>
  <c r="H137" i="2"/>
  <c r="F4" i="3"/>
  <c r="F3" i="3"/>
  <c r="F2" i="3"/>
  <c r="H140" i="11" l="1"/>
  <c r="H141" i="11" s="1"/>
  <c r="H137" i="13"/>
  <c r="I141" i="11"/>
  <c r="I181" i="11" s="1"/>
  <c r="H147" i="2"/>
  <c r="H147" i="16"/>
  <c r="G4" i="3"/>
  <c r="G3" i="3"/>
  <c r="G2" i="3"/>
  <c r="H147" i="11"/>
  <c r="I179" i="11"/>
  <c r="I147" i="11"/>
  <c r="C161" i="11" s="1"/>
  <c r="D161" i="11" s="1"/>
  <c r="I147" i="16"/>
  <c r="C161" i="16" s="1"/>
  <c r="D161" i="16" s="1"/>
  <c r="I179" i="16"/>
  <c r="I179" i="15"/>
  <c r="I147" i="15"/>
  <c r="C161" i="15" s="1"/>
  <c r="D161" i="15" s="1"/>
  <c r="H140" i="14"/>
  <c r="H141" i="14" s="1"/>
  <c r="I141" i="14"/>
  <c r="I181" i="14" s="1"/>
  <c r="I190" i="14"/>
  <c r="H123" i="14"/>
  <c r="H127" i="14" s="1"/>
  <c r="I127" i="14"/>
  <c r="H123" i="13"/>
  <c r="H127" i="13" s="1"/>
  <c r="I190" i="13"/>
  <c r="I127" i="13"/>
  <c r="I141" i="13"/>
  <c r="I181" i="13" s="1"/>
  <c r="H140" i="13"/>
  <c r="H141" i="13" s="1"/>
  <c r="I179" i="2"/>
  <c r="I147" i="2"/>
  <c r="C161" i="2" s="1"/>
  <c r="D161" i="2" s="1"/>
  <c r="F6" i="3"/>
  <c r="F5" i="3"/>
  <c r="G6" i="3" l="1"/>
  <c r="H147" i="13"/>
  <c r="G5" i="3"/>
  <c r="G9" i="3" s="1"/>
  <c r="H147" i="14"/>
  <c r="I153" i="11"/>
  <c r="H153" i="11" s="1"/>
  <c r="I152" i="11"/>
  <c r="H152" i="11" s="1"/>
  <c r="I155" i="11"/>
  <c r="H155" i="11" s="1"/>
  <c r="I154" i="11"/>
  <c r="H154" i="11" s="1"/>
  <c r="I151" i="11"/>
  <c r="I182" i="11"/>
  <c r="I182" i="16"/>
  <c r="I153" i="16"/>
  <c r="H153" i="16" s="1"/>
  <c r="I152" i="16"/>
  <c r="H152" i="16" s="1"/>
  <c r="I155" i="16"/>
  <c r="H155" i="16" s="1"/>
  <c r="I151" i="16"/>
  <c r="I154" i="16"/>
  <c r="H154" i="16" s="1"/>
  <c r="I153" i="15"/>
  <c r="H153" i="15" s="1"/>
  <c r="I155" i="15"/>
  <c r="H155" i="15" s="1"/>
  <c r="I152" i="15"/>
  <c r="H152" i="15" s="1"/>
  <c r="I154" i="15"/>
  <c r="H154" i="15" s="1"/>
  <c r="I151" i="15"/>
  <c r="I182" i="15"/>
  <c r="I147" i="14"/>
  <c r="C161" i="14" s="1"/>
  <c r="D161" i="14" s="1"/>
  <c r="I179" i="14"/>
  <c r="I179" i="13"/>
  <c r="I147" i="13"/>
  <c r="C161" i="13" s="1"/>
  <c r="D161" i="13" s="1"/>
  <c r="I151" i="2"/>
  <c r="I155" i="2"/>
  <c r="H155" i="2" s="1"/>
  <c r="I152" i="2"/>
  <c r="H152" i="2" s="1"/>
  <c r="I154" i="2"/>
  <c r="H154" i="2" s="1"/>
  <c r="I153" i="2"/>
  <c r="H153" i="2" s="1"/>
  <c r="I182" i="2"/>
  <c r="H151" i="11" l="1"/>
  <c r="H156" i="11" s="1"/>
  <c r="H169" i="11" s="1"/>
  <c r="I156" i="11"/>
  <c r="H151" i="16"/>
  <c r="H156" i="16" s="1"/>
  <c r="H169" i="16" s="1"/>
  <c r="I156" i="16"/>
  <c r="I156" i="15"/>
  <c r="H151" i="15"/>
  <c r="H156" i="15" s="1"/>
  <c r="H169" i="15" s="1"/>
  <c r="I153" i="14"/>
  <c r="H153" i="14" s="1"/>
  <c r="I151" i="14"/>
  <c r="I152" i="14"/>
  <c r="H152" i="14" s="1"/>
  <c r="I155" i="14"/>
  <c r="H155" i="14" s="1"/>
  <c r="I154" i="14"/>
  <c r="H154" i="14" s="1"/>
  <c r="I182" i="14"/>
  <c r="I153" i="13"/>
  <c r="H153" i="13" s="1"/>
  <c r="I155" i="13"/>
  <c r="H155" i="13" s="1"/>
  <c r="I154" i="13"/>
  <c r="H154" i="13" s="1"/>
  <c r="I152" i="13"/>
  <c r="H152" i="13" s="1"/>
  <c r="I151" i="13"/>
  <c r="I182" i="13"/>
  <c r="H151" i="2"/>
  <c r="H156" i="2" s="1"/>
  <c r="H169" i="2" s="1"/>
  <c r="I156" i="2"/>
  <c r="I169" i="11" l="1"/>
  <c r="I186" i="11"/>
  <c r="G196" i="11" s="1"/>
  <c r="I185" i="11"/>
  <c r="I169" i="16"/>
  <c r="I186" i="16"/>
  <c r="G196" i="16" s="1"/>
  <c r="I185" i="16"/>
  <c r="I169" i="15"/>
  <c r="I185" i="15"/>
  <c r="I186" i="15"/>
  <c r="G196" i="15" s="1"/>
  <c r="H151" i="14"/>
  <c r="H156" i="14" s="1"/>
  <c r="H169" i="14" s="1"/>
  <c r="I156" i="14"/>
  <c r="H151" i="13"/>
  <c r="H156" i="13" s="1"/>
  <c r="H169" i="13" s="1"/>
  <c r="I156" i="13"/>
  <c r="I169" i="2"/>
  <c r="I186" i="2"/>
  <c r="G196" i="2" s="1"/>
  <c r="I185" i="2"/>
  <c r="H185" i="2" s="1"/>
  <c r="H186" i="2" s="1"/>
  <c r="H185" i="11" l="1"/>
  <c r="H186" i="11" s="1"/>
  <c r="H185" i="16"/>
  <c r="H186" i="16" s="1"/>
  <c r="I196" i="11"/>
  <c r="J2" i="3" s="1"/>
  <c r="K2" i="3" s="1"/>
  <c r="H180" i="11"/>
  <c r="H173" i="11"/>
  <c r="H175" i="11"/>
  <c r="H174" i="11"/>
  <c r="H181" i="11"/>
  <c r="H179" i="11"/>
  <c r="I196" i="16"/>
  <c r="J3" i="3" s="1"/>
  <c r="K3" i="3" s="1"/>
  <c r="H180" i="16"/>
  <c r="H173" i="16"/>
  <c r="H175" i="16"/>
  <c r="H174" i="16"/>
  <c r="H181" i="16"/>
  <c r="H179" i="16"/>
  <c r="I196" i="15"/>
  <c r="J4" i="3" s="1"/>
  <c r="K4" i="3" s="1"/>
  <c r="H180" i="15"/>
  <c r="H173" i="15"/>
  <c r="H175" i="15"/>
  <c r="H174" i="15"/>
  <c r="H181" i="15"/>
  <c r="H179" i="15"/>
  <c r="H185" i="15"/>
  <c r="H186" i="15" s="1"/>
  <c r="I186" i="14"/>
  <c r="G196" i="14" s="1"/>
  <c r="I169" i="14"/>
  <c r="I185" i="14"/>
  <c r="I186" i="13"/>
  <c r="G196" i="13" s="1"/>
  <c r="I185" i="13"/>
  <c r="I169" i="13"/>
  <c r="I196" i="2"/>
  <c r="J7" i="3" s="1"/>
  <c r="K7" i="3" s="1"/>
  <c r="H180" i="2"/>
  <c r="H173" i="2"/>
  <c r="H175" i="2"/>
  <c r="H174" i="2"/>
  <c r="H181" i="2"/>
  <c r="H179" i="2"/>
  <c r="H185" i="13" l="1"/>
  <c r="H186" i="13" s="1"/>
  <c r="H182" i="11"/>
  <c r="H182" i="15"/>
  <c r="H182" i="2"/>
  <c r="H182" i="16"/>
  <c r="H176" i="11"/>
  <c r="H176" i="16"/>
  <c r="H176" i="15"/>
  <c r="I196" i="14"/>
  <c r="J5" i="3" s="1"/>
  <c r="K5" i="3" s="1"/>
  <c r="H180" i="14"/>
  <c r="H173" i="14"/>
  <c r="H175" i="14"/>
  <c r="H174" i="14"/>
  <c r="H181" i="14"/>
  <c r="H179" i="14"/>
  <c r="H185" i="14"/>
  <c r="H186" i="14" s="1"/>
  <c r="I196" i="13"/>
  <c r="J6" i="3" s="1"/>
  <c r="K6" i="3" s="1"/>
  <c r="H180" i="13"/>
  <c r="H175" i="13"/>
  <c r="H173" i="13"/>
  <c r="H174" i="13"/>
  <c r="H181" i="13"/>
  <c r="H179" i="13"/>
  <c r="H182" i="13" s="1"/>
  <c r="H176" i="2"/>
  <c r="K11" i="3" l="1"/>
  <c r="K9" i="3" s="1"/>
  <c r="H182" i="14"/>
  <c r="H176" i="14"/>
  <c r="H176" i="13"/>
</calcChain>
</file>

<file path=xl/sharedStrings.xml><?xml version="1.0" encoding="utf-8"?>
<sst xmlns="http://schemas.openxmlformats.org/spreadsheetml/2006/main" count="1654" uniqueCount="226">
  <si>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</si>
  <si>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</si>
  <si>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</si>
  <si>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</si>
  <si>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</si>
  <si>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</si>
  <si>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</si>
  <si>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</si>
  <si>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</si>
  <si>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</si>
  <si>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</si>
  <si>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</si>
  <si>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</si>
  <si>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</si>
  <si>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</si>
  <si>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</si>
  <si>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</si>
  <si>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</si>
  <si>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</si>
  <si>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</si>
  <si>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</si>
  <si>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</si>
  <si>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</si>
  <si>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</si>
  <si>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</si>
  <si>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</si>
  <si>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</si>
  <si>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</si>
  <si>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</si>
  <si>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</si>
  <si>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</si>
  <si>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</si>
  <si>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</si>
  <si>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</si>
  <si>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</si>
  <si>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</si>
  <si>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</si>
  <si>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</si>
  <si>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</si>
  <si>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</si>
  <si>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</si>
  <si>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</si>
  <si>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</si>
  <si>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</si>
  <si>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</si>
  <si>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</si>
  <si>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</si>
  <si>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</si>
  <si>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</si>
  <si>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</si>
  <si>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</si>
  <si>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</si>
  <si>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</si>
  <si>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</si>
  <si>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</si>
  <si>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</si>
  <si>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</si>
  <si>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</si>
  <si>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</si>
  <si>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</si>
  <si>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</si>
  <si>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</si>
  <si>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</si>
  <si>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</si>
  <si>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</si>
  <si>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</si>
  <si>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</si>
  <si>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</si>
  <si>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</si>
  <si>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</si>
  <si>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</si>
  <si>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</si>
  <si>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</si>
  <si>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</si>
  <si>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</si>
  <si>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</si>
  <si>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</si>
  <si>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</si>
  <si>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</si>
  <si>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</si>
  <si>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</si>
  <si>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</si>
  <si>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</si>
  <si>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</si>
  <si>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</si>
  <si>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</si>
  <si>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</si>
  <si>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</si>
  <si>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</si>
  <si>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</si>
  <si>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</si>
  <si>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</si>
  <si>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</si>
  <si>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</si>
  <si>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</si>
  <si>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</si>
  <si>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</si>
  <si>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</si>
  <si>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</si>
  <si>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</si>
  <si>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</si>
  <si>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</si>
  <si>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</si>
  <si>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</si>
  <si>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</si>
  <si>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</si>
  <si>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</si>
  <si>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</si>
  <si>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</si>
  <si>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</si>
  <si>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</si>
  <si>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</si>
  <si>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</si>
  <si>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</si>
  <si>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</si>
  <si>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</si>
  <si>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</si>
  <si>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</si>
  <si>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</si>
  <si>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</si>
  <si>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</si>
  <si>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</si>
  <si>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</si>
  <si>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</si>
  <si>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</si>
  <si>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</si>
  <si>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</si>
  <si>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</si>
  <si>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</si>
  <si>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</si>
  <si>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</si>
  <si>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</si>
  <si>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</si>
  <si>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</si>
  <si>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</si>
  <si>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</si>
  <si>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</si>
  <si>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</si>
  <si>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</si>
  <si>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</si>
  <si>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</si>
  <si>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</si>
  <si>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</si>
  <si>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</si>
  <si>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</si>
  <si>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</si>
  <si>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</si>
  <si>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</si>
  <si>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</si>
  <si>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</si>
  <si>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</si>
  <si>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</si>
  <si>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</si>
  <si>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</si>
  <si>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</si>
  <si>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</si>
  <si>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</si>
  <si>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</si>
  <si>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</si>
  <si>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</si>
  <si>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</si>
  <si>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</si>
  <si>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</si>
  <si>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</si>
  <si>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</si>
  <si>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</si>
  <si>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</si>
  <si>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</si>
  <si>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</si>
  <si>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</si>
  <si>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</si>
  <si>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</si>
  <si>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</si>
  <si>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</si>
  <si>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</si>
  <si>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</si>
  <si>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</si>
  <si>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</si>
  <si>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</si>
  <si>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</si>
  <si>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</si>
  <si>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</si>
  <si>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</si>
  <si>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</si>
  <si>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</si>
  <si>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</si>
  <si>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</si>
  <si>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</si>
  <si>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</si>
  <si>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</si>
  <si>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</si>
  <si>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</si>
  <si>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</si>
  <si>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</si>
  <si>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</si>
  <si>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</si>
  <si>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</si>
  <si>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</si>
  <si>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</si>
  <si>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</si>
  <si>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</si>
  <si>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</si>
  <si>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</si>
  <si>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</si>
  <si>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</si>
  <si>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</si>
  <si>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</si>
  <si>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</si>
  <si>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</si>
  <si>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</si>
  <si>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</si>
  <si>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</si>
  <si>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25/2158-0001740-1</t>
  </si>
  <si>
    <t>Auxiliar de Limpeza 40hs</t>
  </si>
  <si>
    <t>RS000041/2026</t>
  </si>
  <si>
    <t>PORTO ALEGRE</t>
  </si>
  <si>
    <t>Recepcionista</t>
  </si>
  <si>
    <t>Porto Alegre</t>
  </si>
  <si>
    <t>Jardineiro - Supervisor</t>
  </si>
  <si>
    <t>Jardineiro</t>
  </si>
  <si>
    <t>Auxiliar de Limpeza - Supervisor</t>
  </si>
  <si>
    <t>Auxiliar de Limpeza 30h</t>
  </si>
  <si>
    <t>Auxiliar de Limpeza</t>
  </si>
  <si>
    <t>40h</t>
  </si>
  <si>
    <t>Seg a Sex</t>
  </si>
  <si>
    <t>30h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</si>
</sst>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43" fontId="26" fillId="0" borderId="0" xfId="10"/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</cellXfs>
  <cellStyles count="11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  <cellStyle name="Vírgula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42" zoomScale="130" zoomScaleNormal="130" zoomScaleSheetLayoutView="130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4"/>
    </row>
    <row r="2" spans="1:11" ht="22.5" customHeight="1" x14ac:dyDescent="0.25">
      <c r="A2" s="179" t="s">
        <v>1</v>
      </c>
      <c r="B2" s="179"/>
      <c r="C2" s="180" t="s">
        <v>212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82" t="s">
        <v>213</v>
      </c>
      <c r="E5" s="182"/>
      <c r="F5" s="182"/>
      <c r="G5" s="183" t="str">
        <f>IF(D6="12x36","Regime de trabalho:","Quantidade de HORAS/MÊS")</f>
        <v>Quantidade de HORAS/MÊS</v>
      </c>
      <c r="H5" s="183"/>
      <c r="I5" s="184">
        <f>IF(D6="12x36",D6,5*D6)</f>
        <v>200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40</v>
      </c>
      <c r="E6" s="162"/>
      <c r="F6" s="162"/>
      <c r="G6" s="183"/>
      <c r="H6" s="183"/>
      <c r="I6" s="184"/>
    </row>
    <row r="7" spans="1:11" ht="22.5" customHeight="1" x14ac:dyDescent="0.25">
      <c r="A7" s="162" t="s">
        <v>6</v>
      </c>
      <c r="B7" s="162"/>
      <c r="C7" s="162"/>
      <c r="D7" s="136" t="s">
        <v>214</v>
      </c>
      <c r="E7" s="136"/>
      <c r="F7" s="136"/>
      <c r="G7" s="185" t="s">
        <v>7</v>
      </c>
      <c r="H7" s="185"/>
      <c r="I7" s="186">
        <v>0.4</v>
      </c>
    </row>
    <row r="8" spans="1:11" ht="22.5" customHeight="1" x14ac:dyDescent="0.25">
      <c r="A8" s="162" t="s">
        <v>8</v>
      </c>
      <c r="B8" s="162"/>
      <c r="C8" s="162"/>
      <c r="D8" s="136" t="s">
        <v>15</v>
      </c>
      <c r="E8" s="136"/>
      <c r="F8" s="136"/>
      <c r="G8" s="185"/>
      <c r="H8" s="185"/>
      <c r="I8" s="186"/>
    </row>
    <row r="9" spans="1:11" ht="24.75" customHeight="1" x14ac:dyDescent="0.25">
      <c r="A9" s="162" t="s">
        <v>9</v>
      </c>
      <c r="B9" s="162"/>
      <c r="C9" s="162"/>
      <c r="D9" s="162" t="s">
        <v>215</v>
      </c>
      <c r="E9" s="162"/>
      <c r="F9" s="162"/>
      <c r="G9" s="185" t="s">
        <v>10</v>
      </c>
      <c r="H9" s="185"/>
      <c r="I9" s="9" t="s">
        <v>185</v>
      </c>
    </row>
    <row r="10" spans="1:11" ht="32.25" customHeight="1" x14ac:dyDescent="0.25">
      <c r="A10" s="191" t="s">
        <v>178</v>
      </c>
      <c r="B10" s="191"/>
      <c r="C10" s="191"/>
      <c r="D10" s="191"/>
      <c r="E10" s="191"/>
      <c r="F10" s="191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50" t="s">
        <v>12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50" t="s">
        <v>14</v>
      </c>
      <c r="B12" s="150"/>
      <c r="C12" s="150"/>
      <c r="D12" s="150"/>
      <c r="E12" s="150"/>
      <c r="F12" s="150"/>
      <c r="G12" s="187" t="s">
        <v>15</v>
      </c>
      <c r="H12" s="10" t="s">
        <v>16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17</v>
      </c>
      <c r="I13" s="14">
        <v>22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18</v>
      </c>
      <c r="I14" s="9">
        <v>0.06</v>
      </c>
    </row>
    <row r="15" spans="1:11" ht="11.25" customHeight="1" x14ac:dyDescent="0.25">
      <c r="A15" s="150" t="s">
        <v>177</v>
      </c>
      <c r="B15" s="150"/>
      <c r="C15" s="150"/>
      <c r="D15" s="150"/>
      <c r="E15" s="150"/>
      <c r="F15" s="150"/>
      <c r="G15" s="187" t="s">
        <v>15</v>
      </c>
      <c r="H15" s="10" t="s">
        <v>16</v>
      </c>
      <c r="I15" s="11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17</v>
      </c>
      <c r="I16" s="14">
        <v>22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18</v>
      </c>
      <c r="I17" s="9">
        <v>0.19</v>
      </c>
    </row>
    <row r="18" spans="1:9" ht="11.25" customHeight="1" x14ac:dyDescent="0.25">
      <c r="A18" s="150" t="s">
        <v>20</v>
      </c>
      <c r="B18" s="150"/>
      <c r="C18" s="150"/>
      <c r="D18" s="150"/>
      <c r="E18" s="150"/>
      <c r="F18" s="150"/>
      <c r="G18" s="187" t="s">
        <v>15</v>
      </c>
      <c r="H18" s="10" t="s">
        <v>16</v>
      </c>
      <c r="I18" s="11">
        <v>0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17</v>
      </c>
      <c r="I19" s="14">
        <v>0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18</v>
      </c>
      <c r="I20" s="9">
        <v>0</v>
      </c>
    </row>
    <row r="21" spans="1:9" ht="14.25" customHeight="1" x14ac:dyDescent="0.25">
      <c r="A21" s="149" t="s">
        <v>207</v>
      </c>
      <c r="B21" s="149"/>
      <c r="C21" s="149"/>
      <c r="D21" s="149"/>
      <c r="E21" s="149"/>
      <c r="F21" s="149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49" t="s">
        <v>206</v>
      </c>
      <c r="B22" s="149"/>
      <c r="C22" s="149"/>
      <c r="D22" s="149"/>
      <c r="E22" s="149"/>
      <c r="F22" s="149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0" t="s">
        <v>179</v>
      </c>
      <c r="B23" s="189"/>
      <c r="C23" s="189"/>
      <c r="D23" s="189"/>
      <c r="E23" s="189"/>
      <c r="F23" s="190"/>
      <c r="G23" s="116" t="s">
        <v>15</v>
      </c>
      <c r="H23" s="15" t="s">
        <v>21</v>
      </c>
      <c r="I23" s="16" t="s">
        <v>185</v>
      </c>
    </row>
    <row r="24" spans="1:9" ht="22.5" customHeight="1" x14ac:dyDescent="0.25">
      <c r="A24" s="167" t="s">
        <v>22</v>
      </c>
      <c r="B24" s="167"/>
      <c r="C24" s="167"/>
      <c r="D24" s="167"/>
      <c r="E24" s="167"/>
      <c r="F24" s="167"/>
      <c r="G24" s="15"/>
      <c r="H24" s="15" t="s">
        <v>23</v>
      </c>
      <c r="I24" s="18" t="s">
        <v>185</v>
      </c>
    </row>
    <row r="25" spans="1:9" ht="34.5" customHeight="1" x14ac:dyDescent="0.25">
      <c r="A25" s="149" t="s">
        <v>24</v>
      </c>
      <c r="B25" s="149"/>
      <c r="C25" s="149"/>
      <c r="D25" s="149"/>
      <c r="E25" s="149"/>
      <c r="F25" s="149"/>
      <c r="G25" s="10"/>
      <c r="H25" s="10" t="s">
        <v>25</v>
      </c>
      <c r="I25" s="11">
        <f>I10/H10*I5</f>
        <v>1605.3272727272727</v>
      </c>
    </row>
    <row r="26" spans="1:9" ht="15" customHeight="1" x14ac:dyDescent="0.25">
      <c r="A26" s="149" t="s">
        <v>26</v>
      </c>
      <c r="B26" s="149"/>
      <c r="C26" s="149"/>
      <c r="D26" s="149"/>
      <c r="E26" s="149"/>
      <c r="F26" s="149"/>
      <c r="G26" s="15"/>
      <c r="H26" s="19" t="s">
        <v>27</v>
      </c>
      <c r="I26" s="20" t="s">
        <v>185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28</v>
      </c>
      <c r="I27" s="9" t="s">
        <v>185</v>
      </c>
    </row>
    <row r="28" spans="1:9" ht="26.25" customHeight="1" x14ac:dyDescent="0.25">
      <c r="A28" s="149" t="s">
        <v>29</v>
      </c>
      <c r="B28" s="149"/>
      <c r="C28" s="149"/>
      <c r="D28" s="149"/>
      <c r="E28" s="149"/>
      <c r="F28" s="149"/>
      <c r="G28" s="15"/>
      <c r="H28" s="10" t="s">
        <v>27</v>
      </c>
      <c r="I28" s="20" t="s">
        <v>185</v>
      </c>
    </row>
    <row r="29" spans="1:9" ht="35.25" customHeight="1" x14ac:dyDescent="0.25">
      <c r="A29" s="149" t="s">
        <v>30</v>
      </c>
      <c r="B29" s="149"/>
      <c r="C29" s="149"/>
      <c r="D29" s="149"/>
      <c r="E29" s="149"/>
      <c r="F29" s="149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205"/>
      <c r="B31" s="205"/>
      <c r="C31" s="205"/>
      <c r="D31" s="205"/>
      <c r="E31" s="205"/>
      <c r="F31" s="205"/>
      <c r="G31" s="205"/>
      <c r="H31" s="205"/>
      <c r="I31" s="205"/>
    </row>
    <row r="32" spans="1:9" ht="1.1499999999999999" customHeight="1" x14ac:dyDescent="0.25">
      <c r="A32" s="205"/>
      <c r="B32" s="205"/>
      <c r="C32" s="205"/>
      <c r="D32" s="205"/>
      <c r="E32" s="205"/>
      <c r="F32" s="205"/>
      <c r="G32" s="205"/>
      <c r="H32" s="205"/>
      <c r="I32" s="205"/>
    </row>
    <row r="33" spans="1:10" ht="1.1499999999999999" customHeight="1" x14ac:dyDescent="0.25">
      <c r="A33" s="205"/>
      <c r="B33" s="205"/>
      <c r="C33" s="205"/>
      <c r="D33" s="205"/>
      <c r="E33" s="205"/>
      <c r="F33" s="205"/>
      <c r="G33" s="205"/>
      <c r="H33" s="205"/>
      <c r="I33" s="205"/>
    </row>
    <row r="34" spans="1:10" ht="1.1499999999999999" customHeight="1" x14ac:dyDescent="0.25">
      <c r="A34" s="205"/>
      <c r="B34" s="205"/>
      <c r="C34" s="205"/>
      <c r="D34" s="205"/>
      <c r="E34" s="205"/>
      <c r="F34" s="205"/>
      <c r="G34" s="205"/>
      <c r="H34" s="205"/>
      <c r="I34" s="205"/>
    </row>
    <row r="35" spans="1:10" ht="1.1499999999999999" customHeight="1" x14ac:dyDescent="0.25">
      <c r="A35" s="206"/>
      <c r="B35" s="206"/>
      <c r="C35" s="206"/>
      <c r="D35" s="206"/>
      <c r="E35" s="206"/>
      <c r="F35" s="206"/>
      <c r="G35" s="206"/>
      <c r="H35" s="206"/>
      <c r="I35" s="206"/>
    </row>
    <row r="36" spans="1:10" ht="8.25" customHeight="1" x14ac:dyDescent="0.25">
      <c r="A36" s="135" t="s">
        <v>31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32</v>
      </c>
      <c r="B37" s="157" t="s">
        <v>33</v>
      </c>
      <c r="C37" s="157"/>
      <c r="D37" s="157"/>
      <c r="E37" s="157"/>
      <c r="F37" s="157"/>
      <c r="G37" s="157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6" t="s">
        <v>38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39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40</v>
      </c>
      <c r="C42" s="136"/>
      <c r="D42" s="136"/>
      <c r="E42" s="136"/>
      <c r="F42" s="136"/>
      <c r="G42" s="136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36" t="s">
        <v>172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41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42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43</v>
      </c>
      <c r="B46" s="153"/>
      <c r="C46" s="153"/>
      <c r="D46" s="153"/>
      <c r="E46" s="153"/>
      <c r="F46" s="153"/>
      <c r="G46" s="153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75"/>
      <c r="B47" s="175"/>
      <c r="C47" s="175"/>
      <c r="D47" s="175"/>
      <c r="E47" s="175"/>
      <c r="F47" s="175"/>
      <c r="G47" s="175"/>
      <c r="H47" s="175"/>
      <c r="I47" s="175"/>
      <c r="J47" s="27"/>
    </row>
    <row r="48" spans="1:10" s="28" customFormat="1" ht="1.1499999999999999" customHeight="1" x14ac:dyDescent="0.25">
      <c r="A48" s="176"/>
      <c r="B48" s="176"/>
      <c r="C48" s="176"/>
      <c r="D48" s="176"/>
      <c r="E48" s="176"/>
      <c r="F48" s="176"/>
      <c r="G48" s="176"/>
      <c r="H48" s="176"/>
      <c r="I48" s="176"/>
      <c r="J48" s="27"/>
    </row>
    <row r="49" spans="1:10" s="28" customFormat="1" ht="1.1499999999999999" customHeight="1" x14ac:dyDescent="0.25">
      <c r="A49" s="176"/>
      <c r="B49" s="176"/>
      <c r="C49" s="176"/>
      <c r="D49" s="176"/>
      <c r="E49" s="176"/>
      <c r="F49" s="176"/>
      <c r="G49" s="176"/>
      <c r="H49" s="176"/>
      <c r="I49" s="176"/>
      <c r="J49" s="27"/>
    </row>
    <row r="50" spans="1:10" s="28" customFormat="1" ht="1.1499999999999999" customHeight="1" x14ac:dyDescent="0.25">
      <c r="A50" s="176"/>
      <c r="B50" s="176"/>
      <c r="C50" s="176"/>
      <c r="D50" s="176"/>
      <c r="E50" s="176"/>
      <c r="F50" s="176"/>
      <c r="G50" s="176"/>
      <c r="H50" s="176"/>
      <c r="I50" s="176"/>
      <c r="J50" s="27"/>
    </row>
    <row r="51" spans="1:10" s="28" customFormat="1" ht="1.1499999999999999" customHeight="1" x14ac:dyDescent="0.25">
      <c r="A51" s="176"/>
      <c r="B51" s="176"/>
      <c r="C51" s="176"/>
      <c r="D51" s="176"/>
      <c r="E51" s="176"/>
      <c r="F51" s="176"/>
      <c r="G51" s="176"/>
      <c r="H51" s="176"/>
      <c r="I51" s="176"/>
      <c r="J51" s="27"/>
    </row>
    <row r="52" spans="1:10" s="28" customFormat="1" ht="1.1499999999999999" customHeight="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J52" s="27"/>
    </row>
    <row r="53" spans="1:10" s="28" customFormat="1" ht="1.1499999999999999" customHeight="1" x14ac:dyDescent="0.25">
      <c r="A53" s="176"/>
      <c r="B53" s="176"/>
      <c r="C53" s="176"/>
      <c r="D53" s="176"/>
      <c r="E53" s="176"/>
      <c r="F53" s="176"/>
      <c r="G53" s="176"/>
      <c r="H53" s="176"/>
      <c r="I53" s="176"/>
      <c r="J53" s="27"/>
    </row>
    <row r="54" spans="1:10" s="28" customFormat="1" ht="1.1499999999999999" customHeight="1" x14ac:dyDescent="0.25">
      <c r="A54" s="176"/>
      <c r="B54" s="176"/>
      <c r="C54" s="176"/>
      <c r="D54" s="176"/>
      <c r="E54" s="176"/>
      <c r="F54" s="176"/>
      <c r="G54" s="176"/>
      <c r="H54" s="176"/>
      <c r="I54" s="176"/>
      <c r="J54" s="27"/>
    </row>
    <row r="55" spans="1:10" s="28" customFormat="1" ht="1.1499999999999999" customHeight="1" x14ac:dyDescent="0.25">
      <c r="A55" s="176"/>
      <c r="B55" s="176"/>
      <c r="C55" s="176"/>
      <c r="D55" s="176"/>
      <c r="E55" s="176"/>
      <c r="F55" s="176"/>
      <c r="G55" s="176"/>
      <c r="H55" s="176"/>
      <c r="I55" s="176"/>
      <c r="J55" s="27"/>
    </row>
    <row r="56" spans="1:10" ht="1.1499999999999999" customHeight="1" x14ac:dyDescent="0.25">
      <c r="A56" s="177"/>
      <c r="B56" s="177"/>
      <c r="C56" s="177"/>
      <c r="D56" s="177"/>
      <c r="E56" s="177"/>
      <c r="F56" s="177"/>
      <c r="G56" s="177"/>
      <c r="H56" s="177"/>
      <c r="I56" s="177"/>
    </row>
    <row r="57" spans="1:10" ht="33.75" customHeight="1" x14ac:dyDescent="0.25">
      <c r="A57" s="22" t="s">
        <v>44</v>
      </c>
      <c r="B57" s="157" t="s">
        <v>45</v>
      </c>
      <c r="C57" s="157"/>
      <c r="D57" s="157"/>
      <c r="E57" s="157"/>
      <c r="F57" s="157"/>
      <c r="G57" s="157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46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36" t="s">
        <v>47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36" t="s">
        <v>48</v>
      </c>
      <c r="C60" s="136"/>
      <c r="D60" s="136"/>
      <c r="E60" s="136"/>
      <c r="F60" s="136"/>
      <c r="G60" s="136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36" t="s">
        <v>49</v>
      </c>
      <c r="C61" s="136"/>
      <c r="D61" s="136"/>
      <c r="E61" s="136"/>
      <c r="F61" s="136"/>
      <c r="G61" s="136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36" t="s">
        <v>50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36" t="s">
        <v>51</v>
      </c>
      <c r="C63" s="136"/>
      <c r="D63" s="136"/>
      <c r="E63" s="136"/>
      <c r="F63" s="136"/>
      <c r="G63" s="136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36" t="s">
        <v>52</v>
      </c>
      <c r="C64" s="136"/>
      <c r="D64" s="136"/>
      <c r="E64" s="136"/>
      <c r="F64" s="136"/>
      <c r="G64" s="136"/>
      <c r="H64" s="23">
        <v>0.03</v>
      </c>
      <c r="I64" s="24">
        <f t="shared" si="2"/>
        <v>67.423745454545454</v>
      </c>
    </row>
    <row r="65" spans="1:10" ht="15" customHeight="1" x14ac:dyDescent="0.25">
      <c r="A65" s="17">
        <v>8</v>
      </c>
      <c r="B65" s="136" t="s">
        <v>53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53" t="s">
        <v>54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827.06461090909102</v>
      </c>
      <c r="J66" s="27"/>
    </row>
    <row r="67" spans="1:10" ht="15" customHeight="1" x14ac:dyDescent="0.25">
      <c r="A67" s="168" t="s">
        <v>55</v>
      </c>
      <c r="B67" s="168"/>
      <c r="C67" s="168"/>
      <c r="D67" s="168"/>
      <c r="E67" s="168"/>
      <c r="F67" s="168"/>
      <c r="G67" s="168"/>
      <c r="H67" s="168"/>
      <c r="I67" s="168"/>
    </row>
    <row r="68" spans="1:10" ht="30.75" customHeight="1" x14ac:dyDescent="0.25">
      <c r="A68" s="178" t="s">
        <v>56</v>
      </c>
      <c r="B68" s="178"/>
      <c r="C68" s="178"/>
      <c r="D68" s="178"/>
      <c r="E68" s="178"/>
      <c r="F68" s="178"/>
      <c r="G68" s="178"/>
      <c r="H68" s="178"/>
      <c r="I68" s="178"/>
    </row>
    <row r="69" spans="1:10" ht="33.75" customHeight="1" x14ac:dyDescent="0.25">
      <c r="A69" s="22" t="s">
        <v>57</v>
      </c>
      <c r="B69" s="157" t="s">
        <v>58</v>
      </c>
      <c r="C69" s="157"/>
      <c r="D69" s="157"/>
      <c r="E69" s="157"/>
      <c r="F69" s="157"/>
      <c r="G69" s="157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6" t="s">
        <v>59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36" t="s">
        <v>60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36" t="s">
        <v>191</v>
      </c>
      <c r="C72" s="136"/>
      <c r="D72" s="136"/>
      <c r="E72" s="136"/>
      <c r="F72" s="136"/>
      <c r="G72" s="136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36" t="s">
        <v>61</v>
      </c>
      <c r="C73" s="136"/>
      <c r="D73" s="136"/>
      <c r="E73" s="136"/>
      <c r="F73" s="136"/>
      <c r="G73" s="136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36" t="s">
        <v>62</v>
      </c>
      <c r="C74" s="136"/>
      <c r="D74" s="136"/>
      <c r="E74" s="136"/>
      <c r="F74" s="136"/>
      <c r="G74" s="136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36" t="s">
        <v>63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36" t="s">
        <v>64</v>
      </c>
      <c r="C76" s="136"/>
      <c r="D76" s="136"/>
      <c r="E76" s="136"/>
      <c r="F76" s="136"/>
      <c r="G76" s="136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36" t="s">
        <v>65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53" t="s">
        <v>66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67</v>
      </c>
      <c r="B79" s="154" t="s">
        <v>68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69</v>
      </c>
      <c r="B80" s="174" t="s">
        <v>70</v>
      </c>
      <c r="C80" s="174"/>
      <c r="D80" s="174"/>
      <c r="E80" s="174"/>
      <c r="F80" s="174"/>
      <c r="G80" s="174"/>
      <c r="H80" s="174"/>
      <c r="I80" s="174"/>
    </row>
    <row r="81" spans="1:11" ht="33.75" customHeight="1" x14ac:dyDescent="0.25">
      <c r="A81" s="22" t="s">
        <v>71</v>
      </c>
      <c r="B81" s="157" t="s">
        <v>72</v>
      </c>
      <c r="C81" s="157"/>
      <c r="D81" s="157"/>
      <c r="E81" s="157"/>
      <c r="F81" s="157"/>
      <c r="G81" s="157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73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36" t="s">
        <v>74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36" t="s">
        <v>75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53" t="s">
        <v>76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7" t="s">
        <v>78</v>
      </c>
      <c r="C87" s="157"/>
      <c r="D87" s="157"/>
      <c r="E87" s="157"/>
      <c r="F87" s="157"/>
      <c r="G87" s="157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79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210.85433309899639</v>
      </c>
    </row>
    <row r="89" spans="1:11" s="28" customFormat="1" ht="15" customHeight="1" x14ac:dyDescent="0.25">
      <c r="A89" s="153" t="s">
        <v>80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210.85433309899639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180</v>
      </c>
      <c r="B91" s="173"/>
      <c r="C91" s="173"/>
      <c r="D91" s="173"/>
      <c r="E91" s="173"/>
      <c r="F91" s="173"/>
      <c r="G91" s="173"/>
      <c r="H91" s="32">
        <f>H66+H78+H85+H89</f>
        <v>0.787922024</v>
      </c>
      <c r="I91" s="33">
        <f>I66+I78+I85+I89</f>
        <v>1770.8217994735421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7" t="s">
        <v>82</v>
      </c>
      <c r="C93" s="157"/>
      <c r="D93" s="157"/>
      <c r="E93" s="157"/>
      <c r="F93" s="157"/>
      <c r="G93" s="157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0" t="s">
        <v>174</v>
      </c>
      <c r="C96" s="171"/>
      <c r="D96" s="171"/>
      <c r="E96" s="171"/>
      <c r="F96" s="171"/>
      <c r="G96" s="17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83</v>
      </c>
      <c r="C97" s="136"/>
      <c r="D97" s="136"/>
      <c r="E97" s="136"/>
      <c r="F97" s="136"/>
      <c r="G97" s="136"/>
      <c r="H97" s="23">
        <f t="shared" si="4"/>
        <v>6.0904520824333258E-2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6" t="s">
        <v>84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205</v>
      </c>
      <c r="C99" s="136"/>
      <c r="D99" s="136"/>
      <c r="E99" s="136"/>
      <c r="F99" s="136"/>
      <c r="G99" s="136"/>
      <c r="H99" s="23">
        <f>I99/$I$46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6" t="s">
        <v>206</v>
      </c>
      <c r="C100" s="136"/>
      <c r="D100" s="136"/>
      <c r="E100" s="136"/>
      <c r="F100" s="136"/>
      <c r="G100" s="136"/>
      <c r="H100" s="23">
        <f>I100/$I$46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6" t="s">
        <v>85</v>
      </c>
      <c r="C101" s="136"/>
      <c r="D101" s="136"/>
      <c r="E101" s="136"/>
      <c r="F101" s="136"/>
      <c r="G101" s="13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25">
        <f>SUM(H94:H101)</f>
        <v>0.32312653001127739</v>
      </c>
      <c r="I102" s="26">
        <f>SUM(I94:I101)</f>
        <v>726.21336363636362</v>
      </c>
      <c r="J102" s="34"/>
    </row>
    <row r="103" spans="1:10" ht="18" customHeight="1" x14ac:dyDescent="0.25">
      <c r="A103" s="29" t="s">
        <v>87</v>
      </c>
      <c r="B103" s="168" t="s">
        <v>88</v>
      </c>
      <c r="C103" s="168"/>
      <c r="D103" s="168"/>
      <c r="E103" s="168"/>
      <c r="F103" s="168"/>
      <c r="G103" s="168"/>
      <c r="H103" s="35"/>
      <c r="I103" s="36"/>
    </row>
    <row r="104" spans="1:10" ht="15" customHeight="1" x14ac:dyDescent="0.25">
      <c r="A104" s="148" t="s">
        <v>89</v>
      </c>
      <c r="B104" s="148"/>
      <c r="C104" s="148"/>
      <c r="D104" s="148"/>
      <c r="E104" s="148"/>
      <c r="F104" s="148"/>
      <c r="G104" s="148"/>
      <c r="H104" s="148"/>
      <c r="I104" s="148"/>
    </row>
    <row r="105" spans="1:10" ht="24" customHeight="1" x14ac:dyDescent="0.25">
      <c r="A105" s="149" t="s">
        <v>90</v>
      </c>
      <c r="B105" s="149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48" t="s">
        <v>98</v>
      </c>
      <c r="B108" s="148"/>
      <c r="C108" s="148"/>
      <c r="D108" s="148"/>
      <c r="E108" s="148"/>
      <c r="F108" s="148"/>
      <c r="G108" s="148"/>
      <c r="H108" s="148"/>
      <c r="I108" s="148"/>
    </row>
    <row r="109" spans="1:10" ht="23.25" customHeight="1" x14ac:dyDescent="0.25">
      <c r="A109" s="149" t="s">
        <v>90</v>
      </c>
      <c r="B109" s="149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61">
        <f>IF(I18="Não aplicável",0,I18)</f>
        <v>0</v>
      </c>
      <c r="B110" s="16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3" t="s">
        <v>173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7" t="s">
        <v>90</v>
      </c>
      <c r="B113" s="167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61">
        <f>IF(I15="Não aplicável",0,I15)</f>
        <v>27.15</v>
      </c>
      <c r="B114" s="161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7" t="s">
        <v>100</v>
      </c>
      <c r="B116" s="137"/>
      <c r="C116" s="137"/>
      <c r="D116" s="137"/>
      <c r="E116" s="137"/>
      <c r="F116" s="137"/>
      <c r="G116" s="137"/>
      <c r="H116" s="47">
        <f>H46+H91+H102</f>
        <v>2.1110485540112771</v>
      </c>
      <c r="I116" s="48">
        <f>I46+I91+I102</f>
        <v>4744.493344928087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5" t="s">
        <v>101</v>
      </c>
      <c r="B118" s="135"/>
      <c r="C118" s="135"/>
      <c r="D118" s="135"/>
      <c r="E118" s="135"/>
      <c r="F118" s="135"/>
      <c r="G118" s="135"/>
      <c r="H118" s="135"/>
      <c r="I118" s="135"/>
    </row>
    <row r="119" spans="1:12" ht="33.75" customHeight="1" x14ac:dyDescent="0.25">
      <c r="A119" s="22" t="s">
        <v>32</v>
      </c>
      <c r="B119" s="157" t="s">
        <v>102</v>
      </c>
      <c r="C119" s="157"/>
      <c r="D119" s="157"/>
      <c r="E119" s="157"/>
      <c r="F119" s="157"/>
      <c r="G119" s="157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6" t="s">
        <v>103</v>
      </c>
      <c r="C120" s="136"/>
      <c r="D120" s="136"/>
      <c r="E120" s="136"/>
      <c r="F120" s="136"/>
      <c r="G120" s="136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62" t="s">
        <v>104</v>
      </c>
      <c r="C121" s="162"/>
      <c r="D121" s="162"/>
      <c r="E121" s="162"/>
      <c r="F121" s="162"/>
      <c r="G121" s="162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6" t="s">
        <v>105</v>
      </c>
      <c r="C122" s="136"/>
      <c r="D122" s="136"/>
      <c r="E122" s="136"/>
      <c r="F122" s="136"/>
      <c r="G122" s="136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6" t="s">
        <v>187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6" t="s">
        <v>189</v>
      </c>
      <c r="C124" s="136"/>
      <c r="D124" s="136"/>
      <c r="E124" s="136"/>
      <c r="F124" s="136"/>
      <c r="G124" s="136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6" t="s">
        <v>188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6" t="s">
        <v>106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4" t="s">
        <v>190</v>
      </c>
      <c r="C128" s="154"/>
      <c r="D128" s="154"/>
      <c r="E128" s="154"/>
      <c r="F128" s="154"/>
      <c r="G128" s="154"/>
      <c r="H128" s="154"/>
      <c r="I128" s="154"/>
    </row>
    <row r="129" spans="1:12" ht="5.25" customHeight="1" x14ac:dyDescent="0.25"/>
    <row r="130" spans="1:12" ht="48.75" customHeight="1" x14ac:dyDescent="0.25">
      <c r="A130" s="159" t="s">
        <v>108</v>
      </c>
      <c r="B130" s="159"/>
      <c r="C130" s="159"/>
      <c r="D130" s="159"/>
      <c r="E130" s="159"/>
      <c r="F130" s="55">
        <f>I29</f>
        <v>0.2</v>
      </c>
      <c r="G130" s="56">
        <f>I132*F130</f>
        <v>921.52259625834472</v>
      </c>
      <c r="H130" s="57" t="s">
        <v>109</v>
      </c>
      <c r="I130" s="58">
        <f>I97</f>
        <v>136.88036363636363</v>
      </c>
    </row>
    <row r="131" spans="1:12" s="61" customFormat="1" ht="16.5" customHeight="1" x14ac:dyDescent="0.25">
      <c r="A131" s="155" t="s">
        <v>110</v>
      </c>
      <c r="B131" s="155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56">
        <f>I46</f>
        <v>2247.4581818181819</v>
      </c>
      <c r="B132" s="156"/>
      <c r="C132" s="62">
        <f>I66</f>
        <v>827.06461090909102</v>
      </c>
      <c r="D132" s="62">
        <f>I78</f>
        <v>572.97373124727278</v>
      </c>
      <c r="E132" s="62">
        <f>I85</f>
        <v>159.92912421818184</v>
      </c>
      <c r="F132" s="62">
        <f>I89</f>
        <v>210.85433309899639</v>
      </c>
      <c r="G132" s="62">
        <f>I102</f>
        <v>726.21336363636362</v>
      </c>
      <c r="H132" s="62">
        <f>A132+C132+D132+E132+F132+G132</f>
        <v>4744.493344928087</v>
      </c>
      <c r="I132" s="62">
        <f>H132-I130</f>
        <v>4607.6129812917234</v>
      </c>
      <c r="J132" s="34"/>
    </row>
    <row r="133" spans="1:12" ht="4.5" customHeight="1" x14ac:dyDescent="0.25">
      <c r="A133" s="29"/>
      <c r="B133" s="160"/>
      <c r="C133" s="160"/>
      <c r="D133" s="160"/>
      <c r="E133" s="160"/>
      <c r="F133" s="160"/>
      <c r="G133" s="160"/>
      <c r="H133" s="160"/>
      <c r="I133" s="160"/>
    </row>
    <row r="134" spans="1:12" ht="33.75" customHeight="1" x14ac:dyDescent="0.25">
      <c r="A134" s="22" t="s">
        <v>44</v>
      </c>
      <c r="B134" s="157" t="s">
        <v>118</v>
      </c>
      <c r="C134" s="157"/>
      <c r="D134" s="157"/>
      <c r="E134" s="157"/>
      <c r="F134" s="157"/>
      <c r="G134" s="157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6" t="s">
        <v>119</v>
      </c>
      <c r="C135" s="136"/>
      <c r="D135" s="136"/>
      <c r="E135" s="136"/>
      <c r="F135" s="136"/>
      <c r="G135" s="136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6" t="s">
        <v>120</v>
      </c>
      <c r="C136" s="136"/>
      <c r="D136" s="136"/>
      <c r="E136" s="136"/>
      <c r="F136" s="136"/>
      <c r="G136" s="136"/>
      <c r="H136" s="23">
        <f>I136/$I$145</f>
        <v>0</v>
      </c>
      <c r="I136" s="24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7" t="s">
        <v>121</v>
      </c>
      <c r="C139" s="157"/>
      <c r="D139" s="157"/>
      <c r="E139" s="157"/>
      <c r="F139" s="157"/>
      <c r="G139" s="157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6" t="s">
        <v>121</v>
      </c>
      <c r="C140" s="136"/>
      <c r="D140" s="136"/>
      <c r="E140" s="136"/>
      <c r="F140" s="136"/>
      <c r="G140" s="136"/>
      <c r="H140" s="23">
        <f>I140/I145</f>
        <v>0</v>
      </c>
      <c r="I140" s="24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8" t="s">
        <v>122</v>
      </c>
      <c r="B143" s="158"/>
      <c r="C143" s="158"/>
      <c r="D143" s="158"/>
      <c r="E143" s="158"/>
      <c r="F143" s="55">
        <v>0.18</v>
      </c>
      <c r="G143" s="56">
        <f>I145*F143</f>
        <v>829.3703366325102</v>
      </c>
      <c r="H143" s="57" t="s">
        <v>109</v>
      </c>
      <c r="I143" s="58">
        <f>I97</f>
        <v>136.88036363636363</v>
      </c>
      <c r="L143" s="2"/>
    </row>
    <row r="144" spans="1:12" s="61" customFormat="1" ht="16.5" customHeight="1" x14ac:dyDescent="0.25">
      <c r="A144" s="155" t="s">
        <v>110</v>
      </c>
      <c r="B144" s="155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56">
        <f>I46</f>
        <v>2247.4581818181819</v>
      </c>
      <c r="B145" s="156"/>
      <c r="C145" s="62">
        <f>I66</f>
        <v>827.06461090909102</v>
      </c>
      <c r="D145" s="62">
        <f>I78</f>
        <v>572.97373124727278</v>
      </c>
      <c r="E145" s="62">
        <f>I85</f>
        <v>159.92912421818184</v>
      </c>
      <c r="F145" s="62">
        <f>I89</f>
        <v>210.85433309899639</v>
      </c>
      <c r="G145" s="62">
        <f>I102</f>
        <v>726.21336363636362</v>
      </c>
      <c r="H145" s="62">
        <f>A145+C145+D145+E145+F145+G145</f>
        <v>4744.493344928087</v>
      </c>
      <c r="I145" s="62">
        <f>H145-I143</f>
        <v>4607.6129812917234</v>
      </c>
      <c r="J145" s="34"/>
      <c r="L145" s="2"/>
    </row>
    <row r="146" spans="1:12" ht="4.5" customHeight="1" x14ac:dyDescent="0.25"/>
    <row r="147" spans="1:12" ht="12" customHeight="1" x14ac:dyDescent="0.25">
      <c r="A147" s="137" t="s">
        <v>123</v>
      </c>
      <c r="B147" s="137"/>
      <c r="C147" s="137"/>
      <c r="D147" s="137"/>
      <c r="E147" s="137"/>
      <c r="F147" s="137"/>
      <c r="G147" s="137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5" t="s">
        <v>124</v>
      </c>
      <c r="B149" s="135"/>
      <c r="C149" s="135"/>
      <c r="D149" s="135"/>
      <c r="E149" s="135"/>
      <c r="F149" s="135"/>
      <c r="G149" s="135"/>
      <c r="H149" s="135"/>
      <c r="I149" s="135"/>
    </row>
    <row r="150" spans="1:12" ht="33.75" customHeight="1" x14ac:dyDescent="0.25">
      <c r="A150" s="22" t="s">
        <v>32</v>
      </c>
      <c r="B150" s="157" t="s">
        <v>125</v>
      </c>
      <c r="C150" s="157"/>
      <c r="D150" s="157"/>
      <c r="E150" s="157"/>
      <c r="F150" s="157"/>
      <c r="G150" s="157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6" t="s">
        <v>126</v>
      </c>
      <c r="C151" s="136"/>
      <c r="D151" s="136"/>
      <c r="E151" s="136"/>
      <c r="F151" s="136"/>
      <c r="G151" s="136"/>
      <c r="H151" s="23">
        <f>I151/$I$116</f>
        <v>1.8696883852691221E-2</v>
      </c>
      <c r="I151" s="24">
        <f>($D$161/$E$162)*G161</f>
        <v>88.707241009986902</v>
      </c>
    </row>
    <row r="152" spans="1:12" ht="15" customHeight="1" x14ac:dyDescent="0.25">
      <c r="A152" s="17">
        <v>2</v>
      </c>
      <c r="B152" s="136" t="s">
        <v>127</v>
      </c>
      <c r="C152" s="136"/>
      <c r="D152" s="136"/>
      <c r="E152" s="136"/>
      <c r="F152" s="136"/>
      <c r="G152" s="136"/>
      <c r="H152" s="23">
        <f>I152/$I$116</f>
        <v>8.6118980169971673E-2</v>
      </c>
      <c r="I152" s="24">
        <f>($D$161/$E$162)*G162</f>
        <v>408.59092828842449</v>
      </c>
    </row>
    <row r="153" spans="1:12" ht="15" customHeight="1" x14ac:dyDescent="0.25">
      <c r="A153" s="17">
        <v>3</v>
      </c>
      <c r="B153" s="136" t="s">
        <v>12</v>
      </c>
      <c r="C153" s="136"/>
      <c r="D153" s="136"/>
      <c r="E153" s="136"/>
      <c r="F153" s="136"/>
      <c r="G153" s="136"/>
      <c r="H153" s="23">
        <f>I153/$I$116</f>
        <v>2.8328611898016998E-2</v>
      </c>
      <c r="I153" s="24">
        <f>($D$161/$E$162)*G163</f>
        <v>134.40491062119227</v>
      </c>
    </row>
    <row r="154" spans="1:12" ht="15" customHeight="1" x14ac:dyDescent="0.25">
      <c r="A154" s="17">
        <v>4</v>
      </c>
      <c r="B154" s="136" t="s">
        <v>128</v>
      </c>
      <c r="C154" s="136"/>
      <c r="D154" s="136"/>
      <c r="E154" s="136"/>
      <c r="F154" s="136"/>
      <c r="G154" s="13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6" t="s">
        <v>129</v>
      </c>
      <c r="C155" s="136"/>
      <c r="D155" s="136"/>
      <c r="E155" s="136"/>
      <c r="F155" s="136"/>
      <c r="G155" s="13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25">
        <f>H151+H152+H153+H154+H155</f>
        <v>0.13314447592067991</v>
      </c>
      <c r="I156" s="26">
        <f>SUM(I151:I155)</f>
        <v>631.70307991960362</v>
      </c>
    </row>
    <row r="157" spans="1:12" ht="11.25" customHeight="1" x14ac:dyDescent="0.25">
      <c r="A157" s="29" t="s">
        <v>131</v>
      </c>
      <c r="B157" s="154" t="s">
        <v>132</v>
      </c>
      <c r="C157" s="154"/>
      <c r="D157" s="154"/>
      <c r="E157" s="154"/>
      <c r="F157" s="154"/>
      <c r="G157" s="154"/>
      <c r="H157" s="154"/>
      <c r="I157" s="154"/>
    </row>
    <row r="158" spans="1:12" ht="18.75" customHeight="1" x14ac:dyDescent="0.25">
      <c r="A158" s="29" t="s">
        <v>133</v>
      </c>
      <c r="B158" s="143" t="s">
        <v>134</v>
      </c>
      <c r="C158" s="143"/>
      <c r="D158" s="143"/>
      <c r="E158" s="143"/>
      <c r="F158" s="143"/>
      <c r="G158" s="143"/>
      <c r="H158" s="143"/>
      <c r="I158" s="143"/>
    </row>
    <row r="159" spans="1:12" ht="13.5" customHeight="1" x14ac:dyDescent="0.25">
      <c r="A159" s="148" t="s">
        <v>135</v>
      </c>
      <c r="B159" s="148"/>
      <c r="C159" s="148"/>
      <c r="D159" s="148"/>
      <c r="E159" s="148"/>
      <c r="F159" s="148"/>
      <c r="G159" s="148"/>
      <c r="H159" s="148"/>
      <c r="I159" s="148"/>
    </row>
    <row r="160" spans="1:12" ht="13.5" customHeight="1" x14ac:dyDescent="0.25">
      <c r="A160" s="149" t="s">
        <v>136</v>
      </c>
      <c r="B160" s="149"/>
      <c r="C160" s="17" t="s">
        <v>137</v>
      </c>
      <c r="D160" s="150" t="s">
        <v>138</v>
      </c>
      <c r="E160" s="150"/>
      <c r="F160" s="17" t="s">
        <v>139</v>
      </c>
      <c r="G160" s="63" t="s">
        <v>140</v>
      </c>
      <c r="H160" s="149" t="s">
        <v>141</v>
      </c>
      <c r="I160" s="149"/>
    </row>
    <row r="161" spans="1:10" ht="13.5" customHeight="1" x14ac:dyDescent="0.25">
      <c r="A161" s="151">
        <f>I116</f>
        <v>4744.493344928087</v>
      </c>
      <c r="B161" s="151"/>
      <c r="C161" s="24">
        <f>I147</f>
        <v>0</v>
      </c>
      <c r="D161" s="152">
        <f>A161+C161</f>
        <v>4744.493344928087</v>
      </c>
      <c r="E161" s="152"/>
      <c r="F161" s="17" t="str">
        <f>B151</f>
        <v>PIS</v>
      </c>
      <c r="G161" s="64">
        <v>1.6500000000000001E-2</v>
      </c>
      <c r="H161" s="141">
        <v>6.4999999999999997E-3</v>
      </c>
      <c r="I161" s="141"/>
      <c r="J161" s="34"/>
    </row>
    <row r="162" spans="1:10" ht="13.5" customHeight="1" x14ac:dyDescent="0.25">
      <c r="A162" s="145" t="s">
        <v>142</v>
      </c>
      <c r="B162" s="145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41">
        <v>0.03</v>
      </c>
      <c r="I162" s="141"/>
    </row>
    <row r="163" spans="1:10" ht="13.5" customHeight="1" x14ac:dyDescent="0.25">
      <c r="A163" s="146" t="s">
        <v>143</v>
      </c>
      <c r="B163" s="146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41">
        <f>I11</f>
        <v>2.5000000000000001E-2</v>
      </c>
      <c r="I163" s="141"/>
    </row>
    <row r="164" spans="1:10" ht="13.5" customHeight="1" x14ac:dyDescent="0.25">
      <c r="A164" s="147" t="s">
        <v>144</v>
      </c>
      <c r="B164" s="147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41">
        <v>0</v>
      </c>
      <c r="I164" s="141"/>
    </row>
    <row r="165" spans="1:10" ht="13.5" customHeight="1" x14ac:dyDescent="0.25">
      <c r="A165" s="140" t="s">
        <v>146</v>
      </c>
      <c r="B165" s="140" t="s">
        <v>147</v>
      </c>
      <c r="C165" s="140"/>
      <c r="D165" s="140"/>
      <c r="E165" s="140"/>
      <c r="F165" s="12" t="s">
        <v>148</v>
      </c>
      <c r="G165" s="64">
        <v>0</v>
      </c>
      <c r="H165" s="141">
        <v>0</v>
      </c>
      <c r="I165" s="141"/>
    </row>
    <row r="166" spans="1:10" ht="18" customHeight="1" x14ac:dyDescent="0.25">
      <c r="A166" s="140"/>
      <c r="B166" s="140"/>
      <c r="C166" s="140"/>
      <c r="D166" s="140"/>
      <c r="E166" s="140"/>
      <c r="F166" s="3" t="s">
        <v>149</v>
      </c>
      <c r="G166" s="71">
        <f>SUM(G161:G165)</f>
        <v>0.11749999999999999</v>
      </c>
      <c r="H166" s="142">
        <f>SUM(H161:I165)</f>
        <v>6.1499999999999999E-2</v>
      </c>
      <c r="I166" s="142"/>
    </row>
    <row r="167" spans="1:10" ht="18" customHeight="1" x14ac:dyDescent="0.25">
      <c r="A167" s="29" t="s">
        <v>150</v>
      </c>
      <c r="B167" s="143" t="s">
        <v>151</v>
      </c>
      <c r="C167" s="143"/>
      <c r="D167" s="143"/>
      <c r="E167" s="143"/>
      <c r="F167" s="143"/>
      <c r="G167" s="143"/>
      <c r="H167" s="143"/>
      <c r="I167" s="143"/>
    </row>
    <row r="168" spans="1:10" ht="4.5" customHeight="1" x14ac:dyDescent="0.25">
      <c r="A168" s="72"/>
      <c r="B168" s="144"/>
      <c r="C168" s="144"/>
      <c r="D168" s="144"/>
      <c r="E168" s="144"/>
      <c r="F168" s="144"/>
      <c r="G168" s="144"/>
      <c r="H168" s="144"/>
      <c r="I168" s="144"/>
    </row>
    <row r="169" spans="1:10" ht="12" customHeight="1" x14ac:dyDescent="0.25">
      <c r="A169" s="137" t="s">
        <v>152</v>
      </c>
      <c r="B169" s="137"/>
      <c r="C169" s="137"/>
      <c r="D169" s="137"/>
      <c r="E169" s="137"/>
      <c r="F169" s="137"/>
      <c r="G169" s="137"/>
      <c r="H169" s="47">
        <f>H156</f>
        <v>0.13314447592067991</v>
      </c>
      <c r="I169" s="48">
        <f>I156</f>
        <v>631.70307991960362</v>
      </c>
    </row>
    <row r="170" spans="1:10" ht="4.5" customHeight="1" x14ac:dyDescent="0.25"/>
    <row r="171" spans="1:10" ht="11.25" customHeight="1" x14ac:dyDescent="0.25">
      <c r="A171" s="139" t="s">
        <v>153</v>
      </c>
      <c r="B171" s="139"/>
      <c r="C171" s="139"/>
      <c r="D171" s="139"/>
      <c r="E171" s="139"/>
      <c r="F171" s="139"/>
      <c r="G171" s="139"/>
      <c r="H171" s="139"/>
      <c r="I171" s="139"/>
    </row>
    <row r="172" spans="1:10" ht="11.25" customHeight="1" x14ac:dyDescent="0.25">
      <c r="A172" s="135" t="s">
        <v>31</v>
      </c>
      <c r="B172" s="135"/>
      <c r="C172" s="135"/>
      <c r="D172" s="135"/>
      <c r="E172" s="135"/>
      <c r="F172" s="135"/>
      <c r="G172" s="135"/>
      <c r="H172" s="135"/>
      <c r="I172" s="135"/>
    </row>
    <row r="173" spans="1:10" ht="15" customHeight="1" x14ac:dyDescent="0.25">
      <c r="A173" s="17">
        <v>1</v>
      </c>
      <c r="B173" s="136" t="s">
        <v>154</v>
      </c>
      <c r="C173" s="136"/>
      <c r="D173" s="136"/>
      <c r="E173" s="136"/>
      <c r="F173" s="136"/>
      <c r="G173" s="136"/>
      <c r="H173" s="23">
        <f>I173/$G$196</f>
        <v>0.41803870324210729</v>
      </c>
      <c r="I173" s="73">
        <f>I46</f>
        <v>2247.4581818181819</v>
      </c>
    </row>
    <row r="174" spans="1:10" ht="15" customHeight="1" x14ac:dyDescent="0.25">
      <c r="A174" s="17">
        <v>2</v>
      </c>
      <c r="B174" s="136" t="s">
        <v>155</v>
      </c>
      <c r="C174" s="136"/>
      <c r="D174" s="136"/>
      <c r="E174" s="136"/>
      <c r="F174" s="136"/>
      <c r="G174" s="136"/>
      <c r="H174" s="23">
        <f>I174/$G$196</f>
        <v>0.32938190116885657</v>
      </c>
      <c r="I174" s="73">
        <f>I66+I78+I85+I89</f>
        <v>1770.8217994735421</v>
      </c>
    </row>
    <row r="175" spans="1:10" ht="15" customHeight="1" x14ac:dyDescent="0.25">
      <c r="A175" s="17">
        <v>3</v>
      </c>
      <c r="B175" s="136" t="s">
        <v>156</v>
      </c>
      <c r="C175" s="136"/>
      <c r="D175" s="136"/>
      <c r="E175" s="136"/>
      <c r="F175" s="136"/>
      <c r="G175" s="136"/>
      <c r="H175" s="23">
        <f>I175/$G$196</f>
        <v>0.13507939558903626</v>
      </c>
      <c r="I175" s="73">
        <f>I102</f>
        <v>726.21336363636362</v>
      </c>
    </row>
    <row r="176" spans="1:10" s="28" customFormat="1" ht="15" customHeight="1" x14ac:dyDescent="0.25">
      <c r="A176" s="137" t="s">
        <v>157</v>
      </c>
      <c r="B176" s="137"/>
      <c r="C176" s="137"/>
      <c r="D176" s="137"/>
      <c r="E176" s="137"/>
      <c r="F176" s="137"/>
      <c r="G176" s="137"/>
      <c r="H176" s="47">
        <f>H173+H174+H175</f>
        <v>0.88250000000000017</v>
      </c>
      <c r="I176" s="48">
        <f>SUM(I173:I175)</f>
        <v>4744.493344928087</v>
      </c>
      <c r="J176" s="35"/>
    </row>
    <row r="177" spans="1:11" ht="4.5" customHeight="1" x14ac:dyDescent="0.25"/>
    <row r="178" spans="1:11" ht="11.25" customHeight="1" x14ac:dyDescent="0.25">
      <c r="A178" s="135" t="s">
        <v>101</v>
      </c>
      <c r="B178" s="135"/>
      <c r="C178" s="135"/>
      <c r="D178" s="135"/>
      <c r="E178" s="135"/>
      <c r="F178" s="135"/>
      <c r="G178" s="135"/>
      <c r="H178" s="135"/>
      <c r="I178" s="135"/>
    </row>
    <row r="179" spans="1:11" ht="15" customHeight="1" x14ac:dyDescent="0.25">
      <c r="A179" s="17">
        <v>1</v>
      </c>
      <c r="B179" s="136" t="s">
        <v>158</v>
      </c>
      <c r="C179" s="136"/>
      <c r="D179" s="136"/>
      <c r="E179" s="136"/>
      <c r="F179" s="136"/>
      <c r="G179" s="136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6" t="s">
        <v>159</v>
      </c>
      <c r="C180" s="136"/>
      <c r="D180" s="136"/>
      <c r="E180" s="136"/>
      <c r="F180" s="136"/>
      <c r="G180" s="136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6" t="s">
        <v>160</v>
      </c>
      <c r="C181" s="136"/>
      <c r="D181" s="136"/>
      <c r="E181" s="136"/>
      <c r="F181" s="136"/>
      <c r="G181" s="136"/>
      <c r="H181" s="23">
        <f>I181/$G$196</f>
        <v>0</v>
      </c>
      <c r="I181" s="24">
        <f>I141</f>
        <v>0</v>
      </c>
    </row>
    <row r="182" spans="1:11" ht="15" customHeight="1" x14ac:dyDescent="0.25">
      <c r="A182" s="137" t="s">
        <v>161</v>
      </c>
      <c r="B182" s="137"/>
      <c r="C182" s="137"/>
      <c r="D182" s="137"/>
      <c r="E182" s="137"/>
      <c r="F182" s="137"/>
      <c r="G182" s="137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5" t="s">
        <v>124</v>
      </c>
      <c r="B184" s="135"/>
      <c r="C184" s="135"/>
      <c r="D184" s="135"/>
      <c r="E184" s="135"/>
      <c r="F184" s="135"/>
      <c r="G184" s="135"/>
      <c r="H184" s="135"/>
      <c r="I184" s="135"/>
    </row>
    <row r="185" spans="1:11" ht="15" customHeight="1" x14ac:dyDescent="0.25">
      <c r="A185" s="17">
        <v>1</v>
      </c>
      <c r="B185" s="136" t="s">
        <v>162</v>
      </c>
      <c r="C185" s="136"/>
      <c r="D185" s="136"/>
      <c r="E185" s="136"/>
      <c r="F185" s="136"/>
      <c r="G185" s="136"/>
      <c r="H185" s="23">
        <f>I185/$G$196</f>
        <v>0.11749999999999999</v>
      </c>
      <c r="I185" s="24">
        <f>I156</f>
        <v>631.70307991960362</v>
      </c>
    </row>
    <row r="186" spans="1:11" ht="15" customHeight="1" x14ac:dyDescent="0.25">
      <c r="A186" s="137" t="s">
        <v>163</v>
      </c>
      <c r="B186" s="137"/>
      <c r="C186" s="137"/>
      <c r="D186" s="137"/>
      <c r="E186" s="137"/>
      <c r="F186" s="137"/>
      <c r="G186" s="137"/>
      <c r="H186" s="47">
        <f>H185</f>
        <v>0.11749999999999999</v>
      </c>
      <c r="I186" s="48">
        <f>I156</f>
        <v>631.70307991960362</v>
      </c>
      <c r="K186" s="41"/>
    </row>
    <row r="187" spans="1:11" ht="4.5" customHeight="1" x14ac:dyDescent="0.25"/>
    <row r="188" spans="1:11" ht="11.25" customHeight="1" x14ac:dyDescent="0.25">
      <c r="A188" s="138" t="s">
        <v>184</v>
      </c>
      <c r="B188" s="138"/>
      <c r="C188" s="138"/>
      <c r="D188" s="138"/>
      <c r="E188" s="138"/>
      <c r="F188" s="138"/>
      <c r="G188" s="138"/>
      <c r="H188" s="138"/>
      <c r="I188" s="138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22.5" customHeight="1" x14ac:dyDescent="0.25">
      <c r="A190" s="192" t="s">
        <v>200</v>
      </c>
      <c r="B190" s="193"/>
      <c r="C190" s="193"/>
      <c r="D190" s="193"/>
      <c r="E190" s="193"/>
      <c r="F190" s="193"/>
      <c r="G190" s="193"/>
      <c r="H190" s="194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38" t="s">
        <v>182</v>
      </c>
      <c r="B192" s="138"/>
      <c r="C192" s="138"/>
      <c r="D192" s="138"/>
      <c r="E192" s="138"/>
      <c r="F192" s="192"/>
      <c r="G192" s="195" t="s">
        <v>186</v>
      </c>
      <c r="H192" s="196"/>
      <c r="I192" s="197"/>
    </row>
    <row r="193" spans="1:9" ht="11.25" customHeight="1" x14ac:dyDescent="0.25">
      <c r="A193" s="138"/>
      <c r="B193" s="138"/>
      <c r="C193" s="138"/>
      <c r="D193" s="138"/>
      <c r="E193" s="138"/>
      <c r="F193" s="138"/>
      <c r="G193" s="107"/>
      <c r="H193" s="108"/>
      <c r="I193" s="109">
        <f>((H70+H76+H77+H82+H83+H84)+((H70+H76+H77+H82+H83+H84)*H66))*I46*H196</f>
        <v>865.32136549029826</v>
      </c>
    </row>
    <row r="194" spans="1:9" ht="4.9000000000000004" customHeight="1" x14ac:dyDescent="0.25">
      <c r="A194" s="198"/>
      <c r="B194" s="198"/>
      <c r="C194" s="198"/>
      <c r="D194" s="198"/>
      <c r="E194" s="198"/>
      <c r="F194" s="198"/>
      <c r="G194" s="198"/>
      <c r="H194" s="198"/>
      <c r="I194" s="198"/>
    </row>
    <row r="195" spans="1:9" ht="35.450000000000003" customHeight="1" x14ac:dyDescent="0.25">
      <c r="A195" s="199" t="s">
        <v>183</v>
      </c>
      <c r="B195" s="200"/>
      <c r="C195" s="200"/>
      <c r="D195" s="200"/>
      <c r="E195" s="200"/>
      <c r="F195" s="201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202"/>
      <c r="B196" s="203"/>
      <c r="C196" s="203"/>
      <c r="D196" s="203"/>
      <c r="E196" s="203"/>
      <c r="F196" s="204"/>
      <c r="G196" s="90">
        <f>I176+I182+I186</f>
        <v>5376.1964248476907</v>
      </c>
      <c r="H196" s="81">
        <f>IF(D6="12x36",2,1)</f>
        <v>1</v>
      </c>
      <c r="I196" s="91">
        <f>G196*H196</f>
        <v>5376.1964248476907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D79F3-6DE3-4848-819A-F9CECC4FF7DC}">
  <dimension ref="A1:L196"/>
  <sheetViews>
    <sheetView showGridLines="0" tabSelected="1" view="pageBreakPreview" topLeftCell="A165" zoomScale="130" zoomScaleNormal="130" zoomScaleSheetLayoutView="130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4"/>
    </row>
    <row r="2" spans="1:11" ht="22.5" customHeight="1" x14ac:dyDescent="0.25">
      <c r="A2" s="179" t="s">
        <v>1</v>
      </c>
      <c r="B2" s="179"/>
      <c r="C2" s="180" t="s">
        <v>212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82" t="s">
        <v>221</v>
      </c>
      <c r="E5" s="182"/>
      <c r="F5" s="182"/>
      <c r="G5" s="183" t="str">
        <f>IF(D6="12x36","Regime de trabalho:","Quantidade de HORAS/MÊS")</f>
        <v>Quantidade de HORAS/MÊS</v>
      </c>
      <c r="H5" s="183"/>
      <c r="I5" s="184">
        <f>IF(D6="12x36",D6,5*D6)</f>
        <v>150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30</v>
      </c>
      <c r="E6" s="162"/>
      <c r="F6" s="162"/>
      <c r="G6" s="183"/>
      <c r="H6" s="183"/>
      <c r="I6" s="184"/>
    </row>
    <row r="7" spans="1:11" ht="22.5" customHeight="1" x14ac:dyDescent="0.25">
      <c r="A7" s="162" t="s">
        <v>6</v>
      </c>
      <c r="B7" s="162"/>
      <c r="C7" s="162"/>
      <c r="D7" s="136" t="s">
        <v>214</v>
      </c>
      <c r="E7" s="136"/>
      <c r="F7" s="136"/>
      <c r="G7" s="185" t="s">
        <v>7</v>
      </c>
      <c r="H7" s="185"/>
      <c r="I7" s="186">
        <v>0.4</v>
      </c>
    </row>
    <row r="8" spans="1:11" ht="22.5" customHeight="1" x14ac:dyDescent="0.25">
      <c r="A8" s="162" t="s">
        <v>8</v>
      </c>
      <c r="B8" s="162"/>
      <c r="C8" s="162"/>
      <c r="D8" s="136" t="s">
        <v>15</v>
      </c>
      <c r="E8" s="136"/>
      <c r="F8" s="136"/>
      <c r="G8" s="185"/>
      <c r="H8" s="185"/>
      <c r="I8" s="186"/>
    </row>
    <row r="9" spans="1:11" ht="24.75" customHeight="1" x14ac:dyDescent="0.25">
      <c r="A9" s="162" t="s">
        <v>9</v>
      </c>
      <c r="B9" s="162"/>
      <c r="C9" s="162"/>
      <c r="D9" s="162" t="s">
        <v>217</v>
      </c>
      <c r="E9" s="162"/>
      <c r="F9" s="162"/>
      <c r="G9" s="185" t="s">
        <v>10</v>
      </c>
      <c r="H9" s="185"/>
      <c r="I9" s="9" t="s">
        <v>185</v>
      </c>
    </row>
    <row r="10" spans="1:11" ht="36.75" customHeight="1" x14ac:dyDescent="0.25">
      <c r="A10" s="191" t="s">
        <v>178</v>
      </c>
      <c r="B10" s="191"/>
      <c r="C10" s="191"/>
      <c r="D10" s="191"/>
      <c r="E10" s="191"/>
      <c r="F10" s="191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50" t="s">
        <v>12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50" t="s">
        <v>14</v>
      </c>
      <c r="B12" s="150"/>
      <c r="C12" s="150"/>
      <c r="D12" s="150"/>
      <c r="E12" s="150"/>
      <c r="F12" s="150"/>
      <c r="G12" s="187" t="s">
        <v>15</v>
      </c>
      <c r="H12" s="10" t="s">
        <v>16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17</v>
      </c>
      <c r="I13" s="14">
        <v>22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18</v>
      </c>
      <c r="I14" s="9">
        <v>0.06</v>
      </c>
    </row>
    <row r="15" spans="1:11" ht="11.25" customHeight="1" x14ac:dyDescent="0.25">
      <c r="A15" s="150" t="s">
        <v>177</v>
      </c>
      <c r="B15" s="150"/>
      <c r="C15" s="150"/>
      <c r="D15" s="150"/>
      <c r="E15" s="150"/>
      <c r="F15" s="150"/>
      <c r="G15" s="187" t="s">
        <v>15</v>
      </c>
      <c r="H15" s="10" t="s">
        <v>16</v>
      </c>
      <c r="I15" s="11">
        <v>0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17</v>
      </c>
      <c r="I16" s="14">
        <v>0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18</v>
      </c>
      <c r="I17" s="9">
        <v>0</v>
      </c>
    </row>
    <row r="18" spans="1:9" ht="11.25" customHeight="1" x14ac:dyDescent="0.25">
      <c r="A18" s="150" t="s">
        <v>20</v>
      </c>
      <c r="B18" s="150"/>
      <c r="C18" s="150"/>
      <c r="D18" s="150"/>
      <c r="E18" s="150"/>
      <c r="F18" s="150"/>
      <c r="G18" s="187" t="s">
        <v>15</v>
      </c>
      <c r="H18" s="10" t="s">
        <v>16</v>
      </c>
      <c r="I18" s="11">
        <v>13.57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17</v>
      </c>
      <c r="I19" s="14">
        <v>22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18</v>
      </c>
      <c r="I20" s="9">
        <v>0.19</v>
      </c>
    </row>
    <row r="21" spans="1:9" ht="14.25" customHeight="1" x14ac:dyDescent="0.25">
      <c r="A21" s="149" t="s">
        <v>207</v>
      </c>
      <c r="B21" s="149"/>
      <c r="C21" s="149"/>
      <c r="D21" s="149"/>
      <c r="E21" s="149"/>
      <c r="F21" s="149"/>
      <c r="G21" s="10" t="s">
        <v>15</v>
      </c>
      <c r="H21" s="15" t="s">
        <v>21</v>
      </c>
      <c r="I21" s="117">
        <v>40</v>
      </c>
    </row>
    <row r="22" spans="1:9" ht="14.25" customHeight="1" x14ac:dyDescent="0.25">
      <c r="A22" s="149" t="s">
        <v>206</v>
      </c>
      <c r="B22" s="149"/>
      <c r="C22" s="149"/>
      <c r="D22" s="149"/>
      <c r="E22" s="149"/>
      <c r="F22" s="149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0" t="s">
        <v>179</v>
      </c>
      <c r="B23" s="189"/>
      <c r="C23" s="189"/>
      <c r="D23" s="189"/>
      <c r="E23" s="189"/>
      <c r="F23" s="190"/>
      <c r="G23" s="116" t="s">
        <v>15</v>
      </c>
      <c r="H23" s="15" t="s">
        <v>21</v>
      </c>
      <c r="I23" s="117" t="s">
        <v>185</v>
      </c>
    </row>
    <row r="24" spans="1:9" ht="22.5" customHeight="1" x14ac:dyDescent="0.25">
      <c r="A24" s="167" t="s">
        <v>22</v>
      </c>
      <c r="B24" s="167"/>
      <c r="C24" s="167"/>
      <c r="D24" s="167"/>
      <c r="E24" s="167"/>
      <c r="F24" s="167"/>
      <c r="G24" s="15"/>
      <c r="H24" s="15" t="s">
        <v>23</v>
      </c>
      <c r="I24" s="18" t="s">
        <v>185</v>
      </c>
    </row>
    <row r="25" spans="1:9" ht="34.5" customHeight="1" x14ac:dyDescent="0.25">
      <c r="A25" s="149" t="s">
        <v>24</v>
      </c>
      <c r="B25" s="149"/>
      <c r="C25" s="149"/>
      <c r="D25" s="149"/>
      <c r="E25" s="149"/>
      <c r="F25" s="149"/>
      <c r="G25" s="10"/>
      <c r="H25" s="10" t="s">
        <v>25</v>
      </c>
      <c r="I25" s="11">
        <f>I10/220*150</f>
        <v>1203.9954545454545</v>
      </c>
    </row>
    <row r="26" spans="1:9" ht="15" customHeight="1" x14ac:dyDescent="0.25">
      <c r="A26" s="149" t="s">
        <v>26</v>
      </c>
      <c r="B26" s="149"/>
      <c r="C26" s="149"/>
      <c r="D26" s="149"/>
      <c r="E26" s="149"/>
      <c r="F26" s="149"/>
      <c r="G26" s="15"/>
      <c r="H26" s="19" t="s">
        <v>27</v>
      </c>
      <c r="I26" s="20" t="s">
        <v>185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28</v>
      </c>
      <c r="I27" s="9" t="s">
        <v>185</v>
      </c>
    </row>
    <row r="28" spans="1:9" ht="26.25" customHeight="1" x14ac:dyDescent="0.25">
      <c r="A28" s="149" t="s">
        <v>29</v>
      </c>
      <c r="B28" s="149"/>
      <c r="C28" s="149"/>
      <c r="D28" s="149"/>
      <c r="E28" s="149"/>
      <c r="F28" s="149"/>
      <c r="G28" s="15"/>
      <c r="H28" s="10" t="s">
        <v>27</v>
      </c>
      <c r="I28" s="20" t="s">
        <v>185</v>
      </c>
    </row>
    <row r="29" spans="1:9" ht="35.25" customHeight="1" x14ac:dyDescent="0.25">
      <c r="A29" s="149" t="s">
        <v>30</v>
      </c>
      <c r="B29" s="149"/>
      <c r="C29" s="149"/>
      <c r="D29" s="149"/>
      <c r="E29" s="149"/>
      <c r="F29" s="149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205"/>
      <c r="B31" s="205"/>
      <c r="C31" s="205"/>
      <c r="D31" s="205"/>
      <c r="E31" s="205"/>
      <c r="F31" s="205"/>
      <c r="G31" s="205"/>
      <c r="H31" s="205"/>
      <c r="I31" s="205"/>
    </row>
    <row r="32" spans="1:9" ht="1.1499999999999999" customHeight="1" x14ac:dyDescent="0.25">
      <c r="A32" s="205"/>
      <c r="B32" s="205"/>
      <c r="C32" s="205"/>
      <c r="D32" s="205"/>
      <c r="E32" s="205"/>
      <c r="F32" s="205"/>
      <c r="G32" s="205"/>
      <c r="H32" s="205"/>
      <c r="I32" s="205"/>
    </row>
    <row r="33" spans="1:10" ht="1.1499999999999999" customHeight="1" x14ac:dyDescent="0.25">
      <c r="A33" s="205"/>
      <c r="B33" s="205"/>
      <c r="C33" s="205"/>
      <c r="D33" s="205"/>
      <c r="E33" s="205"/>
      <c r="F33" s="205"/>
      <c r="G33" s="205"/>
      <c r="H33" s="205"/>
      <c r="I33" s="205"/>
    </row>
    <row r="34" spans="1:10" ht="1.1499999999999999" customHeight="1" x14ac:dyDescent="0.25">
      <c r="A34" s="205"/>
      <c r="B34" s="205"/>
      <c r="C34" s="205"/>
      <c r="D34" s="205"/>
      <c r="E34" s="205"/>
      <c r="F34" s="205"/>
      <c r="G34" s="205"/>
      <c r="H34" s="205"/>
      <c r="I34" s="205"/>
    </row>
    <row r="35" spans="1:10" ht="1.1499999999999999" customHeight="1" x14ac:dyDescent="0.25">
      <c r="A35" s="206"/>
      <c r="B35" s="206"/>
      <c r="C35" s="206"/>
      <c r="D35" s="206"/>
      <c r="E35" s="206"/>
      <c r="F35" s="206"/>
      <c r="G35" s="206"/>
      <c r="H35" s="206"/>
      <c r="I35" s="206"/>
    </row>
    <row r="36" spans="1:10" ht="8.25" customHeight="1" x14ac:dyDescent="0.25">
      <c r="A36" s="135" t="s">
        <v>31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32</v>
      </c>
      <c r="B37" s="157" t="s">
        <v>33</v>
      </c>
      <c r="C37" s="157"/>
      <c r="D37" s="157"/>
      <c r="E37" s="157"/>
      <c r="F37" s="157"/>
      <c r="G37" s="157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0.71428571428571419</v>
      </c>
      <c r="I38" s="24">
        <f>IF(D6="12x36",I10,I10/H10*I5)</f>
        <v>1203.9954545454545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6" t="s">
        <v>38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39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40</v>
      </c>
      <c r="C42" s="136"/>
      <c r="D42" s="136"/>
      <c r="E42" s="136"/>
      <c r="F42" s="136"/>
      <c r="G42" s="136"/>
      <c r="H42" s="23">
        <f t="shared" si="0"/>
        <v>0.2857142857142857</v>
      </c>
      <c r="I42" s="24">
        <f>IF(I7=40%,I25*I7,0)</f>
        <v>481.59818181818184</v>
      </c>
    </row>
    <row r="43" spans="1:10" ht="15" customHeight="1" x14ac:dyDescent="0.25">
      <c r="A43" s="17">
        <f t="shared" si="1"/>
        <v>6</v>
      </c>
      <c r="B43" s="136" t="s">
        <v>172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41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42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43</v>
      </c>
      <c r="B46" s="153"/>
      <c r="C46" s="153"/>
      <c r="D46" s="153"/>
      <c r="E46" s="153"/>
      <c r="F46" s="153"/>
      <c r="G46" s="153"/>
      <c r="H46" s="25">
        <f>SUM(H38:H45)</f>
        <v>0.99999999999999989</v>
      </c>
      <c r="I46" s="26">
        <f>SUM(I38:I45)</f>
        <v>1685.5936363636365</v>
      </c>
      <c r="J46" s="27"/>
    </row>
    <row r="47" spans="1:10" s="28" customFormat="1" ht="1.1499999999999999" customHeight="1" x14ac:dyDescent="0.25">
      <c r="A47" s="175"/>
      <c r="B47" s="175"/>
      <c r="C47" s="175"/>
      <c r="D47" s="175"/>
      <c r="E47" s="175"/>
      <c r="F47" s="175"/>
      <c r="G47" s="175"/>
      <c r="H47" s="175"/>
      <c r="I47" s="175"/>
      <c r="J47" s="27"/>
    </row>
    <row r="48" spans="1:10" s="28" customFormat="1" ht="1.1499999999999999" customHeight="1" x14ac:dyDescent="0.25">
      <c r="A48" s="176"/>
      <c r="B48" s="176"/>
      <c r="C48" s="176"/>
      <c r="D48" s="176"/>
      <c r="E48" s="176"/>
      <c r="F48" s="176"/>
      <c r="G48" s="176"/>
      <c r="H48" s="176"/>
      <c r="I48" s="176"/>
      <c r="J48" s="27"/>
    </row>
    <row r="49" spans="1:10" s="28" customFormat="1" ht="1.1499999999999999" customHeight="1" x14ac:dyDescent="0.25">
      <c r="A49" s="176"/>
      <c r="B49" s="176"/>
      <c r="C49" s="176"/>
      <c r="D49" s="176"/>
      <c r="E49" s="176"/>
      <c r="F49" s="176"/>
      <c r="G49" s="176"/>
      <c r="H49" s="176"/>
      <c r="I49" s="176"/>
      <c r="J49" s="27"/>
    </row>
    <row r="50" spans="1:10" s="28" customFormat="1" ht="1.1499999999999999" customHeight="1" x14ac:dyDescent="0.25">
      <c r="A50" s="176"/>
      <c r="B50" s="176"/>
      <c r="C50" s="176"/>
      <c r="D50" s="176"/>
      <c r="E50" s="176"/>
      <c r="F50" s="176"/>
      <c r="G50" s="176"/>
      <c r="H50" s="176"/>
      <c r="I50" s="176"/>
      <c r="J50" s="27"/>
    </row>
    <row r="51" spans="1:10" s="28" customFormat="1" ht="1.1499999999999999" customHeight="1" x14ac:dyDescent="0.25">
      <c r="A51" s="176"/>
      <c r="B51" s="176"/>
      <c r="C51" s="176"/>
      <c r="D51" s="176"/>
      <c r="E51" s="176"/>
      <c r="F51" s="176"/>
      <c r="G51" s="176"/>
      <c r="H51" s="176"/>
      <c r="I51" s="176"/>
      <c r="J51" s="27"/>
    </row>
    <row r="52" spans="1:10" s="28" customFormat="1" ht="1.1499999999999999" customHeight="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J52" s="27"/>
    </row>
    <row r="53" spans="1:10" s="28" customFormat="1" ht="1.1499999999999999" customHeight="1" x14ac:dyDescent="0.25">
      <c r="A53" s="176"/>
      <c r="B53" s="176"/>
      <c r="C53" s="176"/>
      <c r="D53" s="176"/>
      <c r="E53" s="176"/>
      <c r="F53" s="176"/>
      <c r="G53" s="176"/>
      <c r="H53" s="176"/>
      <c r="I53" s="176"/>
      <c r="J53" s="27"/>
    </row>
    <row r="54" spans="1:10" s="28" customFormat="1" ht="1.1499999999999999" customHeight="1" x14ac:dyDescent="0.25">
      <c r="A54" s="176"/>
      <c r="B54" s="176"/>
      <c r="C54" s="176"/>
      <c r="D54" s="176"/>
      <c r="E54" s="176"/>
      <c r="F54" s="176"/>
      <c r="G54" s="176"/>
      <c r="H54" s="176"/>
      <c r="I54" s="176"/>
      <c r="J54" s="27"/>
    </row>
    <row r="55" spans="1:10" s="28" customFormat="1" ht="1.1499999999999999" customHeight="1" x14ac:dyDescent="0.25">
      <c r="A55" s="176"/>
      <c r="B55" s="176"/>
      <c r="C55" s="176"/>
      <c r="D55" s="176"/>
      <c r="E55" s="176"/>
      <c r="F55" s="176"/>
      <c r="G55" s="176"/>
      <c r="H55" s="176"/>
      <c r="I55" s="176"/>
      <c r="J55" s="27"/>
    </row>
    <row r="56" spans="1:10" ht="1.1499999999999999" customHeight="1" x14ac:dyDescent="0.25">
      <c r="A56" s="177"/>
      <c r="B56" s="177"/>
      <c r="C56" s="177"/>
      <c r="D56" s="177"/>
      <c r="E56" s="177"/>
      <c r="F56" s="177"/>
      <c r="G56" s="177"/>
      <c r="H56" s="177"/>
      <c r="I56" s="177"/>
    </row>
    <row r="57" spans="1:10" ht="33.75" customHeight="1" x14ac:dyDescent="0.25">
      <c r="A57" s="22" t="s">
        <v>44</v>
      </c>
      <c r="B57" s="157" t="s">
        <v>45</v>
      </c>
      <c r="C57" s="157"/>
      <c r="D57" s="157"/>
      <c r="E57" s="157"/>
      <c r="F57" s="157"/>
      <c r="G57" s="157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46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337.11872727272731</v>
      </c>
    </row>
    <row r="59" spans="1:10" ht="15" customHeight="1" x14ac:dyDescent="0.25">
      <c r="A59" s="17">
        <v>2</v>
      </c>
      <c r="B59" s="136" t="s">
        <v>47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25.283904545454547</v>
      </c>
    </row>
    <row r="60" spans="1:10" ht="15" customHeight="1" x14ac:dyDescent="0.25">
      <c r="A60" s="17">
        <v>3</v>
      </c>
      <c r="B60" s="136" t="s">
        <v>48</v>
      </c>
      <c r="C60" s="136"/>
      <c r="D60" s="136"/>
      <c r="E60" s="136"/>
      <c r="F60" s="136"/>
      <c r="G60" s="136"/>
      <c r="H60" s="23">
        <v>0.01</v>
      </c>
      <c r="I60" s="24">
        <f t="shared" si="2"/>
        <v>16.855936363636367</v>
      </c>
    </row>
    <row r="61" spans="1:10" ht="15" customHeight="1" x14ac:dyDescent="0.25">
      <c r="A61" s="17">
        <v>4</v>
      </c>
      <c r="B61" s="136" t="s">
        <v>49</v>
      </c>
      <c r="C61" s="136"/>
      <c r="D61" s="136"/>
      <c r="E61" s="136"/>
      <c r="F61" s="136"/>
      <c r="G61" s="136"/>
      <c r="H61" s="23">
        <v>2E-3</v>
      </c>
      <c r="I61" s="24">
        <f t="shared" si="2"/>
        <v>3.3711872727272731</v>
      </c>
    </row>
    <row r="62" spans="1:10" ht="15" customHeight="1" x14ac:dyDescent="0.25">
      <c r="A62" s="17">
        <v>5</v>
      </c>
      <c r="B62" s="136" t="s">
        <v>50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42.139840909090914</v>
      </c>
    </row>
    <row r="63" spans="1:10" ht="15" customHeight="1" x14ac:dyDescent="0.25">
      <c r="A63" s="17">
        <v>6</v>
      </c>
      <c r="B63" s="136" t="s">
        <v>51</v>
      </c>
      <c r="C63" s="136"/>
      <c r="D63" s="136"/>
      <c r="E63" s="136"/>
      <c r="F63" s="136"/>
      <c r="G63" s="136"/>
      <c r="H63" s="23">
        <v>0.08</v>
      </c>
      <c r="I63" s="24">
        <f t="shared" si="2"/>
        <v>134.84749090909094</v>
      </c>
    </row>
    <row r="64" spans="1:10" ht="15" customHeight="1" x14ac:dyDescent="0.25">
      <c r="A64" s="17">
        <v>7</v>
      </c>
      <c r="B64" s="136" t="s">
        <v>52</v>
      </c>
      <c r="C64" s="136"/>
      <c r="D64" s="136"/>
      <c r="E64" s="136"/>
      <c r="F64" s="136"/>
      <c r="G64" s="136"/>
      <c r="H64" s="23">
        <v>0.03</v>
      </c>
      <c r="I64" s="24">
        <f t="shared" si="2"/>
        <v>50.567809090909094</v>
      </c>
    </row>
    <row r="65" spans="1:10" ht="15" customHeight="1" x14ac:dyDescent="0.25">
      <c r="A65" s="17">
        <v>8</v>
      </c>
      <c r="B65" s="136" t="s">
        <v>53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10.11356181818182</v>
      </c>
    </row>
    <row r="66" spans="1:10" s="28" customFormat="1" ht="15" customHeight="1" x14ac:dyDescent="0.25">
      <c r="A66" s="153" t="s">
        <v>54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620.29845818181832</v>
      </c>
      <c r="J66" s="27"/>
    </row>
    <row r="67" spans="1:10" ht="15" customHeight="1" x14ac:dyDescent="0.25">
      <c r="A67" s="168" t="s">
        <v>55</v>
      </c>
      <c r="B67" s="168"/>
      <c r="C67" s="168"/>
      <c r="D67" s="168"/>
      <c r="E67" s="168"/>
      <c r="F67" s="168"/>
      <c r="G67" s="168"/>
      <c r="H67" s="168"/>
      <c r="I67" s="168"/>
    </row>
    <row r="68" spans="1:10" ht="30.75" customHeight="1" x14ac:dyDescent="0.25">
      <c r="A68" s="178" t="s">
        <v>56</v>
      </c>
      <c r="B68" s="178"/>
      <c r="C68" s="178"/>
      <c r="D68" s="178"/>
      <c r="E68" s="178"/>
      <c r="F68" s="178"/>
      <c r="G68" s="178"/>
      <c r="H68" s="178"/>
      <c r="I68" s="178"/>
    </row>
    <row r="69" spans="1:10" ht="33.75" customHeight="1" x14ac:dyDescent="0.25">
      <c r="A69" s="22" t="s">
        <v>57</v>
      </c>
      <c r="B69" s="157" t="s">
        <v>58</v>
      </c>
      <c r="C69" s="157"/>
      <c r="D69" s="157"/>
      <c r="E69" s="157"/>
      <c r="F69" s="157"/>
      <c r="G69" s="157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6" t="s">
        <v>59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201.11491912909094</v>
      </c>
    </row>
    <row r="71" spans="1:10" ht="15" customHeight="1" x14ac:dyDescent="0.25">
      <c r="A71" s="17">
        <v>2</v>
      </c>
      <c r="B71" s="136" t="s">
        <v>60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34.519272079090911</v>
      </c>
    </row>
    <row r="72" spans="1:10" ht="15" customHeight="1" x14ac:dyDescent="0.25">
      <c r="A72" s="17">
        <v>3</v>
      </c>
      <c r="B72" s="136" t="s">
        <v>191</v>
      </c>
      <c r="C72" s="136"/>
      <c r="D72" s="136"/>
      <c r="E72" s="136"/>
      <c r="F72" s="136"/>
      <c r="G72" s="136"/>
      <c r="H72" s="23">
        <v>1.2123E-2</v>
      </c>
      <c r="I72" s="24">
        <f t="shared" si="3"/>
        <v>20.434451653636366</v>
      </c>
    </row>
    <row r="73" spans="1:10" ht="15" customHeight="1" x14ac:dyDescent="0.25">
      <c r="A73" s="17">
        <v>4</v>
      </c>
      <c r="B73" s="136" t="s">
        <v>61</v>
      </c>
      <c r="C73" s="136"/>
      <c r="D73" s="136"/>
      <c r="E73" s="136"/>
      <c r="F73" s="136"/>
      <c r="G73" s="136"/>
      <c r="H73" s="23">
        <v>1.1436E-2</v>
      </c>
      <c r="I73" s="24">
        <f t="shared" si="3"/>
        <v>19.276448825454548</v>
      </c>
    </row>
    <row r="74" spans="1:10" ht="15" customHeight="1" x14ac:dyDescent="0.25">
      <c r="A74" s="17">
        <v>5</v>
      </c>
      <c r="B74" s="136" t="s">
        <v>62</v>
      </c>
      <c r="C74" s="136"/>
      <c r="D74" s="136"/>
      <c r="E74" s="136"/>
      <c r="F74" s="136"/>
      <c r="G74" s="136"/>
      <c r="H74" s="23">
        <v>1.74E-4</v>
      </c>
      <c r="I74" s="24">
        <f t="shared" si="3"/>
        <v>0.29329329272727278</v>
      </c>
    </row>
    <row r="75" spans="1:10" ht="15" customHeight="1" x14ac:dyDescent="0.25">
      <c r="A75" s="17">
        <v>6</v>
      </c>
      <c r="B75" s="136" t="s">
        <v>63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0.74503238727272736</v>
      </c>
    </row>
    <row r="76" spans="1:10" ht="15" customHeight="1" x14ac:dyDescent="0.25">
      <c r="A76" s="17">
        <v>7</v>
      </c>
      <c r="B76" s="136" t="s">
        <v>64</v>
      </c>
      <c r="C76" s="136"/>
      <c r="D76" s="136"/>
      <c r="E76" s="136"/>
      <c r="F76" s="136"/>
      <c r="G76" s="136"/>
      <c r="H76" s="23">
        <v>1.85E-4</v>
      </c>
      <c r="I76" s="24">
        <f t="shared" si="3"/>
        <v>0.31183482272727275</v>
      </c>
    </row>
    <row r="77" spans="1:10" ht="15" customHeight="1" x14ac:dyDescent="0.25">
      <c r="A77" s="17">
        <v>8</v>
      </c>
      <c r="B77" s="136" t="s">
        <v>65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153.03504624545454</v>
      </c>
    </row>
    <row r="78" spans="1:10" s="28" customFormat="1" ht="15" customHeight="1" x14ac:dyDescent="0.25">
      <c r="A78" s="153" t="s">
        <v>66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429.73029843545464</v>
      </c>
      <c r="J78" s="27"/>
    </row>
    <row r="79" spans="1:10" ht="11.25" customHeight="1" x14ac:dyDescent="0.25">
      <c r="A79" s="29" t="s">
        <v>67</v>
      </c>
      <c r="B79" s="154" t="s">
        <v>68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69</v>
      </c>
      <c r="B80" s="174" t="s">
        <v>70</v>
      </c>
      <c r="C80" s="174"/>
      <c r="D80" s="174"/>
      <c r="E80" s="174"/>
      <c r="F80" s="174"/>
      <c r="G80" s="174"/>
      <c r="H80" s="174"/>
      <c r="I80" s="174"/>
    </row>
    <row r="81" spans="1:11" ht="33.75" customHeight="1" x14ac:dyDescent="0.25">
      <c r="A81" s="22" t="s">
        <v>71</v>
      </c>
      <c r="B81" s="157" t="s">
        <v>72</v>
      </c>
      <c r="C81" s="157"/>
      <c r="D81" s="157"/>
      <c r="E81" s="157"/>
      <c r="F81" s="157"/>
      <c r="G81" s="157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73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81.449570102727279</v>
      </c>
    </row>
    <row r="83" spans="1:11" ht="15" customHeight="1" x14ac:dyDescent="0.25">
      <c r="A83" s="17">
        <v>2</v>
      </c>
      <c r="B83" s="136" t="s">
        <v>74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5.9181192572727275</v>
      </c>
    </row>
    <row r="84" spans="1:11" ht="15" customHeight="1" x14ac:dyDescent="0.25">
      <c r="A84" s="17">
        <v>3</v>
      </c>
      <c r="B84" s="136" t="s">
        <v>75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32.579153803636366</v>
      </c>
    </row>
    <row r="85" spans="1:11" s="28" customFormat="1" ht="15" customHeight="1" x14ac:dyDescent="0.25">
      <c r="A85" s="153" t="s">
        <v>76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119.94684316363637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7" t="s">
        <v>78</v>
      </c>
      <c r="C87" s="157"/>
      <c r="D87" s="157"/>
      <c r="E87" s="157"/>
      <c r="F87" s="157"/>
      <c r="G87" s="157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79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158.14074982424731</v>
      </c>
    </row>
    <row r="89" spans="1:11" s="28" customFormat="1" ht="15" customHeight="1" x14ac:dyDescent="0.25">
      <c r="A89" s="153" t="s">
        <v>80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158.14074982424731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180</v>
      </c>
      <c r="B91" s="173"/>
      <c r="C91" s="173"/>
      <c r="D91" s="173"/>
      <c r="E91" s="173"/>
      <c r="F91" s="173"/>
      <c r="G91" s="173"/>
      <c r="H91" s="32">
        <f>H66+H78+H85+H89</f>
        <v>0.787922024</v>
      </c>
      <c r="I91" s="33">
        <f>I66+I78+I85+I89</f>
        <v>1328.1163496051565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7" t="s">
        <v>82</v>
      </c>
      <c r="C93" s="157"/>
      <c r="D93" s="157"/>
      <c r="E93" s="157"/>
      <c r="F93" s="157"/>
      <c r="G93" s="157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0.14346126775945675</v>
      </c>
      <c r="I95" s="24">
        <f>I110</f>
        <v>241.81740000000002</v>
      </c>
    </row>
    <row r="96" spans="1:11" ht="15" customHeight="1" x14ac:dyDescent="0.25">
      <c r="A96" s="17">
        <f t="shared" ref="A96:A98" si="5">A95+1</f>
        <v>3</v>
      </c>
      <c r="B96" s="170" t="s">
        <v>174</v>
      </c>
      <c r="C96" s="171"/>
      <c r="D96" s="171"/>
      <c r="E96" s="171"/>
      <c r="F96" s="171"/>
      <c r="G96" s="17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83</v>
      </c>
      <c r="C97" s="136"/>
      <c r="D97" s="136"/>
      <c r="E97" s="136"/>
      <c r="F97" s="136"/>
      <c r="G97" s="136"/>
      <c r="H97" s="23">
        <f t="shared" si="4"/>
        <v>9.5491742051491968E-2</v>
      </c>
      <c r="I97" s="24">
        <f>I106</f>
        <v>160.96027272727272</v>
      </c>
    </row>
    <row r="98" spans="1:10" ht="15" customHeight="1" x14ac:dyDescent="0.25">
      <c r="A98" s="17">
        <f t="shared" si="5"/>
        <v>5</v>
      </c>
      <c r="B98" s="136" t="s">
        <v>84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205</v>
      </c>
      <c r="C99" s="136"/>
      <c r="D99" s="136"/>
      <c r="E99" s="136"/>
      <c r="F99" s="136"/>
      <c r="G99" s="136"/>
      <c r="H99" s="23">
        <f>I99/$I$46</f>
        <v>2.3730511991189505E-2</v>
      </c>
      <c r="I99" s="24">
        <f>IF(I21="Não aplicável",0,I21)</f>
        <v>40</v>
      </c>
    </row>
    <row r="100" spans="1:10" ht="15" customHeight="1" x14ac:dyDescent="0.25">
      <c r="A100" s="17">
        <v>7</v>
      </c>
      <c r="B100" s="136" t="s">
        <v>206</v>
      </c>
      <c r="C100" s="136"/>
      <c r="D100" s="136"/>
      <c r="E100" s="136"/>
      <c r="F100" s="136"/>
      <c r="G100" s="136"/>
      <c r="H100" s="23">
        <f>I100/$I$46</f>
        <v>1.5140066650378904E-2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6" t="s">
        <v>85</v>
      </c>
      <c r="C101" s="136"/>
      <c r="D101" s="136"/>
      <c r="E101" s="136"/>
      <c r="F101" s="136"/>
      <c r="G101" s="13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25">
        <f>SUM(H94:H101)</f>
        <v>0.27782358845251715</v>
      </c>
      <c r="I102" s="26">
        <f>SUM(I94:I101)</f>
        <v>468.2976727272727</v>
      </c>
      <c r="J102" s="34"/>
    </row>
    <row r="103" spans="1:10" ht="18" customHeight="1" x14ac:dyDescent="0.25">
      <c r="A103" s="29" t="s">
        <v>87</v>
      </c>
      <c r="B103" s="168" t="s">
        <v>88</v>
      </c>
      <c r="C103" s="168"/>
      <c r="D103" s="168"/>
      <c r="E103" s="168"/>
      <c r="F103" s="168"/>
      <c r="G103" s="168"/>
      <c r="H103" s="35"/>
      <c r="I103" s="36"/>
    </row>
    <row r="104" spans="1:10" ht="15" customHeight="1" x14ac:dyDescent="0.25">
      <c r="A104" s="148" t="s">
        <v>89</v>
      </c>
      <c r="B104" s="148"/>
      <c r="C104" s="148"/>
      <c r="D104" s="148"/>
      <c r="E104" s="148"/>
      <c r="F104" s="148"/>
      <c r="G104" s="148"/>
      <c r="H104" s="148"/>
      <c r="I104" s="148"/>
    </row>
    <row r="105" spans="1:10" ht="24" customHeight="1" x14ac:dyDescent="0.25">
      <c r="A105" s="149" t="s">
        <v>90</v>
      </c>
      <c r="B105" s="149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1203.9954545454545</v>
      </c>
      <c r="G106" s="38">
        <f>IF(I14="Não aplicável",0,I14)</f>
        <v>0.06</v>
      </c>
      <c r="H106" s="37">
        <f>F106*G106</f>
        <v>72.239727272727265</v>
      </c>
      <c r="I106" s="24">
        <f>IF((E106-H106)&gt;0,E106-H106,0)</f>
        <v>160.96027272727272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48" t="s">
        <v>98</v>
      </c>
      <c r="B108" s="148"/>
      <c r="C108" s="148"/>
      <c r="D108" s="148"/>
      <c r="E108" s="148"/>
      <c r="F108" s="148"/>
      <c r="G108" s="148"/>
      <c r="H108" s="148"/>
      <c r="I108" s="148"/>
    </row>
    <row r="109" spans="1:10" ht="23.25" customHeight="1" x14ac:dyDescent="0.25">
      <c r="A109" s="149" t="s">
        <v>90</v>
      </c>
      <c r="B109" s="149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61">
        <f>IF(I18="Não aplicável",0,I18)</f>
        <v>13.57</v>
      </c>
      <c r="B110" s="161"/>
      <c r="C110" s="42">
        <f>IF(I19="Não aplicável",0,I19)</f>
        <v>22</v>
      </c>
      <c r="D110" s="17">
        <v>1</v>
      </c>
      <c r="E110" s="37">
        <f>A110*C110*D110</f>
        <v>298.54000000000002</v>
      </c>
      <c r="F110" s="37">
        <f>E110</f>
        <v>298.54000000000002</v>
      </c>
      <c r="G110" s="43">
        <f>IF(I20="Não aplicável",0,I20)</f>
        <v>0.19</v>
      </c>
      <c r="H110" s="37">
        <f>F110*G110</f>
        <v>56.722600000000007</v>
      </c>
      <c r="I110" s="24">
        <f>E110-H110</f>
        <v>241.81740000000002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3" t="s">
        <v>173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7" t="s">
        <v>90</v>
      </c>
      <c r="B113" s="167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61">
        <f>IF(I15="Não aplicável",0,I15)</f>
        <v>0</v>
      </c>
      <c r="B114" s="161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37" t="s">
        <v>100</v>
      </c>
      <c r="B116" s="137"/>
      <c r="C116" s="137"/>
      <c r="D116" s="137"/>
      <c r="E116" s="137"/>
      <c r="F116" s="137"/>
      <c r="G116" s="137"/>
      <c r="H116" s="47">
        <f>H46+H91+H102</f>
        <v>2.0657456124525169</v>
      </c>
      <c r="I116" s="48">
        <f>I46+I91+I102</f>
        <v>3482.0076586960658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5" t="s">
        <v>101</v>
      </c>
      <c r="B118" s="135"/>
      <c r="C118" s="135"/>
      <c r="D118" s="135"/>
      <c r="E118" s="135"/>
      <c r="F118" s="135"/>
      <c r="G118" s="135"/>
      <c r="H118" s="135"/>
      <c r="I118" s="135"/>
    </row>
    <row r="119" spans="1:12" ht="33.75" customHeight="1" x14ac:dyDescent="0.25">
      <c r="A119" s="22" t="s">
        <v>32</v>
      </c>
      <c r="B119" s="157" t="s">
        <v>102</v>
      </c>
      <c r="C119" s="157"/>
      <c r="D119" s="157"/>
      <c r="E119" s="157"/>
      <c r="F119" s="157"/>
      <c r="G119" s="157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6" t="s">
        <v>103</v>
      </c>
      <c r="C120" s="136"/>
      <c r="D120" s="136"/>
      <c r="E120" s="136"/>
      <c r="F120" s="136"/>
      <c r="G120" s="136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62" t="s">
        <v>104</v>
      </c>
      <c r="C121" s="162"/>
      <c r="D121" s="162"/>
      <c r="E121" s="162"/>
      <c r="F121" s="162"/>
      <c r="G121" s="162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6" t="s">
        <v>105</v>
      </c>
      <c r="C122" s="136"/>
      <c r="D122" s="136"/>
      <c r="E122" s="136"/>
      <c r="F122" s="136"/>
      <c r="G122" s="136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6" t="s">
        <v>187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6" t="s">
        <v>189</v>
      </c>
      <c r="C124" s="136"/>
      <c r="D124" s="136"/>
      <c r="E124" s="136"/>
      <c r="F124" s="136"/>
      <c r="G124" s="136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6" t="s">
        <v>188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6" t="s">
        <v>106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4" t="s">
        <v>190</v>
      </c>
      <c r="C128" s="154"/>
      <c r="D128" s="154"/>
      <c r="E128" s="154"/>
      <c r="F128" s="154"/>
      <c r="G128" s="154"/>
      <c r="H128" s="154"/>
      <c r="I128" s="154"/>
    </row>
    <row r="129" spans="1:12" ht="5.25" customHeight="1" x14ac:dyDescent="0.25"/>
    <row r="130" spans="1:12" ht="48.75" customHeight="1" x14ac:dyDescent="0.25">
      <c r="A130" s="159" t="s">
        <v>108</v>
      </c>
      <c r="B130" s="159"/>
      <c r="C130" s="159"/>
      <c r="D130" s="159"/>
      <c r="E130" s="159"/>
      <c r="F130" s="55">
        <f>I29</f>
        <v>0.2</v>
      </c>
      <c r="G130" s="56">
        <f>I132*F130</f>
        <v>664.20947719375863</v>
      </c>
      <c r="H130" s="57" t="s">
        <v>109</v>
      </c>
      <c r="I130" s="58">
        <f>I97</f>
        <v>160.96027272727272</v>
      </c>
    </row>
    <row r="131" spans="1:12" s="61" customFormat="1" ht="16.5" customHeight="1" x14ac:dyDescent="0.25">
      <c r="A131" s="155" t="s">
        <v>110</v>
      </c>
      <c r="B131" s="155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56">
        <f>I46</f>
        <v>1685.5936363636365</v>
      </c>
      <c r="B132" s="156"/>
      <c r="C132" s="62">
        <f>I66</f>
        <v>620.29845818181832</v>
      </c>
      <c r="D132" s="62">
        <f>I78</f>
        <v>429.73029843545464</v>
      </c>
      <c r="E132" s="62">
        <f>I85</f>
        <v>119.94684316363637</v>
      </c>
      <c r="F132" s="62">
        <f>I89</f>
        <v>158.14074982424731</v>
      </c>
      <c r="G132" s="62">
        <f>I102</f>
        <v>468.2976727272727</v>
      </c>
      <c r="H132" s="62">
        <f>A132+C132+D132+E132+F132+G132</f>
        <v>3482.0076586960658</v>
      </c>
      <c r="I132" s="62">
        <f>H132-I130</f>
        <v>3321.0473859687932</v>
      </c>
      <c r="J132" s="34"/>
    </row>
    <row r="133" spans="1:12" ht="4.5" customHeight="1" x14ac:dyDescent="0.25">
      <c r="A133" s="29"/>
      <c r="B133" s="160"/>
      <c r="C133" s="160"/>
      <c r="D133" s="160"/>
      <c r="E133" s="160"/>
      <c r="F133" s="160"/>
      <c r="G133" s="160"/>
      <c r="H133" s="160"/>
      <c r="I133" s="160"/>
    </row>
    <row r="134" spans="1:12" ht="33.75" customHeight="1" x14ac:dyDescent="0.25">
      <c r="A134" s="22" t="s">
        <v>44</v>
      </c>
      <c r="B134" s="157" t="s">
        <v>118</v>
      </c>
      <c r="C134" s="157"/>
      <c r="D134" s="157"/>
      <c r="E134" s="157"/>
      <c r="F134" s="157"/>
      <c r="G134" s="157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6" t="s">
        <v>119</v>
      </c>
      <c r="C135" s="136"/>
      <c r="D135" s="136"/>
      <c r="E135" s="136"/>
      <c r="F135" s="136"/>
      <c r="G135" s="136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6" t="s">
        <v>120</v>
      </c>
      <c r="C136" s="136"/>
      <c r="D136" s="136"/>
      <c r="E136" s="136"/>
      <c r="F136" s="136"/>
      <c r="G136" s="136"/>
      <c r="H136" s="23">
        <f>I136/$I$145</f>
        <v>0</v>
      </c>
      <c r="I136" s="24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7" t="s">
        <v>121</v>
      </c>
      <c r="C139" s="157"/>
      <c r="D139" s="157"/>
      <c r="E139" s="157"/>
      <c r="F139" s="157"/>
      <c r="G139" s="157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6" t="s">
        <v>121</v>
      </c>
      <c r="C140" s="136"/>
      <c r="D140" s="136"/>
      <c r="E140" s="136"/>
      <c r="F140" s="136"/>
      <c r="G140" s="136"/>
      <c r="H140" s="23">
        <f>I140/I145</f>
        <v>0</v>
      </c>
      <c r="I140" s="24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8" t="s">
        <v>122</v>
      </c>
      <c r="B143" s="158"/>
      <c r="C143" s="158"/>
      <c r="D143" s="158"/>
      <c r="E143" s="158"/>
      <c r="F143" s="55">
        <v>0.18</v>
      </c>
      <c r="G143" s="56">
        <f>I145*F143</f>
        <v>597.7885294743827</v>
      </c>
      <c r="H143" s="57" t="s">
        <v>109</v>
      </c>
      <c r="I143" s="58">
        <f>I97</f>
        <v>160.96027272727272</v>
      </c>
      <c r="L143" s="2"/>
    </row>
    <row r="144" spans="1:12" s="61" customFormat="1" ht="16.5" customHeight="1" x14ac:dyDescent="0.25">
      <c r="A144" s="155" t="s">
        <v>110</v>
      </c>
      <c r="B144" s="155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56">
        <f>I46</f>
        <v>1685.5936363636365</v>
      </c>
      <c r="B145" s="156"/>
      <c r="C145" s="62">
        <f>I66</f>
        <v>620.29845818181832</v>
      </c>
      <c r="D145" s="62">
        <f>I78</f>
        <v>429.73029843545464</v>
      </c>
      <c r="E145" s="62">
        <f>I85</f>
        <v>119.94684316363637</v>
      </c>
      <c r="F145" s="62">
        <f>I89</f>
        <v>158.14074982424731</v>
      </c>
      <c r="G145" s="62">
        <f>I102</f>
        <v>468.2976727272727</v>
      </c>
      <c r="H145" s="62">
        <f>A145+C145+D145+E145+F145+G145</f>
        <v>3482.0076586960658</v>
      </c>
      <c r="I145" s="62">
        <f>H145-I143</f>
        <v>3321.0473859687932</v>
      </c>
      <c r="J145" s="34"/>
      <c r="L145" s="2"/>
    </row>
    <row r="146" spans="1:12" ht="4.5" customHeight="1" x14ac:dyDescent="0.25"/>
    <row r="147" spans="1:12" ht="12" customHeight="1" x14ac:dyDescent="0.25">
      <c r="A147" s="137" t="s">
        <v>123</v>
      </c>
      <c r="B147" s="137"/>
      <c r="C147" s="137"/>
      <c r="D147" s="137"/>
      <c r="E147" s="137"/>
      <c r="F147" s="137"/>
      <c r="G147" s="137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5" t="s">
        <v>124</v>
      </c>
      <c r="B149" s="135"/>
      <c r="C149" s="135"/>
      <c r="D149" s="135"/>
      <c r="E149" s="135"/>
      <c r="F149" s="135"/>
      <c r="G149" s="135"/>
      <c r="H149" s="135"/>
      <c r="I149" s="135"/>
    </row>
    <row r="150" spans="1:12" ht="33.75" customHeight="1" x14ac:dyDescent="0.25">
      <c r="A150" s="22" t="s">
        <v>32</v>
      </c>
      <c r="B150" s="157" t="s">
        <v>125</v>
      </c>
      <c r="C150" s="157"/>
      <c r="D150" s="157"/>
      <c r="E150" s="157"/>
      <c r="F150" s="157"/>
      <c r="G150" s="157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6" t="s">
        <v>126</v>
      </c>
      <c r="C151" s="136"/>
      <c r="D151" s="136"/>
      <c r="E151" s="136"/>
      <c r="F151" s="136"/>
      <c r="G151" s="136"/>
      <c r="H151" s="23">
        <f>I151/$I$116</f>
        <v>1.8696883852691217E-2</v>
      </c>
      <c r="I151" s="24">
        <f>($D$161/$E$162)*G161</f>
        <v>65.102692768821626</v>
      </c>
    </row>
    <row r="152" spans="1:12" ht="15" customHeight="1" x14ac:dyDescent="0.25">
      <c r="A152" s="17">
        <v>2</v>
      </c>
      <c r="B152" s="136" t="s">
        <v>127</v>
      </c>
      <c r="C152" s="136"/>
      <c r="D152" s="136"/>
      <c r="E152" s="136"/>
      <c r="F152" s="136"/>
      <c r="G152" s="136"/>
      <c r="H152" s="23">
        <f>I152/$I$116</f>
        <v>8.6118980169971673E-2</v>
      </c>
      <c r="I152" s="24">
        <f>($D$161/$E$162)*G162</f>
        <v>299.86694851093597</v>
      </c>
    </row>
    <row r="153" spans="1:12" ht="15" customHeight="1" x14ac:dyDescent="0.25">
      <c r="A153" s="17">
        <v>3</v>
      </c>
      <c r="B153" s="136" t="s">
        <v>12</v>
      </c>
      <c r="C153" s="136"/>
      <c r="D153" s="136"/>
      <c r="E153" s="136"/>
      <c r="F153" s="136"/>
      <c r="G153" s="136"/>
      <c r="H153" s="23">
        <f>I153/$I$116</f>
        <v>2.8328611898016998E-2</v>
      </c>
      <c r="I153" s="24">
        <f>($D$161/$E$162)*G163</f>
        <v>98.640443589123677</v>
      </c>
    </row>
    <row r="154" spans="1:12" ht="15" customHeight="1" x14ac:dyDescent="0.25">
      <c r="A154" s="17">
        <v>4</v>
      </c>
      <c r="B154" s="136" t="s">
        <v>128</v>
      </c>
      <c r="C154" s="136"/>
      <c r="D154" s="136"/>
      <c r="E154" s="136"/>
      <c r="F154" s="136"/>
      <c r="G154" s="13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6" t="s">
        <v>129</v>
      </c>
      <c r="C155" s="136"/>
      <c r="D155" s="136"/>
      <c r="E155" s="136"/>
      <c r="F155" s="136"/>
      <c r="G155" s="13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25">
        <f>H151+H152+H153+H154+H155</f>
        <v>0.13314447592067991</v>
      </c>
      <c r="I156" s="26">
        <f>SUM(I151:I155)</f>
        <v>463.61008486888124</v>
      </c>
    </row>
    <row r="157" spans="1:12" ht="11.25" customHeight="1" x14ac:dyDescent="0.25">
      <c r="A157" s="29" t="s">
        <v>131</v>
      </c>
      <c r="B157" s="154" t="s">
        <v>132</v>
      </c>
      <c r="C157" s="154"/>
      <c r="D157" s="154"/>
      <c r="E157" s="154"/>
      <c r="F157" s="154"/>
      <c r="G157" s="154"/>
      <c r="H157" s="154"/>
      <c r="I157" s="154"/>
    </row>
    <row r="158" spans="1:12" ht="18.75" customHeight="1" x14ac:dyDescent="0.25">
      <c r="A158" s="29" t="s">
        <v>133</v>
      </c>
      <c r="B158" s="143" t="s">
        <v>134</v>
      </c>
      <c r="C158" s="143"/>
      <c r="D158" s="143"/>
      <c r="E158" s="143"/>
      <c r="F158" s="143"/>
      <c r="G158" s="143"/>
      <c r="H158" s="143"/>
      <c r="I158" s="143"/>
    </row>
    <row r="159" spans="1:12" ht="13.5" customHeight="1" x14ac:dyDescent="0.25">
      <c r="A159" s="148" t="s">
        <v>135</v>
      </c>
      <c r="B159" s="148"/>
      <c r="C159" s="148"/>
      <c r="D159" s="148"/>
      <c r="E159" s="148"/>
      <c r="F159" s="148"/>
      <c r="G159" s="148"/>
      <c r="H159" s="148"/>
      <c r="I159" s="148"/>
    </row>
    <row r="160" spans="1:12" ht="13.5" customHeight="1" x14ac:dyDescent="0.25">
      <c r="A160" s="149" t="s">
        <v>136</v>
      </c>
      <c r="B160" s="149"/>
      <c r="C160" s="17" t="s">
        <v>137</v>
      </c>
      <c r="D160" s="150" t="s">
        <v>138</v>
      </c>
      <c r="E160" s="150"/>
      <c r="F160" s="17" t="s">
        <v>139</v>
      </c>
      <c r="G160" s="63" t="s">
        <v>140</v>
      </c>
      <c r="H160" s="149" t="s">
        <v>141</v>
      </c>
      <c r="I160" s="149"/>
    </row>
    <row r="161" spans="1:10" ht="13.5" customHeight="1" x14ac:dyDescent="0.25">
      <c r="A161" s="151">
        <f>I116</f>
        <v>3482.0076586960658</v>
      </c>
      <c r="B161" s="151"/>
      <c r="C161" s="24">
        <f>I147</f>
        <v>0</v>
      </c>
      <c r="D161" s="152">
        <f>A161+C161</f>
        <v>3482.0076586960658</v>
      </c>
      <c r="E161" s="152"/>
      <c r="F161" s="17" t="str">
        <f>B151</f>
        <v>PIS</v>
      </c>
      <c r="G161" s="64">
        <v>1.6500000000000001E-2</v>
      </c>
      <c r="H161" s="141">
        <v>6.4999999999999997E-3</v>
      </c>
      <c r="I161" s="141"/>
      <c r="J161" s="34"/>
    </row>
    <row r="162" spans="1:10" ht="13.5" customHeight="1" x14ac:dyDescent="0.25">
      <c r="A162" s="145" t="s">
        <v>142</v>
      </c>
      <c r="B162" s="145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41">
        <v>0.03</v>
      </c>
      <c r="I162" s="141"/>
    </row>
    <row r="163" spans="1:10" ht="13.5" customHeight="1" x14ac:dyDescent="0.25">
      <c r="A163" s="146" t="s">
        <v>143</v>
      </c>
      <c r="B163" s="146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41">
        <f>I11</f>
        <v>2.5000000000000001E-2</v>
      </c>
      <c r="I163" s="141"/>
    </row>
    <row r="164" spans="1:10" ht="13.5" customHeight="1" x14ac:dyDescent="0.25">
      <c r="A164" s="147" t="s">
        <v>144</v>
      </c>
      <c r="B164" s="147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41">
        <v>0</v>
      </c>
      <c r="I164" s="141"/>
    </row>
    <row r="165" spans="1:10" ht="13.5" customHeight="1" x14ac:dyDescent="0.25">
      <c r="A165" s="140" t="s">
        <v>146</v>
      </c>
      <c r="B165" s="140" t="s">
        <v>147</v>
      </c>
      <c r="C165" s="140"/>
      <c r="D165" s="140"/>
      <c r="E165" s="140"/>
      <c r="F165" s="12" t="s">
        <v>148</v>
      </c>
      <c r="G165" s="64">
        <v>0</v>
      </c>
      <c r="H165" s="141">
        <v>0</v>
      </c>
      <c r="I165" s="141"/>
    </row>
    <row r="166" spans="1:10" ht="18" customHeight="1" x14ac:dyDescent="0.25">
      <c r="A166" s="140"/>
      <c r="B166" s="140"/>
      <c r="C166" s="140"/>
      <c r="D166" s="140"/>
      <c r="E166" s="140"/>
      <c r="F166" s="3" t="s">
        <v>149</v>
      </c>
      <c r="G166" s="71">
        <f>SUM(G161:G165)</f>
        <v>0.11749999999999999</v>
      </c>
      <c r="H166" s="142">
        <f>SUM(H161:I165)</f>
        <v>6.1499999999999999E-2</v>
      </c>
      <c r="I166" s="142"/>
    </row>
    <row r="167" spans="1:10" ht="18" customHeight="1" x14ac:dyDescent="0.25">
      <c r="A167" s="29" t="s">
        <v>150</v>
      </c>
      <c r="B167" s="143" t="s">
        <v>151</v>
      </c>
      <c r="C167" s="143"/>
      <c r="D167" s="143"/>
      <c r="E167" s="143"/>
      <c r="F167" s="143"/>
      <c r="G167" s="143"/>
      <c r="H167" s="143"/>
      <c r="I167" s="143"/>
    </row>
    <row r="168" spans="1:10" ht="4.5" customHeight="1" x14ac:dyDescent="0.25">
      <c r="A168" s="72"/>
      <c r="B168" s="144"/>
      <c r="C168" s="144"/>
      <c r="D168" s="144"/>
      <c r="E168" s="144"/>
      <c r="F168" s="144"/>
      <c r="G168" s="144"/>
      <c r="H168" s="144"/>
      <c r="I168" s="144"/>
    </row>
    <row r="169" spans="1:10" ht="12" customHeight="1" x14ac:dyDescent="0.25">
      <c r="A169" s="137" t="s">
        <v>152</v>
      </c>
      <c r="B169" s="137"/>
      <c r="C169" s="137"/>
      <c r="D169" s="137"/>
      <c r="E169" s="137"/>
      <c r="F169" s="137"/>
      <c r="G169" s="137"/>
      <c r="H169" s="47">
        <f>H156</f>
        <v>0.13314447592067991</v>
      </c>
      <c r="I169" s="48">
        <f>I156</f>
        <v>463.61008486888124</v>
      </c>
    </row>
    <row r="170" spans="1:10" ht="4.5" customHeight="1" x14ac:dyDescent="0.25"/>
    <row r="171" spans="1:10" ht="11.25" customHeight="1" x14ac:dyDescent="0.25">
      <c r="A171" s="139" t="s">
        <v>153</v>
      </c>
      <c r="B171" s="139"/>
      <c r="C171" s="139"/>
      <c r="D171" s="139"/>
      <c r="E171" s="139"/>
      <c r="F171" s="139"/>
      <c r="G171" s="139"/>
      <c r="H171" s="139"/>
      <c r="I171" s="139"/>
    </row>
    <row r="172" spans="1:10" ht="11.25" customHeight="1" x14ac:dyDescent="0.25">
      <c r="A172" s="135" t="s">
        <v>31</v>
      </c>
      <c r="B172" s="135"/>
      <c r="C172" s="135"/>
      <c r="D172" s="135"/>
      <c r="E172" s="135"/>
      <c r="F172" s="135"/>
      <c r="G172" s="135"/>
      <c r="H172" s="135"/>
      <c r="I172" s="135"/>
    </row>
    <row r="173" spans="1:10" ht="15" customHeight="1" x14ac:dyDescent="0.25">
      <c r="A173" s="17">
        <v>1</v>
      </c>
      <c r="B173" s="136" t="s">
        <v>154</v>
      </c>
      <c r="C173" s="136"/>
      <c r="D173" s="136"/>
      <c r="E173" s="136"/>
      <c r="F173" s="136"/>
      <c r="G173" s="136"/>
      <c r="H173" s="23">
        <f>I173/$G$196</f>
        <v>0.42720652275875765</v>
      </c>
      <c r="I173" s="73">
        <f>I46</f>
        <v>1685.5936363636365</v>
      </c>
    </row>
    <row r="174" spans="1:10" ht="15" customHeight="1" x14ac:dyDescent="0.25">
      <c r="A174" s="17">
        <v>2</v>
      </c>
      <c r="B174" s="136" t="s">
        <v>155</v>
      </c>
      <c r="C174" s="136"/>
      <c r="D174" s="136"/>
      <c r="E174" s="136"/>
      <c r="F174" s="136"/>
      <c r="G174" s="136"/>
      <c r="H174" s="23">
        <f>I174/$G$196</f>
        <v>0.33660542807808241</v>
      </c>
      <c r="I174" s="73">
        <f>I66+I78+I85+I89</f>
        <v>1328.1163496051565</v>
      </c>
    </row>
    <row r="175" spans="1:10" ht="15" customHeight="1" x14ac:dyDescent="0.25">
      <c r="A175" s="17">
        <v>3</v>
      </c>
      <c r="B175" s="136" t="s">
        <v>156</v>
      </c>
      <c r="C175" s="136"/>
      <c r="D175" s="136"/>
      <c r="E175" s="136"/>
      <c r="F175" s="136"/>
      <c r="G175" s="136"/>
      <c r="H175" s="23">
        <f>I175/$G$196</f>
        <v>0.11868804916315996</v>
      </c>
      <c r="I175" s="73">
        <f>I102</f>
        <v>468.2976727272727</v>
      </c>
    </row>
    <row r="176" spans="1:10" s="28" customFormat="1" ht="15" customHeight="1" x14ac:dyDescent="0.25">
      <c r="A176" s="137" t="s">
        <v>157</v>
      </c>
      <c r="B176" s="137"/>
      <c r="C176" s="137"/>
      <c r="D176" s="137"/>
      <c r="E176" s="137"/>
      <c r="F176" s="137"/>
      <c r="G176" s="137"/>
      <c r="H176" s="47">
        <f>H173+H174+H175</f>
        <v>0.88250000000000006</v>
      </c>
      <c r="I176" s="48">
        <f>SUM(I173:I175)</f>
        <v>3482.0076586960658</v>
      </c>
      <c r="J176" s="35"/>
    </row>
    <row r="177" spans="1:11" ht="4.5" customHeight="1" x14ac:dyDescent="0.25"/>
    <row r="178" spans="1:11" ht="11.25" customHeight="1" x14ac:dyDescent="0.25">
      <c r="A178" s="135" t="s">
        <v>101</v>
      </c>
      <c r="B178" s="135"/>
      <c r="C178" s="135"/>
      <c r="D178" s="135"/>
      <c r="E178" s="135"/>
      <c r="F178" s="135"/>
      <c r="G178" s="135"/>
      <c r="H178" s="135"/>
      <c r="I178" s="135"/>
    </row>
    <row r="179" spans="1:11" ht="15" customHeight="1" x14ac:dyDescent="0.25">
      <c r="A179" s="17">
        <v>1</v>
      </c>
      <c r="B179" s="136" t="s">
        <v>158</v>
      </c>
      <c r="C179" s="136"/>
      <c r="D179" s="136"/>
      <c r="E179" s="136"/>
      <c r="F179" s="136"/>
      <c r="G179" s="136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6" t="s">
        <v>159</v>
      </c>
      <c r="C180" s="136"/>
      <c r="D180" s="136"/>
      <c r="E180" s="136"/>
      <c r="F180" s="136"/>
      <c r="G180" s="136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6" t="s">
        <v>160</v>
      </c>
      <c r="C181" s="136"/>
      <c r="D181" s="136"/>
      <c r="E181" s="136"/>
      <c r="F181" s="136"/>
      <c r="G181" s="136"/>
      <c r="H181" s="23">
        <f>I181/$G$196</f>
        <v>0</v>
      </c>
      <c r="I181" s="24">
        <f>I141</f>
        <v>0</v>
      </c>
    </row>
    <row r="182" spans="1:11" ht="15" customHeight="1" x14ac:dyDescent="0.25">
      <c r="A182" s="137" t="s">
        <v>161</v>
      </c>
      <c r="B182" s="137"/>
      <c r="C182" s="137"/>
      <c r="D182" s="137"/>
      <c r="E182" s="137"/>
      <c r="F182" s="137"/>
      <c r="G182" s="137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5" t="s">
        <v>124</v>
      </c>
      <c r="B184" s="135"/>
      <c r="C184" s="135"/>
      <c r="D184" s="135"/>
      <c r="E184" s="135"/>
      <c r="F184" s="135"/>
      <c r="G184" s="135"/>
      <c r="H184" s="135"/>
      <c r="I184" s="135"/>
    </row>
    <row r="185" spans="1:11" ht="15" customHeight="1" x14ac:dyDescent="0.25">
      <c r="A185" s="17">
        <v>1</v>
      </c>
      <c r="B185" s="136" t="s">
        <v>162</v>
      </c>
      <c r="C185" s="136"/>
      <c r="D185" s="136"/>
      <c r="E185" s="136"/>
      <c r="F185" s="136"/>
      <c r="G185" s="136"/>
      <c r="H185" s="23">
        <f>I185/$G$196</f>
        <v>0.11749999999999999</v>
      </c>
      <c r="I185" s="24">
        <f>I156</f>
        <v>463.61008486888124</v>
      </c>
    </row>
    <row r="186" spans="1:11" ht="15" customHeight="1" x14ac:dyDescent="0.25">
      <c r="A186" s="137" t="s">
        <v>163</v>
      </c>
      <c r="B186" s="137"/>
      <c r="C186" s="137"/>
      <c r="D186" s="137"/>
      <c r="E186" s="137"/>
      <c r="F186" s="137"/>
      <c r="G186" s="137"/>
      <c r="H186" s="47">
        <f>H185</f>
        <v>0.11749999999999999</v>
      </c>
      <c r="I186" s="48">
        <f>I156</f>
        <v>463.61008486888124</v>
      </c>
      <c r="K186" s="41"/>
    </row>
    <row r="187" spans="1:11" ht="4.5" customHeight="1" x14ac:dyDescent="0.25"/>
    <row r="188" spans="1:11" ht="11.25" customHeight="1" x14ac:dyDescent="0.25">
      <c r="A188" s="138" t="s">
        <v>184</v>
      </c>
      <c r="B188" s="138"/>
      <c r="C188" s="138"/>
      <c r="D188" s="138"/>
      <c r="E188" s="138"/>
      <c r="F188" s="138"/>
      <c r="G188" s="138"/>
      <c r="H188" s="138"/>
      <c r="I188" s="138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22.5" customHeight="1" x14ac:dyDescent="0.25">
      <c r="A190" s="192" t="s">
        <v>200</v>
      </c>
      <c r="B190" s="193"/>
      <c r="C190" s="193"/>
      <c r="D190" s="193"/>
      <c r="E190" s="193"/>
      <c r="F190" s="193"/>
      <c r="G190" s="193"/>
      <c r="H190" s="194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38" t="s">
        <v>182</v>
      </c>
      <c r="B192" s="138"/>
      <c r="C192" s="138"/>
      <c r="D192" s="138"/>
      <c r="E192" s="138"/>
      <c r="F192" s="192"/>
      <c r="G192" s="195" t="s">
        <v>186</v>
      </c>
      <c r="H192" s="196"/>
      <c r="I192" s="197"/>
    </row>
    <row r="193" spans="1:9" ht="11.25" customHeight="1" x14ac:dyDescent="0.25">
      <c r="A193" s="138"/>
      <c r="B193" s="138"/>
      <c r="C193" s="138"/>
      <c r="D193" s="138"/>
      <c r="E193" s="138"/>
      <c r="F193" s="138"/>
      <c r="G193" s="107"/>
      <c r="H193" s="108"/>
      <c r="I193" s="109">
        <f>((H70+H76+H77+H82+H83+H84)+((H70+H76+H77+H82+H83+H84)*H66))*I46*H196</f>
        <v>648.99102411772367</v>
      </c>
    </row>
    <row r="194" spans="1:9" ht="4.9000000000000004" customHeight="1" x14ac:dyDescent="0.25">
      <c r="A194" s="198"/>
      <c r="B194" s="198"/>
      <c r="C194" s="198"/>
      <c r="D194" s="198"/>
      <c r="E194" s="198"/>
      <c r="F194" s="198"/>
      <c r="G194" s="198"/>
      <c r="H194" s="198"/>
      <c r="I194" s="198"/>
    </row>
    <row r="195" spans="1:9" ht="35.450000000000003" customHeight="1" x14ac:dyDescent="0.25">
      <c r="A195" s="199" t="s">
        <v>183</v>
      </c>
      <c r="B195" s="200"/>
      <c r="C195" s="200"/>
      <c r="D195" s="200"/>
      <c r="E195" s="200"/>
      <c r="F195" s="201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202"/>
      <c r="B196" s="203"/>
      <c r="C196" s="203"/>
      <c r="D196" s="203"/>
      <c r="E196" s="203"/>
      <c r="F196" s="204"/>
      <c r="G196" s="90">
        <f>I176+I182+I186</f>
        <v>3945.617743564947</v>
      </c>
      <c r="H196" s="81">
        <f>IF(D6="12x36",2,1)</f>
        <v>1</v>
      </c>
      <c r="I196" s="91">
        <f>G196*H196</f>
        <v>3945.617743564947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C1596-E0C0-45C4-A824-1B479AB99D83}">
  <dimension ref="A1:L196"/>
  <sheetViews>
    <sheetView showGridLines="0" tabSelected="1" view="pageBreakPreview" topLeftCell="A165" zoomScale="130" zoomScaleNormal="130" zoomScaleSheetLayoutView="130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4"/>
    </row>
    <row r="2" spans="1:11" ht="22.5" customHeight="1" x14ac:dyDescent="0.25">
      <c r="A2" s="179" t="s">
        <v>1</v>
      </c>
      <c r="B2" s="179"/>
      <c r="C2" s="180" t="s">
        <v>212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82" t="s">
        <v>220</v>
      </c>
      <c r="E5" s="182"/>
      <c r="F5" s="182"/>
      <c r="G5" s="183" t="str">
        <f>IF(D6="12x36","Regime de trabalho:","Quantidade de HORAS/MÊS")</f>
        <v>Quantidade de HORAS/MÊS</v>
      </c>
      <c r="H5" s="183"/>
      <c r="I5" s="184">
        <f>IF(D6="12x36",D6,5*D6)</f>
        <v>200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40</v>
      </c>
      <c r="E6" s="162"/>
      <c r="F6" s="162"/>
      <c r="G6" s="183"/>
      <c r="H6" s="183"/>
      <c r="I6" s="184"/>
    </row>
    <row r="7" spans="1:11" ht="22.5" customHeight="1" x14ac:dyDescent="0.25">
      <c r="A7" s="162" t="s">
        <v>6</v>
      </c>
      <c r="B7" s="162"/>
      <c r="C7" s="162"/>
      <c r="D7" s="136" t="s">
        <v>214</v>
      </c>
      <c r="E7" s="136"/>
      <c r="F7" s="136"/>
      <c r="G7" s="185" t="s">
        <v>7</v>
      </c>
      <c r="H7" s="185"/>
      <c r="I7" s="186">
        <v>0.4</v>
      </c>
    </row>
    <row r="8" spans="1:11" ht="22.5" customHeight="1" x14ac:dyDescent="0.25">
      <c r="A8" s="162" t="s">
        <v>8</v>
      </c>
      <c r="B8" s="162"/>
      <c r="C8" s="162"/>
      <c r="D8" s="136" t="s">
        <v>15</v>
      </c>
      <c r="E8" s="136"/>
      <c r="F8" s="136"/>
      <c r="G8" s="185"/>
      <c r="H8" s="185"/>
      <c r="I8" s="186"/>
    </row>
    <row r="9" spans="1:11" ht="24.75" customHeight="1" x14ac:dyDescent="0.25">
      <c r="A9" s="162" t="s">
        <v>9</v>
      </c>
      <c r="B9" s="162"/>
      <c r="C9" s="162"/>
      <c r="D9" s="162" t="s">
        <v>217</v>
      </c>
      <c r="E9" s="162"/>
      <c r="F9" s="162"/>
      <c r="G9" s="185" t="s">
        <v>10</v>
      </c>
      <c r="H9" s="185"/>
      <c r="I9" s="9" t="s">
        <v>185</v>
      </c>
    </row>
    <row r="10" spans="1:11" ht="39" customHeight="1" x14ac:dyDescent="0.25">
      <c r="A10" s="191" t="s">
        <v>178</v>
      </c>
      <c r="B10" s="191"/>
      <c r="C10" s="191"/>
      <c r="D10" s="191"/>
      <c r="E10" s="191"/>
      <c r="F10" s="191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50" t="s">
        <v>12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50" t="s">
        <v>14</v>
      </c>
      <c r="B12" s="150"/>
      <c r="C12" s="150"/>
      <c r="D12" s="150"/>
      <c r="E12" s="150"/>
      <c r="F12" s="150"/>
      <c r="G12" s="187" t="s">
        <v>15</v>
      </c>
      <c r="H12" s="10" t="s">
        <v>16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17</v>
      </c>
      <c r="I13" s="14">
        <v>22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18</v>
      </c>
      <c r="I14" s="9">
        <v>0.06</v>
      </c>
    </row>
    <row r="15" spans="1:11" ht="11.25" customHeight="1" x14ac:dyDescent="0.25">
      <c r="A15" s="150" t="s">
        <v>177</v>
      </c>
      <c r="B15" s="150"/>
      <c r="C15" s="150"/>
      <c r="D15" s="150"/>
      <c r="E15" s="150"/>
      <c r="F15" s="150"/>
      <c r="G15" s="187" t="s">
        <v>15</v>
      </c>
      <c r="H15" s="10" t="s">
        <v>16</v>
      </c>
      <c r="I15" s="11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17</v>
      </c>
      <c r="I16" s="14">
        <v>22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18</v>
      </c>
      <c r="I17" s="9">
        <v>0.19</v>
      </c>
    </row>
    <row r="18" spans="1:9" ht="11.25" customHeight="1" x14ac:dyDescent="0.25">
      <c r="A18" s="150" t="s">
        <v>20</v>
      </c>
      <c r="B18" s="150"/>
      <c r="C18" s="150"/>
      <c r="D18" s="150"/>
      <c r="E18" s="150"/>
      <c r="F18" s="150"/>
      <c r="G18" s="187" t="s">
        <v>15</v>
      </c>
      <c r="H18" s="10" t="s">
        <v>16</v>
      </c>
      <c r="I18" s="11">
        <v>0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17</v>
      </c>
      <c r="I19" s="14">
        <v>0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18</v>
      </c>
      <c r="I20" s="9">
        <v>0</v>
      </c>
    </row>
    <row r="21" spans="1:9" ht="14.25" customHeight="1" x14ac:dyDescent="0.25">
      <c r="A21" s="149" t="s">
        <v>207</v>
      </c>
      <c r="B21" s="149"/>
      <c r="C21" s="149"/>
      <c r="D21" s="149"/>
      <c r="E21" s="149"/>
      <c r="F21" s="149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49" t="s">
        <v>206</v>
      </c>
      <c r="B22" s="149"/>
      <c r="C22" s="149"/>
      <c r="D22" s="149"/>
      <c r="E22" s="149"/>
      <c r="F22" s="149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0" t="s">
        <v>179</v>
      </c>
      <c r="B23" s="189"/>
      <c r="C23" s="189"/>
      <c r="D23" s="189"/>
      <c r="E23" s="189"/>
      <c r="F23" s="190"/>
      <c r="G23" s="116" t="s">
        <v>15</v>
      </c>
      <c r="H23" s="15" t="s">
        <v>21</v>
      </c>
      <c r="I23" s="117" t="s">
        <v>185</v>
      </c>
    </row>
    <row r="24" spans="1:9" ht="22.5" customHeight="1" x14ac:dyDescent="0.25">
      <c r="A24" s="167" t="s">
        <v>22</v>
      </c>
      <c r="B24" s="167"/>
      <c r="C24" s="167"/>
      <c r="D24" s="167"/>
      <c r="E24" s="167"/>
      <c r="F24" s="167"/>
      <c r="G24" s="15"/>
      <c r="H24" s="15" t="s">
        <v>23</v>
      </c>
      <c r="I24" s="18">
        <v>0.37</v>
      </c>
    </row>
    <row r="25" spans="1:9" ht="34.5" customHeight="1" x14ac:dyDescent="0.25">
      <c r="A25" s="149" t="s">
        <v>24</v>
      </c>
      <c r="B25" s="149"/>
      <c r="C25" s="149"/>
      <c r="D25" s="149"/>
      <c r="E25" s="149"/>
      <c r="F25" s="149"/>
      <c r="G25" s="10"/>
      <c r="H25" s="10" t="s">
        <v>25</v>
      </c>
      <c r="I25" s="11">
        <f>I10/H10*I5</f>
        <v>1605.3272727272727</v>
      </c>
    </row>
    <row r="26" spans="1:9" ht="15" customHeight="1" x14ac:dyDescent="0.25">
      <c r="A26" s="149" t="s">
        <v>26</v>
      </c>
      <c r="B26" s="149"/>
      <c r="C26" s="149"/>
      <c r="D26" s="149"/>
      <c r="E26" s="149"/>
      <c r="F26" s="149"/>
      <c r="G26" s="15"/>
      <c r="H26" s="19" t="s">
        <v>27</v>
      </c>
      <c r="I26" s="20" t="s">
        <v>185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28</v>
      </c>
      <c r="I27" s="9" t="s">
        <v>185</v>
      </c>
    </row>
    <row r="28" spans="1:9" ht="26.25" customHeight="1" x14ac:dyDescent="0.25">
      <c r="A28" s="149" t="s">
        <v>29</v>
      </c>
      <c r="B28" s="149"/>
      <c r="C28" s="149"/>
      <c r="D28" s="149"/>
      <c r="E28" s="149"/>
      <c r="F28" s="149"/>
      <c r="G28" s="15"/>
      <c r="H28" s="10" t="s">
        <v>27</v>
      </c>
      <c r="I28" s="20" t="s">
        <v>185</v>
      </c>
    </row>
    <row r="29" spans="1:9" ht="35.25" customHeight="1" x14ac:dyDescent="0.25">
      <c r="A29" s="149" t="s">
        <v>30</v>
      </c>
      <c r="B29" s="149"/>
      <c r="C29" s="149"/>
      <c r="D29" s="149"/>
      <c r="E29" s="149"/>
      <c r="F29" s="149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205"/>
      <c r="B31" s="205"/>
      <c r="C31" s="205"/>
      <c r="D31" s="205"/>
      <c r="E31" s="205"/>
      <c r="F31" s="205"/>
      <c r="G31" s="205"/>
      <c r="H31" s="205"/>
      <c r="I31" s="205"/>
    </row>
    <row r="32" spans="1:9" ht="1.1499999999999999" customHeight="1" x14ac:dyDescent="0.25">
      <c r="A32" s="205"/>
      <c r="B32" s="205"/>
      <c r="C32" s="205"/>
      <c r="D32" s="205"/>
      <c r="E32" s="205"/>
      <c r="F32" s="205"/>
      <c r="G32" s="205"/>
      <c r="H32" s="205"/>
      <c r="I32" s="205"/>
    </row>
    <row r="33" spans="1:10" ht="1.1499999999999999" customHeight="1" x14ac:dyDescent="0.25">
      <c r="A33" s="205"/>
      <c r="B33" s="205"/>
      <c r="C33" s="205"/>
      <c r="D33" s="205"/>
      <c r="E33" s="205"/>
      <c r="F33" s="205"/>
      <c r="G33" s="205"/>
      <c r="H33" s="205"/>
      <c r="I33" s="205"/>
    </row>
    <row r="34" spans="1:10" ht="1.1499999999999999" customHeight="1" x14ac:dyDescent="0.25">
      <c r="A34" s="205"/>
      <c r="B34" s="205"/>
      <c r="C34" s="205"/>
      <c r="D34" s="205"/>
      <c r="E34" s="205"/>
      <c r="F34" s="205"/>
      <c r="G34" s="205"/>
      <c r="H34" s="205"/>
      <c r="I34" s="205"/>
    </row>
    <row r="35" spans="1:10" ht="1.1499999999999999" customHeight="1" x14ac:dyDescent="0.25">
      <c r="A35" s="206"/>
      <c r="B35" s="206"/>
      <c r="C35" s="206"/>
      <c r="D35" s="206"/>
      <c r="E35" s="206"/>
      <c r="F35" s="206"/>
      <c r="G35" s="206"/>
      <c r="H35" s="206"/>
      <c r="I35" s="206"/>
    </row>
    <row r="36" spans="1:10" ht="8.25" customHeight="1" x14ac:dyDescent="0.25">
      <c r="A36" s="135" t="s">
        <v>31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32</v>
      </c>
      <c r="B37" s="157" t="s">
        <v>33</v>
      </c>
      <c r="C37" s="157"/>
      <c r="D37" s="157"/>
      <c r="E37" s="157"/>
      <c r="F37" s="157"/>
      <c r="G37" s="157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0.56497175141242939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6" t="s">
        <v>38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39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40</v>
      </c>
      <c r="C42" s="136"/>
      <c r="D42" s="136"/>
      <c r="E42" s="136"/>
      <c r="F42" s="136"/>
      <c r="G42" s="136"/>
      <c r="H42" s="23">
        <f t="shared" si="0"/>
        <v>0.22598870056497175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36" t="s">
        <v>172</v>
      </c>
      <c r="C43" s="136"/>
      <c r="D43" s="136"/>
      <c r="E43" s="136"/>
      <c r="F43" s="136"/>
      <c r="G43" s="136"/>
      <c r="H43" s="23">
        <f t="shared" si="0"/>
        <v>0.20903954802259886</v>
      </c>
      <c r="I43" s="24">
        <f>IF(I24="Não aplicável",0,I38*I24)</f>
        <v>593.97109090909089</v>
      </c>
    </row>
    <row r="44" spans="1:10" ht="15" customHeight="1" x14ac:dyDescent="0.25">
      <c r="A44" s="17">
        <f t="shared" si="1"/>
        <v>7</v>
      </c>
      <c r="B44" s="136" t="s">
        <v>41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42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43</v>
      </c>
      <c r="B46" s="153"/>
      <c r="C46" s="153"/>
      <c r="D46" s="153"/>
      <c r="E46" s="153"/>
      <c r="F46" s="153"/>
      <c r="G46" s="153"/>
      <c r="H46" s="25">
        <f>SUM(H38:H45)</f>
        <v>1</v>
      </c>
      <c r="I46" s="26">
        <f>SUM(I38:I45)</f>
        <v>2841.4292727272727</v>
      </c>
      <c r="J46" s="27"/>
    </row>
    <row r="47" spans="1:10" s="28" customFormat="1" ht="1.1499999999999999" customHeight="1" x14ac:dyDescent="0.25">
      <c r="A47" s="175"/>
      <c r="B47" s="175"/>
      <c r="C47" s="175"/>
      <c r="D47" s="175"/>
      <c r="E47" s="175"/>
      <c r="F47" s="175"/>
      <c r="G47" s="175"/>
      <c r="H47" s="175"/>
      <c r="I47" s="175"/>
      <c r="J47" s="27"/>
    </row>
    <row r="48" spans="1:10" s="28" customFormat="1" ht="1.1499999999999999" customHeight="1" x14ac:dyDescent="0.25">
      <c r="A48" s="176"/>
      <c r="B48" s="176"/>
      <c r="C48" s="176"/>
      <c r="D48" s="176"/>
      <c r="E48" s="176"/>
      <c r="F48" s="176"/>
      <c r="G48" s="176"/>
      <c r="H48" s="176"/>
      <c r="I48" s="176"/>
      <c r="J48" s="27"/>
    </row>
    <row r="49" spans="1:10" s="28" customFormat="1" ht="1.1499999999999999" customHeight="1" x14ac:dyDescent="0.25">
      <c r="A49" s="176"/>
      <c r="B49" s="176"/>
      <c r="C49" s="176"/>
      <c r="D49" s="176"/>
      <c r="E49" s="176"/>
      <c r="F49" s="176"/>
      <c r="G49" s="176"/>
      <c r="H49" s="176"/>
      <c r="I49" s="176"/>
      <c r="J49" s="27"/>
    </row>
    <row r="50" spans="1:10" s="28" customFormat="1" ht="1.1499999999999999" customHeight="1" x14ac:dyDescent="0.25">
      <c r="A50" s="176"/>
      <c r="B50" s="176"/>
      <c r="C50" s="176"/>
      <c r="D50" s="176"/>
      <c r="E50" s="176"/>
      <c r="F50" s="176"/>
      <c r="G50" s="176"/>
      <c r="H50" s="176"/>
      <c r="I50" s="176"/>
      <c r="J50" s="27"/>
    </row>
    <row r="51" spans="1:10" s="28" customFormat="1" ht="1.1499999999999999" customHeight="1" x14ac:dyDescent="0.25">
      <c r="A51" s="176"/>
      <c r="B51" s="176"/>
      <c r="C51" s="176"/>
      <c r="D51" s="176"/>
      <c r="E51" s="176"/>
      <c r="F51" s="176"/>
      <c r="G51" s="176"/>
      <c r="H51" s="176"/>
      <c r="I51" s="176"/>
      <c r="J51" s="27"/>
    </row>
    <row r="52" spans="1:10" s="28" customFormat="1" ht="1.1499999999999999" customHeight="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J52" s="27"/>
    </row>
    <row r="53" spans="1:10" s="28" customFormat="1" ht="1.1499999999999999" customHeight="1" x14ac:dyDescent="0.25">
      <c r="A53" s="176"/>
      <c r="B53" s="176"/>
      <c r="C53" s="176"/>
      <c r="D53" s="176"/>
      <c r="E53" s="176"/>
      <c r="F53" s="176"/>
      <c r="G53" s="176"/>
      <c r="H53" s="176"/>
      <c r="I53" s="176"/>
      <c r="J53" s="27"/>
    </row>
    <row r="54" spans="1:10" s="28" customFormat="1" ht="1.1499999999999999" customHeight="1" x14ac:dyDescent="0.25">
      <c r="A54" s="176"/>
      <c r="B54" s="176"/>
      <c r="C54" s="176"/>
      <c r="D54" s="176"/>
      <c r="E54" s="176"/>
      <c r="F54" s="176"/>
      <c r="G54" s="176"/>
      <c r="H54" s="176"/>
      <c r="I54" s="176"/>
      <c r="J54" s="27"/>
    </row>
    <row r="55" spans="1:10" s="28" customFormat="1" ht="1.1499999999999999" customHeight="1" x14ac:dyDescent="0.25">
      <c r="A55" s="176"/>
      <c r="B55" s="176"/>
      <c r="C55" s="176"/>
      <c r="D55" s="176"/>
      <c r="E55" s="176"/>
      <c r="F55" s="176"/>
      <c r="G55" s="176"/>
      <c r="H55" s="176"/>
      <c r="I55" s="176"/>
      <c r="J55" s="27"/>
    </row>
    <row r="56" spans="1:10" ht="1.1499999999999999" customHeight="1" x14ac:dyDescent="0.25">
      <c r="A56" s="177"/>
      <c r="B56" s="177"/>
      <c r="C56" s="177"/>
      <c r="D56" s="177"/>
      <c r="E56" s="177"/>
      <c r="F56" s="177"/>
      <c r="G56" s="177"/>
      <c r="H56" s="177"/>
      <c r="I56" s="177"/>
    </row>
    <row r="57" spans="1:10" ht="33.75" customHeight="1" x14ac:dyDescent="0.25">
      <c r="A57" s="22" t="s">
        <v>44</v>
      </c>
      <c r="B57" s="157" t="s">
        <v>45</v>
      </c>
      <c r="C57" s="157"/>
      <c r="D57" s="157"/>
      <c r="E57" s="157"/>
      <c r="F57" s="157"/>
      <c r="G57" s="157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46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568.28585454545453</v>
      </c>
    </row>
    <row r="59" spans="1:10" ht="15" customHeight="1" x14ac:dyDescent="0.25">
      <c r="A59" s="17">
        <v>2</v>
      </c>
      <c r="B59" s="136" t="s">
        <v>47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42.621439090909092</v>
      </c>
    </row>
    <row r="60" spans="1:10" ht="15" customHeight="1" x14ac:dyDescent="0.25">
      <c r="A60" s="17">
        <v>3</v>
      </c>
      <c r="B60" s="136" t="s">
        <v>48</v>
      </c>
      <c r="C60" s="136"/>
      <c r="D60" s="136"/>
      <c r="E60" s="136"/>
      <c r="F60" s="136"/>
      <c r="G60" s="136"/>
      <c r="H60" s="23">
        <v>0.01</v>
      </c>
      <c r="I60" s="24">
        <f t="shared" si="2"/>
        <v>28.414292727272727</v>
      </c>
    </row>
    <row r="61" spans="1:10" ht="15" customHeight="1" x14ac:dyDescent="0.25">
      <c r="A61" s="17">
        <v>4</v>
      </c>
      <c r="B61" s="136" t="s">
        <v>49</v>
      </c>
      <c r="C61" s="136"/>
      <c r="D61" s="136"/>
      <c r="E61" s="136"/>
      <c r="F61" s="136"/>
      <c r="G61" s="136"/>
      <c r="H61" s="23">
        <v>2E-3</v>
      </c>
      <c r="I61" s="24">
        <f t="shared" si="2"/>
        <v>5.6828585454545459</v>
      </c>
    </row>
    <row r="62" spans="1:10" ht="15" customHeight="1" x14ac:dyDescent="0.25">
      <c r="A62" s="17">
        <v>5</v>
      </c>
      <c r="B62" s="136" t="s">
        <v>50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71.035731818181816</v>
      </c>
    </row>
    <row r="63" spans="1:10" ht="15" customHeight="1" x14ac:dyDescent="0.25">
      <c r="A63" s="17">
        <v>6</v>
      </c>
      <c r="B63" s="136" t="s">
        <v>51</v>
      </c>
      <c r="C63" s="136"/>
      <c r="D63" s="136"/>
      <c r="E63" s="136"/>
      <c r="F63" s="136"/>
      <c r="G63" s="136"/>
      <c r="H63" s="23">
        <v>0.08</v>
      </c>
      <c r="I63" s="24">
        <f t="shared" si="2"/>
        <v>227.31434181818182</v>
      </c>
    </row>
    <row r="64" spans="1:10" ht="15" customHeight="1" x14ac:dyDescent="0.25">
      <c r="A64" s="17">
        <v>7</v>
      </c>
      <c r="B64" s="136" t="s">
        <v>52</v>
      </c>
      <c r="C64" s="136"/>
      <c r="D64" s="136"/>
      <c r="E64" s="136"/>
      <c r="F64" s="136"/>
      <c r="G64" s="136"/>
      <c r="H64" s="23">
        <v>0.03</v>
      </c>
      <c r="I64" s="24">
        <f t="shared" si="2"/>
        <v>85.242878181818185</v>
      </c>
    </row>
    <row r="65" spans="1:10" ht="15" customHeight="1" x14ac:dyDescent="0.25">
      <c r="A65" s="17">
        <v>8</v>
      </c>
      <c r="B65" s="136" t="s">
        <v>53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17.048575636363637</v>
      </c>
    </row>
    <row r="66" spans="1:10" s="28" customFormat="1" ht="15" customHeight="1" x14ac:dyDescent="0.25">
      <c r="A66" s="153" t="s">
        <v>54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1045.6459723636365</v>
      </c>
      <c r="J66" s="27"/>
    </row>
    <row r="67" spans="1:10" ht="15" customHeight="1" x14ac:dyDescent="0.25">
      <c r="A67" s="168" t="s">
        <v>55</v>
      </c>
      <c r="B67" s="168"/>
      <c r="C67" s="168"/>
      <c r="D67" s="168"/>
      <c r="E67" s="168"/>
      <c r="F67" s="168"/>
      <c r="G67" s="168"/>
      <c r="H67" s="168"/>
      <c r="I67" s="168"/>
    </row>
    <row r="68" spans="1:10" ht="30.75" customHeight="1" x14ac:dyDescent="0.25">
      <c r="A68" s="178" t="s">
        <v>56</v>
      </c>
      <c r="B68" s="178"/>
      <c r="C68" s="178"/>
      <c r="D68" s="178"/>
      <c r="E68" s="178"/>
      <c r="F68" s="178"/>
      <c r="G68" s="178"/>
      <c r="H68" s="178"/>
      <c r="I68" s="178"/>
    </row>
    <row r="69" spans="1:10" ht="33.75" customHeight="1" x14ac:dyDescent="0.25">
      <c r="A69" s="22" t="s">
        <v>57</v>
      </c>
      <c r="B69" s="157" t="s">
        <v>58</v>
      </c>
      <c r="C69" s="157"/>
      <c r="D69" s="157"/>
      <c r="E69" s="157"/>
      <c r="F69" s="157"/>
      <c r="G69" s="157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6" t="s">
        <v>59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339.02229224618185</v>
      </c>
    </row>
    <row r="71" spans="1:10" ht="15" customHeight="1" x14ac:dyDescent="0.25">
      <c r="A71" s="17">
        <v>2</v>
      </c>
      <c r="B71" s="136" t="s">
        <v>60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58.189630076181821</v>
      </c>
    </row>
    <row r="72" spans="1:10" ht="15" customHeight="1" x14ac:dyDescent="0.25">
      <c r="A72" s="17">
        <v>3</v>
      </c>
      <c r="B72" s="136" t="s">
        <v>191</v>
      </c>
      <c r="C72" s="136"/>
      <c r="D72" s="136"/>
      <c r="E72" s="136"/>
      <c r="F72" s="136"/>
      <c r="G72" s="136"/>
      <c r="H72" s="23">
        <v>1.2123E-2</v>
      </c>
      <c r="I72" s="24">
        <f t="shared" si="3"/>
        <v>34.446647073272729</v>
      </c>
    </row>
    <row r="73" spans="1:10" ht="15" customHeight="1" x14ac:dyDescent="0.25">
      <c r="A73" s="17">
        <v>4</v>
      </c>
      <c r="B73" s="136" t="s">
        <v>61</v>
      </c>
      <c r="C73" s="136"/>
      <c r="D73" s="136"/>
      <c r="E73" s="136"/>
      <c r="F73" s="136"/>
      <c r="G73" s="136"/>
      <c r="H73" s="23">
        <v>1.1436E-2</v>
      </c>
      <c r="I73" s="24">
        <f t="shared" si="3"/>
        <v>32.49458516290909</v>
      </c>
    </row>
    <row r="74" spans="1:10" ht="15" customHeight="1" x14ac:dyDescent="0.25">
      <c r="A74" s="17">
        <v>5</v>
      </c>
      <c r="B74" s="136" t="s">
        <v>62</v>
      </c>
      <c r="C74" s="136"/>
      <c r="D74" s="136"/>
      <c r="E74" s="136"/>
      <c r="F74" s="136"/>
      <c r="G74" s="136"/>
      <c r="H74" s="23">
        <v>1.74E-4</v>
      </c>
      <c r="I74" s="24">
        <f t="shared" si="3"/>
        <v>0.49440869345454547</v>
      </c>
    </row>
    <row r="75" spans="1:10" ht="15" customHeight="1" x14ac:dyDescent="0.25">
      <c r="A75" s="17">
        <v>6</v>
      </c>
      <c r="B75" s="136" t="s">
        <v>63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1.2559117385454546</v>
      </c>
    </row>
    <row r="76" spans="1:10" ht="15" customHeight="1" x14ac:dyDescent="0.25">
      <c r="A76" s="17">
        <v>7</v>
      </c>
      <c r="B76" s="136" t="s">
        <v>64</v>
      </c>
      <c r="C76" s="136"/>
      <c r="D76" s="136"/>
      <c r="E76" s="136"/>
      <c r="F76" s="136"/>
      <c r="G76" s="136"/>
      <c r="H76" s="23">
        <v>1.85E-4</v>
      </c>
      <c r="I76" s="24">
        <f t="shared" si="3"/>
        <v>0.52566441545454545</v>
      </c>
    </row>
    <row r="77" spans="1:10" ht="15" customHeight="1" x14ac:dyDescent="0.25">
      <c r="A77" s="17">
        <v>8</v>
      </c>
      <c r="B77" s="136" t="s">
        <v>65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257.97336367090907</v>
      </c>
    </row>
    <row r="78" spans="1:10" s="28" customFormat="1" ht="15" customHeight="1" x14ac:dyDescent="0.25">
      <c r="A78" s="153" t="s">
        <v>66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724.40250307690917</v>
      </c>
      <c r="J78" s="27"/>
    </row>
    <row r="79" spans="1:10" ht="11.25" customHeight="1" x14ac:dyDescent="0.25">
      <c r="A79" s="29" t="s">
        <v>67</v>
      </c>
      <c r="B79" s="154" t="s">
        <v>68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69</v>
      </c>
      <c r="B80" s="174" t="s">
        <v>70</v>
      </c>
      <c r="C80" s="174"/>
      <c r="D80" s="174"/>
      <c r="E80" s="174"/>
      <c r="F80" s="174"/>
      <c r="G80" s="174"/>
      <c r="H80" s="174"/>
      <c r="I80" s="174"/>
    </row>
    <row r="81" spans="1:11" ht="33.75" customHeight="1" x14ac:dyDescent="0.25">
      <c r="A81" s="22" t="s">
        <v>71</v>
      </c>
      <c r="B81" s="157" t="s">
        <v>72</v>
      </c>
      <c r="C81" s="157"/>
      <c r="D81" s="157"/>
      <c r="E81" s="157"/>
      <c r="F81" s="157"/>
      <c r="G81" s="157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73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137.30070388745455</v>
      </c>
    </row>
    <row r="83" spans="1:11" ht="15" customHeight="1" x14ac:dyDescent="0.25">
      <c r="A83" s="17">
        <v>2</v>
      </c>
      <c r="B83" s="136" t="s">
        <v>74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9.9762581765454534</v>
      </c>
    </row>
    <row r="84" spans="1:11" ht="15" customHeight="1" x14ac:dyDescent="0.25">
      <c r="A84" s="17">
        <v>3</v>
      </c>
      <c r="B84" s="136" t="s">
        <v>75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54.91914498327273</v>
      </c>
    </row>
    <row r="85" spans="1:11" s="28" customFormat="1" ht="15" customHeight="1" x14ac:dyDescent="0.25">
      <c r="A85" s="153" t="s">
        <v>76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202.19610704727273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7" t="s">
        <v>78</v>
      </c>
      <c r="C87" s="157"/>
      <c r="D87" s="157"/>
      <c r="E87" s="157"/>
      <c r="F87" s="157"/>
      <c r="G87" s="157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79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266.58012113230257</v>
      </c>
    </row>
    <row r="89" spans="1:11" s="28" customFormat="1" ht="15" customHeight="1" x14ac:dyDescent="0.25">
      <c r="A89" s="153" t="s">
        <v>80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266.58012113230257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180</v>
      </c>
      <c r="B91" s="173"/>
      <c r="C91" s="173"/>
      <c r="D91" s="173"/>
      <c r="E91" s="173"/>
      <c r="F91" s="173"/>
      <c r="G91" s="173"/>
      <c r="H91" s="32">
        <f>H66+H78+H85+H89</f>
        <v>0.787922024</v>
      </c>
      <c r="I91" s="33">
        <f>I66+I78+I85+I89</f>
        <v>2238.824703620121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7" t="s">
        <v>82</v>
      </c>
      <c r="C93" s="157"/>
      <c r="D93" s="157"/>
      <c r="E93" s="157"/>
      <c r="F93" s="157"/>
      <c r="G93" s="157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1" si="4">I94/$I$46</f>
        <v>0.17027099869905421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0" t="s">
        <v>174</v>
      </c>
      <c r="C96" s="171"/>
      <c r="D96" s="171"/>
      <c r="E96" s="171"/>
      <c r="F96" s="171"/>
      <c r="G96" s="17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83</v>
      </c>
      <c r="C97" s="136"/>
      <c r="D97" s="136"/>
      <c r="E97" s="136"/>
      <c r="F97" s="136"/>
      <c r="G97" s="136"/>
      <c r="H97" s="23">
        <f t="shared" si="4"/>
        <v>4.8173067318681678E-2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6" t="s">
        <v>84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205</v>
      </c>
      <c r="C99" s="136"/>
      <c r="D99" s="136"/>
      <c r="E99" s="136"/>
      <c r="F99" s="136"/>
      <c r="G99" s="136"/>
      <c r="H99" s="23">
        <f>I99/$I$46</f>
        <v>2.8154844735309586E-2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6" t="s">
        <v>206</v>
      </c>
      <c r="C100" s="136"/>
      <c r="D100" s="136"/>
      <c r="E100" s="136"/>
      <c r="F100" s="136"/>
      <c r="G100" s="136"/>
      <c r="H100" s="23">
        <f>I100/$I$46</f>
        <v>8.9813954705637578E-3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6" t="s">
        <v>85</v>
      </c>
      <c r="C101" s="136"/>
      <c r="D101" s="136"/>
      <c r="E101" s="136"/>
      <c r="F101" s="136"/>
      <c r="G101" s="13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25">
        <f>SUM(H94:H101)</f>
        <v>0.25558030622360922</v>
      </c>
      <c r="I102" s="26">
        <f>SUM(I94:I101)</f>
        <v>726.21336363636362</v>
      </c>
      <c r="J102" s="34"/>
    </row>
    <row r="103" spans="1:10" ht="18" customHeight="1" x14ac:dyDescent="0.25">
      <c r="A103" s="29" t="s">
        <v>87</v>
      </c>
      <c r="B103" s="168" t="s">
        <v>88</v>
      </c>
      <c r="C103" s="168"/>
      <c r="D103" s="168"/>
      <c r="E103" s="168"/>
      <c r="F103" s="168"/>
      <c r="G103" s="168"/>
      <c r="H103" s="35"/>
      <c r="I103" s="36"/>
    </row>
    <row r="104" spans="1:10" ht="15" customHeight="1" x14ac:dyDescent="0.25">
      <c r="A104" s="148" t="s">
        <v>89</v>
      </c>
      <c r="B104" s="148"/>
      <c r="C104" s="148"/>
      <c r="D104" s="148"/>
      <c r="E104" s="148"/>
      <c r="F104" s="148"/>
      <c r="G104" s="148"/>
      <c r="H104" s="148"/>
      <c r="I104" s="148"/>
    </row>
    <row r="105" spans="1:10" ht="24" customHeight="1" x14ac:dyDescent="0.25">
      <c r="A105" s="149" t="s">
        <v>90</v>
      </c>
      <c r="B105" s="149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48" t="s">
        <v>98</v>
      </c>
      <c r="B108" s="148"/>
      <c r="C108" s="148"/>
      <c r="D108" s="148"/>
      <c r="E108" s="148"/>
      <c r="F108" s="148"/>
      <c r="G108" s="148"/>
      <c r="H108" s="148"/>
      <c r="I108" s="148"/>
    </row>
    <row r="109" spans="1:10" ht="23.25" customHeight="1" x14ac:dyDescent="0.25">
      <c r="A109" s="149" t="s">
        <v>90</v>
      </c>
      <c r="B109" s="149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61">
        <f>IF(I18="Não aplicável",0,I18)</f>
        <v>0</v>
      </c>
      <c r="B110" s="16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3" t="s">
        <v>173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7" t="s">
        <v>90</v>
      </c>
      <c r="B113" s="167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61">
        <f>IF(I15="Não aplicável",0,I15)</f>
        <v>27.15</v>
      </c>
      <c r="B114" s="161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7" t="s">
        <v>100</v>
      </c>
      <c r="B116" s="137"/>
      <c r="C116" s="137"/>
      <c r="D116" s="137"/>
      <c r="E116" s="137"/>
      <c r="F116" s="137"/>
      <c r="G116" s="137"/>
      <c r="H116" s="47">
        <f>H46+H91+H102</f>
        <v>2.0435023302236091</v>
      </c>
      <c r="I116" s="48">
        <f>I46+I91+I102</f>
        <v>5806.4673399837575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5" t="s">
        <v>101</v>
      </c>
      <c r="B118" s="135"/>
      <c r="C118" s="135"/>
      <c r="D118" s="135"/>
      <c r="E118" s="135"/>
      <c r="F118" s="135"/>
      <c r="G118" s="135"/>
      <c r="H118" s="135"/>
      <c r="I118" s="135"/>
    </row>
    <row r="119" spans="1:12" ht="33.75" customHeight="1" x14ac:dyDescent="0.25">
      <c r="A119" s="22" t="s">
        <v>32</v>
      </c>
      <c r="B119" s="157" t="s">
        <v>102</v>
      </c>
      <c r="C119" s="157"/>
      <c r="D119" s="157"/>
      <c r="E119" s="157"/>
      <c r="F119" s="157"/>
      <c r="G119" s="157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6" t="s">
        <v>103</v>
      </c>
      <c r="C120" s="136"/>
      <c r="D120" s="136"/>
      <c r="E120" s="136"/>
      <c r="F120" s="136"/>
      <c r="G120" s="136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62" t="s">
        <v>104</v>
      </c>
      <c r="C121" s="162"/>
      <c r="D121" s="162"/>
      <c r="E121" s="162"/>
      <c r="F121" s="162"/>
      <c r="G121" s="162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6" t="s">
        <v>105</v>
      </c>
      <c r="C122" s="136"/>
      <c r="D122" s="136"/>
      <c r="E122" s="136"/>
      <c r="F122" s="136"/>
      <c r="G122" s="136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6" t="s">
        <v>187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6" t="s">
        <v>189</v>
      </c>
      <c r="C124" s="136"/>
      <c r="D124" s="136"/>
      <c r="E124" s="136"/>
      <c r="F124" s="136"/>
      <c r="G124" s="136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6" t="s">
        <v>188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6" t="s">
        <v>106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4" t="s">
        <v>190</v>
      </c>
      <c r="C128" s="154"/>
      <c r="D128" s="154"/>
      <c r="E128" s="154"/>
      <c r="F128" s="154"/>
      <c r="G128" s="154"/>
      <c r="H128" s="154"/>
      <c r="I128" s="154"/>
    </row>
    <row r="129" spans="1:12" ht="5.25" customHeight="1" x14ac:dyDescent="0.25"/>
    <row r="130" spans="1:12" ht="48.75" customHeight="1" x14ac:dyDescent="0.25">
      <c r="A130" s="159" t="s">
        <v>108</v>
      </c>
      <c r="B130" s="159"/>
      <c r="C130" s="159"/>
      <c r="D130" s="159"/>
      <c r="E130" s="159"/>
      <c r="F130" s="55">
        <f>I29</f>
        <v>0.2</v>
      </c>
      <c r="G130" s="56">
        <f>I132*F130</f>
        <v>1133.9173952694787</v>
      </c>
      <c r="H130" s="57" t="s">
        <v>109</v>
      </c>
      <c r="I130" s="58">
        <f>I97</f>
        <v>136.88036363636363</v>
      </c>
    </row>
    <row r="131" spans="1:12" s="61" customFormat="1" ht="16.5" customHeight="1" x14ac:dyDescent="0.25">
      <c r="A131" s="155" t="s">
        <v>110</v>
      </c>
      <c r="B131" s="155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56">
        <f>I46</f>
        <v>2841.4292727272727</v>
      </c>
      <c r="B132" s="156"/>
      <c r="C132" s="62">
        <f>I66</f>
        <v>1045.6459723636365</v>
      </c>
      <c r="D132" s="62">
        <f>I78</f>
        <v>724.40250307690917</v>
      </c>
      <c r="E132" s="62">
        <f>I85</f>
        <v>202.19610704727273</v>
      </c>
      <c r="F132" s="62">
        <f>I89</f>
        <v>266.58012113230257</v>
      </c>
      <c r="G132" s="62">
        <f>I102</f>
        <v>726.21336363636362</v>
      </c>
      <c r="H132" s="62">
        <f>A132+C132+D132+E132+F132+G132</f>
        <v>5806.4673399837566</v>
      </c>
      <c r="I132" s="62">
        <f>H132-I130</f>
        <v>5669.5869763473929</v>
      </c>
      <c r="J132" s="34"/>
    </row>
    <row r="133" spans="1:12" ht="4.5" customHeight="1" x14ac:dyDescent="0.25">
      <c r="A133" s="29"/>
      <c r="B133" s="160"/>
      <c r="C133" s="160"/>
      <c r="D133" s="160"/>
      <c r="E133" s="160"/>
      <c r="F133" s="160"/>
      <c r="G133" s="160"/>
      <c r="H133" s="160"/>
      <c r="I133" s="160"/>
    </row>
    <row r="134" spans="1:12" ht="33.75" customHeight="1" x14ac:dyDescent="0.25">
      <c r="A134" s="22" t="s">
        <v>44</v>
      </c>
      <c r="B134" s="157" t="s">
        <v>118</v>
      </c>
      <c r="C134" s="157"/>
      <c r="D134" s="157"/>
      <c r="E134" s="157"/>
      <c r="F134" s="157"/>
      <c r="G134" s="157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6" t="s">
        <v>119</v>
      </c>
      <c r="C135" s="136"/>
      <c r="D135" s="136"/>
      <c r="E135" s="136"/>
      <c r="F135" s="136"/>
      <c r="G135" s="136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6" t="s">
        <v>120</v>
      </c>
      <c r="C136" s="136"/>
      <c r="D136" s="136"/>
      <c r="E136" s="136"/>
      <c r="F136" s="136"/>
      <c r="G136" s="136"/>
      <c r="H136" s="23">
        <f>I136/$I$145</f>
        <v>0</v>
      </c>
      <c r="I136" s="24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7" t="s">
        <v>121</v>
      </c>
      <c r="C139" s="157"/>
      <c r="D139" s="157"/>
      <c r="E139" s="157"/>
      <c r="F139" s="157"/>
      <c r="G139" s="157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6" t="s">
        <v>121</v>
      </c>
      <c r="C140" s="136"/>
      <c r="D140" s="136"/>
      <c r="E140" s="136"/>
      <c r="F140" s="136"/>
      <c r="G140" s="136"/>
      <c r="H140" s="23">
        <f>I140/I145</f>
        <v>0</v>
      </c>
      <c r="I140" s="24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8" t="s">
        <v>122</v>
      </c>
      <c r="B143" s="158"/>
      <c r="C143" s="158"/>
      <c r="D143" s="158"/>
      <c r="E143" s="158"/>
      <c r="F143" s="55">
        <v>0.18</v>
      </c>
      <c r="G143" s="56">
        <f>I145*F143</f>
        <v>1020.5256557425307</v>
      </c>
      <c r="H143" s="57" t="s">
        <v>109</v>
      </c>
      <c r="I143" s="58">
        <f>I97</f>
        <v>136.88036363636363</v>
      </c>
      <c r="L143" s="2"/>
    </row>
    <row r="144" spans="1:12" s="61" customFormat="1" ht="16.5" customHeight="1" x14ac:dyDescent="0.25">
      <c r="A144" s="155" t="s">
        <v>110</v>
      </c>
      <c r="B144" s="155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56">
        <f>I46</f>
        <v>2841.4292727272727</v>
      </c>
      <c r="B145" s="156"/>
      <c r="C145" s="62">
        <f>I66</f>
        <v>1045.6459723636365</v>
      </c>
      <c r="D145" s="62">
        <f>I78</f>
        <v>724.40250307690917</v>
      </c>
      <c r="E145" s="62">
        <f>I85</f>
        <v>202.19610704727273</v>
      </c>
      <c r="F145" s="62">
        <f>I89</f>
        <v>266.58012113230257</v>
      </c>
      <c r="G145" s="62">
        <f>I102</f>
        <v>726.21336363636362</v>
      </c>
      <c r="H145" s="62">
        <f>A145+C145+D145+E145+F145+G145</f>
        <v>5806.4673399837566</v>
      </c>
      <c r="I145" s="62">
        <f>H145-I143</f>
        <v>5669.5869763473929</v>
      </c>
      <c r="J145" s="34"/>
      <c r="L145" s="2"/>
    </row>
    <row r="146" spans="1:12" ht="4.5" customHeight="1" x14ac:dyDescent="0.25"/>
    <row r="147" spans="1:12" ht="12" customHeight="1" x14ac:dyDescent="0.25">
      <c r="A147" s="137" t="s">
        <v>123</v>
      </c>
      <c r="B147" s="137"/>
      <c r="C147" s="137"/>
      <c r="D147" s="137"/>
      <c r="E147" s="137"/>
      <c r="F147" s="137"/>
      <c r="G147" s="137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5" t="s">
        <v>124</v>
      </c>
      <c r="B149" s="135"/>
      <c r="C149" s="135"/>
      <c r="D149" s="135"/>
      <c r="E149" s="135"/>
      <c r="F149" s="135"/>
      <c r="G149" s="135"/>
      <c r="H149" s="135"/>
      <c r="I149" s="135"/>
    </row>
    <row r="150" spans="1:12" ht="33.75" customHeight="1" x14ac:dyDescent="0.25">
      <c r="A150" s="22" t="s">
        <v>32</v>
      </c>
      <c r="B150" s="157" t="s">
        <v>125</v>
      </c>
      <c r="C150" s="157"/>
      <c r="D150" s="157"/>
      <c r="E150" s="157"/>
      <c r="F150" s="157"/>
      <c r="G150" s="157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6" t="s">
        <v>126</v>
      </c>
      <c r="C151" s="136"/>
      <c r="D151" s="136"/>
      <c r="E151" s="136"/>
      <c r="F151" s="136"/>
      <c r="G151" s="136"/>
      <c r="H151" s="23">
        <f>I151/$I$116</f>
        <v>1.8696883852691217E-2</v>
      </c>
      <c r="I151" s="24">
        <f>($D$161/$E$162)*G161</f>
        <v>108.56284545012124</v>
      </c>
    </row>
    <row r="152" spans="1:12" ht="15" customHeight="1" x14ac:dyDescent="0.25">
      <c r="A152" s="17">
        <v>2</v>
      </c>
      <c r="B152" s="136" t="s">
        <v>127</v>
      </c>
      <c r="C152" s="136"/>
      <c r="D152" s="136"/>
      <c r="E152" s="136"/>
      <c r="F152" s="136"/>
      <c r="G152" s="136"/>
      <c r="H152" s="23">
        <f>I152/$I$116</f>
        <v>8.6118980169971673E-2</v>
      </c>
      <c r="I152" s="24">
        <f>($D$161/$E$162)*G162</f>
        <v>500.04704570964935</v>
      </c>
    </row>
    <row r="153" spans="1:12" ht="15" customHeight="1" x14ac:dyDescent="0.25">
      <c r="A153" s="17">
        <v>3</v>
      </c>
      <c r="B153" s="136" t="s">
        <v>12</v>
      </c>
      <c r="C153" s="136"/>
      <c r="D153" s="136"/>
      <c r="E153" s="136"/>
      <c r="F153" s="136"/>
      <c r="G153" s="136"/>
      <c r="H153" s="23">
        <f>I153/$I$116</f>
        <v>2.8328611898016994E-2</v>
      </c>
      <c r="I153" s="24">
        <f>($D$161/$E$162)*G163</f>
        <v>164.48915977291097</v>
      </c>
    </row>
    <row r="154" spans="1:12" ht="15" customHeight="1" x14ac:dyDescent="0.25">
      <c r="A154" s="17">
        <v>4</v>
      </c>
      <c r="B154" s="136" t="s">
        <v>128</v>
      </c>
      <c r="C154" s="136"/>
      <c r="D154" s="136"/>
      <c r="E154" s="136"/>
      <c r="F154" s="136"/>
      <c r="G154" s="13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6" t="s">
        <v>129</v>
      </c>
      <c r="C155" s="136"/>
      <c r="D155" s="136"/>
      <c r="E155" s="136"/>
      <c r="F155" s="136"/>
      <c r="G155" s="13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25">
        <f>H151+H152+H153+H154+H155</f>
        <v>0.13314447592067988</v>
      </c>
      <c r="I156" s="26">
        <f>SUM(I151:I155)</f>
        <v>773.09905093268151</v>
      </c>
    </row>
    <row r="157" spans="1:12" ht="11.25" customHeight="1" x14ac:dyDescent="0.25">
      <c r="A157" s="29" t="s">
        <v>131</v>
      </c>
      <c r="B157" s="154" t="s">
        <v>132</v>
      </c>
      <c r="C157" s="154"/>
      <c r="D157" s="154"/>
      <c r="E157" s="154"/>
      <c r="F157" s="154"/>
      <c r="G157" s="154"/>
      <c r="H157" s="154"/>
      <c r="I157" s="154"/>
    </row>
    <row r="158" spans="1:12" ht="18.75" customHeight="1" x14ac:dyDescent="0.25">
      <c r="A158" s="29" t="s">
        <v>133</v>
      </c>
      <c r="B158" s="143" t="s">
        <v>134</v>
      </c>
      <c r="C158" s="143"/>
      <c r="D158" s="143"/>
      <c r="E158" s="143"/>
      <c r="F158" s="143"/>
      <c r="G158" s="143"/>
      <c r="H158" s="143"/>
      <c r="I158" s="143"/>
    </row>
    <row r="159" spans="1:12" ht="13.5" customHeight="1" x14ac:dyDescent="0.25">
      <c r="A159" s="148" t="s">
        <v>135</v>
      </c>
      <c r="B159" s="148"/>
      <c r="C159" s="148"/>
      <c r="D159" s="148"/>
      <c r="E159" s="148"/>
      <c r="F159" s="148"/>
      <c r="G159" s="148"/>
      <c r="H159" s="148"/>
      <c r="I159" s="148"/>
    </row>
    <row r="160" spans="1:12" ht="13.5" customHeight="1" x14ac:dyDescent="0.25">
      <c r="A160" s="149" t="s">
        <v>136</v>
      </c>
      <c r="B160" s="149"/>
      <c r="C160" s="17" t="s">
        <v>137</v>
      </c>
      <c r="D160" s="150" t="s">
        <v>138</v>
      </c>
      <c r="E160" s="150"/>
      <c r="F160" s="17" t="s">
        <v>139</v>
      </c>
      <c r="G160" s="63" t="s">
        <v>140</v>
      </c>
      <c r="H160" s="149" t="s">
        <v>141</v>
      </c>
      <c r="I160" s="149"/>
    </row>
    <row r="161" spans="1:10" ht="13.5" customHeight="1" x14ac:dyDescent="0.25">
      <c r="A161" s="151">
        <f>I116</f>
        <v>5806.4673399837575</v>
      </c>
      <c r="B161" s="151"/>
      <c r="C161" s="24">
        <f>I147</f>
        <v>0</v>
      </c>
      <c r="D161" s="152">
        <f>A161+C161</f>
        <v>5806.4673399837575</v>
      </c>
      <c r="E161" s="152"/>
      <c r="F161" s="17" t="str">
        <f>B151</f>
        <v>PIS</v>
      </c>
      <c r="G161" s="64">
        <v>1.6500000000000001E-2</v>
      </c>
      <c r="H161" s="141">
        <v>6.4999999999999997E-3</v>
      </c>
      <c r="I161" s="141"/>
      <c r="J161" s="34"/>
    </row>
    <row r="162" spans="1:10" ht="13.5" customHeight="1" x14ac:dyDescent="0.25">
      <c r="A162" s="145" t="s">
        <v>142</v>
      </c>
      <c r="B162" s="145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41">
        <v>0.03</v>
      </c>
      <c r="I162" s="141"/>
    </row>
    <row r="163" spans="1:10" ht="13.5" customHeight="1" x14ac:dyDescent="0.25">
      <c r="A163" s="146" t="s">
        <v>143</v>
      </c>
      <c r="B163" s="146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41">
        <f>I11</f>
        <v>2.5000000000000001E-2</v>
      </c>
      <c r="I163" s="141"/>
    </row>
    <row r="164" spans="1:10" ht="13.5" customHeight="1" x14ac:dyDescent="0.25">
      <c r="A164" s="147" t="s">
        <v>144</v>
      </c>
      <c r="B164" s="147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41">
        <v>0</v>
      </c>
      <c r="I164" s="141"/>
    </row>
    <row r="165" spans="1:10" ht="13.5" customHeight="1" x14ac:dyDescent="0.25">
      <c r="A165" s="140" t="s">
        <v>146</v>
      </c>
      <c r="B165" s="140" t="s">
        <v>147</v>
      </c>
      <c r="C165" s="140"/>
      <c r="D165" s="140"/>
      <c r="E165" s="140"/>
      <c r="F165" s="12" t="s">
        <v>148</v>
      </c>
      <c r="G165" s="64">
        <v>0</v>
      </c>
      <c r="H165" s="141">
        <v>0</v>
      </c>
      <c r="I165" s="141"/>
    </row>
    <row r="166" spans="1:10" ht="18" customHeight="1" x14ac:dyDescent="0.25">
      <c r="A166" s="140"/>
      <c r="B166" s="140"/>
      <c r="C166" s="140"/>
      <c r="D166" s="140"/>
      <c r="E166" s="140"/>
      <c r="F166" s="3" t="s">
        <v>149</v>
      </c>
      <c r="G166" s="71">
        <f>SUM(G161:G165)</f>
        <v>0.11749999999999999</v>
      </c>
      <c r="H166" s="142">
        <f>SUM(H161:I165)</f>
        <v>6.1499999999999999E-2</v>
      </c>
      <c r="I166" s="142"/>
    </row>
    <row r="167" spans="1:10" ht="18" customHeight="1" x14ac:dyDescent="0.25">
      <c r="A167" s="29" t="s">
        <v>150</v>
      </c>
      <c r="B167" s="143" t="s">
        <v>151</v>
      </c>
      <c r="C167" s="143"/>
      <c r="D167" s="143"/>
      <c r="E167" s="143"/>
      <c r="F167" s="143"/>
      <c r="G167" s="143"/>
      <c r="H167" s="143"/>
      <c r="I167" s="143"/>
    </row>
    <row r="168" spans="1:10" ht="4.5" customHeight="1" x14ac:dyDescent="0.25">
      <c r="A168" s="72"/>
      <c r="B168" s="144"/>
      <c r="C168" s="144"/>
      <c r="D168" s="144"/>
      <c r="E168" s="144"/>
      <c r="F168" s="144"/>
      <c r="G168" s="144"/>
      <c r="H168" s="144"/>
      <c r="I168" s="144"/>
    </row>
    <row r="169" spans="1:10" ht="12" customHeight="1" x14ac:dyDescent="0.25">
      <c r="A169" s="137" t="s">
        <v>152</v>
      </c>
      <c r="B169" s="137"/>
      <c r="C169" s="137"/>
      <c r="D169" s="137"/>
      <c r="E169" s="137"/>
      <c r="F169" s="137"/>
      <c r="G169" s="137"/>
      <c r="H169" s="47">
        <f>H156</f>
        <v>0.13314447592067988</v>
      </c>
      <c r="I169" s="48">
        <f>I156</f>
        <v>773.09905093268151</v>
      </c>
    </row>
    <row r="170" spans="1:10" ht="4.5" customHeight="1" x14ac:dyDescent="0.25"/>
    <row r="171" spans="1:10" ht="11.25" customHeight="1" x14ac:dyDescent="0.25">
      <c r="A171" s="139" t="s">
        <v>153</v>
      </c>
      <c r="B171" s="139"/>
      <c r="C171" s="139"/>
      <c r="D171" s="139"/>
      <c r="E171" s="139"/>
      <c r="F171" s="139"/>
      <c r="G171" s="139"/>
      <c r="H171" s="139"/>
      <c r="I171" s="139"/>
    </row>
    <row r="172" spans="1:10" ht="11.25" customHeight="1" x14ac:dyDescent="0.25">
      <c r="A172" s="135" t="s">
        <v>31</v>
      </c>
      <c r="B172" s="135"/>
      <c r="C172" s="135"/>
      <c r="D172" s="135"/>
      <c r="E172" s="135"/>
      <c r="F172" s="135"/>
      <c r="G172" s="135"/>
      <c r="H172" s="135"/>
      <c r="I172" s="135"/>
    </row>
    <row r="173" spans="1:10" ht="15" customHeight="1" x14ac:dyDescent="0.25">
      <c r="A173" s="17">
        <v>1</v>
      </c>
      <c r="B173" s="136" t="s">
        <v>154</v>
      </c>
      <c r="C173" s="136"/>
      <c r="D173" s="136"/>
      <c r="E173" s="136"/>
      <c r="F173" s="136"/>
      <c r="G173" s="136"/>
      <c r="H173" s="23">
        <f>I173/$G$196</f>
        <v>0.43185661545266402</v>
      </c>
      <c r="I173" s="73">
        <f>I46</f>
        <v>2841.4292727272727</v>
      </c>
    </row>
    <row r="174" spans="1:10" ht="15" customHeight="1" x14ac:dyDescent="0.25">
      <c r="A174" s="17">
        <v>2</v>
      </c>
      <c r="B174" s="136" t="s">
        <v>155</v>
      </c>
      <c r="C174" s="136"/>
      <c r="D174" s="136"/>
      <c r="E174" s="136"/>
      <c r="F174" s="136"/>
      <c r="G174" s="136"/>
      <c r="H174" s="23">
        <f>I174/$G$196</f>
        <v>0.34026933852525271</v>
      </c>
      <c r="I174" s="73">
        <f>I66+I78+I85+I89</f>
        <v>2238.824703620121</v>
      </c>
    </row>
    <row r="175" spans="1:10" ht="15" customHeight="1" x14ac:dyDescent="0.25">
      <c r="A175" s="17">
        <v>3</v>
      </c>
      <c r="B175" s="136" t="s">
        <v>156</v>
      </c>
      <c r="C175" s="136"/>
      <c r="D175" s="136"/>
      <c r="E175" s="136"/>
      <c r="F175" s="136"/>
      <c r="G175" s="136"/>
      <c r="H175" s="23">
        <f>I175/$G$196</f>
        <v>0.11037404602208331</v>
      </c>
      <c r="I175" s="73">
        <f>I102</f>
        <v>726.21336363636362</v>
      </c>
    </row>
    <row r="176" spans="1:10" s="28" customFormat="1" ht="15" customHeight="1" x14ac:dyDescent="0.25">
      <c r="A176" s="137" t="s">
        <v>157</v>
      </c>
      <c r="B176" s="137"/>
      <c r="C176" s="137"/>
      <c r="D176" s="137"/>
      <c r="E176" s="137"/>
      <c r="F176" s="137"/>
      <c r="G176" s="137"/>
      <c r="H176" s="47">
        <f>H173+H174+H175</f>
        <v>0.88250000000000006</v>
      </c>
      <c r="I176" s="48">
        <f>SUM(I173:I175)</f>
        <v>5806.4673399837575</v>
      </c>
      <c r="J176" s="35"/>
    </row>
    <row r="177" spans="1:11" ht="4.5" customHeight="1" x14ac:dyDescent="0.25"/>
    <row r="178" spans="1:11" ht="11.25" customHeight="1" x14ac:dyDescent="0.25">
      <c r="A178" s="135" t="s">
        <v>101</v>
      </c>
      <c r="B178" s="135"/>
      <c r="C178" s="135"/>
      <c r="D178" s="135"/>
      <c r="E178" s="135"/>
      <c r="F178" s="135"/>
      <c r="G178" s="135"/>
      <c r="H178" s="135"/>
      <c r="I178" s="135"/>
    </row>
    <row r="179" spans="1:11" ht="15" customHeight="1" x14ac:dyDescent="0.25">
      <c r="A179" s="17">
        <v>1</v>
      </c>
      <c r="B179" s="136" t="s">
        <v>158</v>
      </c>
      <c r="C179" s="136"/>
      <c r="D179" s="136"/>
      <c r="E179" s="136"/>
      <c r="F179" s="136"/>
      <c r="G179" s="136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6" t="s">
        <v>159</v>
      </c>
      <c r="C180" s="136"/>
      <c r="D180" s="136"/>
      <c r="E180" s="136"/>
      <c r="F180" s="136"/>
      <c r="G180" s="136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6" t="s">
        <v>160</v>
      </c>
      <c r="C181" s="136"/>
      <c r="D181" s="136"/>
      <c r="E181" s="136"/>
      <c r="F181" s="136"/>
      <c r="G181" s="136"/>
      <c r="H181" s="23">
        <f>I181/$G$196</f>
        <v>0</v>
      </c>
      <c r="I181" s="24">
        <f>I141</f>
        <v>0</v>
      </c>
    </row>
    <row r="182" spans="1:11" ht="15" customHeight="1" x14ac:dyDescent="0.25">
      <c r="A182" s="137" t="s">
        <v>161</v>
      </c>
      <c r="B182" s="137"/>
      <c r="C182" s="137"/>
      <c r="D182" s="137"/>
      <c r="E182" s="137"/>
      <c r="F182" s="137"/>
      <c r="G182" s="137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5" t="s">
        <v>124</v>
      </c>
      <c r="B184" s="135"/>
      <c r="C184" s="135"/>
      <c r="D184" s="135"/>
      <c r="E184" s="135"/>
      <c r="F184" s="135"/>
      <c r="G184" s="135"/>
      <c r="H184" s="135"/>
      <c r="I184" s="135"/>
    </row>
    <row r="185" spans="1:11" ht="15" customHeight="1" x14ac:dyDescent="0.25">
      <c r="A185" s="17">
        <v>1</v>
      </c>
      <c r="B185" s="136" t="s">
        <v>162</v>
      </c>
      <c r="C185" s="136"/>
      <c r="D185" s="136"/>
      <c r="E185" s="136"/>
      <c r="F185" s="136"/>
      <c r="G185" s="136"/>
      <c r="H185" s="23">
        <f>I185/$G$196</f>
        <v>0.11749999999999999</v>
      </c>
      <c r="I185" s="24">
        <f>I156</f>
        <v>773.09905093268151</v>
      </c>
    </row>
    <row r="186" spans="1:11" ht="15" customHeight="1" x14ac:dyDescent="0.25">
      <c r="A186" s="137" t="s">
        <v>163</v>
      </c>
      <c r="B186" s="137"/>
      <c r="C186" s="137"/>
      <c r="D186" s="137"/>
      <c r="E186" s="137"/>
      <c r="F186" s="137"/>
      <c r="G186" s="137"/>
      <c r="H186" s="47">
        <f>H185</f>
        <v>0.11749999999999999</v>
      </c>
      <c r="I186" s="48">
        <f>I156</f>
        <v>773.09905093268151</v>
      </c>
      <c r="K186" s="41"/>
    </row>
    <row r="187" spans="1:11" ht="4.5" customHeight="1" x14ac:dyDescent="0.25"/>
    <row r="188" spans="1:11" ht="11.25" customHeight="1" x14ac:dyDescent="0.25">
      <c r="A188" s="138" t="s">
        <v>184</v>
      </c>
      <c r="B188" s="138"/>
      <c r="C188" s="138"/>
      <c r="D188" s="138"/>
      <c r="E188" s="138"/>
      <c r="F188" s="138"/>
      <c r="G188" s="138"/>
      <c r="H188" s="138"/>
      <c r="I188" s="138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22.5" customHeight="1" x14ac:dyDescent="0.25">
      <c r="A190" s="192" t="s">
        <v>200</v>
      </c>
      <c r="B190" s="193"/>
      <c r="C190" s="193"/>
      <c r="D190" s="193"/>
      <c r="E190" s="193"/>
      <c r="F190" s="193"/>
      <c r="G190" s="193"/>
      <c r="H190" s="194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38" t="s">
        <v>182</v>
      </c>
      <c r="B192" s="138"/>
      <c r="C192" s="138"/>
      <c r="D192" s="138"/>
      <c r="E192" s="138"/>
      <c r="F192" s="192"/>
      <c r="G192" s="195" t="s">
        <v>186</v>
      </c>
      <c r="H192" s="196"/>
      <c r="I192" s="197"/>
    </row>
    <row r="193" spans="1:9" ht="11.25" customHeight="1" x14ac:dyDescent="0.25">
      <c r="A193" s="138"/>
      <c r="B193" s="138"/>
      <c r="C193" s="138"/>
      <c r="D193" s="138"/>
      <c r="E193" s="138"/>
      <c r="F193" s="138"/>
      <c r="G193" s="107"/>
      <c r="H193" s="108"/>
      <c r="I193" s="109">
        <f>((H70+H76+H77+H82+H83+H84)+((H70+H76+H77+H82+H83+H84)*H66))*I46*H196</f>
        <v>1094.0134406555912</v>
      </c>
    </row>
    <row r="194" spans="1:9" ht="4.9000000000000004" customHeight="1" x14ac:dyDescent="0.25">
      <c r="A194" s="198"/>
      <c r="B194" s="198"/>
      <c r="C194" s="198"/>
      <c r="D194" s="198"/>
      <c r="E194" s="198"/>
      <c r="F194" s="198"/>
      <c r="G194" s="198"/>
      <c r="H194" s="198"/>
      <c r="I194" s="198"/>
    </row>
    <row r="195" spans="1:9" ht="35.450000000000003" customHeight="1" x14ac:dyDescent="0.25">
      <c r="A195" s="199" t="s">
        <v>183</v>
      </c>
      <c r="B195" s="200"/>
      <c r="C195" s="200"/>
      <c r="D195" s="200"/>
      <c r="E195" s="200"/>
      <c r="F195" s="201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202"/>
      <c r="B196" s="203"/>
      <c r="C196" s="203"/>
      <c r="D196" s="203"/>
      <c r="E196" s="203"/>
      <c r="F196" s="204"/>
      <c r="G196" s="90">
        <f>I176+I182+I186</f>
        <v>6579.5663909164386</v>
      </c>
      <c r="H196" s="81">
        <f>IF(D6="12x36",2,1)</f>
        <v>1</v>
      </c>
      <c r="I196" s="91">
        <f>G196*H196</f>
        <v>6579.5663909164386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E2504-13A5-4568-ACB5-50C8E0C0217B}">
  <dimension ref="A1:L196"/>
  <sheetViews>
    <sheetView showGridLines="0" tabSelected="1" view="pageBreakPreview" zoomScale="130" zoomScaleNormal="130" zoomScaleSheetLayoutView="130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4"/>
    </row>
    <row r="2" spans="1:11" ht="22.5" customHeight="1" x14ac:dyDescent="0.25">
      <c r="A2" s="179" t="s">
        <v>1</v>
      </c>
      <c r="B2" s="179"/>
      <c r="C2" s="180" t="s">
        <v>212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82" t="s">
        <v>219</v>
      </c>
      <c r="E5" s="182"/>
      <c r="F5" s="182"/>
      <c r="G5" s="183" t="str">
        <f>IF(D6="12x36","Regime de trabalho:","Quantidade de HORAS/MÊS")</f>
        <v>Quantidade de HORAS/MÊS</v>
      </c>
      <c r="H5" s="183"/>
      <c r="I5" s="184">
        <f>IF(D6="12x36",D6,5*D6)</f>
        <v>200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40</v>
      </c>
      <c r="E6" s="162"/>
      <c r="F6" s="162"/>
      <c r="G6" s="183"/>
      <c r="H6" s="183"/>
      <c r="I6" s="184"/>
    </row>
    <row r="7" spans="1:11" ht="22.5" customHeight="1" x14ac:dyDescent="0.25">
      <c r="A7" s="162" t="s">
        <v>6</v>
      </c>
      <c r="B7" s="162"/>
      <c r="C7" s="162"/>
      <c r="D7" s="136" t="s">
        <v>214</v>
      </c>
      <c r="E7" s="136"/>
      <c r="F7" s="136"/>
      <c r="G7" s="185" t="s">
        <v>7</v>
      </c>
      <c r="H7" s="185"/>
      <c r="I7" s="186">
        <v>0.4</v>
      </c>
    </row>
    <row r="8" spans="1:11" ht="22.5" customHeight="1" x14ac:dyDescent="0.25">
      <c r="A8" s="162" t="s">
        <v>8</v>
      </c>
      <c r="B8" s="162"/>
      <c r="C8" s="162"/>
      <c r="D8" s="136" t="s">
        <v>15</v>
      </c>
      <c r="E8" s="136"/>
      <c r="F8" s="136"/>
      <c r="G8" s="185"/>
      <c r="H8" s="185"/>
      <c r="I8" s="186"/>
    </row>
    <row r="9" spans="1:11" ht="24.75" customHeight="1" x14ac:dyDescent="0.25">
      <c r="A9" s="162" t="s">
        <v>9</v>
      </c>
      <c r="B9" s="162"/>
      <c r="C9" s="162"/>
      <c r="D9" s="162" t="s">
        <v>217</v>
      </c>
      <c r="E9" s="162"/>
      <c r="F9" s="162"/>
      <c r="G9" s="185" t="s">
        <v>10</v>
      </c>
      <c r="H9" s="185"/>
      <c r="I9" s="9" t="s">
        <v>185</v>
      </c>
    </row>
    <row r="10" spans="1:11" ht="32.25" customHeight="1" x14ac:dyDescent="0.25">
      <c r="A10" s="191" t="s">
        <v>178</v>
      </c>
      <c r="B10" s="191"/>
      <c r="C10" s="191"/>
      <c r="D10" s="191"/>
      <c r="E10" s="191"/>
      <c r="F10" s="191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50" t="s">
        <v>12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50" t="s">
        <v>14</v>
      </c>
      <c r="B12" s="150"/>
      <c r="C12" s="150"/>
      <c r="D12" s="150"/>
      <c r="E12" s="150"/>
      <c r="F12" s="150"/>
      <c r="G12" s="187" t="s">
        <v>15</v>
      </c>
      <c r="H12" s="10" t="s">
        <v>16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17</v>
      </c>
      <c r="I13" s="14">
        <v>22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18</v>
      </c>
      <c r="I14" s="9">
        <v>0.06</v>
      </c>
    </row>
    <row r="15" spans="1:11" ht="11.25" customHeight="1" x14ac:dyDescent="0.25">
      <c r="A15" s="150" t="s">
        <v>177</v>
      </c>
      <c r="B15" s="150"/>
      <c r="C15" s="150"/>
      <c r="D15" s="150"/>
      <c r="E15" s="150"/>
      <c r="F15" s="150"/>
      <c r="G15" s="187" t="s">
        <v>15</v>
      </c>
      <c r="H15" s="10" t="s">
        <v>16</v>
      </c>
      <c r="I15" s="11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17</v>
      </c>
      <c r="I16" s="14">
        <v>22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18</v>
      </c>
      <c r="I17" s="9">
        <v>0.19</v>
      </c>
    </row>
    <row r="18" spans="1:9" ht="11.25" customHeight="1" x14ac:dyDescent="0.25">
      <c r="A18" s="150" t="s">
        <v>20</v>
      </c>
      <c r="B18" s="150"/>
      <c r="C18" s="150"/>
      <c r="D18" s="150"/>
      <c r="E18" s="150"/>
      <c r="F18" s="150"/>
      <c r="G18" s="187" t="s">
        <v>15</v>
      </c>
      <c r="H18" s="10" t="s">
        <v>16</v>
      </c>
      <c r="I18" s="11">
        <v>0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17</v>
      </c>
      <c r="I19" s="14">
        <v>0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18</v>
      </c>
      <c r="I20" s="9">
        <v>0</v>
      </c>
    </row>
    <row r="21" spans="1:9" ht="14.25" customHeight="1" x14ac:dyDescent="0.25">
      <c r="A21" s="149" t="s">
        <v>207</v>
      </c>
      <c r="B21" s="149"/>
      <c r="C21" s="149"/>
      <c r="D21" s="149"/>
      <c r="E21" s="149"/>
      <c r="F21" s="149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49" t="s">
        <v>206</v>
      </c>
      <c r="B22" s="149"/>
      <c r="C22" s="149"/>
      <c r="D22" s="149"/>
      <c r="E22" s="149"/>
      <c r="F22" s="149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0" t="s">
        <v>179</v>
      </c>
      <c r="B23" s="189"/>
      <c r="C23" s="189"/>
      <c r="D23" s="189"/>
      <c r="E23" s="189"/>
      <c r="F23" s="190"/>
      <c r="G23" s="116" t="s">
        <v>15</v>
      </c>
      <c r="H23" s="15" t="s">
        <v>21</v>
      </c>
      <c r="I23" s="117" t="s">
        <v>185</v>
      </c>
    </row>
    <row r="24" spans="1:9" ht="22.5" customHeight="1" x14ac:dyDescent="0.25">
      <c r="A24" s="167" t="s">
        <v>22</v>
      </c>
      <c r="B24" s="167"/>
      <c r="C24" s="167"/>
      <c r="D24" s="167"/>
      <c r="E24" s="167"/>
      <c r="F24" s="167"/>
      <c r="G24" s="15"/>
      <c r="H24" s="15" t="s">
        <v>23</v>
      </c>
      <c r="I24" s="18" t="s">
        <v>185</v>
      </c>
    </row>
    <row r="25" spans="1:9" ht="34.5" customHeight="1" x14ac:dyDescent="0.25">
      <c r="A25" s="149" t="s">
        <v>24</v>
      </c>
      <c r="B25" s="149"/>
      <c r="C25" s="149"/>
      <c r="D25" s="149"/>
      <c r="E25" s="149"/>
      <c r="F25" s="149"/>
      <c r="G25" s="10"/>
      <c r="H25" s="10" t="s">
        <v>25</v>
      </c>
      <c r="I25" s="11">
        <f>I10/H10*I5</f>
        <v>1605.3272727272727</v>
      </c>
    </row>
    <row r="26" spans="1:9" ht="15" customHeight="1" x14ac:dyDescent="0.25">
      <c r="A26" s="149" t="s">
        <v>26</v>
      </c>
      <c r="B26" s="149"/>
      <c r="C26" s="149"/>
      <c r="D26" s="149"/>
      <c r="E26" s="149"/>
      <c r="F26" s="149"/>
      <c r="G26" s="15"/>
      <c r="H26" s="19" t="s">
        <v>27</v>
      </c>
      <c r="I26" s="20" t="s">
        <v>185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28</v>
      </c>
      <c r="I27" s="9" t="s">
        <v>185</v>
      </c>
    </row>
    <row r="28" spans="1:9" ht="26.25" customHeight="1" x14ac:dyDescent="0.25">
      <c r="A28" s="149" t="s">
        <v>29</v>
      </c>
      <c r="B28" s="149"/>
      <c r="C28" s="149"/>
      <c r="D28" s="149"/>
      <c r="E28" s="149"/>
      <c r="F28" s="149"/>
      <c r="G28" s="15"/>
      <c r="H28" s="10" t="s">
        <v>27</v>
      </c>
      <c r="I28" s="20" t="s">
        <v>185</v>
      </c>
    </row>
    <row r="29" spans="1:9" ht="35.25" customHeight="1" x14ac:dyDescent="0.25">
      <c r="A29" s="149" t="s">
        <v>30</v>
      </c>
      <c r="B29" s="149"/>
      <c r="C29" s="149"/>
      <c r="D29" s="149"/>
      <c r="E29" s="149"/>
      <c r="F29" s="149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205"/>
      <c r="B31" s="205"/>
      <c r="C31" s="205"/>
      <c r="D31" s="205"/>
      <c r="E31" s="205"/>
      <c r="F31" s="205"/>
      <c r="G31" s="205"/>
      <c r="H31" s="205"/>
      <c r="I31" s="205"/>
    </row>
    <row r="32" spans="1:9" ht="1.1499999999999999" customHeight="1" x14ac:dyDescent="0.25">
      <c r="A32" s="205"/>
      <c r="B32" s="205"/>
      <c r="C32" s="205"/>
      <c r="D32" s="205"/>
      <c r="E32" s="205"/>
      <c r="F32" s="205"/>
      <c r="G32" s="205"/>
      <c r="H32" s="205"/>
      <c r="I32" s="205"/>
    </row>
    <row r="33" spans="1:10" ht="1.1499999999999999" customHeight="1" x14ac:dyDescent="0.25">
      <c r="A33" s="205"/>
      <c r="B33" s="205"/>
      <c r="C33" s="205"/>
      <c r="D33" s="205"/>
      <c r="E33" s="205"/>
      <c r="F33" s="205"/>
      <c r="G33" s="205"/>
      <c r="H33" s="205"/>
      <c r="I33" s="205"/>
    </row>
    <row r="34" spans="1:10" ht="1.1499999999999999" customHeight="1" x14ac:dyDescent="0.25">
      <c r="A34" s="205"/>
      <c r="B34" s="205"/>
      <c r="C34" s="205"/>
      <c r="D34" s="205"/>
      <c r="E34" s="205"/>
      <c r="F34" s="205"/>
      <c r="G34" s="205"/>
      <c r="H34" s="205"/>
      <c r="I34" s="205"/>
    </row>
    <row r="35" spans="1:10" ht="1.1499999999999999" customHeight="1" x14ac:dyDescent="0.25">
      <c r="A35" s="206"/>
      <c r="B35" s="206"/>
      <c r="C35" s="206"/>
      <c r="D35" s="206"/>
      <c r="E35" s="206"/>
      <c r="F35" s="206"/>
      <c r="G35" s="206"/>
      <c r="H35" s="206"/>
      <c r="I35" s="206"/>
    </row>
    <row r="36" spans="1:10" ht="8.25" customHeight="1" x14ac:dyDescent="0.25">
      <c r="A36" s="135" t="s">
        <v>31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32</v>
      </c>
      <c r="B37" s="157" t="s">
        <v>33</v>
      </c>
      <c r="C37" s="157"/>
      <c r="D37" s="157"/>
      <c r="E37" s="157"/>
      <c r="F37" s="157"/>
      <c r="G37" s="157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6" t="s">
        <v>38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39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40</v>
      </c>
      <c r="C42" s="136"/>
      <c r="D42" s="136"/>
      <c r="E42" s="136"/>
      <c r="F42" s="136"/>
      <c r="G42" s="136"/>
      <c r="H42" s="23">
        <f t="shared" si="0"/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36" t="s">
        <v>172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41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42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43</v>
      </c>
      <c r="B46" s="153"/>
      <c r="C46" s="153"/>
      <c r="D46" s="153"/>
      <c r="E46" s="153"/>
      <c r="F46" s="153"/>
      <c r="G46" s="153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75"/>
      <c r="B47" s="175"/>
      <c r="C47" s="175"/>
      <c r="D47" s="175"/>
      <c r="E47" s="175"/>
      <c r="F47" s="175"/>
      <c r="G47" s="175"/>
      <c r="H47" s="175"/>
      <c r="I47" s="175"/>
      <c r="J47" s="27"/>
    </row>
    <row r="48" spans="1:10" s="28" customFormat="1" ht="1.1499999999999999" customHeight="1" x14ac:dyDescent="0.25">
      <c r="A48" s="176"/>
      <c r="B48" s="176"/>
      <c r="C48" s="176"/>
      <c r="D48" s="176"/>
      <c r="E48" s="176"/>
      <c r="F48" s="176"/>
      <c r="G48" s="176"/>
      <c r="H48" s="176"/>
      <c r="I48" s="176"/>
      <c r="J48" s="27"/>
    </row>
    <row r="49" spans="1:10" s="28" customFormat="1" ht="1.1499999999999999" customHeight="1" x14ac:dyDescent="0.25">
      <c r="A49" s="176"/>
      <c r="B49" s="176"/>
      <c r="C49" s="176"/>
      <c r="D49" s="176"/>
      <c r="E49" s="176"/>
      <c r="F49" s="176"/>
      <c r="G49" s="176"/>
      <c r="H49" s="176"/>
      <c r="I49" s="176"/>
      <c r="J49" s="27"/>
    </row>
    <row r="50" spans="1:10" s="28" customFormat="1" ht="1.1499999999999999" customHeight="1" x14ac:dyDescent="0.25">
      <c r="A50" s="176"/>
      <c r="B50" s="176"/>
      <c r="C50" s="176"/>
      <c r="D50" s="176"/>
      <c r="E50" s="176"/>
      <c r="F50" s="176"/>
      <c r="G50" s="176"/>
      <c r="H50" s="176"/>
      <c r="I50" s="176"/>
      <c r="J50" s="27"/>
    </row>
    <row r="51" spans="1:10" s="28" customFormat="1" ht="1.1499999999999999" customHeight="1" x14ac:dyDescent="0.25">
      <c r="A51" s="176"/>
      <c r="B51" s="176"/>
      <c r="C51" s="176"/>
      <c r="D51" s="176"/>
      <c r="E51" s="176"/>
      <c r="F51" s="176"/>
      <c r="G51" s="176"/>
      <c r="H51" s="176"/>
      <c r="I51" s="176"/>
      <c r="J51" s="27"/>
    </row>
    <row r="52" spans="1:10" s="28" customFormat="1" ht="1.1499999999999999" customHeight="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J52" s="27"/>
    </row>
    <row r="53" spans="1:10" s="28" customFormat="1" ht="1.1499999999999999" customHeight="1" x14ac:dyDescent="0.25">
      <c r="A53" s="176"/>
      <c r="B53" s="176"/>
      <c r="C53" s="176"/>
      <c r="D53" s="176"/>
      <c r="E53" s="176"/>
      <c r="F53" s="176"/>
      <c r="G53" s="176"/>
      <c r="H53" s="176"/>
      <c r="I53" s="176"/>
      <c r="J53" s="27"/>
    </row>
    <row r="54" spans="1:10" s="28" customFormat="1" ht="1.1499999999999999" customHeight="1" x14ac:dyDescent="0.25">
      <c r="A54" s="176"/>
      <c r="B54" s="176"/>
      <c r="C54" s="176"/>
      <c r="D54" s="176"/>
      <c r="E54" s="176"/>
      <c r="F54" s="176"/>
      <c r="G54" s="176"/>
      <c r="H54" s="176"/>
      <c r="I54" s="176"/>
      <c r="J54" s="27"/>
    </row>
    <row r="55" spans="1:10" s="28" customFormat="1" ht="1.1499999999999999" customHeight="1" x14ac:dyDescent="0.25">
      <c r="A55" s="176"/>
      <c r="B55" s="176"/>
      <c r="C55" s="176"/>
      <c r="D55" s="176"/>
      <c r="E55" s="176"/>
      <c r="F55" s="176"/>
      <c r="G55" s="176"/>
      <c r="H55" s="176"/>
      <c r="I55" s="176"/>
      <c r="J55" s="27"/>
    </row>
    <row r="56" spans="1:10" ht="1.1499999999999999" customHeight="1" x14ac:dyDescent="0.25">
      <c r="A56" s="177"/>
      <c r="B56" s="177"/>
      <c r="C56" s="177"/>
      <c r="D56" s="177"/>
      <c r="E56" s="177"/>
      <c r="F56" s="177"/>
      <c r="G56" s="177"/>
      <c r="H56" s="177"/>
      <c r="I56" s="177"/>
    </row>
    <row r="57" spans="1:10" ht="33.75" customHeight="1" x14ac:dyDescent="0.25">
      <c r="A57" s="22" t="s">
        <v>44</v>
      </c>
      <c r="B57" s="157" t="s">
        <v>45</v>
      </c>
      <c r="C57" s="157"/>
      <c r="D57" s="157"/>
      <c r="E57" s="157"/>
      <c r="F57" s="157"/>
      <c r="G57" s="157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46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449.49163636363642</v>
      </c>
    </row>
    <row r="59" spans="1:10" ht="15" customHeight="1" x14ac:dyDescent="0.25">
      <c r="A59" s="17">
        <v>2</v>
      </c>
      <c r="B59" s="136" t="s">
        <v>47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33.711872727272727</v>
      </c>
    </row>
    <row r="60" spans="1:10" ht="15" customHeight="1" x14ac:dyDescent="0.25">
      <c r="A60" s="17">
        <v>3</v>
      </c>
      <c r="B60" s="136" t="s">
        <v>48</v>
      </c>
      <c r="C60" s="136"/>
      <c r="D60" s="136"/>
      <c r="E60" s="136"/>
      <c r="F60" s="136"/>
      <c r="G60" s="136"/>
      <c r="H60" s="23">
        <v>0.01</v>
      </c>
      <c r="I60" s="24">
        <f t="shared" si="2"/>
        <v>22.474581818181818</v>
      </c>
    </row>
    <row r="61" spans="1:10" ht="15" customHeight="1" x14ac:dyDescent="0.25">
      <c r="A61" s="17">
        <v>4</v>
      </c>
      <c r="B61" s="136" t="s">
        <v>49</v>
      </c>
      <c r="C61" s="136"/>
      <c r="D61" s="136"/>
      <c r="E61" s="136"/>
      <c r="F61" s="136"/>
      <c r="G61" s="136"/>
      <c r="H61" s="23">
        <v>2E-3</v>
      </c>
      <c r="I61" s="24">
        <f t="shared" si="2"/>
        <v>4.4949163636363636</v>
      </c>
    </row>
    <row r="62" spans="1:10" ht="15" customHeight="1" x14ac:dyDescent="0.25">
      <c r="A62" s="17">
        <v>5</v>
      </c>
      <c r="B62" s="136" t="s">
        <v>50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56.186454545454552</v>
      </c>
    </row>
    <row r="63" spans="1:10" ht="15" customHeight="1" x14ac:dyDescent="0.25">
      <c r="A63" s="17">
        <v>6</v>
      </c>
      <c r="B63" s="136" t="s">
        <v>51</v>
      </c>
      <c r="C63" s="136"/>
      <c r="D63" s="136"/>
      <c r="E63" s="136"/>
      <c r="F63" s="136"/>
      <c r="G63" s="136"/>
      <c r="H63" s="23">
        <v>0.08</v>
      </c>
      <c r="I63" s="24">
        <f t="shared" si="2"/>
        <v>179.79665454545454</v>
      </c>
    </row>
    <row r="64" spans="1:10" ht="15" customHeight="1" x14ac:dyDescent="0.25">
      <c r="A64" s="17">
        <v>7</v>
      </c>
      <c r="B64" s="136" t="s">
        <v>52</v>
      </c>
      <c r="C64" s="136"/>
      <c r="D64" s="136"/>
      <c r="E64" s="136"/>
      <c r="F64" s="136"/>
      <c r="G64" s="136"/>
      <c r="H64" s="23">
        <v>0.03</v>
      </c>
      <c r="I64" s="24">
        <f t="shared" si="2"/>
        <v>67.423745454545454</v>
      </c>
    </row>
    <row r="65" spans="1:10" ht="15" customHeight="1" x14ac:dyDescent="0.25">
      <c r="A65" s="17">
        <v>8</v>
      </c>
      <c r="B65" s="136" t="s">
        <v>53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13.484749090909091</v>
      </c>
    </row>
    <row r="66" spans="1:10" s="28" customFormat="1" ht="15" customHeight="1" x14ac:dyDescent="0.25">
      <c r="A66" s="153" t="s">
        <v>54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827.06461090909102</v>
      </c>
      <c r="J66" s="27"/>
    </row>
    <row r="67" spans="1:10" ht="15" customHeight="1" x14ac:dyDescent="0.25">
      <c r="A67" s="168" t="s">
        <v>55</v>
      </c>
      <c r="B67" s="168"/>
      <c r="C67" s="168"/>
      <c r="D67" s="168"/>
      <c r="E67" s="168"/>
      <c r="F67" s="168"/>
      <c r="G67" s="168"/>
      <c r="H67" s="168"/>
      <c r="I67" s="168"/>
    </row>
    <row r="68" spans="1:10" ht="30.75" customHeight="1" x14ac:dyDescent="0.25">
      <c r="A68" s="178" t="s">
        <v>56</v>
      </c>
      <c r="B68" s="178"/>
      <c r="C68" s="178"/>
      <c r="D68" s="178"/>
      <c r="E68" s="178"/>
      <c r="F68" s="178"/>
      <c r="G68" s="178"/>
      <c r="H68" s="178"/>
      <c r="I68" s="178"/>
    </row>
    <row r="69" spans="1:10" ht="33.75" customHeight="1" x14ac:dyDescent="0.25">
      <c r="A69" s="22" t="s">
        <v>57</v>
      </c>
      <c r="B69" s="157" t="s">
        <v>58</v>
      </c>
      <c r="C69" s="157"/>
      <c r="D69" s="157"/>
      <c r="E69" s="157"/>
      <c r="F69" s="157"/>
      <c r="G69" s="157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6" t="s">
        <v>59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268.15322550545454</v>
      </c>
    </row>
    <row r="71" spans="1:10" ht="15" customHeight="1" x14ac:dyDescent="0.25">
      <c r="A71" s="17">
        <v>2</v>
      </c>
      <c r="B71" s="136" t="s">
        <v>60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46.02569610545455</v>
      </c>
    </row>
    <row r="72" spans="1:10" ht="15" customHeight="1" x14ac:dyDescent="0.25">
      <c r="A72" s="17">
        <v>3</v>
      </c>
      <c r="B72" s="136" t="s">
        <v>191</v>
      </c>
      <c r="C72" s="136"/>
      <c r="D72" s="136"/>
      <c r="E72" s="136"/>
      <c r="F72" s="136"/>
      <c r="G72" s="136"/>
      <c r="H72" s="23">
        <v>1.2123E-2</v>
      </c>
      <c r="I72" s="24">
        <f t="shared" si="3"/>
        <v>27.245935538181818</v>
      </c>
    </row>
    <row r="73" spans="1:10" ht="15" customHeight="1" x14ac:dyDescent="0.25">
      <c r="A73" s="17">
        <v>4</v>
      </c>
      <c r="B73" s="136" t="s">
        <v>61</v>
      </c>
      <c r="C73" s="136"/>
      <c r="D73" s="136"/>
      <c r="E73" s="136"/>
      <c r="F73" s="136"/>
      <c r="G73" s="136"/>
      <c r="H73" s="23">
        <v>1.1436E-2</v>
      </c>
      <c r="I73" s="24">
        <f t="shared" si="3"/>
        <v>25.701931767272729</v>
      </c>
    </row>
    <row r="74" spans="1:10" ht="15" customHeight="1" x14ac:dyDescent="0.25">
      <c r="A74" s="17">
        <v>5</v>
      </c>
      <c r="B74" s="136" t="s">
        <v>62</v>
      </c>
      <c r="C74" s="136"/>
      <c r="D74" s="136"/>
      <c r="E74" s="136"/>
      <c r="F74" s="136"/>
      <c r="G74" s="136"/>
      <c r="H74" s="23">
        <v>1.74E-4</v>
      </c>
      <c r="I74" s="24">
        <f t="shared" si="3"/>
        <v>0.39105772363636365</v>
      </c>
    </row>
    <row r="75" spans="1:10" ht="15" customHeight="1" x14ac:dyDescent="0.25">
      <c r="A75" s="17">
        <v>6</v>
      </c>
      <c r="B75" s="136" t="s">
        <v>63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0.99337651636363644</v>
      </c>
    </row>
    <row r="76" spans="1:10" ht="15" customHeight="1" x14ac:dyDescent="0.25">
      <c r="A76" s="17">
        <v>7</v>
      </c>
      <c r="B76" s="136" t="s">
        <v>64</v>
      </c>
      <c r="C76" s="136"/>
      <c r="D76" s="136"/>
      <c r="E76" s="136"/>
      <c r="F76" s="136"/>
      <c r="G76" s="136"/>
      <c r="H76" s="23">
        <v>1.85E-4</v>
      </c>
      <c r="I76" s="24">
        <f t="shared" si="3"/>
        <v>0.41577976363636365</v>
      </c>
    </row>
    <row r="77" spans="1:10" ht="15" customHeight="1" x14ac:dyDescent="0.25">
      <c r="A77" s="17">
        <v>8</v>
      </c>
      <c r="B77" s="136" t="s">
        <v>65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204.04672832727272</v>
      </c>
    </row>
    <row r="78" spans="1:10" s="28" customFormat="1" ht="15" customHeight="1" x14ac:dyDescent="0.25">
      <c r="A78" s="153" t="s">
        <v>66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67</v>
      </c>
      <c r="B79" s="154" t="s">
        <v>68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69</v>
      </c>
      <c r="B80" s="174" t="s">
        <v>70</v>
      </c>
      <c r="C80" s="174"/>
      <c r="D80" s="174"/>
      <c r="E80" s="174"/>
      <c r="F80" s="174"/>
      <c r="G80" s="174"/>
      <c r="H80" s="174"/>
      <c r="I80" s="174"/>
    </row>
    <row r="81" spans="1:11" ht="33.75" customHeight="1" x14ac:dyDescent="0.25">
      <c r="A81" s="22" t="s">
        <v>71</v>
      </c>
      <c r="B81" s="157" t="s">
        <v>72</v>
      </c>
      <c r="C81" s="157"/>
      <c r="D81" s="157"/>
      <c r="E81" s="157"/>
      <c r="F81" s="157"/>
      <c r="G81" s="157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73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108.59942680363638</v>
      </c>
    </row>
    <row r="83" spans="1:11" ht="15" customHeight="1" x14ac:dyDescent="0.25">
      <c r="A83" s="17">
        <v>2</v>
      </c>
      <c r="B83" s="136" t="s">
        <v>74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7.8908256763636357</v>
      </c>
    </row>
    <row r="84" spans="1:11" ht="15" customHeight="1" x14ac:dyDescent="0.25">
      <c r="A84" s="17">
        <v>3</v>
      </c>
      <c r="B84" s="136" t="s">
        <v>75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43.438871738181824</v>
      </c>
    </row>
    <row r="85" spans="1:11" s="28" customFormat="1" ht="15" customHeight="1" x14ac:dyDescent="0.25">
      <c r="A85" s="153" t="s">
        <v>76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7" t="s">
        <v>78</v>
      </c>
      <c r="C87" s="157"/>
      <c r="D87" s="157"/>
      <c r="E87" s="157"/>
      <c r="F87" s="157"/>
      <c r="G87" s="157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79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210.85433309899639</v>
      </c>
    </row>
    <row r="89" spans="1:11" s="28" customFormat="1" ht="15" customHeight="1" x14ac:dyDescent="0.25">
      <c r="A89" s="153" t="s">
        <v>80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210.85433309899639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180</v>
      </c>
      <c r="B91" s="173"/>
      <c r="C91" s="173"/>
      <c r="D91" s="173"/>
      <c r="E91" s="173"/>
      <c r="F91" s="173"/>
      <c r="G91" s="173"/>
      <c r="H91" s="32">
        <f>H66+H78+H85+H89</f>
        <v>0.787922024</v>
      </c>
      <c r="I91" s="33">
        <f>I66+I78+I85+I89</f>
        <v>1770.8217994735421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7" t="s">
        <v>82</v>
      </c>
      <c r="C93" s="157"/>
      <c r="D93" s="157"/>
      <c r="E93" s="157"/>
      <c r="F93" s="157"/>
      <c r="G93" s="157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1" si="4">I94/$I$46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0" t="s">
        <v>174</v>
      </c>
      <c r="C96" s="171"/>
      <c r="D96" s="171"/>
      <c r="E96" s="171"/>
      <c r="F96" s="171"/>
      <c r="G96" s="17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83</v>
      </c>
      <c r="C97" s="136"/>
      <c r="D97" s="136"/>
      <c r="E97" s="136"/>
      <c r="F97" s="136"/>
      <c r="G97" s="136"/>
      <c r="H97" s="23">
        <f t="shared" si="4"/>
        <v>6.0904520824333258E-2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6" t="s">
        <v>84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205</v>
      </c>
      <c r="C99" s="136"/>
      <c r="D99" s="136"/>
      <c r="E99" s="136"/>
      <c r="F99" s="136"/>
      <c r="G99" s="136"/>
      <c r="H99" s="23">
        <f>I99/$I$46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6" t="s">
        <v>206</v>
      </c>
      <c r="C100" s="136"/>
      <c r="D100" s="136"/>
      <c r="E100" s="136"/>
      <c r="F100" s="136"/>
      <c r="G100" s="136"/>
      <c r="H100" s="23">
        <f>I100/$I$46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6" t="s">
        <v>85</v>
      </c>
      <c r="C101" s="136"/>
      <c r="D101" s="136"/>
      <c r="E101" s="136"/>
      <c r="F101" s="136"/>
      <c r="G101" s="13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25">
        <f>SUM(H94:H101)</f>
        <v>0.32312653001127739</v>
      </c>
      <c r="I102" s="26">
        <f>SUM(I94:I101)</f>
        <v>726.21336363636362</v>
      </c>
      <c r="J102" s="34"/>
    </row>
    <row r="103" spans="1:10" ht="18" customHeight="1" x14ac:dyDescent="0.25">
      <c r="A103" s="29" t="s">
        <v>87</v>
      </c>
      <c r="B103" s="168" t="s">
        <v>88</v>
      </c>
      <c r="C103" s="168"/>
      <c r="D103" s="168"/>
      <c r="E103" s="168"/>
      <c r="F103" s="168"/>
      <c r="G103" s="168"/>
      <c r="H103" s="35"/>
      <c r="I103" s="36"/>
    </row>
    <row r="104" spans="1:10" ht="15" customHeight="1" x14ac:dyDescent="0.25">
      <c r="A104" s="148" t="s">
        <v>89</v>
      </c>
      <c r="B104" s="148"/>
      <c r="C104" s="148"/>
      <c r="D104" s="148"/>
      <c r="E104" s="148"/>
      <c r="F104" s="148"/>
      <c r="G104" s="148"/>
      <c r="H104" s="148"/>
      <c r="I104" s="148"/>
    </row>
    <row r="105" spans="1:10" ht="24" customHeight="1" x14ac:dyDescent="0.25">
      <c r="A105" s="149" t="s">
        <v>90</v>
      </c>
      <c r="B105" s="149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48" t="s">
        <v>98</v>
      </c>
      <c r="B108" s="148"/>
      <c r="C108" s="148"/>
      <c r="D108" s="148"/>
      <c r="E108" s="148"/>
      <c r="F108" s="148"/>
      <c r="G108" s="148"/>
      <c r="H108" s="148"/>
      <c r="I108" s="148"/>
    </row>
    <row r="109" spans="1:10" ht="23.25" customHeight="1" x14ac:dyDescent="0.25">
      <c r="A109" s="149" t="s">
        <v>90</v>
      </c>
      <c r="B109" s="149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61">
        <f>IF(I18="Não aplicável",0,I18)</f>
        <v>0</v>
      </c>
      <c r="B110" s="16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3" t="s">
        <v>173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7" t="s">
        <v>90</v>
      </c>
      <c r="B113" s="167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61">
        <f>IF(I15="Não aplicável",0,I15)</f>
        <v>27.15</v>
      </c>
      <c r="B114" s="161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7" t="s">
        <v>100</v>
      </c>
      <c r="B116" s="137"/>
      <c r="C116" s="137"/>
      <c r="D116" s="137"/>
      <c r="E116" s="137"/>
      <c r="F116" s="137"/>
      <c r="G116" s="137"/>
      <c r="H116" s="47">
        <f>H46+H91+H102</f>
        <v>2.1110485540112771</v>
      </c>
      <c r="I116" s="48">
        <f>I46+I91+I102</f>
        <v>4744.493344928087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5" t="s">
        <v>101</v>
      </c>
      <c r="B118" s="135"/>
      <c r="C118" s="135"/>
      <c r="D118" s="135"/>
      <c r="E118" s="135"/>
      <c r="F118" s="135"/>
      <c r="G118" s="135"/>
      <c r="H118" s="135"/>
      <c r="I118" s="135"/>
    </row>
    <row r="119" spans="1:12" ht="33.75" customHeight="1" x14ac:dyDescent="0.25">
      <c r="A119" s="22" t="s">
        <v>32</v>
      </c>
      <c r="B119" s="157" t="s">
        <v>102</v>
      </c>
      <c r="C119" s="157"/>
      <c r="D119" s="157"/>
      <c r="E119" s="157"/>
      <c r="F119" s="157"/>
      <c r="G119" s="157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6" t="s">
        <v>103</v>
      </c>
      <c r="C120" s="136"/>
      <c r="D120" s="136"/>
      <c r="E120" s="136"/>
      <c r="F120" s="136"/>
      <c r="G120" s="136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62" t="s">
        <v>104</v>
      </c>
      <c r="C121" s="162"/>
      <c r="D121" s="162"/>
      <c r="E121" s="162"/>
      <c r="F121" s="162"/>
      <c r="G121" s="162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6" t="s">
        <v>105</v>
      </c>
      <c r="C122" s="136"/>
      <c r="D122" s="136"/>
      <c r="E122" s="136"/>
      <c r="F122" s="136"/>
      <c r="G122" s="136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6" t="s">
        <v>187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6" t="s">
        <v>189</v>
      </c>
      <c r="C124" s="136"/>
      <c r="D124" s="136"/>
      <c r="E124" s="136"/>
      <c r="F124" s="136"/>
      <c r="G124" s="136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6" t="s">
        <v>188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6" t="s">
        <v>106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4" t="s">
        <v>190</v>
      </c>
      <c r="C128" s="154"/>
      <c r="D128" s="154"/>
      <c r="E128" s="154"/>
      <c r="F128" s="154"/>
      <c r="G128" s="154"/>
      <c r="H128" s="154"/>
      <c r="I128" s="154"/>
    </row>
    <row r="129" spans="1:12" ht="5.25" customHeight="1" x14ac:dyDescent="0.25"/>
    <row r="130" spans="1:12" ht="48.75" customHeight="1" x14ac:dyDescent="0.25">
      <c r="A130" s="159" t="s">
        <v>108</v>
      </c>
      <c r="B130" s="159"/>
      <c r="C130" s="159"/>
      <c r="D130" s="159"/>
      <c r="E130" s="159"/>
      <c r="F130" s="55">
        <f>I29</f>
        <v>0.2</v>
      </c>
      <c r="G130" s="56">
        <f>I132*F130</f>
        <v>921.52259625834472</v>
      </c>
      <c r="H130" s="57" t="s">
        <v>109</v>
      </c>
      <c r="I130" s="58">
        <f>I97</f>
        <v>136.88036363636363</v>
      </c>
    </row>
    <row r="131" spans="1:12" s="61" customFormat="1" ht="16.5" customHeight="1" x14ac:dyDescent="0.25">
      <c r="A131" s="155" t="s">
        <v>110</v>
      </c>
      <c r="B131" s="155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56">
        <f>I46</f>
        <v>2247.4581818181819</v>
      </c>
      <c r="B132" s="156"/>
      <c r="C132" s="62">
        <f>I66</f>
        <v>827.06461090909102</v>
      </c>
      <c r="D132" s="62">
        <f>I78</f>
        <v>572.97373124727278</v>
      </c>
      <c r="E132" s="62">
        <f>I85</f>
        <v>159.92912421818184</v>
      </c>
      <c r="F132" s="62">
        <f>I89</f>
        <v>210.85433309899639</v>
      </c>
      <c r="G132" s="62">
        <f>I102</f>
        <v>726.21336363636362</v>
      </c>
      <c r="H132" s="62">
        <f>A132+C132+D132+E132+F132+G132</f>
        <v>4744.493344928087</v>
      </c>
      <c r="I132" s="62">
        <f>H132-I130</f>
        <v>4607.6129812917234</v>
      </c>
      <c r="J132" s="34"/>
    </row>
    <row r="133" spans="1:12" ht="4.5" customHeight="1" x14ac:dyDescent="0.25">
      <c r="A133" s="29"/>
      <c r="B133" s="160"/>
      <c r="C133" s="160"/>
      <c r="D133" s="160"/>
      <c r="E133" s="160"/>
      <c r="F133" s="160"/>
      <c r="G133" s="160"/>
      <c r="H133" s="160"/>
      <c r="I133" s="160"/>
    </row>
    <row r="134" spans="1:12" ht="33.75" customHeight="1" x14ac:dyDescent="0.25">
      <c r="A134" s="22" t="s">
        <v>44</v>
      </c>
      <c r="B134" s="157" t="s">
        <v>118</v>
      </c>
      <c r="C134" s="157"/>
      <c r="D134" s="157"/>
      <c r="E134" s="157"/>
      <c r="F134" s="157"/>
      <c r="G134" s="157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6" t="s">
        <v>119</v>
      </c>
      <c r="C135" s="136"/>
      <c r="D135" s="136"/>
      <c r="E135" s="136"/>
      <c r="F135" s="136"/>
      <c r="G135" s="136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6" t="s">
        <v>120</v>
      </c>
      <c r="C136" s="136"/>
      <c r="D136" s="136"/>
      <c r="E136" s="136"/>
      <c r="F136" s="136"/>
      <c r="G136" s="136"/>
      <c r="H136" s="23">
        <f>I136/$I$145</f>
        <v>0</v>
      </c>
      <c r="I136" s="24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7" t="s">
        <v>121</v>
      </c>
      <c r="C139" s="157"/>
      <c r="D139" s="157"/>
      <c r="E139" s="157"/>
      <c r="F139" s="157"/>
      <c r="G139" s="157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6" t="s">
        <v>121</v>
      </c>
      <c r="C140" s="136"/>
      <c r="D140" s="136"/>
      <c r="E140" s="136"/>
      <c r="F140" s="136"/>
      <c r="G140" s="136"/>
      <c r="H140" s="23">
        <f>I140/I145</f>
        <v>0</v>
      </c>
      <c r="I140" s="24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8" t="s">
        <v>122</v>
      </c>
      <c r="B143" s="158"/>
      <c r="C143" s="158"/>
      <c r="D143" s="158"/>
      <c r="E143" s="158"/>
      <c r="F143" s="55">
        <v>0.18</v>
      </c>
      <c r="G143" s="56">
        <f>I145*F143</f>
        <v>829.3703366325102</v>
      </c>
      <c r="H143" s="57" t="s">
        <v>109</v>
      </c>
      <c r="I143" s="58">
        <f>I97</f>
        <v>136.88036363636363</v>
      </c>
      <c r="L143" s="2"/>
    </row>
    <row r="144" spans="1:12" s="61" customFormat="1" ht="16.5" customHeight="1" x14ac:dyDescent="0.25">
      <c r="A144" s="155" t="s">
        <v>110</v>
      </c>
      <c r="B144" s="155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56">
        <f>I46</f>
        <v>2247.4581818181819</v>
      </c>
      <c r="B145" s="156"/>
      <c r="C145" s="62">
        <f>I66</f>
        <v>827.06461090909102</v>
      </c>
      <c r="D145" s="62">
        <f>I78</f>
        <v>572.97373124727278</v>
      </c>
      <c r="E145" s="62">
        <f>I85</f>
        <v>159.92912421818184</v>
      </c>
      <c r="F145" s="62">
        <f>I89</f>
        <v>210.85433309899639</v>
      </c>
      <c r="G145" s="62">
        <f>I102</f>
        <v>726.21336363636362</v>
      </c>
      <c r="H145" s="62">
        <f>A145+C145+D145+E145+F145+G145</f>
        <v>4744.493344928087</v>
      </c>
      <c r="I145" s="62">
        <f>H145-I143</f>
        <v>4607.6129812917234</v>
      </c>
      <c r="J145" s="34"/>
      <c r="L145" s="2"/>
    </row>
    <row r="146" spans="1:12" ht="4.5" customHeight="1" x14ac:dyDescent="0.25"/>
    <row r="147" spans="1:12" ht="12" customHeight="1" x14ac:dyDescent="0.25">
      <c r="A147" s="137" t="s">
        <v>123</v>
      </c>
      <c r="B147" s="137"/>
      <c r="C147" s="137"/>
      <c r="D147" s="137"/>
      <c r="E147" s="137"/>
      <c r="F147" s="137"/>
      <c r="G147" s="137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5" t="s">
        <v>124</v>
      </c>
      <c r="B149" s="135"/>
      <c r="C149" s="135"/>
      <c r="D149" s="135"/>
      <c r="E149" s="135"/>
      <c r="F149" s="135"/>
      <c r="G149" s="135"/>
      <c r="H149" s="135"/>
      <c r="I149" s="135"/>
    </row>
    <row r="150" spans="1:12" ht="33.75" customHeight="1" x14ac:dyDescent="0.25">
      <c r="A150" s="22" t="s">
        <v>32</v>
      </c>
      <c r="B150" s="157" t="s">
        <v>125</v>
      </c>
      <c r="C150" s="157"/>
      <c r="D150" s="157"/>
      <c r="E150" s="157"/>
      <c r="F150" s="157"/>
      <c r="G150" s="157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6" t="s">
        <v>126</v>
      </c>
      <c r="C151" s="136"/>
      <c r="D151" s="136"/>
      <c r="E151" s="136"/>
      <c r="F151" s="136"/>
      <c r="G151" s="136"/>
      <c r="H151" s="23">
        <f>I151/$I$116</f>
        <v>1.9241982507288632E-2</v>
      </c>
      <c r="I151" s="24">
        <f>($D$161/$E$162)*G161</f>
        <v>91.293457949053575</v>
      </c>
    </row>
    <row r="152" spans="1:12" ht="15" customHeight="1" x14ac:dyDescent="0.25">
      <c r="A152" s="17">
        <v>2</v>
      </c>
      <c r="B152" s="136" t="s">
        <v>127</v>
      </c>
      <c r="C152" s="136"/>
      <c r="D152" s="136"/>
      <c r="E152" s="136"/>
      <c r="F152" s="136"/>
      <c r="G152" s="136"/>
      <c r="H152" s="23">
        <f>I152/$I$116</f>
        <v>8.8629737609329462E-2</v>
      </c>
      <c r="I152" s="24">
        <f>($D$161/$E$162)*G162</f>
        <v>420.50320025018618</v>
      </c>
    </row>
    <row r="153" spans="1:12" ht="15" customHeight="1" x14ac:dyDescent="0.25">
      <c r="A153" s="17">
        <v>3</v>
      </c>
      <c r="B153" s="136" t="s">
        <v>12</v>
      </c>
      <c r="C153" s="136"/>
      <c r="D153" s="136"/>
      <c r="E153" s="136"/>
      <c r="F153" s="136"/>
      <c r="G153" s="136"/>
      <c r="H153" s="23">
        <f>I153/$I$116</f>
        <v>5.8309037900874647E-2</v>
      </c>
      <c r="I153" s="24">
        <f>($D$161/$E$162)*G163</f>
        <v>276.64684226985935</v>
      </c>
    </row>
    <row r="154" spans="1:12" ht="15" customHeight="1" x14ac:dyDescent="0.25">
      <c r="A154" s="17">
        <v>4</v>
      </c>
      <c r="B154" s="136" t="s">
        <v>128</v>
      </c>
      <c r="C154" s="136"/>
      <c r="D154" s="136"/>
      <c r="E154" s="136"/>
      <c r="F154" s="136"/>
      <c r="G154" s="13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6" t="s">
        <v>129</v>
      </c>
      <c r="C155" s="136"/>
      <c r="D155" s="136"/>
      <c r="E155" s="136"/>
      <c r="F155" s="136"/>
      <c r="G155" s="13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25">
        <f>H151+H152+H153+H154+H155</f>
        <v>0.16618075801749274</v>
      </c>
      <c r="I156" s="26">
        <f>SUM(I151:I155)</f>
        <v>788.44350046909904</v>
      </c>
    </row>
    <row r="157" spans="1:12" ht="11.25" customHeight="1" x14ac:dyDescent="0.25">
      <c r="A157" s="29" t="s">
        <v>131</v>
      </c>
      <c r="B157" s="154" t="s">
        <v>132</v>
      </c>
      <c r="C157" s="154"/>
      <c r="D157" s="154"/>
      <c r="E157" s="154"/>
      <c r="F157" s="154"/>
      <c r="G157" s="154"/>
      <c r="H157" s="154"/>
      <c r="I157" s="154"/>
    </row>
    <row r="158" spans="1:12" ht="18.75" customHeight="1" x14ac:dyDescent="0.25">
      <c r="A158" s="29" t="s">
        <v>133</v>
      </c>
      <c r="B158" s="143" t="s">
        <v>134</v>
      </c>
      <c r="C158" s="143"/>
      <c r="D158" s="143"/>
      <c r="E158" s="143"/>
      <c r="F158" s="143"/>
      <c r="G158" s="143"/>
      <c r="H158" s="143"/>
      <c r="I158" s="143"/>
    </row>
    <row r="159" spans="1:12" ht="13.5" customHeight="1" x14ac:dyDescent="0.25">
      <c r="A159" s="148" t="s">
        <v>135</v>
      </c>
      <c r="B159" s="148"/>
      <c r="C159" s="148"/>
      <c r="D159" s="148"/>
      <c r="E159" s="148"/>
      <c r="F159" s="148"/>
      <c r="G159" s="148"/>
      <c r="H159" s="148"/>
      <c r="I159" s="148"/>
    </row>
    <row r="160" spans="1:12" ht="13.5" customHeight="1" x14ac:dyDescent="0.25">
      <c r="A160" s="149" t="s">
        <v>136</v>
      </c>
      <c r="B160" s="149"/>
      <c r="C160" s="17" t="s">
        <v>137</v>
      </c>
      <c r="D160" s="150" t="s">
        <v>138</v>
      </c>
      <c r="E160" s="150"/>
      <c r="F160" s="17" t="s">
        <v>139</v>
      </c>
      <c r="G160" s="63" t="s">
        <v>140</v>
      </c>
      <c r="H160" s="149" t="s">
        <v>141</v>
      </c>
      <c r="I160" s="149"/>
    </row>
    <row r="161" spans="1:10" ht="13.5" customHeight="1" x14ac:dyDescent="0.25">
      <c r="A161" s="151">
        <f>I116</f>
        <v>4744.493344928087</v>
      </c>
      <c r="B161" s="151"/>
      <c r="C161" s="24">
        <f>I147</f>
        <v>0</v>
      </c>
      <c r="D161" s="152">
        <f>A161+C161</f>
        <v>4744.493344928087</v>
      </c>
      <c r="E161" s="152"/>
      <c r="F161" s="17" t="str">
        <f>B151</f>
        <v>PIS</v>
      </c>
      <c r="G161" s="64">
        <v>1.6500000000000001E-2</v>
      </c>
      <c r="H161" s="141">
        <v>6.4999999999999997E-3</v>
      </c>
      <c r="I161" s="141"/>
      <c r="J161" s="34"/>
    </row>
    <row r="162" spans="1:10" ht="13.5" customHeight="1" x14ac:dyDescent="0.25">
      <c r="A162" s="145" t="s">
        <v>142</v>
      </c>
      <c r="B162" s="14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41">
        <v>0.03</v>
      </c>
      <c r="I162" s="141"/>
    </row>
    <row r="163" spans="1:10" ht="13.5" customHeight="1" x14ac:dyDescent="0.25">
      <c r="A163" s="146" t="s">
        <v>143</v>
      </c>
      <c r="B163" s="146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41">
        <f>I11</f>
        <v>0.05</v>
      </c>
      <c r="I163" s="141"/>
    </row>
    <row r="164" spans="1:10" ht="13.5" customHeight="1" x14ac:dyDescent="0.25">
      <c r="A164" s="147" t="s">
        <v>144</v>
      </c>
      <c r="B164" s="147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41">
        <v>0</v>
      </c>
      <c r="I164" s="141"/>
    </row>
    <row r="165" spans="1:10" ht="13.5" customHeight="1" x14ac:dyDescent="0.25">
      <c r="A165" s="140" t="s">
        <v>146</v>
      </c>
      <c r="B165" s="140" t="s">
        <v>147</v>
      </c>
      <c r="C165" s="140"/>
      <c r="D165" s="140"/>
      <c r="E165" s="140"/>
      <c r="F165" s="12" t="s">
        <v>148</v>
      </c>
      <c r="G165" s="64">
        <v>0</v>
      </c>
      <c r="H165" s="141">
        <v>0</v>
      </c>
      <c r="I165" s="141"/>
    </row>
    <row r="166" spans="1:10" ht="18" customHeight="1" x14ac:dyDescent="0.25">
      <c r="A166" s="140"/>
      <c r="B166" s="140"/>
      <c r="C166" s="140"/>
      <c r="D166" s="140"/>
      <c r="E166" s="140"/>
      <c r="F166" s="3" t="s">
        <v>149</v>
      </c>
      <c r="G166" s="71">
        <f>SUM(G161:G165)</f>
        <v>0.14250000000000002</v>
      </c>
      <c r="H166" s="142">
        <f>SUM(H161:I165)</f>
        <v>8.6499999999999994E-2</v>
      </c>
      <c r="I166" s="142"/>
    </row>
    <row r="167" spans="1:10" ht="18" customHeight="1" x14ac:dyDescent="0.25">
      <c r="A167" s="29" t="s">
        <v>150</v>
      </c>
      <c r="B167" s="143" t="s">
        <v>151</v>
      </c>
      <c r="C167" s="143"/>
      <c r="D167" s="143"/>
      <c r="E167" s="143"/>
      <c r="F167" s="143"/>
      <c r="G167" s="143"/>
      <c r="H167" s="143"/>
      <c r="I167" s="143"/>
    </row>
    <row r="168" spans="1:10" ht="4.5" customHeight="1" x14ac:dyDescent="0.25">
      <c r="A168" s="72"/>
      <c r="B168" s="144"/>
      <c r="C168" s="144"/>
      <c r="D168" s="144"/>
      <c r="E168" s="144"/>
      <c r="F168" s="144"/>
      <c r="G168" s="144"/>
      <c r="H168" s="144"/>
      <c r="I168" s="144"/>
    </row>
    <row r="169" spans="1:10" ht="12" customHeight="1" x14ac:dyDescent="0.25">
      <c r="A169" s="137" t="s">
        <v>152</v>
      </c>
      <c r="B169" s="137"/>
      <c r="C169" s="137"/>
      <c r="D169" s="137"/>
      <c r="E169" s="137"/>
      <c r="F169" s="137"/>
      <c r="G169" s="137"/>
      <c r="H169" s="47">
        <f>H156</f>
        <v>0.16618075801749274</v>
      </c>
      <c r="I169" s="48">
        <f>I156</f>
        <v>788.44350046909904</v>
      </c>
    </row>
    <row r="170" spans="1:10" ht="4.5" customHeight="1" x14ac:dyDescent="0.25"/>
    <row r="171" spans="1:10" ht="11.25" customHeight="1" x14ac:dyDescent="0.25">
      <c r="A171" s="139" t="s">
        <v>153</v>
      </c>
      <c r="B171" s="139"/>
      <c r="C171" s="139"/>
      <c r="D171" s="139"/>
      <c r="E171" s="139"/>
      <c r="F171" s="139"/>
      <c r="G171" s="139"/>
      <c r="H171" s="139"/>
      <c r="I171" s="139"/>
    </row>
    <row r="172" spans="1:10" ht="11.25" customHeight="1" x14ac:dyDescent="0.25">
      <c r="A172" s="135" t="s">
        <v>31</v>
      </c>
      <c r="B172" s="135"/>
      <c r="C172" s="135"/>
      <c r="D172" s="135"/>
      <c r="E172" s="135"/>
      <c r="F172" s="135"/>
      <c r="G172" s="135"/>
      <c r="H172" s="135"/>
      <c r="I172" s="135"/>
    </row>
    <row r="173" spans="1:10" ht="15" customHeight="1" x14ac:dyDescent="0.25">
      <c r="A173" s="17">
        <v>1</v>
      </c>
      <c r="B173" s="136" t="s">
        <v>154</v>
      </c>
      <c r="C173" s="136"/>
      <c r="D173" s="136"/>
      <c r="E173" s="136"/>
      <c r="F173" s="136"/>
      <c r="G173" s="136"/>
      <c r="H173" s="23">
        <f>I173/$G$196</f>
        <v>0.40619624705961133</v>
      </c>
      <c r="I173" s="73">
        <f>I46</f>
        <v>2247.4581818181819</v>
      </c>
    </row>
    <row r="174" spans="1:10" ht="15" customHeight="1" x14ac:dyDescent="0.25">
      <c r="A174" s="17">
        <v>2</v>
      </c>
      <c r="B174" s="136" t="s">
        <v>155</v>
      </c>
      <c r="C174" s="136"/>
      <c r="D174" s="136"/>
      <c r="E174" s="136"/>
      <c r="F174" s="136"/>
      <c r="G174" s="136"/>
      <c r="H174" s="23">
        <f>I174/$G$196</f>
        <v>0.32005096912441305</v>
      </c>
      <c r="I174" s="73">
        <f>I66+I78+I85+I89</f>
        <v>1770.8217994735421</v>
      </c>
    </row>
    <row r="175" spans="1:10" ht="15" customHeight="1" x14ac:dyDescent="0.25">
      <c r="A175" s="17">
        <v>3</v>
      </c>
      <c r="B175" s="136" t="s">
        <v>156</v>
      </c>
      <c r="C175" s="136"/>
      <c r="D175" s="136"/>
      <c r="E175" s="136"/>
      <c r="F175" s="136"/>
      <c r="G175" s="136"/>
      <c r="H175" s="23">
        <f>I175/$G$196</f>
        <v>0.13125278381597574</v>
      </c>
      <c r="I175" s="73">
        <f>I102</f>
        <v>726.21336363636362</v>
      </c>
    </row>
    <row r="176" spans="1:10" s="28" customFormat="1" ht="15" customHeight="1" x14ac:dyDescent="0.25">
      <c r="A176" s="137" t="s">
        <v>157</v>
      </c>
      <c r="B176" s="137"/>
      <c r="C176" s="137"/>
      <c r="D176" s="137"/>
      <c r="E176" s="137"/>
      <c r="F176" s="137"/>
      <c r="G176" s="137"/>
      <c r="H176" s="47">
        <f>H173+H174+H175</f>
        <v>0.85750000000000004</v>
      </c>
      <c r="I176" s="48">
        <f>SUM(I173:I175)</f>
        <v>4744.493344928087</v>
      </c>
      <c r="J176" s="35"/>
    </row>
    <row r="177" spans="1:11" ht="4.5" customHeight="1" x14ac:dyDescent="0.25"/>
    <row r="178" spans="1:11" ht="11.25" customHeight="1" x14ac:dyDescent="0.25">
      <c r="A178" s="135" t="s">
        <v>101</v>
      </c>
      <c r="B178" s="135"/>
      <c r="C178" s="135"/>
      <c r="D178" s="135"/>
      <c r="E178" s="135"/>
      <c r="F178" s="135"/>
      <c r="G178" s="135"/>
      <c r="H178" s="135"/>
      <c r="I178" s="135"/>
    </row>
    <row r="179" spans="1:11" ht="15" customHeight="1" x14ac:dyDescent="0.25">
      <c r="A179" s="17">
        <v>1</v>
      </c>
      <c r="B179" s="136" t="s">
        <v>158</v>
      </c>
      <c r="C179" s="136"/>
      <c r="D179" s="136"/>
      <c r="E179" s="136"/>
      <c r="F179" s="136"/>
      <c r="G179" s="136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6" t="s">
        <v>159</v>
      </c>
      <c r="C180" s="136"/>
      <c r="D180" s="136"/>
      <c r="E180" s="136"/>
      <c r="F180" s="136"/>
      <c r="G180" s="136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6" t="s">
        <v>160</v>
      </c>
      <c r="C181" s="136"/>
      <c r="D181" s="136"/>
      <c r="E181" s="136"/>
      <c r="F181" s="136"/>
      <c r="G181" s="136"/>
      <c r="H181" s="23">
        <f>I181/$G$196</f>
        <v>0</v>
      </c>
      <c r="I181" s="24">
        <f>I141</f>
        <v>0</v>
      </c>
    </row>
    <row r="182" spans="1:11" ht="15" customHeight="1" x14ac:dyDescent="0.25">
      <c r="A182" s="137" t="s">
        <v>161</v>
      </c>
      <c r="B182" s="137"/>
      <c r="C182" s="137"/>
      <c r="D182" s="137"/>
      <c r="E182" s="137"/>
      <c r="F182" s="137"/>
      <c r="G182" s="137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5" t="s">
        <v>124</v>
      </c>
      <c r="B184" s="135"/>
      <c r="C184" s="135"/>
      <c r="D184" s="135"/>
      <c r="E184" s="135"/>
      <c r="F184" s="135"/>
      <c r="G184" s="135"/>
      <c r="H184" s="135"/>
      <c r="I184" s="135"/>
    </row>
    <row r="185" spans="1:11" ht="15" customHeight="1" x14ac:dyDescent="0.25">
      <c r="A185" s="17">
        <v>1</v>
      </c>
      <c r="B185" s="136" t="s">
        <v>162</v>
      </c>
      <c r="C185" s="136"/>
      <c r="D185" s="136"/>
      <c r="E185" s="136"/>
      <c r="F185" s="136"/>
      <c r="G185" s="136"/>
      <c r="H185" s="23">
        <f>I185/$G$196</f>
        <v>0.14250000000000002</v>
      </c>
      <c r="I185" s="24">
        <f>I156</f>
        <v>788.44350046909904</v>
      </c>
    </row>
    <row r="186" spans="1:11" ht="15" customHeight="1" x14ac:dyDescent="0.25">
      <c r="A186" s="137" t="s">
        <v>163</v>
      </c>
      <c r="B186" s="137"/>
      <c r="C186" s="137"/>
      <c r="D186" s="137"/>
      <c r="E186" s="137"/>
      <c r="F186" s="137"/>
      <c r="G186" s="137"/>
      <c r="H186" s="47">
        <f>H185</f>
        <v>0.14250000000000002</v>
      </c>
      <c r="I186" s="48">
        <f>I156</f>
        <v>788.44350046909904</v>
      </c>
      <c r="K186" s="41"/>
    </row>
    <row r="187" spans="1:11" ht="4.5" customHeight="1" x14ac:dyDescent="0.25"/>
    <row r="188" spans="1:11" ht="11.25" customHeight="1" x14ac:dyDescent="0.25">
      <c r="A188" s="138" t="s">
        <v>184</v>
      </c>
      <c r="B188" s="138"/>
      <c r="C188" s="138"/>
      <c r="D188" s="138"/>
      <c r="E188" s="138"/>
      <c r="F188" s="138"/>
      <c r="G188" s="138"/>
      <c r="H188" s="138"/>
      <c r="I188" s="138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22.5" customHeight="1" x14ac:dyDescent="0.25">
      <c r="A190" s="192" t="s">
        <v>200</v>
      </c>
      <c r="B190" s="193"/>
      <c r="C190" s="193"/>
      <c r="D190" s="193"/>
      <c r="E190" s="193"/>
      <c r="F190" s="193"/>
      <c r="G190" s="193"/>
      <c r="H190" s="194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38" t="s">
        <v>182</v>
      </c>
      <c r="B192" s="138"/>
      <c r="C192" s="138"/>
      <c r="D192" s="138"/>
      <c r="E192" s="138"/>
      <c r="F192" s="192"/>
      <c r="G192" s="195" t="s">
        <v>186</v>
      </c>
      <c r="H192" s="196"/>
      <c r="I192" s="197"/>
    </row>
    <row r="193" spans="1:9" ht="11.25" customHeight="1" x14ac:dyDescent="0.25">
      <c r="A193" s="138"/>
      <c r="B193" s="138"/>
      <c r="C193" s="138"/>
      <c r="D193" s="138"/>
      <c r="E193" s="138"/>
      <c r="F193" s="138"/>
      <c r="G193" s="107"/>
      <c r="H193" s="108"/>
      <c r="I193" s="109">
        <f>((H70+H76+H77+H82+H83+H84)+((H70+H76+H77+H82+H83+H84)*H66))*I46*H196</f>
        <v>865.32136549029826</v>
      </c>
    </row>
    <row r="194" spans="1:9" ht="4.9000000000000004" customHeight="1" x14ac:dyDescent="0.25">
      <c r="A194" s="198"/>
      <c r="B194" s="198"/>
      <c r="C194" s="198"/>
      <c r="D194" s="198"/>
      <c r="E194" s="198"/>
      <c r="F194" s="198"/>
      <c r="G194" s="198"/>
      <c r="H194" s="198"/>
      <c r="I194" s="198"/>
    </row>
    <row r="195" spans="1:9" ht="35.450000000000003" customHeight="1" x14ac:dyDescent="0.25">
      <c r="A195" s="199" t="s">
        <v>183</v>
      </c>
      <c r="B195" s="200"/>
      <c r="C195" s="200"/>
      <c r="D195" s="200"/>
      <c r="E195" s="200"/>
      <c r="F195" s="201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202"/>
      <c r="B196" s="203"/>
      <c r="C196" s="203"/>
      <c r="D196" s="203"/>
      <c r="E196" s="203"/>
      <c r="F196" s="204"/>
      <c r="G196" s="90">
        <f>I176+I182+I186</f>
        <v>5532.9368453971856</v>
      </c>
      <c r="H196" s="81">
        <f>IF(D6="12x36",2,1)</f>
        <v>1</v>
      </c>
      <c r="I196" s="91">
        <f>G196*H196</f>
        <v>5532.9368453971856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77FD9-2147-48BF-BBB6-FEBC061F5FEA}">
  <dimension ref="A1:L196"/>
  <sheetViews>
    <sheetView showGridLines="0" tabSelected="1" view="pageBreakPreview" zoomScale="130" zoomScaleNormal="130" zoomScaleSheetLayoutView="130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4"/>
    </row>
    <row r="2" spans="1:11" ht="22.5" customHeight="1" x14ac:dyDescent="0.25">
      <c r="A2" s="179" t="s">
        <v>1</v>
      </c>
      <c r="B2" s="179"/>
      <c r="C2" s="180" t="s">
        <v>212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82" t="s">
        <v>218</v>
      </c>
      <c r="E5" s="182"/>
      <c r="F5" s="182"/>
      <c r="G5" s="183" t="str">
        <f>IF(D6="12x36","Regime de trabalho:","Quantidade de HORAS/MÊS")</f>
        <v>Quantidade de HORAS/MÊS</v>
      </c>
      <c r="H5" s="183"/>
      <c r="I5" s="184">
        <f>IF(D6="12x36",D6,5*D6)</f>
        <v>200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40</v>
      </c>
      <c r="E6" s="162"/>
      <c r="F6" s="162"/>
      <c r="G6" s="183"/>
      <c r="H6" s="183"/>
      <c r="I6" s="184"/>
    </row>
    <row r="7" spans="1:11" ht="22.5" customHeight="1" x14ac:dyDescent="0.25">
      <c r="A7" s="162" t="s">
        <v>6</v>
      </c>
      <c r="B7" s="162"/>
      <c r="C7" s="162"/>
      <c r="D7" s="136" t="s">
        <v>214</v>
      </c>
      <c r="E7" s="136"/>
      <c r="F7" s="136"/>
      <c r="G7" s="185" t="s">
        <v>7</v>
      </c>
      <c r="H7" s="185"/>
      <c r="I7" s="186">
        <v>0.4</v>
      </c>
    </row>
    <row r="8" spans="1:11" ht="22.5" customHeight="1" x14ac:dyDescent="0.25">
      <c r="A8" s="162" t="s">
        <v>8</v>
      </c>
      <c r="B8" s="162"/>
      <c r="C8" s="162"/>
      <c r="D8" s="136" t="s">
        <v>15</v>
      </c>
      <c r="E8" s="136"/>
      <c r="F8" s="136"/>
      <c r="G8" s="185"/>
      <c r="H8" s="185"/>
      <c r="I8" s="186"/>
    </row>
    <row r="9" spans="1:11" ht="24.75" customHeight="1" x14ac:dyDescent="0.25">
      <c r="A9" s="162" t="s">
        <v>9</v>
      </c>
      <c r="B9" s="162"/>
      <c r="C9" s="162"/>
      <c r="D9" s="162" t="s">
        <v>217</v>
      </c>
      <c r="E9" s="162"/>
      <c r="F9" s="162"/>
      <c r="G9" s="185" t="s">
        <v>10</v>
      </c>
      <c r="H9" s="185"/>
      <c r="I9" s="9" t="s">
        <v>185</v>
      </c>
    </row>
    <row r="10" spans="1:11" ht="32.25" customHeight="1" x14ac:dyDescent="0.25">
      <c r="A10" s="191" t="s">
        <v>178</v>
      </c>
      <c r="B10" s="191"/>
      <c r="C10" s="191"/>
      <c r="D10" s="191"/>
      <c r="E10" s="191"/>
      <c r="F10" s="191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50" t="s">
        <v>12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50" t="s">
        <v>14</v>
      </c>
      <c r="B12" s="150"/>
      <c r="C12" s="150"/>
      <c r="D12" s="150"/>
      <c r="E12" s="150"/>
      <c r="F12" s="150"/>
      <c r="G12" s="187" t="s">
        <v>15</v>
      </c>
      <c r="H12" s="10" t="s">
        <v>16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17</v>
      </c>
      <c r="I13" s="14">
        <v>22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18</v>
      </c>
      <c r="I14" s="9">
        <v>0.06</v>
      </c>
    </row>
    <row r="15" spans="1:11" ht="11.25" customHeight="1" x14ac:dyDescent="0.25">
      <c r="A15" s="150" t="s">
        <v>177</v>
      </c>
      <c r="B15" s="150"/>
      <c r="C15" s="150"/>
      <c r="D15" s="150"/>
      <c r="E15" s="150"/>
      <c r="F15" s="150"/>
      <c r="G15" s="187" t="s">
        <v>15</v>
      </c>
      <c r="H15" s="10" t="s">
        <v>16</v>
      </c>
      <c r="I15" s="11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17</v>
      </c>
      <c r="I16" s="14">
        <v>22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18</v>
      </c>
      <c r="I17" s="9">
        <v>0.19</v>
      </c>
    </row>
    <row r="18" spans="1:9" ht="11.25" customHeight="1" x14ac:dyDescent="0.25">
      <c r="A18" s="150" t="s">
        <v>20</v>
      </c>
      <c r="B18" s="150"/>
      <c r="C18" s="150"/>
      <c r="D18" s="150"/>
      <c r="E18" s="150"/>
      <c r="F18" s="150"/>
      <c r="G18" s="187" t="s">
        <v>15</v>
      </c>
      <c r="H18" s="10" t="s">
        <v>16</v>
      </c>
      <c r="I18" s="11">
        <v>0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17</v>
      </c>
      <c r="I19" s="14">
        <v>0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18</v>
      </c>
      <c r="I20" s="9">
        <v>0</v>
      </c>
    </row>
    <row r="21" spans="1:9" ht="14.25" customHeight="1" x14ac:dyDescent="0.25">
      <c r="A21" s="149" t="s">
        <v>207</v>
      </c>
      <c r="B21" s="149"/>
      <c r="C21" s="149"/>
      <c r="D21" s="149"/>
      <c r="E21" s="149"/>
      <c r="F21" s="149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49" t="s">
        <v>206</v>
      </c>
      <c r="B22" s="149"/>
      <c r="C22" s="149"/>
      <c r="D22" s="149"/>
      <c r="E22" s="149"/>
      <c r="F22" s="149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0" t="s">
        <v>179</v>
      </c>
      <c r="B23" s="189"/>
      <c r="C23" s="189"/>
      <c r="D23" s="189"/>
      <c r="E23" s="189"/>
      <c r="F23" s="190"/>
      <c r="G23" s="116" t="s">
        <v>15</v>
      </c>
      <c r="H23" s="15" t="s">
        <v>21</v>
      </c>
      <c r="I23" s="117" t="s">
        <v>185</v>
      </c>
    </row>
    <row r="24" spans="1:9" ht="22.5" customHeight="1" x14ac:dyDescent="0.25">
      <c r="A24" s="167" t="s">
        <v>22</v>
      </c>
      <c r="B24" s="167"/>
      <c r="C24" s="167"/>
      <c r="D24" s="167"/>
      <c r="E24" s="167"/>
      <c r="F24" s="167"/>
      <c r="G24" s="15"/>
      <c r="H24" s="15" t="s">
        <v>23</v>
      </c>
      <c r="I24" s="18">
        <v>0.37</v>
      </c>
    </row>
    <row r="25" spans="1:9" ht="34.5" customHeight="1" x14ac:dyDescent="0.25">
      <c r="A25" s="149" t="s">
        <v>24</v>
      </c>
      <c r="B25" s="149"/>
      <c r="C25" s="149"/>
      <c r="D25" s="149"/>
      <c r="E25" s="149"/>
      <c r="F25" s="149"/>
      <c r="G25" s="10"/>
      <c r="H25" s="10" t="s">
        <v>25</v>
      </c>
      <c r="I25" s="11">
        <f>I10/H10*I5</f>
        <v>1605.3272727272727</v>
      </c>
    </row>
    <row r="26" spans="1:9" ht="15" customHeight="1" x14ac:dyDescent="0.25">
      <c r="A26" s="149" t="s">
        <v>26</v>
      </c>
      <c r="B26" s="149"/>
      <c r="C26" s="149"/>
      <c r="D26" s="149"/>
      <c r="E26" s="149"/>
      <c r="F26" s="149"/>
      <c r="G26" s="15"/>
      <c r="H26" s="19" t="s">
        <v>27</v>
      </c>
      <c r="I26" s="20" t="s">
        <v>185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28</v>
      </c>
      <c r="I27" s="9" t="s">
        <v>185</v>
      </c>
    </row>
    <row r="28" spans="1:9" ht="26.25" customHeight="1" x14ac:dyDescent="0.25">
      <c r="A28" s="149" t="s">
        <v>29</v>
      </c>
      <c r="B28" s="149"/>
      <c r="C28" s="149"/>
      <c r="D28" s="149"/>
      <c r="E28" s="149"/>
      <c r="F28" s="149"/>
      <c r="G28" s="15"/>
      <c r="H28" s="10" t="s">
        <v>27</v>
      </c>
      <c r="I28" s="20" t="s">
        <v>185</v>
      </c>
    </row>
    <row r="29" spans="1:9" ht="35.25" customHeight="1" x14ac:dyDescent="0.25">
      <c r="A29" s="149" t="s">
        <v>30</v>
      </c>
      <c r="B29" s="149"/>
      <c r="C29" s="149"/>
      <c r="D29" s="149"/>
      <c r="E29" s="149"/>
      <c r="F29" s="149"/>
      <c r="G29" s="10"/>
      <c r="H29" s="8" t="s">
        <v>23</v>
      </c>
      <c r="I29" s="9">
        <v>0.2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205"/>
      <c r="B31" s="205"/>
      <c r="C31" s="205"/>
      <c r="D31" s="205"/>
      <c r="E31" s="205"/>
      <c r="F31" s="205"/>
      <c r="G31" s="205"/>
      <c r="H31" s="205"/>
      <c r="I31" s="205"/>
    </row>
    <row r="32" spans="1:9" ht="1.1499999999999999" customHeight="1" x14ac:dyDescent="0.25">
      <c r="A32" s="205"/>
      <c r="B32" s="205"/>
      <c r="C32" s="205"/>
      <c r="D32" s="205"/>
      <c r="E32" s="205"/>
      <c r="F32" s="205"/>
      <c r="G32" s="205"/>
      <c r="H32" s="205"/>
      <c r="I32" s="205"/>
    </row>
    <row r="33" spans="1:10" ht="1.1499999999999999" customHeight="1" x14ac:dyDescent="0.25">
      <c r="A33" s="205"/>
      <c r="B33" s="205"/>
      <c r="C33" s="205"/>
      <c r="D33" s="205"/>
      <c r="E33" s="205"/>
      <c r="F33" s="205"/>
      <c r="G33" s="205"/>
      <c r="H33" s="205"/>
      <c r="I33" s="205"/>
    </row>
    <row r="34" spans="1:10" ht="1.1499999999999999" customHeight="1" x14ac:dyDescent="0.25">
      <c r="A34" s="205"/>
      <c r="B34" s="205"/>
      <c r="C34" s="205"/>
      <c r="D34" s="205"/>
      <c r="E34" s="205"/>
      <c r="F34" s="205"/>
      <c r="G34" s="205"/>
      <c r="H34" s="205"/>
      <c r="I34" s="205"/>
    </row>
    <row r="35" spans="1:10" ht="1.1499999999999999" customHeight="1" x14ac:dyDescent="0.25">
      <c r="A35" s="206"/>
      <c r="B35" s="206"/>
      <c r="C35" s="206"/>
      <c r="D35" s="206"/>
      <c r="E35" s="206"/>
      <c r="F35" s="206"/>
      <c r="G35" s="206"/>
      <c r="H35" s="206"/>
      <c r="I35" s="206"/>
    </row>
    <row r="36" spans="1:10" ht="8.25" customHeight="1" x14ac:dyDescent="0.25">
      <c r="A36" s="135" t="s">
        <v>31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32</v>
      </c>
      <c r="B37" s="157" t="s">
        <v>33</v>
      </c>
      <c r="C37" s="157"/>
      <c r="D37" s="157"/>
      <c r="E37" s="157"/>
      <c r="F37" s="157"/>
      <c r="G37" s="157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0.56497175141242939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6" t="s">
        <v>38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39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40</v>
      </c>
      <c r="C42" s="136"/>
      <c r="D42" s="136"/>
      <c r="E42" s="136"/>
      <c r="F42" s="136"/>
      <c r="G42" s="136"/>
      <c r="H42" s="23">
        <f t="shared" si="0"/>
        <v>0.22598870056497175</v>
      </c>
      <c r="I42" s="24">
        <f>IF(I7=40%,I25*I7,0)</f>
        <v>642.13090909090909</v>
      </c>
    </row>
    <row r="43" spans="1:10" ht="15" customHeight="1" x14ac:dyDescent="0.25">
      <c r="A43" s="17">
        <f t="shared" si="1"/>
        <v>6</v>
      </c>
      <c r="B43" s="136" t="s">
        <v>172</v>
      </c>
      <c r="C43" s="136"/>
      <c r="D43" s="136"/>
      <c r="E43" s="136"/>
      <c r="F43" s="136"/>
      <c r="G43" s="136"/>
      <c r="H43" s="23">
        <f t="shared" si="0"/>
        <v>0.20903954802259886</v>
      </c>
      <c r="I43" s="24">
        <f>IF(I24="Não aplicável",0,I38*I24)</f>
        <v>593.97109090909089</v>
      </c>
    </row>
    <row r="44" spans="1:10" ht="15" customHeight="1" x14ac:dyDescent="0.25">
      <c r="A44" s="17">
        <f t="shared" si="1"/>
        <v>7</v>
      </c>
      <c r="B44" s="136" t="s">
        <v>41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42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43</v>
      </c>
      <c r="B46" s="153"/>
      <c r="C46" s="153"/>
      <c r="D46" s="153"/>
      <c r="E46" s="153"/>
      <c r="F46" s="153"/>
      <c r="G46" s="153"/>
      <c r="H46" s="25">
        <f>SUM(H38:H45)</f>
        <v>1</v>
      </c>
      <c r="I46" s="26">
        <f>SUM(I38:I45)</f>
        <v>2841.4292727272727</v>
      </c>
      <c r="J46" s="27"/>
    </row>
    <row r="47" spans="1:10" s="28" customFormat="1" ht="1.1499999999999999" customHeight="1" x14ac:dyDescent="0.25">
      <c r="A47" s="175"/>
      <c r="B47" s="175"/>
      <c r="C47" s="175"/>
      <c r="D47" s="175"/>
      <c r="E47" s="175"/>
      <c r="F47" s="175"/>
      <c r="G47" s="175"/>
      <c r="H47" s="175"/>
      <c r="I47" s="175"/>
      <c r="J47" s="27"/>
    </row>
    <row r="48" spans="1:10" s="28" customFormat="1" ht="1.1499999999999999" customHeight="1" x14ac:dyDescent="0.25">
      <c r="A48" s="176"/>
      <c r="B48" s="176"/>
      <c r="C48" s="176"/>
      <c r="D48" s="176"/>
      <c r="E48" s="176"/>
      <c r="F48" s="176"/>
      <c r="G48" s="176"/>
      <c r="H48" s="176"/>
      <c r="I48" s="176"/>
      <c r="J48" s="27"/>
    </row>
    <row r="49" spans="1:10" s="28" customFormat="1" ht="1.1499999999999999" customHeight="1" x14ac:dyDescent="0.25">
      <c r="A49" s="176"/>
      <c r="B49" s="176"/>
      <c r="C49" s="176"/>
      <c r="D49" s="176"/>
      <c r="E49" s="176"/>
      <c r="F49" s="176"/>
      <c r="G49" s="176"/>
      <c r="H49" s="176"/>
      <c r="I49" s="176"/>
      <c r="J49" s="27"/>
    </row>
    <row r="50" spans="1:10" s="28" customFormat="1" ht="1.1499999999999999" customHeight="1" x14ac:dyDescent="0.25">
      <c r="A50" s="176"/>
      <c r="B50" s="176"/>
      <c r="C50" s="176"/>
      <c r="D50" s="176"/>
      <c r="E50" s="176"/>
      <c r="F50" s="176"/>
      <c r="G50" s="176"/>
      <c r="H50" s="176"/>
      <c r="I50" s="176"/>
      <c r="J50" s="27"/>
    </row>
    <row r="51" spans="1:10" s="28" customFormat="1" ht="1.1499999999999999" customHeight="1" x14ac:dyDescent="0.25">
      <c r="A51" s="176"/>
      <c r="B51" s="176"/>
      <c r="C51" s="176"/>
      <c r="D51" s="176"/>
      <c r="E51" s="176"/>
      <c r="F51" s="176"/>
      <c r="G51" s="176"/>
      <c r="H51" s="176"/>
      <c r="I51" s="176"/>
      <c r="J51" s="27"/>
    </row>
    <row r="52" spans="1:10" s="28" customFormat="1" ht="1.1499999999999999" customHeight="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J52" s="27"/>
    </row>
    <row r="53" spans="1:10" s="28" customFormat="1" ht="1.1499999999999999" customHeight="1" x14ac:dyDescent="0.25">
      <c r="A53" s="176"/>
      <c r="B53" s="176"/>
      <c r="C53" s="176"/>
      <c r="D53" s="176"/>
      <c r="E53" s="176"/>
      <c r="F53" s="176"/>
      <c r="G53" s="176"/>
      <c r="H53" s="176"/>
      <c r="I53" s="176"/>
      <c r="J53" s="27"/>
    </row>
    <row r="54" spans="1:10" s="28" customFormat="1" ht="1.1499999999999999" customHeight="1" x14ac:dyDescent="0.25">
      <c r="A54" s="176"/>
      <c r="B54" s="176"/>
      <c r="C54" s="176"/>
      <c r="D54" s="176"/>
      <c r="E54" s="176"/>
      <c r="F54" s="176"/>
      <c r="G54" s="176"/>
      <c r="H54" s="176"/>
      <c r="I54" s="176"/>
      <c r="J54" s="27"/>
    </row>
    <row r="55" spans="1:10" s="28" customFormat="1" ht="1.1499999999999999" customHeight="1" x14ac:dyDescent="0.25">
      <c r="A55" s="176"/>
      <c r="B55" s="176"/>
      <c r="C55" s="176"/>
      <c r="D55" s="176"/>
      <c r="E55" s="176"/>
      <c r="F55" s="176"/>
      <c r="G55" s="176"/>
      <c r="H55" s="176"/>
      <c r="I55" s="176"/>
      <c r="J55" s="27"/>
    </row>
    <row r="56" spans="1:10" ht="1.1499999999999999" customHeight="1" x14ac:dyDescent="0.25">
      <c r="A56" s="177"/>
      <c r="B56" s="177"/>
      <c r="C56" s="177"/>
      <c r="D56" s="177"/>
      <c r="E56" s="177"/>
      <c r="F56" s="177"/>
      <c r="G56" s="177"/>
      <c r="H56" s="177"/>
      <c r="I56" s="177"/>
    </row>
    <row r="57" spans="1:10" ht="33.75" customHeight="1" x14ac:dyDescent="0.25">
      <c r="A57" s="22" t="s">
        <v>44</v>
      </c>
      <c r="B57" s="157" t="s">
        <v>45</v>
      </c>
      <c r="C57" s="157"/>
      <c r="D57" s="157"/>
      <c r="E57" s="157"/>
      <c r="F57" s="157"/>
      <c r="G57" s="157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46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568.28585454545453</v>
      </c>
    </row>
    <row r="59" spans="1:10" ht="15" customHeight="1" x14ac:dyDescent="0.25">
      <c r="A59" s="17">
        <v>2</v>
      </c>
      <c r="B59" s="136" t="s">
        <v>47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42.621439090909092</v>
      </c>
    </row>
    <row r="60" spans="1:10" ht="15" customHeight="1" x14ac:dyDescent="0.25">
      <c r="A60" s="17">
        <v>3</v>
      </c>
      <c r="B60" s="136" t="s">
        <v>48</v>
      </c>
      <c r="C60" s="136"/>
      <c r="D60" s="136"/>
      <c r="E60" s="136"/>
      <c r="F60" s="136"/>
      <c r="G60" s="136"/>
      <c r="H60" s="23">
        <v>0.01</v>
      </c>
      <c r="I60" s="24">
        <f t="shared" si="2"/>
        <v>28.414292727272727</v>
      </c>
    </row>
    <row r="61" spans="1:10" ht="15" customHeight="1" x14ac:dyDescent="0.25">
      <c r="A61" s="17">
        <v>4</v>
      </c>
      <c r="B61" s="136" t="s">
        <v>49</v>
      </c>
      <c r="C61" s="136"/>
      <c r="D61" s="136"/>
      <c r="E61" s="136"/>
      <c r="F61" s="136"/>
      <c r="G61" s="136"/>
      <c r="H61" s="23">
        <v>2E-3</v>
      </c>
      <c r="I61" s="24">
        <f t="shared" si="2"/>
        <v>5.6828585454545459</v>
      </c>
    </row>
    <row r="62" spans="1:10" ht="15" customHeight="1" x14ac:dyDescent="0.25">
      <c r="A62" s="17">
        <v>5</v>
      </c>
      <c r="B62" s="136" t="s">
        <v>50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71.035731818181816</v>
      </c>
    </row>
    <row r="63" spans="1:10" ht="15" customHeight="1" x14ac:dyDescent="0.25">
      <c r="A63" s="17">
        <v>6</v>
      </c>
      <c r="B63" s="136" t="s">
        <v>51</v>
      </c>
      <c r="C63" s="136"/>
      <c r="D63" s="136"/>
      <c r="E63" s="136"/>
      <c r="F63" s="136"/>
      <c r="G63" s="136"/>
      <c r="H63" s="23">
        <v>0.08</v>
      </c>
      <c r="I63" s="24">
        <f t="shared" si="2"/>
        <v>227.31434181818182</v>
      </c>
    </row>
    <row r="64" spans="1:10" ht="15" customHeight="1" x14ac:dyDescent="0.25">
      <c r="A64" s="17">
        <v>7</v>
      </c>
      <c r="B64" s="136" t="s">
        <v>52</v>
      </c>
      <c r="C64" s="136"/>
      <c r="D64" s="136"/>
      <c r="E64" s="136"/>
      <c r="F64" s="136"/>
      <c r="G64" s="136"/>
      <c r="H64" s="23">
        <v>0.03</v>
      </c>
      <c r="I64" s="24">
        <f t="shared" si="2"/>
        <v>85.242878181818185</v>
      </c>
    </row>
    <row r="65" spans="1:10" ht="15" customHeight="1" x14ac:dyDescent="0.25">
      <c r="A65" s="17">
        <v>8</v>
      </c>
      <c r="B65" s="136" t="s">
        <v>53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17.048575636363637</v>
      </c>
    </row>
    <row r="66" spans="1:10" s="28" customFormat="1" ht="15" customHeight="1" x14ac:dyDescent="0.25">
      <c r="A66" s="153" t="s">
        <v>54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1045.6459723636365</v>
      </c>
      <c r="J66" s="27"/>
    </row>
    <row r="67" spans="1:10" ht="15" customHeight="1" x14ac:dyDescent="0.25">
      <c r="A67" s="168" t="s">
        <v>55</v>
      </c>
      <c r="B67" s="168"/>
      <c r="C67" s="168"/>
      <c r="D67" s="168"/>
      <c r="E67" s="168"/>
      <c r="F67" s="168"/>
      <c r="G67" s="168"/>
      <c r="H67" s="168"/>
      <c r="I67" s="168"/>
    </row>
    <row r="68" spans="1:10" ht="30.75" customHeight="1" x14ac:dyDescent="0.25">
      <c r="A68" s="178" t="s">
        <v>56</v>
      </c>
      <c r="B68" s="178"/>
      <c r="C68" s="178"/>
      <c r="D68" s="178"/>
      <c r="E68" s="178"/>
      <c r="F68" s="178"/>
      <c r="G68" s="178"/>
      <c r="H68" s="178"/>
      <c r="I68" s="178"/>
    </row>
    <row r="69" spans="1:10" ht="33.75" customHeight="1" x14ac:dyDescent="0.25">
      <c r="A69" s="22" t="s">
        <v>57</v>
      </c>
      <c r="B69" s="157" t="s">
        <v>58</v>
      </c>
      <c r="C69" s="157"/>
      <c r="D69" s="157"/>
      <c r="E69" s="157"/>
      <c r="F69" s="157"/>
      <c r="G69" s="157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6" t="s">
        <v>59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339.02229224618185</v>
      </c>
    </row>
    <row r="71" spans="1:10" ht="15" customHeight="1" x14ac:dyDescent="0.25">
      <c r="A71" s="17">
        <v>2</v>
      </c>
      <c r="B71" s="136" t="s">
        <v>60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58.189630076181821</v>
      </c>
    </row>
    <row r="72" spans="1:10" ht="15" customHeight="1" x14ac:dyDescent="0.25">
      <c r="A72" s="17">
        <v>3</v>
      </c>
      <c r="B72" s="136" t="s">
        <v>191</v>
      </c>
      <c r="C72" s="136"/>
      <c r="D72" s="136"/>
      <c r="E72" s="136"/>
      <c r="F72" s="136"/>
      <c r="G72" s="136"/>
      <c r="H72" s="23">
        <v>1.2123E-2</v>
      </c>
      <c r="I72" s="24">
        <f t="shared" si="3"/>
        <v>34.446647073272729</v>
      </c>
    </row>
    <row r="73" spans="1:10" ht="15" customHeight="1" x14ac:dyDescent="0.25">
      <c r="A73" s="17">
        <v>4</v>
      </c>
      <c r="B73" s="136" t="s">
        <v>61</v>
      </c>
      <c r="C73" s="136"/>
      <c r="D73" s="136"/>
      <c r="E73" s="136"/>
      <c r="F73" s="136"/>
      <c r="G73" s="136"/>
      <c r="H73" s="23">
        <v>1.1436E-2</v>
      </c>
      <c r="I73" s="24">
        <f t="shared" si="3"/>
        <v>32.49458516290909</v>
      </c>
    </row>
    <row r="74" spans="1:10" ht="15" customHeight="1" x14ac:dyDescent="0.25">
      <c r="A74" s="17">
        <v>5</v>
      </c>
      <c r="B74" s="136" t="s">
        <v>62</v>
      </c>
      <c r="C74" s="136"/>
      <c r="D74" s="136"/>
      <c r="E74" s="136"/>
      <c r="F74" s="136"/>
      <c r="G74" s="136"/>
      <c r="H74" s="23">
        <v>1.74E-4</v>
      </c>
      <c r="I74" s="24">
        <f t="shared" si="3"/>
        <v>0.49440869345454547</v>
      </c>
    </row>
    <row r="75" spans="1:10" ht="15" customHeight="1" x14ac:dyDescent="0.25">
      <c r="A75" s="17">
        <v>6</v>
      </c>
      <c r="B75" s="136" t="s">
        <v>63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1.2559117385454546</v>
      </c>
    </row>
    <row r="76" spans="1:10" ht="15" customHeight="1" x14ac:dyDescent="0.25">
      <c r="A76" s="17">
        <v>7</v>
      </c>
      <c r="B76" s="136" t="s">
        <v>64</v>
      </c>
      <c r="C76" s="136"/>
      <c r="D76" s="136"/>
      <c r="E76" s="136"/>
      <c r="F76" s="136"/>
      <c r="G76" s="136"/>
      <c r="H76" s="23">
        <v>1.85E-4</v>
      </c>
      <c r="I76" s="24">
        <f t="shared" si="3"/>
        <v>0.52566441545454545</v>
      </c>
    </row>
    <row r="77" spans="1:10" ht="15" customHeight="1" x14ac:dyDescent="0.25">
      <c r="A77" s="17">
        <v>8</v>
      </c>
      <c r="B77" s="136" t="s">
        <v>65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257.97336367090907</v>
      </c>
    </row>
    <row r="78" spans="1:10" s="28" customFormat="1" ht="15" customHeight="1" x14ac:dyDescent="0.25">
      <c r="A78" s="153" t="s">
        <v>66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724.40250307690917</v>
      </c>
      <c r="J78" s="27"/>
    </row>
    <row r="79" spans="1:10" ht="11.25" customHeight="1" x14ac:dyDescent="0.25">
      <c r="A79" s="29" t="s">
        <v>67</v>
      </c>
      <c r="B79" s="154" t="s">
        <v>68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69</v>
      </c>
      <c r="B80" s="174" t="s">
        <v>70</v>
      </c>
      <c r="C80" s="174"/>
      <c r="D80" s="174"/>
      <c r="E80" s="174"/>
      <c r="F80" s="174"/>
      <c r="G80" s="174"/>
      <c r="H80" s="174"/>
      <c r="I80" s="174"/>
    </row>
    <row r="81" spans="1:11" ht="33.75" customHeight="1" x14ac:dyDescent="0.25">
      <c r="A81" s="22" t="s">
        <v>71</v>
      </c>
      <c r="B81" s="157" t="s">
        <v>72</v>
      </c>
      <c r="C81" s="157"/>
      <c r="D81" s="157"/>
      <c r="E81" s="157"/>
      <c r="F81" s="157"/>
      <c r="G81" s="157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73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137.30070388745455</v>
      </c>
    </row>
    <row r="83" spans="1:11" ht="15" customHeight="1" x14ac:dyDescent="0.25">
      <c r="A83" s="17">
        <v>2</v>
      </c>
      <c r="B83" s="136" t="s">
        <v>74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9.9762581765454534</v>
      </c>
    </row>
    <row r="84" spans="1:11" ht="15" customHeight="1" x14ac:dyDescent="0.25">
      <c r="A84" s="17">
        <v>3</v>
      </c>
      <c r="B84" s="136" t="s">
        <v>75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54.91914498327273</v>
      </c>
    </row>
    <row r="85" spans="1:11" s="28" customFormat="1" ht="15" customHeight="1" x14ac:dyDescent="0.25">
      <c r="A85" s="153" t="s">
        <v>76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202.19610704727273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7" t="s">
        <v>78</v>
      </c>
      <c r="C87" s="157"/>
      <c r="D87" s="157"/>
      <c r="E87" s="157"/>
      <c r="F87" s="157"/>
      <c r="G87" s="157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79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266.58012113230257</v>
      </c>
    </row>
    <row r="89" spans="1:11" s="28" customFormat="1" ht="15" customHeight="1" x14ac:dyDescent="0.25">
      <c r="A89" s="153" t="s">
        <v>80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266.58012113230257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180</v>
      </c>
      <c r="B91" s="173"/>
      <c r="C91" s="173"/>
      <c r="D91" s="173"/>
      <c r="E91" s="173"/>
      <c r="F91" s="173"/>
      <c r="G91" s="173"/>
      <c r="H91" s="32">
        <f>H66+H78+H85+H89</f>
        <v>0.787922024</v>
      </c>
      <c r="I91" s="33">
        <f>I66+I78+I85+I89</f>
        <v>2238.824703620121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7" t="s">
        <v>82</v>
      </c>
      <c r="C93" s="157"/>
      <c r="D93" s="157"/>
      <c r="E93" s="157"/>
      <c r="F93" s="157"/>
      <c r="G93" s="157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1" si="4">I94/$I$46</f>
        <v>0.17027099869905421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0" t="s">
        <v>174</v>
      </c>
      <c r="C96" s="171"/>
      <c r="D96" s="171"/>
      <c r="E96" s="171"/>
      <c r="F96" s="171"/>
      <c r="G96" s="17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83</v>
      </c>
      <c r="C97" s="136"/>
      <c r="D97" s="136"/>
      <c r="E97" s="136"/>
      <c r="F97" s="136"/>
      <c r="G97" s="136"/>
      <c r="H97" s="23">
        <f t="shared" si="4"/>
        <v>4.8173067318681678E-2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6" t="s">
        <v>84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205</v>
      </c>
      <c r="C99" s="136"/>
      <c r="D99" s="136"/>
      <c r="E99" s="136"/>
      <c r="F99" s="136"/>
      <c r="G99" s="136"/>
      <c r="H99" s="23">
        <f>I99/$I$46</f>
        <v>2.8154844735309586E-2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6" t="s">
        <v>206</v>
      </c>
      <c r="C100" s="136"/>
      <c r="D100" s="136"/>
      <c r="E100" s="136"/>
      <c r="F100" s="136"/>
      <c r="G100" s="136"/>
      <c r="H100" s="23">
        <f>I100/$I$46</f>
        <v>8.9813954705637578E-3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6" t="s">
        <v>85</v>
      </c>
      <c r="C101" s="136"/>
      <c r="D101" s="136"/>
      <c r="E101" s="136"/>
      <c r="F101" s="136"/>
      <c r="G101" s="13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25">
        <f>SUM(H94:H101)</f>
        <v>0.25558030622360922</v>
      </c>
      <c r="I102" s="26">
        <f>SUM(I94:I101)</f>
        <v>726.21336363636362</v>
      </c>
      <c r="J102" s="34"/>
    </row>
    <row r="103" spans="1:10" ht="18" customHeight="1" x14ac:dyDescent="0.25">
      <c r="A103" s="29" t="s">
        <v>87</v>
      </c>
      <c r="B103" s="168" t="s">
        <v>88</v>
      </c>
      <c r="C103" s="168"/>
      <c r="D103" s="168"/>
      <c r="E103" s="168"/>
      <c r="F103" s="168"/>
      <c r="G103" s="168"/>
      <c r="H103" s="35"/>
      <c r="I103" s="36"/>
    </row>
    <row r="104" spans="1:10" ht="15" customHeight="1" x14ac:dyDescent="0.25">
      <c r="A104" s="148" t="s">
        <v>89</v>
      </c>
      <c r="B104" s="148"/>
      <c r="C104" s="148"/>
      <c r="D104" s="148"/>
      <c r="E104" s="148"/>
      <c r="F104" s="148"/>
      <c r="G104" s="148"/>
      <c r="H104" s="148"/>
      <c r="I104" s="148"/>
    </row>
    <row r="105" spans="1:10" ht="24" customHeight="1" x14ac:dyDescent="0.25">
      <c r="A105" s="149" t="s">
        <v>90</v>
      </c>
      <c r="B105" s="149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48" t="s">
        <v>98</v>
      </c>
      <c r="B108" s="148"/>
      <c r="C108" s="148"/>
      <c r="D108" s="148"/>
      <c r="E108" s="148"/>
      <c r="F108" s="148"/>
      <c r="G108" s="148"/>
      <c r="H108" s="148"/>
      <c r="I108" s="148"/>
    </row>
    <row r="109" spans="1:10" ht="23.25" customHeight="1" x14ac:dyDescent="0.25">
      <c r="A109" s="149" t="s">
        <v>90</v>
      </c>
      <c r="B109" s="149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61">
        <f>IF(I18="Não aplicável",0,I18)</f>
        <v>0</v>
      </c>
      <c r="B110" s="16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3" t="s">
        <v>173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7" t="s">
        <v>90</v>
      </c>
      <c r="B113" s="167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61">
        <f>IF(I15="Não aplicável",0,I15)</f>
        <v>27.15</v>
      </c>
      <c r="B114" s="161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7" t="s">
        <v>100</v>
      </c>
      <c r="B116" s="137"/>
      <c r="C116" s="137"/>
      <c r="D116" s="137"/>
      <c r="E116" s="137"/>
      <c r="F116" s="137"/>
      <c r="G116" s="137"/>
      <c r="H116" s="47">
        <f>H46+H91+H102</f>
        <v>2.0435023302236091</v>
      </c>
      <c r="I116" s="48">
        <f>I46+I91+I102</f>
        <v>5806.4673399837575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5" t="s">
        <v>101</v>
      </c>
      <c r="B118" s="135"/>
      <c r="C118" s="135"/>
      <c r="D118" s="135"/>
      <c r="E118" s="135"/>
      <c r="F118" s="135"/>
      <c r="G118" s="135"/>
      <c r="H118" s="135"/>
      <c r="I118" s="135"/>
    </row>
    <row r="119" spans="1:12" ht="33.75" customHeight="1" x14ac:dyDescent="0.25">
      <c r="A119" s="22" t="s">
        <v>32</v>
      </c>
      <c r="B119" s="157" t="s">
        <v>102</v>
      </c>
      <c r="C119" s="157"/>
      <c r="D119" s="157"/>
      <c r="E119" s="157"/>
      <c r="F119" s="157"/>
      <c r="G119" s="157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6" t="s">
        <v>103</v>
      </c>
      <c r="C120" s="136"/>
      <c r="D120" s="136"/>
      <c r="E120" s="136"/>
      <c r="F120" s="136"/>
      <c r="G120" s="136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62" t="s">
        <v>104</v>
      </c>
      <c r="C121" s="162"/>
      <c r="D121" s="162"/>
      <c r="E121" s="162"/>
      <c r="F121" s="162"/>
      <c r="G121" s="162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6" t="s">
        <v>105</v>
      </c>
      <c r="C122" s="136"/>
      <c r="D122" s="136"/>
      <c r="E122" s="136"/>
      <c r="F122" s="136"/>
      <c r="G122" s="136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6" t="s">
        <v>187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6" t="s">
        <v>189</v>
      </c>
      <c r="C124" s="136"/>
      <c r="D124" s="136"/>
      <c r="E124" s="136"/>
      <c r="F124" s="136"/>
      <c r="G124" s="136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6" t="s">
        <v>188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6" t="s">
        <v>106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4" t="s">
        <v>190</v>
      </c>
      <c r="C128" s="154"/>
      <c r="D128" s="154"/>
      <c r="E128" s="154"/>
      <c r="F128" s="154"/>
      <c r="G128" s="154"/>
      <c r="H128" s="154"/>
      <c r="I128" s="154"/>
    </row>
    <row r="129" spans="1:12" ht="5.25" customHeight="1" x14ac:dyDescent="0.25"/>
    <row r="130" spans="1:12" ht="48.75" customHeight="1" x14ac:dyDescent="0.25">
      <c r="A130" s="159" t="s">
        <v>108</v>
      </c>
      <c r="B130" s="159"/>
      <c r="C130" s="159"/>
      <c r="D130" s="159"/>
      <c r="E130" s="159"/>
      <c r="F130" s="55">
        <f>I29</f>
        <v>0.2</v>
      </c>
      <c r="G130" s="56">
        <f>I132*F130</f>
        <v>1133.9173952694787</v>
      </c>
      <c r="H130" s="57" t="s">
        <v>109</v>
      </c>
      <c r="I130" s="58">
        <f>I97</f>
        <v>136.88036363636363</v>
      </c>
    </row>
    <row r="131" spans="1:12" s="61" customFormat="1" ht="16.5" customHeight="1" x14ac:dyDescent="0.25">
      <c r="A131" s="155" t="s">
        <v>110</v>
      </c>
      <c r="B131" s="155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56">
        <f>I46</f>
        <v>2841.4292727272727</v>
      </c>
      <c r="B132" s="156"/>
      <c r="C132" s="62">
        <f>I66</f>
        <v>1045.6459723636365</v>
      </c>
      <c r="D132" s="62">
        <f>I78</f>
        <v>724.40250307690917</v>
      </c>
      <c r="E132" s="62">
        <f>I85</f>
        <v>202.19610704727273</v>
      </c>
      <c r="F132" s="62">
        <f>I89</f>
        <v>266.58012113230257</v>
      </c>
      <c r="G132" s="62">
        <f>I102</f>
        <v>726.21336363636362</v>
      </c>
      <c r="H132" s="62">
        <f>A132+C132+D132+E132+F132+G132</f>
        <v>5806.4673399837566</v>
      </c>
      <c r="I132" s="62">
        <f>H132-I130</f>
        <v>5669.5869763473929</v>
      </c>
      <c r="J132" s="34"/>
    </row>
    <row r="133" spans="1:12" ht="4.5" customHeight="1" x14ac:dyDescent="0.25">
      <c r="A133" s="29"/>
      <c r="B133" s="160"/>
      <c r="C133" s="160"/>
      <c r="D133" s="160"/>
      <c r="E133" s="160"/>
      <c r="F133" s="160"/>
      <c r="G133" s="160"/>
      <c r="H133" s="160"/>
      <c r="I133" s="160"/>
    </row>
    <row r="134" spans="1:12" ht="33.75" customHeight="1" x14ac:dyDescent="0.25">
      <c r="A134" s="22" t="s">
        <v>44</v>
      </c>
      <c r="B134" s="157" t="s">
        <v>118</v>
      </c>
      <c r="C134" s="157"/>
      <c r="D134" s="157"/>
      <c r="E134" s="157"/>
      <c r="F134" s="157"/>
      <c r="G134" s="157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6" t="s">
        <v>119</v>
      </c>
      <c r="C135" s="136"/>
      <c r="D135" s="136"/>
      <c r="E135" s="136"/>
      <c r="F135" s="136"/>
      <c r="G135" s="136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6" t="s">
        <v>120</v>
      </c>
      <c r="C136" s="136"/>
      <c r="D136" s="136"/>
      <c r="E136" s="136"/>
      <c r="F136" s="136"/>
      <c r="G136" s="136"/>
      <c r="H136" s="23">
        <f>I136/$I$145</f>
        <v>0</v>
      </c>
      <c r="I136" s="24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7" t="s">
        <v>121</v>
      </c>
      <c r="C139" s="157"/>
      <c r="D139" s="157"/>
      <c r="E139" s="157"/>
      <c r="F139" s="157"/>
      <c r="G139" s="157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6" t="s">
        <v>121</v>
      </c>
      <c r="C140" s="136"/>
      <c r="D140" s="136"/>
      <c r="E140" s="136"/>
      <c r="F140" s="136"/>
      <c r="G140" s="136"/>
      <c r="H140" s="23">
        <f>I140/I145</f>
        <v>0</v>
      </c>
      <c r="I140" s="24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8" t="s">
        <v>122</v>
      </c>
      <c r="B143" s="158"/>
      <c r="C143" s="158"/>
      <c r="D143" s="158"/>
      <c r="E143" s="158"/>
      <c r="F143" s="55">
        <v>0.18</v>
      </c>
      <c r="G143" s="56">
        <f>I145*F143</f>
        <v>1020.5256557425307</v>
      </c>
      <c r="H143" s="57" t="s">
        <v>109</v>
      </c>
      <c r="I143" s="58">
        <f>I97</f>
        <v>136.88036363636363</v>
      </c>
      <c r="L143" s="2"/>
    </row>
    <row r="144" spans="1:12" s="61" customFormat="1" ht="16.5" customHeight="1" x14ac:dyDescent="0.25">
      <c r="A144" s="155" t="s">
        <v>110</v>
      </c>
      <c r="B144" s="155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56">
        <f>I46</f>
        <v>2841.4292727272727</v>
      </c>
      <c r="B145" s="156"/>
      <c r="C145" s="62">
        <f>I66</f>
        <v>1045.6459723636365</v>
      </c>
      <c r="D145" s="62">
        <f>I78</f>
        <v>724.40250307690917</v>
      </c>
      <c r="E145" s="62">
        <f>I85</f>
        <v>202.19610704727273</v>
      </c>
      <c r="F145" s="62">
        <f>I89</f>
        <v>266.58012113230257</v>
      </c>
      <c r="G145" s="62">
        <f>I102</f>
        <v>726.21336363636362</v>
      </c>
      <c r="H145" s="62">
        <f>A145+C145+D145+E145+F145+G145</f>
        <v>5806.4673399837566</v>
      </c>
      <c r="I145" s="62">
        <f>H145-I143</f>
        <v>5669.5869763473929</v>
      </c>
      <c r="J145" s="34"/>
      <c r="L145" s="2"/>
    </row>
    <row r="146" spans="1:12" ht="4.5" customHeight="1" x14ac:dyDescent="0.25"/>
    <row r="147" spans="1:12" ht="12" customHeight="1" x14ac:dyDescent="0.25">
      <c r="A147" s="137" t="s">
        <v>123</v>
      </c>
      <c r="B147" s="137"/>
      <c r="C147" s="137"/>
      <c r="D147" s="137"/>
      <c r="E147" s="137"/>
      <c r="F147" s="137"/>
      <c r="G147" s="137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35" t="s">
        <v>124</v>
      </c>
      <c r="B149" s="135"/>
      <c r="C149" s="135"/>
      <c r="D149" s="135"/>
      <c r="E149" s="135"/>
      <c r="F149" s="135"/>
      <c r="G149" s="135"/>
      <c r="H149" s="135"/>
      <c r="I149" s="135"/>
    </row>
    <row r="150" spans="1:12" ht="33.75" customHeight="1" x14ac:dyDescent="0.25">
      <c r="A150" s="22" t="s">
        <v>32</v>
      </c>
      <c r="B150" s="157" t="s">
        <v>125</v>
      </c>
      <c r="C150" s="157"/>
      <c r="D150" s="157"/>
      <c r="E150" s="157"/>
      <c r="F150" s="157"/>
      <c r="G150" s="157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6" t="s">
        <v>126</v>
      </c>
      <c r="C151" s="136"/>
      <c r="D151" s="136"/>
      <c r="E151" s="136"/>
      <c r="F151" s="136"/>
      <c r="G151" s="136"/>
      <c r="H151" s="23">
        <f>I151/$I$116</f>
        <v>1.9241982507288632E-2</v>
      </c>
      <c r="I151" s="24">
        <f>($D$161/$E$162)*G161</f>
        <v>111.72794298511022</v>
      </c>
    </row>
    <row r="152" spans="1:12" ht="15" customHeight="1" x14ac:dyDescent="0.25">
      <c r="A152" s="17">
        <v>2</v>
      </c>
      <c r="B152" s="136" t="s">
        <v>127</v>
      </c>
      <c r="C152" s="136"/>
      <c r="D152" s="136"/>
      <c r="E152" s="136"/>
      <c r="F152" s="136"/>
      <c r="G152" s="136"/>
      <c r="H152" s="23">
        <f>I152/$I$116</f>
        <v>8.8629737609329462E-2</v>
      </c>
      <c r="I152" s="24">
        <f>($D$161/$E$162)*G162</f>
        <v>514.6256767799016</v>
      </c>
    </row>
    <row r="153" spans="1:12" ht="15" customHeight="1" x14ac:dyDescent="0.25">
      <c r="A153" s="17">
        <v>3</v>
      </c>
      <c r="B153" s="136" t="s">
        <v>12</v>
      </c>
      <c r="C153" s="136"/>
      <c r="D153" s="136"/>
      <c r="E153" s="136"/>
      <c r="F153" s="136"/>
      <c r="G153" s="136"/>
      <c r="H153" s="23">
        <f>I153/$I$116</f>
        <v>5.8309037900874654E-2</v>
      </c>
      <c r="I153" s="24">
        <f>($D$161/$E$162)*G163</f>
        <v>338.56952419730374</v>
      </c>
    </row>
    <row r="154" spans="1:12" ht="15" customHeight="1" x14ac:dyDescent="0.25">
      <c r="A154" s="17">
        <v>4</v>
      </c>
      <c r="B154" s="136" t="s">
        <v>128</v>
      </c>
      <c r="C154" s="136"/>
      <c r="D154" s="136"/>
      <c r="E154" s="136"/>
      <c r="F154" s="136"/>
      <c r="G154" s="13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6" t="s">
        <v>129</v>
      </c>
      <c r="C155" s="136"/>
      <c r="D155" s="136"/>
      <c r="E155" s="136"/>
      <c r="F155" s="136"/>
      <c r="G155" s="13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25">
        <f>H151+H152+H153+H154+H155</f>
        <v>0.16618075801749274</v>
      </c>
      <c r="I156" s="26">
        <f>SUM(I151:I155)</f>
        <v>964.92314396231552</v>
      </c>
    </row>
    <row r="157" spans="1:12" ht="11.25" customHeight="1" x14ac:dyDescent="0.25">
      <c r="A157" s="29" t="s">
        <v>131</v>
      </c>
      <c r="B157" s="154" t="s">
        <v>132</v>
      </c>
      <c r="C157" s="154"/>
      <c r="D157" s="154"/>
      <c r="E157" s="154"/>
      <c r="F157" s="154"/>
      <c r="G157" s="154"/>
      <c r="H157" s="154"/>
      <c r="I157" s="154"/>
    </row>
    <row r="158" spans="1:12" ht="18.75" customHeight="1" x14ac:dyDescent="0.25">
      <c r="A158" s="29" t="s">
        <v>133</v>
      </c>
      <c r="B158" s="143" t="s">
        <v>134</v>
      </c>
      <c r="C158" s="143"/>
      <c r="D158" s="143"/>
      <c r="E158" s="143"/>
      <c r="F158" s="143"/>
      <c r="G158" s="143"/>
      <c r="H158" s="143"/>
      <c r="I158" s="143"/>
    </row>
    <row r="159" spans="1:12" ht="13.5" customHeight="1" x14ac:dyDescent="0.25">
      <c r="A159" s="148" t="s">
        <v>135</v>
      </c>
      <c r="B159" s="148"/>
      <c r="C159" s="148"/>
      <c r="D159" s="148"/>
      <c r="E159" s="148"/>
      <c r="F159" s="148"/>
      <c r="G159" s="148"/>
      <c r="H159" s="148"/>
      <c r="I159" s="148"/>
    </row>
    <row r="160" spans="1:12" ht="13.5" customHeight="1" x14ac:dyDescent="0.25">
      <c r="A160" s="149" t="s">
        <v>136</v>
      </c>
      <c r="B160" s="149"/>
      <c r="C160" s="17" t="s">
        <v>137</v>
      </c>
      <c r="D160" s="150" t="s">
        <v>138</v>
      </c>
      <c r="E160" s="150"/>
      <c r="F160" s="17" t="s">
        <v>139</v>
      </c>
      <c r="G160" s="63" t="s">
        <v>140</v>
      </c>
      <c r="H160" s="149" t="s">
        <v>141</v>
      </c>
      <c r="I160" s="149"/>
    </row>
    <row r="161" spans="1:10" ht="13.5" customHeight="1" x14ac:dyDescent="0.25">
      <c r="A161" s="151">
        <f>I116</f>
        <v>5806.4673399837575</v>
      </c>
      <c r="B161" s="151"/>
      <c r="C161" s="24">
        <f>I147</f>
        <v>0</v>
      </c>
      <c r="D161" s="152">
        <f>A161+C161</f>
        <v>5806.4673399837575</v>
      </c>
      <c r="E161" s="152"/>
      <c r="F161" s="17" t="str">
        <f>B151</f>
        <v>PIS</v>
      </c>
      <c r="G161" s="64">
        <v>1.6500000000000001E-2</v>
      </c>
      <c r="H161" s="141">
        <v>6.4999999999999997E-3</v>
      </c>
      <c r="I161" s="141"/>
      <c r="J161" s="34"/>
    </row>
    <row r="162" spans="1:10" ht="13.5" customHeight="1" x14ac:dyDescent="0.25">
      <c r="A162" s="145" t="s">
        <v>142</v>
      </c>
      <c r="B162" s="145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41">
        <v>0.03</v>
      </c>
      <c r="I162" s="141"/>
    </row>
    <row r="163" spans="1:10" ht="13.5" customHeight="1" x14ac:dyDescent="0.25">
      <c r="A163" s="146" t="s">
        <v>143</v>
      </c>
      <c r="B163" s="146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41">
        <f>I11</f>
        <v>0.05</v>
      </c>
      <c r="I163" s="141"/>
    </row>
    <row r="164" spans="1:10" ht="13.5" customHeight="1" x14ac:dyDescent="0.25">
      <c r="A164" s="147" t="s">
        <v>144</v>
      </c>
      <c r="B164" s="147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41">
        <v>0</v>
      </c>
      <c r="I164" s="141"/>
    </row>
    <row r="165" spans="1:10" ht="13.5" customHeight="1" x14ac:dyDescent="0.25">
      <c r="A165" s="140" t="s">
        <v>146</v>
      </c>
      <c r="B165" s="140" t="s">
        <v>147</v>
      </c>
      <c r="C165" s="140"/>
      <c r="D165" s="140"/>
      <c r="E165" s="140"/>
      <c r="F165" s="12" t="s">
        <v>148</v>
      </c>
      <c r="G165" s="64">
        <v>0</v>
      </c>
      <c r="H165" s="141">
        <v>0</v>
      </c>
      <c r="I165" s="141"/>
    </row>
    <row r="166" spans="1:10" ht="18" customHeight="1" x14ac:dyDescent="0.25">
      <c r="A166" s="140"/>
      <c r="B166" s="140"/>
      <c r="C166" s="140"/>
      <c r="D166" s="140"/>
      <c r="E166" s="140"/>
      <c r="F166" s="3" t="s">
        <v>149</v>
      </c>
      <c r="G166" s="71">
        <f>SUM(G161:G165)</f>
        <v>0.14250000000000002</v>
      </c>
      <c r="H166" s="142">
        <f>SUM(H161:I165)</f>
        <v>8.6499999999999994E-2</v>
      </c>
      <c r="I166" s="142"/>
    </row>
    <row r="167" spans="1:10" ht="18" customHeight="1" x14ac:dyDescent="0.25">
      <c r="A167" s="29" t="s">
        <v>150</v>
      </c>
      <c r="B167" s="143" t="s">
        <v>151</v>
      </c>
      <c r="C167" s="143"/>
      <c r="D167" s="143"/>
      <c r="E167" s="143"/>
      <c r="F167" s="143"/>
      <c r="G167" s="143"/>
      <c r="H167" s="143"/>
      <c r="I167" s="143"/>
    </row>
    <row r="168" spans="1:10" ht="4.5" customHeight="1" x14ac:dyDescent="0.25">
      <c r="A168" s="72"/>
      <c r="B168" s="144"/>
      <c r="C168" s="144"/>
      <c r="D168" s="144"/>
      <c r="E168" s="144"/>
      <c r="F168" s="144"/>
      <c r="G168" s="144"/>
      <c r="H168" s="144"/>
      <c r="I168" s="144"/>
    </row>
    <row r="169" spans="1:10" ht="12" customHeight="1" x14ac:dyDescent="0.25">
      <c r="A169" s="137" t="s">
        <v>152</v>
      </c>
      <c r="B169" s="137"/>
      <c r="C169" s="137"/>
      <c r="D169" s="137"/>
      <c r="E169" s="137"/>
      <c r="F169" s="137"/>
      <c r="G169" s="137"/>
      <c r="H169" s="47">
        <f>H156</f>
        <v>0.16618075801749274</v>
      </c>
      <c r="I169" s="48">
        <f>I156</f>
        <v>964.92314396231552</v>
      </c>
    </row>
    <row r="170" spans="1:10" ht="4.5" customHeight="1" x14ac:dyDescent="0.25"/>
    <row r="171" spans="1:10" ht="11.25" customHeight="1" x14ac:dyDescent="0.25">
      <c r="A171" s="139" t="s">
        <v>153</v>
      </c>
      <c r="B171" s="139"/>
      <c r="C171" s="139"/>
      <c r="D171" s="139"/>
      <c r="E171" s="139"/>
      <c r="F171" s="139"/>
      <c r="G171" s="139"/>
      <c r="H171" s="139"/>
      <c r="I171" s="139"/>
    </row>
    <row r="172" spans="1:10" ht="11.25" customHeight="1" x14ac:dyDescent="0.25">
      <c r="A172" s="135" t="s">
        <v>31</v>
      </c>
      <c r="B172" s="135"/>
      <c r="C172" s="135"/>
      <c r="D172" s="135"/>
      <c r="E172" s="135"/>
      <c r="F172" s="135"/>
      <c r="G172" s="135"/>
      <c r="H172" s="135"/>
      <c r="I172" s="135"/>
    </row>
    <row r="173" spans="1:10" ht="15" customHeight="1" x14ac:dyDescent="0.25">
      <c r="A173" s="17">
        <v>1</v>
      </c>
      <c r="B173" s="136" t="s">
        <v>154</v>
      </c>
      <c r="C173" s="136"/>
      <c r="D173" s="136"/>
      <c r="E173" s="136"/>
      <c r="F173" s="136"/>
      <c r="G173" s="136"/>
      <c r="H173" s="23">
        <f>I173/$G$196</f>
        <v>0.41962271699791426</v>
      </c>
      <c r="I173" s="73">
        <f>I46</f>
        <v>2841.4292727272727</v>
      </c>
    </row>
    <row r="174" spans="1:10" ht="15" customHeight="1" x14ac:dyDescent="0.25">
      <c r="A174" s="17">
        <v>2</v>
      </c>
      <c r="B174" s="136" t="s">
        <v>155</v>
      </c>
      <c r="C174" s="136"/>
      <c r="D174" s="136"/>
      <c r="E174" s="136"/>
      <c r="F174" s="136"/>
      <c r="G174" s="136"/>
      <c r="H174" s="23">
        <f>I174/$G$196</f>
        <v>0.33062998049337589</v>
      </c>
      <c r="I174" s="73">
        <f>I66+I78+I85+I89</f>
        <v>2238.824703620121</v>
      </c>
    </row>
    <row r="175" spans="1:10" ht="15" customHeight="1" x14ac:dyDescent="0.25">
      <c r="A175" s="17">
        <v>3</v>
      </c>
      <c r="B175" s="136" t="s">
        <v>156</v>
      </c>
      <c r="C175" s="136"/>
      <c r="D175" s="136"/>
      <c r="E175" s="136"/>
      <c r="F175" s="136"/>
      <c r="G175" s="136"/>
      <c r="H175" s="23">
        <f>I175/$G$196</f>
        <v>0.10724730250870984</v>
      </c>
      <c r="I175" s="73">
        <f>I102</f>
        <v>726.21336363636362</v>
      </c>
    </row>
    <row r="176" spans="1:10" s="28" customFormat="1" ht="15" customHeight="1" x14ac:dyDescent="0.25">
      <c r="A176" s="137" t="s">
        <v>157</v>
      </c>
      <c r="B176" s="137"/>
      <c r="C176" s="137"/>
      <c r="D176" s="137"/>
      <c r="E176" s="137"/>
      <c r="F176" s="137"/>
      <c r="G176" s="137"/>
      <c r="H176" s="47">
        <f>H173+H174+H175</f>
        <v>0.85750000000000004</v>
      </c>
      <c r="I176" s="48">
        <f>SUM(I173:I175)</f>
        <v>5806.4673399837575</v>
      </c>
      <c r="J176" s="35"/>
    </row>
    <row r="177" spans="1:11" ht="4.5" customHeight="1" x14ac:dyDescent="0.25"/>
    <row r="178" spans="1:11" ht="11.25" customHeight="1" x14ac:dyDescent="0.25">
      <c r="A178" s="135" t="s">
        <v>101</v>
      </c>
      <c r="B178" s="135"/>
      <c r="C178" s="135"/>
      <c r="D178" s="135"/>
      <c r="E178" s="135"/>
      <c r="F178" s="135"/>
      <c r="G178" s="135"/>
      <c r="H178" s="135"/>
      <c r="I178" s="135"/>
    </row>
    <row r="179" spans="1:11" ht="15" customHeight="1" x14ac:dyDescent="0.25">
      <c r="A179" s="17">
        <v>1</v>
      </c>
      <c r="B179" s="136" t="s">
        <v>158</v>
      </c>
      <c r="C179" s="136"/>
      <c r="D179" s="136"/>
      <c r="E179" s="136"/>
      <c r="F179" s="136"/>
      <c r="G179" s="136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6" t="s">
        <v>159</v>
      </c>
      <c r="C180" s="136"/>
      <c r="D180" s="136"/>
      <c r="E180" s="136"/>
      <c r="F180" s="136"/>
      <c r="G180" s="136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6" t="s">
        <v>160</v>
      </c>
      <c r="C181" s="136"/>
      <c r="D181" s="136"/>
      <c r="E181" s="136"/>
      <c r="F181" s="136"/>
      <c r="G181" s="136"/>
      <c r="H181" s="23">
        <f>I181/$G$196</f>
        <v>0</v>
      </c>
      <c r="I181" s="24">
        <f>I141</f>
        <v>0</v>
      </c>
    </row>
    <row r="182" spans="1:11" ht="15" customHeight="1" x14ac:dyDescent="0.25">
      <c r="A182" s="137" t="s">
        <v>161</v>
      </c>
      <c r="B182" s="137"/>
      <c r="C182" s="137"/>
      <c r="D182" s="137"/>
      <c r="E182" s="137"/>
      <c r="F182" s="137"/>
      <c r="G182" s="137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35" t="s">
        <v>124</v>
      </c>
      <c r="B184" s="135"/>
      <c r="C184" s="135"/>
      <c r="D184" s="135"/>
      <c r="E184" s="135"/>
      <c r="F184" s="135"/>
      <c r="G184" s="135"/>
      <c r="H184" s="135"/>
      <c r="I184" s="135"/>
    </row>
    <row r="185" spans="1:11" ht="15" customHeight="1" x14ac:dyDescent="0.25">
      <c r="A185" s="17">
        <v>1</v>
      </c>
      <c r="B185" s="136" t="s">
        <v>162</v>
      </c>
      <c r="C185" s="136"/>
      <c r="D185" s="136"/>
      <c r="E185" s="136"/>
      <c r="F185" s="136"/>
      <c r="G185" s="136"/>
      <c r="H185" s="23">
        <f>I185/$G$196</f>
        <v>0.14250000000000002</v>
      </c>
      <c r="I185" s="24">
        <f>I156</f>
        <v>964.92314396231552</v>
      </c>
    </row>
    <row r="186" spans="1:11" ht="15" customHeight="1" x14ac:dyDescent="0.25">
      <c r="A186" s="137" t="s">
        <v>163</v>
      </c>
      <c r="B186" s="137"/>
      <c r="C186" s="137"/>
      <c r="D186" s="137"/>
      <c r="E186" s="137"/>
      <c r="F186" s="137"/>
      <c r="G186" s="137"/>
      <c r="H186" s="47">
        <f>H185</f>
        <v>0.14250000000000002</v>
      </c>
      <c r="I186" s="48">
        <f>I156</f>
        <v>964.92314396231552</v>
      </c>
      <c r="K186" s="41"/>
    </row>
    <row r="187" spans="1:11" ht="4.5" customHeight="1" x14ac:dyDescent="0.25"/>
    <row r="188" spans="1:11" ht="11.25" customHeight="1" x14ac:dyDescent="0.25">
      <c r="A188" s="138" t="s">
        <v>184</v>
      </c>
      <c r="B188" s="138"/>
      <c r="C188" s="138"/>
      <c r="D188" s="138"/>
      <c r="E188" s="138"/>
      <c r="F188" s="138"/>
      <c r="G188" s="138"/>
      <c r="H188" s="138"/>
      <c r="I188" s="138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22.5" customHeight="1" x14ac:dyDescent="0.25">
      <c r="A190" s="192" t="s">
        <v>200</v>
      </c>
      <c r="B190" s="193"/>
      <c r="C190" s="193"/>
      <c r="D190" s="193"/>
      <c r="E190" s="193"/>
      <c r="F190" s="193"/>
      <c r="G190" s="193"/>
      <c r="H190" s="194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38" t="s">
        <v>182</v>
      </c>
      <c r="B192" s="138"/>
      <c r="C192" s="138"/>
      <c r="D192" s="138"/>
      <c r="E192" s="138"/>
      <c r="F192" s="192"/>
      <c r="G192" s="195" t="s">
        <v>186</v>
      </c>
      <c r="H192" s="196"/>
      <c r="I192" s="197"/>
    </row>
    <row r="193" spans="1:9" ht="11.25" customHeight="1" x14ac:dyDescent="0.25">
      <c r="A193" s="138"/>
      <c r="B193" s="138"/>
      <c r="C193" s="138"/>
      <c r="D193" s="138"/>
      <c r="E193" s="138"/>
      <c r="F193" s="138"/>
      <c r="G193" s="107"/>
      <c r="H193" s="108"/>
      <c r="I193" s="109">
        <f>((H70+H76+H77+H82+H83+H84)+((H70+H76+H77+H82+H83+H84)*H66))*I46*H196</f>
        <v>1094.0134406555912</v>
      </c>
    </row>
    <row r="194" spans="1:9" ht="4.9000000000000004" customHeight="1" x14ac:dyDescent="0.25">
      <c r="A194" s="198"/>
      <c r="B194" s="198"/>
      <c r="C194" s="198"/>
      <c r="D194" s="198"/>
      <c r="E194" s="198"/>
      <c r="F194" s="198"/>
      <c r="G194" s="198"/>
      <c r="H194" s="198"/>
      <c r="I194" s="198"/>
    </row>
    <row r="195" spans="1:9" ht="35.450000000000003" customHeight="1" x14ac:dyDescent="0.25">
      <c r="A195" s="199" t="s">
        <v>183</v>
      </c>
      <c r="B195" s="200"/>
      <c r="C195" s="200"/>
      <c r="D195" s="200"/>
      <c r="E195" s="200"/>
      <c r="F195" s="201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202"/>
      <c r="B196" s="203"/>
      <c r="C196" s="203"/>
      <c r="D196" s="203"/>
      <c r="E196" s="203"/>
      <c r="F196" s="204"/>
      <c r="G196" s="90">
        <f>I176+I182+I186</f>
        <v>6771.3904839460729</v>
      </c>
      <c r="H196" s="81">
        <f>IF(D6="12x36",2,1)</f>
        <v>1</v>
      </c>
      <c r="I196" s="91">
        <f>G196*H196</f>
        <v>6771.3904839460729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tabSelected="1" view="pageBreakPreview" topLeftCell="A175" zoomScale="130" zoomScaleNormal="130" zoomScaleSheetLayoutView="130" zoomScalePageLayoutView="130" workbookViewId="0">
      <selection activeCell="I141" sqref="I14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9" t="s">
        <v>0</v>
      </c>
      <c r="B1" s="179"/>
      <c r="C1" s="179"/>
      <c r="D1" s="179"/>
      <c r="E1" s="179"/>
      <c r="F1" s="179"/>
      <c r="G1" s="179"/>
      <c r="H1" s="179"/>
      <c r="I1" s="179"/>
      <c r="K1" s="4"/>
    </row>
    <row r="2" spans="1:11" ht="22.5" customHeight="1" x14ac:dyDescent="0.25">
      <c r="A2" s="179" t="s">
        <v>1</v>
      </c>
      <c r="B2" s="179"/>
      <c r="C2" s="180" t="s">
        <v>212</v>
      </c>
      <c r="D2" s="180"/>
      <c r="E2" s="181" t="s">
        <v>2</v>
      </c>
      <c r="F2" s="181"/>
      <c r="G2" s="181"/>
      <c r="H2" s="181"/>
      <c r="I2" s="181"/>
    </row>
    <row r="3" spans="1:11" ht="11.25" customHeight="1" x14ac:dyDescent="0.25">
      <c r="A3" s="179" t="s">
        <v>3</v>
      </c>
      <c r="B3" s="179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62" t="s">
        <v>5</v>
      </c>
      <c r="B5" s="162"/>
      <c r="C5" s="162"/>
      <c r="D5" s="182" t="s">
        <v>216</v>
      </c>
      <c r="E5" s="182"/>
      <c r="F5" s="182"/>
      <c r="G5" s="183" t="str">
        <f>IF(D6="12x36","Regime de trabalho:","Quantidade de HORAS/MÊS")</f>
        <v>Quantidade de HORAS/MÊS</v>
      </c>
      <c r="H5" s="183"/>
      <c r="I5" s="184">
        <f>IF(D6="12x36",D6,5*D6)</f>
        <v>200</v>
      </c>
    </row>
    <row r="6" spans="1:11" ht="18.75" customHeight="1" x14ac:dyDescent="0.25">
      <c r="A6" s="162" t="str">
        <f>IF(D6="12x36","Regime de trabalho:","Regime de trabalho (horas semanais):")</f>
        <v>Regime de trabalho (horas semanais):</v>
      </c>
      <c r="B6" s="162"/>
      <c r="C6" s="162"/>
      <c r="D6" s="162">
        <v>40</v>
      </c>
      <c r="E6" s="162"/>
      <c r="F6" s="162"/>
      <c r="G6" s="183"/>
      <c r="H6" s="183"/>
      <c r="I6" s="184"/>
    </row>
    <row r="7" spans="1:11" ht="22.5" customHeight="1" x14ac:dyDescent="0.25">
      <c r="A7" s="162" t="s">
        <v>6</v>
      </c>
      <c r="B7" s="162"/>
      <c r="C7" s="162"/>
      <c r="D7" s="136" t="s">
        <v>214</v>
      </c>
      <c r="E7" s="136"/>
      <c r="F7" s="136"/>
      <c r="G7" s="185" t="s">
        <v>7</v>
      </c>
      <c r="H7" s="185"/>
      <c r="I7" s="186" t="s">
        <v>185</v>
      </c>
    </row>
    <row r="8" spans="1:11" ht="22.5" customHeight="1" x14ac:dyDescent="0.25">
      <c r="A8" s="162" t="s">
        <v>8</v>
      </c>
      <c r="B8" s="162"/>
      <c r="C8" s="162"/>
      <c r="D8" s="136" t="s">
        <v>15</v>
      </c>
      <c r="E8" s="136"/>
      <c r="F8" s="136"/>
      <c r="G8" s="185"/>
      <c r="H8" s="185"/>
      <c r="I8" s="186"/>
    </row>
    <row r="9" spans="1:11" ht="24.75" customHeight="1" x14ac:dyDescent="0.25">
      <c r="A9" s="162" t="s">
        <v>9</v>
      </c>
      <c r="B9" s="162"/>
      <c r="C9" s="162"/>
      <c r="D9" s="162" t="s">
        <v>217</v>
      </c>
      <c r="E9" s="162"/>
      <c r="F9" s="162"/>
      <c r="G9" s="185" t="s">
        <v>10</v>
      </c>
      <c r="H9" s="185"/>
      <c r="I9" s="9" t="s">
        <v>185</v>
      </c>
    </row>
    <row r="10" spans="1:11" ht="32.25" customHeight="1" x14ac:dyDescent="0.25">
      <c r="A10" s="191" t="s">
        <v>178</v>
      </c>
      <c r="B10" s="191"/>
      <c r="C10" s="191"/>
      <c r="D10" s="191"/>
      <c r="E10" s="191"/>
      <c r="F10" s="191"/>
      <c r="G10" s="8" t="s">
        <v>11</v>
      </c>
      <c r="H10" s="10">
        <v>220</v>
      </c>
      <c r="I10" s="11">
        <v>1996.44</v>
      </c>
    </row>
    <row r="11" spans="1:11" ht="11.25" customHeight="1" x14ac:dyDescent="0.25">
      <c r="A11" s="150" t="s">
        <v>12</v>
      </c>
      <c r="B11" s="150"/>
      <c r="C11" s="150"/>
      <c r="D11" s="150"/>
      <c r="E11" s="150"/>
      <c r="F11" s="150"/>
      <c r="G11" s="10" t="str">
        <f>D9</f>
        <v>Porto Alegre</v>
      </c>
      <c r="H11" s="10" t="s">
        <v>13</v>
      </c>
      <c r="I11" s="13">
        <v>2.5000000000000001E-2</v>
      </c>
    </row>
    <row r="12" spans="1:11" ht="15" customHeight="1" x14ac:dyDescent="0.25">
      <c r="A12" s="150" t="s">
        <v>14</v>
      </c>
      <c r="B12" s="150"/>
      <c r="C12" s="150"/>
      <c r="D12" s="150"/>
      <c r="E12" s="150"/>
      <c r="F12" s="150"/>
      <c r="G12" s="187" t="s">
        <v>15</v>
      </c>
      <c r="H12" s="10" t="s">
        <v>16</v>
      </c>
      <c r="I12" s="11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87"/>
      <c r="H13" s="10" t="s">
        <v>17</v>
      </c>
      <c r="I13" s="14">
        <v>22</v>
      </c>
    </row>
    <row r="14" spans="1:11" x14ac:dyDescent="0.25">
      <c r="A14" s="150"/>
      <c r="B14" s="150"/>
      <c r="C14" s="150"/>
      <c r="D14" s="150"/>
      <c r="E14" s="150"/>
      <c r="F14" s="150"/>
      <c r="G14" s="187"/>
      <c r="H14" s="10" t="s">
        <v>18</v>
      </c>
      <c r="I14" s="9">
        <v>0.06</v>
      </c>
    </row>
    <row r="15" spans="1:11" ht="11.25" customHeight="1" x14ac:dyDescent="0.25">
      <c r="A15" s="150" t="s">
        <v>177</v>
      </c>
      <c r="B15" s="150"/>
      <c r="C15" s="150"/>
      <c r="D15" s="150"/>
      <c r="E15" s="150"/>
      <c r="F15" s="150"/>
      <c r="G15" s="187" t="s">
        <v>15</v>
      </c>
      <c r="H15" s="10" t="s">
        <v>16</v>
      </c>
      <c r="I15" s="11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87"/>
      <c r="H16" s="10" t="s">
        <v>17</v>
      </c>
      <c r="I16" s="14">
        <v>22</v>
      </c>
    </row>
    <row r="17" spans="1:9" x14ac:dyDescent="0.25">
      <c r="A17" s="150"/>
      <c r="B17" s="150"/>
      <c r="C17" s="150"/>
      <c r="D17" s="150"/>
      <c r="E17" s="150"/>
      <c r="F17" s="150"/>
      <c r="G17" s="187"/>
      <c r="H17" s="10" t="s">
        <v>18</v>
      </c>
      <c r="I17" s="9">
        <v>0.19</v>
      </c>
    </row>
    <row r="18" spans="1:9" ht="11.25" customHeight="1" x14ac:dyDescent="0.25">
      <c r="A18" s="150" t="s">
        <v>20</v>
      </c>
      <c r="B18" s="150"/>
      <c r="C18" s="150"/>
      <c r="D18" s="150"/>
      <c r="E18" s="150"/>
      <c r="F18" s="150"/>
      <c r="G18" s="187" t="s">
        <v>15</v>
      </c>
      <c r="H18" s="10" t="s">
        <v>16</v>
      </c>
      <c r="I18" s="11">
        <v>0</v>
      </c>
    </row>
    <row r="19" spans="1:9" x14ac:dyDescent="0.25">
      <c r="A19" s="150"/>
      <c r="B19" s="150"/>
      <c r="C19" s="150"/>
      <c r="D19" s="150"/>
      <c r="E19" s="150"/>
      <c r="F19" s="150"/>
      <c r="G19" s="187"/>
      <c r="H19" s="10" t="s">
        <v>17</v>
      </c>
      <c r="I19" s="14">
        <v>0</v>
      </c>
    </row>
    <row r="20" spans="1:9" x14ac:dyDescent="0.25">
      <c r="A20" s="188"/>
      <c r="B20" s="188"/>
      <c r="C20" s="188"/>
      <c r="D20" s="188"/>
      <c r="E20" s="188"/>
      <c r="F20" s="188"/>
      <c r="G20" s="187"/>
      <c r="H20" s="10" t="s">
        <v>18</v>
      </c>
      <c r="I20" s="9">
        <v>0</v>
      </c>
    </row>
    <row r="21" spans="1:9" ht="14.25" customHeight="1" x14ac:dyDescent="0.25">
      <c r="A21" s="149" t="s">
        <v>207</v>
      </c>
      <c r="B21" s="149"/>
      <c r="C21" s="149"/>
      <c r="D21" s="149"/>
      <c r="E21" s="149"/>
      <c r="F21" s="149"/>
      <c r="G21" s="10" t="s">
        <v>15</v>
      </c>
      <c r="H21" s="15" t="s">
        <v>21</v>
      </c>
      <c r="I21" s="117">
        <v>80</v>
      </c>
    </row>
    <row r="22" spans="1:9" ht="14.25" customHeight="1" x14ac:dyDescent="0.25">
      <c r="A22" s="149" t="s">
        <v>206</v>
      </c>
      <c r="B22" s="149"/>
      <c r="C22" s="149"/>
      <c r="D22" s="149"/>
      <c r="E22" s="149"/>
      <c r="F22" s="149"/>
      <c r="G22" s="10" t="s">
        <v>15</v>
      </c>
      <c r="H22" s="15" t="s">
        <v>21</v>
      </c>
      <c r="I22" s="117">
        <v>25.52</v>
      </c>
    </row>
    <row r="23" spans="1:9" ht="14.25" customHeight="1" x14ac:dyDescent="0.25">
      <c r="A23" s="150" t="s">
        <v>179</v>
      </c>
      <c r="B23" s="189"/>
      <c r="C23" s="189"/>
      <c r="D23" s="189"/>
      <c r="E23" s="189"/>
      <c r="F23" s="190"/>
      <c r="G23" s="116" t="s">
        <v>15</v>
      </c>
      <c r="H23" s="15" t="s">
        <v>21</v>
      </c>
      <c r="I23" s="117" t="s">
        <v>185</v>
      </c>
    </row>
    <row r="24" spans="1:9" ht="22.5" customHeight="1" x14ac:dyDescent="0.25">
      <c r="A24" s="167" t="s">
        <v>22</v>
      </c>
      <c r="B24" s="167"/>
      <c r="C24" s="167"/>
      <c r="D24" s="167"/>
      <c r="E24" s="167"/>
      <c r="F24" s="167"/>
      <c r="G24" s="15"/>
      <c r="H24" s="15" t="s">
        <v>23</v>
      </c>
      <c r="I24" s="18" t="s">
        <v>185</v>
      </c>
    </row>
    <row r="25" spans="1:9" ht="34.5" customHeight="1" x14ac:dyDescent="0.25">
      <c r="A25" s="149" t="s">
        <v>24</v>
      </c>
      <c r="B25" s="149"/>
      <c r="C25" s="149"/>
      <c r="D25" s="149"/>
      <c r="E25" s="149"/>
      <c r="F25" s="149"/>
      <c r="G25" s="10"/>
      <c r="H25" s="10" t="s">
        <v>25</v>
      </c>
      <c r="I25" s="11">
        <f>I10/H10*I5</f>
        <v>1814.9454545454546</v>
      </c>
    </row>
    <row r="26" spans="1:9" ht="15" customHeight="1" x14ac:dyDescent="0.25">
      <c r="A26" s="149" t="s">
        <v>26</v>
      </c>
      <c r="B26" s="149"/>
      <c r="C26" s="149"/>
      <c r="D26" s="149"/>
      <c r="E26" s="149"/>
      <c r="F26" s="149"/>
      <c r="G26" s="15"/>
      <c r="H26" s="19" t="s">
        <v>27</v>
      </c>
      <c r="I26" s="20" t="s">
        <v>185</v>
      </c>
    </row>
    <row r="27" spans="1:9" ht="15" customHeight="1" x14ac:dyDescent="0.25">
      <c r="A27" s="149"/>
      <c r="B27" s="149"/>
      <c r="C27" s="149"/>
      <c r="D27" s="149"/>
      <c r="E27" s="149"/>
      <c r="F27" s="149"/>
      <c r="G27" s="15"/>
      <c r="H27" s="21" t="s">
        <v>28</v>
      </c>
      <c r="I27" s="9" t="s">
        <v>185</v>
      </c>
    </row>
    <row r="28" spans="1:9" ht="26.25" customHeight="1" x14ac:dyDescent="0.25">
      <c r="A28" s="149" t="s">
        <v>29</v>
      </c>
      <c r="B28" s="149"/>
      <c r="C28" s="149"/>
      <c r="D28" s="149"/>
      <c r="E28" s="149"/>
      <c r="F28" s="149"/>
      <c r="G28" s="15"/>
      <c r="H28" s="10" t="s">
        <v>27</v>
      </c>
      <c r="I28" s="20" t="s">
        <v>185</v>
      </c>
    </row>
    <row r="29" spans="1:9" ht="35.25" customHeight="1" x14ac:dyDescent="0.25">
      <c r="A29" s="149" t="s">
        <v>30</v>
      </c>
      <c r="B29" s="149"/>
      <c r="C29" s="149"/>
      <c r="D29" s="149"/>
      <c r="E29" s="149"/>
      <c r="F29" s="149"/>
      <c r="G29" s="10"/>
      <c r="H29" s="8" t="s">
        <v>23</v>
      </c>
      <c r="I29" s="9">
        <v>0.1</v>
      </c>
    </row>
    <row r="30" spans="1:9" ht="1.1499999999999999" customHeight="1" x14ac:dyDescent="0.25">
      <c r="A30" s="93"/>
      <c r="B30" s="93"/>
      <c r="C30" s="93"/>
      <c r="D30" s="93"/>
      <c r="E30" s="93"/>
      <c r="F30" s="93"/>
      <c r="G30" s="93"/>
      <c r="H30" s="93"/>
      <c r="I30" s="94" t="s">
        <v>185</v>
      </c>
    </row>
    <row r="31" spans="1:9" ht="1.1499999999999999" customHeight="1" x14ac:dyDescent="0.25">
      <c r="A31" s="205"/>
      <c r="B31" s="205"/>
      <c r="C31" s="205"/>
      <c r="D31" s="205"/>
      <c r="E31" s="205"/>
      <c r="F31" s="205"/>
      <c r="G31" s="205"/>
      <c r="H31" s="205"/>
      <c r="I31" s="205"/>
    </row>
    <row r="32" spans="1:9" ht="1.1499999999999999" customHeight="1" x14ac:dyDescent="0.25">
      <c r="A32" s="205"/>
      <c r="B32" s="205"/>
      <c r="C32" s="205"/>
      <c r="D32" s="205"/>
      <c r="E32" s="205"/>
      <c r="F32" s="205"/>
      <c r="G32" s="205"/>
      <c r="H32" s="205"/>
      <c r="I32" s="205"/>
    </row>
    <row r="33" spans="1:10" ht="1.1499999999999999" customHeight="1" x14ac:dyDescent="0.25">
      <c r="A33" s="205"/>
      <c r="B33" s="205"/>
      <c r="C33" s="205"/>
      <c r="D33" s="205"/>
      <c r="E33" s="205"/>
      <c r="F33" s="205"/>
      <c r="G33" s="205"/>
      <c r="H33" s="205"/>
      <c r="I33" s="205"/>
    </row>
    <row r="34" spans="1:10" ht="1.1499999999999999" customHeight="1" x14ac:dyDescent="0.25">
      <c r="A34" s="205"/>
      <c r="B34" s="205"/>
      <c r="C34" s="205"/>
      <c r="D34" s="205"/>
      <c r="E34" s="205"/>
      <c r="F34" s="205"/>
      <c r="G34" s="205"/>
      <c r="H34" s="205"/>
      <c r="I34" s="205"/>
    </row>
    <row r="35" spans="1:10" ht="1.1499999999999999" customHeight="1" x14ac:dyDescent="0.25">
      <c r="A35" s="206"/>
      <c r="B35" s="206"/>
      <c r="C35" s="206"/>
      <c r="D35" s="206"/>
      <c r="E35" s="206"/>
      <c r="F35" s="206"/>
      <c r="G35" s="206"/>
      <c r="H35" s="206"/>
      <c r="I35" s="206"/>
    </row>
    <row r="36" spans="1:10" ht="8.25" customHeight="1" x14ac:dyDescent="0.25">
      <c r="A36" s="135" t="s">
        <v>31</v>
      </c>
      <c r="B36" s="135"/>
      <c r="C36" s="135"/>
      <c r="D36" s="135"/>
      <c r="E36" s="135"/>
      <c r="F36" s="135"/>
      <c r="G36" s="135"/>
      <c r="H36" s="135"/>
      <c r="I36" s="135"/>
    </row>
    <row r="37" spans="1:10" ht="33.75" customHeight="1" x14ac:dyDescent="0.25">
      <c r="A37" s="22" t="s">
        <v>32</v>
      </c>
      <c r="B37" s="157" t="s">
        <v>33</v>
      </c>
      <c r="C37" s="157"/>
      <c r="D37" s="157"/>
      <c r="E37" s="157"/>
      <c r="F37" s="157"/>
      <c r="G37" s="157"/>
      <c r="H37" s="22" t="s">
        <v>34</v>
      </c>
      <c r="I37" s="22" t="s">
        <v>35</v>
      </c>
    </row>
    <row r="38" spans="1:10" ht="15" customHeight="1" x14ac:dyDescent="0.25">
      <c r="A38" s="17">
        <v>1</v>
      </c>
      <c r="B38" s="136" t="s">
        <v>36</v>
      </c>
      <c r="C38" s="136"/>
      <c r="D38" s="136"/>
      <c r="E38" s="136"/>
      <c r="F38" s="136"/>
      <c r="G38" s="136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6" t="s">
        <v>37</v>
      </c>
      <c r="C39" s="136"/>
      <c r="D39" s="136"/>
      <c r="E39" s="136"/>
      <c r="F39" s="136"/>
      <c r="G39" s="13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6" t="s">
        <v>38</v>
      </c>
      <c r="C40" s="136"/>
      <c r="D40" s="136"/>
      <c r="E40" s="136"/>
      <c r="F40" s="136"/>
      <c r="G40" s="13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6" t="s">
        <v>39</v>
      </c>
      <c r="C41" s="136"/>
      <c r="D41" s="136"/>
      <c r="E41" s="136"/>
      <c r="F41" s="136"/>
      <c r="G41" s="13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6" t="s">
        <v>40</v>
      </c>
      <c r="C42" s="136"/>
      <c r="D42" s="136"/>
      <c r="E42" s="136"/>
      <c r="F42" s="136"/>
      <c r="G42" s="13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6" t="s">
        <v>172</v>
      </c>
      <c r="C43" s="136"/>
      <c r="D43" s="136"/>
      <c r="E43" s="136"/>
      <c r="F43" s="136"/>
      <c r="G43" s="13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6" t="s">
        <v>41</v>
      </c>
      <c r="C44" s="136"/>
      <c r="D44" s="136"/>
      <c r="E44" s="136"/>
      <c r="F44" s="136"/>
      <c r="G44" s="13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6" t="s">
        <v>42</v>
      </c>
      <c r="C45" s="136"/>
      <c r="D45" s="136"/>
      <c r="E45" s="136"/>
      <c r="F45" s="136"/>
      <c r="G45" s="13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53" t="s">
        <v>43</v>
      </c>
      <c r="B46" s="153"/>
      <c r="C46" s="153"/>
      <c r="D46" s="153"/>
      <c r="E46" s="153"/>
      <c r="F46" s="153"/>
      <c r="G46" s="153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75"/>
      <c r="B47" s="175"/>
      <c r="C47" s="175"/>
      <c r="D47" s="175"/>
      <c r="E47" s="175"/>
      <c r="F47" s="175"/>
      <c r="G47" s="175"/>
      <c r="H47" s="175"/>
      <c r="I47" s="175"/>
      <c r="J47" s="27"/>
    </row>
    <row r="48" spans="1:10" s="28" customFormat="1" ht="1.1499999999999999" customHeight="1" x14ac:dyDescent="0.25">
      <c r="A48" s="176"/>
      <c r="B48" s="176"/>
      <c r="C48" s="176"/>
      <c r="D48" s="176"/>
      <c r="E48" s="176"/>
      <c r="F48" s="176"/>
      <c r="G48" s="176"/>
      <c r="H48" s="176"/>
      <c r="I48" s="176"/>
      <c r="J48" s="27"/>
    </row>
    <row r="49" spans="1:10" s="28" customFormat="1" ht="1.1499999999999999" customHeight="1" x14ac:dyDescent="0.25">
      <c r="A49" s="176"/>
      <c r="B49" s="176"/>
      <c r="C49" s="176"/>
      <c r="D49" s="176"/>
      <c r="E49" s="176"/>
      <c r="F49" s="176"/>
      <c r="G49" s="176"/>
      <c r="H49" s="176"/>
      <c r="I49" s="176"/>
      <c r="J49" s="27"/>
    </row>
    <row r="50" spans="1:10" s="28" customFormat="1" ht="1.1499999999999999" customHeight="1" x14ac:dyDescent="0.25">
      <c r="A50" s="176"/>
      <c r="B50" s="176"/>
      <c r="C50" s="176"/>
      <c r="D50" s="176"/>
      <c r="E50" s="176"/>
      <c r="F50" s="176"/>
      <c r="G50" s="176"/>
      <c r="H50" s="176"/>
      <c r="I50" s="176"/>
      <c r="J50" s="27"/>
    </row>
    <row r="51" spans="1:10" s="28" customFormat="1" ht="1.1499999999999999" customHeight="1" x14ac:dyDescent="0.25">
      <c r="A51" s="176"/>
      <c r="B51" s="176"/>
      <c r="C51" s="176"/>
      <c r="D51" s="176"/>
      <c r="E51" s="176"/>
      <c r="F51" s="176"/>
      <c r="G51" s="176"/>
      <c r="H51" s="176"/>
      <c r="I51" s="176"/>
      <c r="J51" s="27"/>
    </row>
    <row r="52" spans="1:10" s="28" customFormat="1" ht="1.1499999999999999" customHeight="1" x14ac:dyDescent="0.25">
      <c r="A52" s="176"/>
      <c r="B52" s="176"/>
      <c r="C52" s="176"/>
      <c r="D52" s="176"/>
      <c r="E52" s="176"/>
      <c r="F52" s="176"/>
      <c r="G52" s="176"/>
      <c r="H52" s="176"/>
      <c r="I52" s="176"/>
      <c r="J52" s="27"/>
    </row>
    <row r="53" spans="1:10" s="28" customFormat="1" ht="1.1499999999999999" customHeight="1" x14ac:dyDescent="0.25">
      <c r="A53" s="176"/>
      <c r="B53" s="176"/>
      <c r="C53" s="176"/>
      <c r="D53" s="176"/>
      <c r="E53" s="176"/>
      <c r="F53" s="176"/>
      <c r="G53" s="176"/>
      <c r="H53" s="176"/>
      <c r="I53" s="176"/>
      <c r="J53" s="27"/>
    </row>
    <row r="54" spans="1:10" s="28" customFormat="1" ht="1.1499999999999999" customHeight="1" x14ac:dyDescent="0.25">
      <c r="A54" s="176"/>
      <c r="B54" s="176"/>
      <c r="C54" s="176"/>
      <c r="D54" s="176"/>
      <c r="E54" s="176"/>
      <c r="F54" s="176"/>
      <c r="G54" s="176"/>
      <c r="H54" s="176"/>
      <c r="I54" s="176"/>
      <c r="J54" s="27"/>
    </row>
    <row r="55" spans="1:10" s="28" customFormat="1" ht="1.1499999999999999" customHeight="1" x14ac:dyDescent="0.25">
      <c r="A55" s="176"/>
      <c r="B55" s="176"/>
      <c r="C55" s="176"/>
      <c r="D55" s="176"/>
      <c r="E55" s="176"/>
      <c r="F55" s="176"/>
      <c r="G55" s="176"/>
      <c r="H55" s="176"/>
      <c r="I55" s="176"/>
      <c r="J55" s="27"/>
    </row>
    <row r="56" spans="1:10" ht="1.1499999999999999" customHeight="1" x14ac:dyDescent="0.25">
      <c r="A56" s="177"/>
      <c r="B56" s="177"/>
      <c r="C56" s="177"/>
      <c r="D56" s="177"/>
      <c r="E56" s="177"/>
      <c r="F56" s="177"/>
      <c r="G56" s="177"/>
      <c r="H56" s="177"/>
      <c r="I56" s="177"/>
    </row>
    <row r="57" spans="1:10" ht="33.75" customHeight="1" x14ac:dyDescent="0.25">
      <c r="A57" s="22" t="s">
        <v>44</v>
      </c>
      <c r="B57" s="157" t="s">
        <v>45</v>
      </c>
      <c r="C57" s="157"/>
      <c r="D57" s="157"/>
      <c r="E57" s="157"/>
      <c r="F57" s="157"/>
      <c r="G57" s="157"/>
      <c r="H57" s="22" t="s">
        <v>34</v>
      </c>
      <c r="I57" s="22" t="s">
        <v>35</v>
      </c>
    </row>
    <row r="58" spans="1:10" ht="15" customHeight="1" x14ac:dyDescent="0.25">
      <c r="A58" s="17">
        <v>1</v>
      </c>
      <c r="B58" s="136" t="s">
        <v>46</v>
      </c>
      <c r="C58" s="136"/>
      <c r="D58" s="136"/>
      <c r="E58" s="136"/>
      <c r="F58" s="136"/>
      <c r="G58" s="136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6" t="s">
        <v>47</v>
      </c>
      <c r="C59" s="136"/>
      <c r="D59" s="136"/>
      <c r="E59" s="136"/>
      <c r="F59" s="136"/>
      <c r="G59" s="136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6" t="s">
        <v>48</v>
      </c>
      <c r="C60" s="136"/>
      <c r="D60" s="136"/>
      <c r="E60" s="136"/>
      <c r="F60" s="136"/>
      <c r="G60" s="136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6" t="s">
        <v>49</v>
      </c>
      <c r="C61" s="136"/>
      <c r="D61" s="136"/>
      <c r="E61" s="136"/>
      <c r="F61" s="136"/>
      <c r="G61" s="136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6" t="s">
        <v>50</v>
      </c>
      <c r="C62" s="136"/>
      <c r="D62" s="136"/>
      <c r="E62" s="136"/>
      <c r="F62" s="136"/>
      <c r="G62" s="136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6" t="s">
        <v>51</v>
      </c>
      <c r="C63" s="136"/>
      <c r="D63" s="136"/>
      <c r="E63" s="136"/>
      <c r="F63" s="136"/>
      <c r="G63" s="136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6" t="s">
        <v>52</v>
      </c>
      <c r="C64" s="136"/>
      <c r="D64" s="136"/>
      <c r="E64" s="136"/>
      <c r="F64" s="136"/>
      <c r="G64" s="136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6" t="s">
        <v>53</v>
      </c>
      <c r="C65" s="136"/>
      <c r="D65" s="136"/>
      <c r="E65" s="136"/>
      <c r="F65" s="136"/>
      <c r="G65" s="136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53" t="s">
        <v>54</v>
      </c>
      <c r="B66" s="153"/>
      <c r="C66" s="153"/>
      <c r="D66" s="153"/>
      <c r="E66" s="153"/>
      <c r="F66" s="153"/>
      <c r="G66" s="153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68" t="s">
        <v>55</v>
      </c>
      <c r="B67" s="168"/>
      <c r="C67" s="168"/>
      <c r="D67" s="168"/>
      <c r="E67" s="168"/>
      <c r="F67" s="168"/>
      <c r="G67" s="168"/>
      <c r="H67" s="168"/>
      <c r="I67" s="168"/>
    </row>
    <row r="68" spans="1:10" ht="30.75" customHeight="1" x14ac:dyDescent="0.25">
      <c r="A68" s="178" t="s">
        <v>56</v>
      </c>
      <c r="B68" s="178"/>
      <c r="C68" s="178"/>
      <c r="D68" s="178"/>
      <c r="E68" s="178"/>
      <c r="F68" s="178"/>
      <c r="G68" s="178"/>
      <c r="H68" s="178"/>
      <c r="I68" s="178"/>
    </row>
    <row r="69" spans="1:10" ht="33.75" customHeight="1" x14ac:dyDescent="0.25">
      <c r="A69" s="22" t="s">
        <v>57</v>
      </c>
      <c r="B69" s="157" t="s">
        <v>58</v>
      </c>
      <c r="C69" s="157"/>
      <c r="D69" s="157"/>
      <c r="E69" s="157"/>
      <c r="F69" s="157"/>
      <c r="G69" s="157"/>
      <c r="H69" s="22" t="s">
        <v>34</v>
      </c>
      <c r="I69" s="22" t="s">
        <v>35</v>
      </c>
    </row>
    <row r="70" spans="1:10" ht="15" customHeight="1" x14ac:dyDescent="0.25">
      <c r="A70" s="17">
        <v>1</v>
      </c>
      <c r="B70" s="136" t="s">
        <v>59</v>
      </c>
      <c r="C70" s="136"/>
      <c r="D70" s="136"/>
      <c r="E70" s="136"/>
      <c r="F70" s="136"/>
      <c r="G70" s="136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6" t="s">
        <v>60</v>
      </c>
      <c r="C71" s="136"/>
      <c r="D71" s="136"/>
      <c r="E71" s="136"/>
      <c r="F71" s="136"/>
      <c r="G71" s="136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6" t="s">
        <v>191</v>
      </c>
      <c r="C72" s="136"/>
      <c r="D72" s="136"/>
      <c r="E72" s="136"/>
      <c r="F72" s="136"/>
      <c r="G72" s="136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6" t="s">
        <v>61</v>
      </c>
      <c r="C73" s="136"/>
      <c r="D73" s="136"/>
      <c r="E73" s="136"/>
      <c r="F73" s="136"/>
      <c r="G73" s="136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6" t="s">
        <v>62</v>
      </c>
      <c r="C74" s="136"/>
      <c r="D74" s="136"/>
      <c r="E74" s="136"/>
      <c r="F74" s="136"/>
      <c r="G74" s="136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6" t="s">
        <v>63</v>
      </c>
      <c r="C75" s="136"/>
      <c r="D75" s="136"/>
      <c r="E75" s="136"/>
      <c r="F75" s="136"/>
      <c r="G75" s="136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6" t="s">
        <v>64</v>
      </c>
      <c r="C76" s="136"/>
      <c r="D76" s="136"/>
      <c r="E76" s="136"/>
      <c r="F76" s="136"/>
      <c r="G76" s="136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6" t="s">
        <v>65</v>
      </c>
      <c r="C77" s="136"/>
      <c r="D77" s="136"/>
      <c r="E77" s="136"/>
      <c r="F77" s="136"/>
      <c r="G77" s="136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53" t="s">
        <v>66</v>
      </c>
      <c r="B78" s="153"/>
      <c r="C78" s="153"/>
      <c r="D78" s="153"/>
      <c r="E78" s="153"/>
      <c r="F78" s="153"/>
      <c r="G78" s="153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67</v>
      </c>
      <c r="B79" s="154" t="s">
        <v>68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69</v>
      </c>
      <c r="B80" s="174" t="s">
        <v>70</v>
      </c>
      <c r="C80" s="174"/>
      <c r="D80" s="174"/>
      <c r="E80" s="174"/>
      <c r="F80" s="174"/>
      <c r="G80" s="174"/>
      <c r="H80" s="174"/>
      <c r="I80" s="174"/>
    </row>
    <row r="81" spans="1:11" ht="33.75" customHeight="1" x14ac:dyDescent="0.25">
      <c r="A81" s="22" t="s">
        <v>71</v>
      </c>
      <c r="B81" s="157" t="s">
        <v>72</v>
      </c>
      <c r="C81" s="157"/>
      <c r="D81" s="157"/>
      <c r="E81" s="157"/>
      <c r="F81" s="157"/>
      <c r="G81" s="157"/>
      <c r="H81" s="22" t="s">
        <v>34</v>
      </c>
      <c r="I81" s="22" t="s">
        <v>35</v>
      </c>
    </row>
    <row r="82" spans="1:11" ht="15" customHeight="1" x14ac:dyDescent="0.25">
      <c r="A82" s="17">
        <v>1</v>
      </c>
      <c r="B82" s="136" t="s">
        <v>73</v>
      </c>
      <c r="C82" s="136"/>
      <c r="D82" s="136"/>
      <c r="E82" s="136"/>
      <c r="F82" s="136"/>
      <c r="G82" s="136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6" t="s">
        <v>74</v>
      </c>
      <c r="C83" s="136"/>
      <c r="D83" s="136"/>
      <c r="E83" s="136"/>
      <c r="F83" s="136"/>
      <c r="G83" s="136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6" t="s">
        <v>75</v>
      </c>
      <c r="C84" s="136"/>
      <c r="D84" s="136"/>
      <c r="E84" s="136"/>
      <c r="F84" s="136"/>
      <c r="G84" s="136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53" t="s">
        <v>76</v>
      </c>
      <c r="B85" s="153"/>
      <c r="C85" s="153"/>
      <c r="D85" s="153"/>
      <c r="E85" s="153"/>
      <c r="F85" s="153"/>
      <c r="G85" s="153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77</v>
      </c>
      <c r="B87" s="157" t="s">
        <v>78</v>
      </c>
      <c r="C87" s="157"/>
      <c r="D87" s="157"/>
      <c r="E87" s="157"/>
      <c r="F87" s="157"/>
      <c r="G87" s="157"/>
      <c r="H87" s="22" t="s">
        <v>34</v>
      </c>
      <c r="I87" s="22" t="s">
        <v>35</v>
      </c>
    </row>
    <row r="88" spans="1:11" ht="15" customHeight="1" x14ac:dyDescent="0.25">
      <c r="A88" s="17">
        <v>1</v>
      </c>
      <c r="B88" s="136" t="s">
        <v>79</v>
      </c>
      <c r="C88" s="136"/>
      <c r="D88" s="136"/>
      <c r="E88" s="136"/>
      <c r="F88" s="136"/>
      <c r="G88" s="136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53" t="s">
        <v>80</v>
      </c>
      <c r="B89" s="153"/>
      <c r="C89" s="153"/>
      <c r="D89" s="153"/>
      <c r="E89" s="153"/>
      <c r="F89" s="153"/>
      <c r="G89" s="153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3" t="s">
        <v>180</v>
      </c>
      <c r="B91" s="173"/>
      <c r="C91" s="173"/>
      <c r="D91" s="173"/>
      <c r="E91" s="173"/>
      <c r="F91" s="173"/>
      <c r="G91" s="173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81</v>
      </c>
      <c r="B93" s="157" t="s">
        <v>82</v>
      </c>
      <c r="C93" s="157"/>
      <c r="D93" s="157"/>
      <c r="E93" s="157"/>
      <c r="F93" s="157"/>
      <c r="G93" s="157"/>
      <c r="H93" s="22" t="s">
        <v>34</v>
      </c>
      <c r="I93" s="22" t="s">
        <v>35</v>
      </c>
    </row>
    <row r="94" spans="1:11" ht="15" customHeight="1" x14ac:dyDescent="0.25">
      <c r="A94" s="17">
        <v>1</v>
      </c>
      <c r="B94" s="136" t="s">
        <v>19</v>
      </c>
      <c r="C94" s="136"/>
      <c r="D94" s="136"/>
      <c r="E94" s="136"/>
      <c r="F94" s="136"/>
      <c r="G94" s="136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6" t="s">
        <v>20</v>
      </c>
      <c r="C95" s="136"/>
      <c r="D95" s="136"/>
      <c r="E95" s="136"/>
      <c r="F95" s="136"/>
      <c r="G95" s="13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0" t="s">
        <v>174</v>
      </c>
      <c r="C96" s="171"/>
      <c r="D96" s="171"/>
      <c r="E96" s="171"/>
      <c r="F96" s="171"/>
      <c r="G96" s="172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6" t="s">
        <v>83</v>
      </c>
      <c r="C97" s="136"/>
      <c r="D97" s="136"/>
      <c r="E97" s="136"/>
      <c r="F97" s="136"/>
      <c r="G97" s="136"/>
      <c r="H97" s="23">
        <f t="shared" si="4"/>
        <v>6.8488709903628445E-2</v>
      </c>
      <c r="I97" s="24">
        <f>I106</f>
        <v>124.30327272727271</v>
      </c>
    </row>
    <row r="98" spans="1:10" ht="15" customHeight="1" x14ac:dyDescent="0.25">
      <c r="A98" s="17">
        <f t="shared" si="5"/>
        <v>5</v>
      </c>
      <c r="B98" s="136" t="s">
        <v>84</v>
      </c>
      <c r="C98" s="136"/>
      <c r="D98" s="136"/>
      <c r="E98" s="136"/>
      <c r="F98" s="136"/>
      <c r="G98" s="13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6" t="s">
        <v>205</v>
      </c>
      <c r="C99" s="136"/>
      <c r="D99" s="136"/>
      <c r="E99" s="136"/>
      <c r="F99" s="136"/>
      <c r="G99" s="136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6" t="s">
        <v>206</v>
      </c>
      <c r="C100" s="136"/>
      <c r="D100" s="136"/>
      <c r="E100" s="136"/>
      <c r="F100" s="136"/>
      <c r="G100" s="136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6" t="s">
        <v>85</v>
      </c>
      <c r="C101" s="136"/>
      <c r="D101" s="136"/>
      <c r="E101" s="136"/>
      <c r="F101" s="136"/>
      <c r="G101" s="13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53" t="s">
        <v>86</v>
      </c>
      <c r="B102" s="153"/>
      <c r="C102" s="153"/>
      <c r="D102" s="153"/>
      <c r="E102" s="153"/>
      <c r="F102" s="153"/>
      <c r="G102" s="153"/>
      <c r="H102" s="25">
        <f>SUM(H94:H101)</f>
        <v>0.39319984572539113</v>
      </c>
      <c r="I102" s="26">
        <f>SUM(I94:I101)</f>
        <v>713.63627272727263</v>
      </c>
      <c r="J102" s="34"/>
    </row>
    <row r="103" spans="1:10" ht="18" customHeight="1" x14ac:dyDescent="0.25">
      <c r="A103" s="29" t="s">
        <v>87</v>
      </c>
      <c r="B103" s="168" t="s">
        <v>88</v>
      </c>
      <c r="C103" s="168"/>
      <c r="D103" s="168"/>
      <c r="E103" s="168"/>
      <c r="F103" s="168"/>
      <c r="G103" s="168"/>
      <c r="H103" s="35"/>
      <c r="I103" s="36"/>
    </row>
    <row r="104" spans="1:10" ht="15" customHeight="1" x14ac:dyDescent="0.25">
      <c r="A104" s="148" t="s">
        <v>89</v>
      </c>
      <c r="B104" s="148"/>
      <c r="C104" s="148"/>
      <c r="D104" s="148"/>
      <c r="E104" s="148"/>
      <c r="F104" s="148"/>
      <c r="G104" s="148"/>
      <c r="H104" s="148"/>
      <c r="I104" s="148"/>
    </row>
    <row r="105" spans="1:10" ht="24" customHeight="1" x14ac:dyDescent="0.25">
      <c r="A105" s="149" t="s">
        <v>90</v>
      </c>
      <c r="B105" s="149"/>
      <c r="C105" s="17" t="s">
        <v>91</v>
      </c>
      <c r="D105" s="17" t="s">
        <v>92</v>
      </c>
      <c r="E105" s="17" t="s">
        <v>93</v>
      </c>
      <c r="F105" s="17" t="s">
        <v>94</v>
      </c>
      <c r="G105" s="17" t="s">
        <v>95</v>
      </c>
      <c r="H105" s="23" t="s">
        <v>96</v>
      </c>
      <c r="I105" s="24" t="s">
        <v>97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124.30327272727271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48" t="s">
        <v>98</v>
      </c>
      <c r="B108" s="148"/>
      <c r="C108" s="148"/>
      <c r="D108" s="148"/>
      <c r="E108" s="148"/>
      <c r="F108" s="148"/>
      <c r="G108" s="148"/>
      <c r="H108" s="148"/>
      <c r="I108" s="148"/>
    </row>
    <row r="109" spans="1:10" ht="23.25" customHeight="1" x14ac:dyDescent="0.25">
      <c r="A109" s="149" t="s">
        <v>90</v>
      </c>
      <c r="B109" s="149"/>
      <c r="C109" s="17" t="s">
        <v>99</v>
      </c>
      <c r="D109" s="17" t="s">
        <v>92</v>
      </c>
      <c r="E109" s="17" t="s">
        <v>93</v>
      </c>
      <c r="F109" s="17" t="s">
        <v>94</v>
      </c>
      <c r="G109" s="17" t="s">
        <v>95</v>
      </c>
      <c r="H109" s="23" t="s">
        <v>96</v>
      </c>
      <c r="I109" s="24" t="s">
        <v>97</v>
      </c>
    </row>
    <row r="110" spans="1:10" ht="15" customHeight="1" x14ac:dyDescent="0.25">
      <c r="A110" s="161">
        <f>IF(I18="Não aplicável",0,I18)</f>
        <v>0</v>
      </c>
      <c r="B110" s="16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3" t="s">
        <v>173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7" t="s">
        <v>90</v>
      </c>
      <c r="B113" s="167"/>
      <c r="C113" s="80" t="s">
        <v>99</v>
      </c>
      <c r="D113" s="80" t="s">
        <v>92</v>
      </c>
      <c r="E113" s="80" t="s">
        <v>93</v>
      </c>
      <c r="F113" s="80" t="s">
        <v>94</v>
      </c>
      <c r="G113" s="80" t="s">
        <v>95</v>
      </c>
      <c r="H113" s="78" t="str">
        <f>H105</f>
        <v>Valor desconto</v>
      </c>
      <c r="I113" s="79" t="s">
        <v>97</v>
      </c>
    </row>
    <row r="114" spans="1:12" ht="15" customHeight="1" x14ac:dyDescent="0.25">
      <c r="A114" s="161">
        <f>IF(I15="Não aplicável",0,I15)</f>
        <v>27.15</v>
      </c>
      <c r="B114" s="161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37" t="s">
        <v>100</v>
      </c>
      <c r="B116" s="137"/>
      <c r="C116" s="137"/>
      <c r="D116" s="137"/>
      <c r="E116" s="137"/>
      <c r="F116" s="137"/>
      <c r="G116" s="137"/>
      <c r="H116" s="47">
        <f>H46+H91+H102</f>
        <v>2.1811218697253913</v>
      </c>
      <c r="I116" s="48">
        <f>I46+I91+I102</f>
        <v>3958.6172232677818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35" t="s">
        <v>101</v>
      </c>
      <c r="B118" s="135"/>
      <c r="C118" s="135"/>
      <c r="D118" s="135"/>
      <c r="E118" s="135"/>
      <c r="F118" s="135"/>
      <c r="G118" s="135"/>
      <c r="H118" s="135"/>
      <c r="I118" s="135"/>
    </row>
    <row r="119" spans="1:12" ht="33.75" customHeight="1" x14ac:dyDescent="0.25">
      <c r="A119" s="22" t="s">
        <v>32</v>
      </c>
      <c r="B119" s="157" t="s">
        <v>102</v>
      </c>
      <c r="C119" s="157"/>
      <c r="D119" s="157"/>
      <c r="E119" s="157"/>
      <c r="F119" s="157"/>
      <c r="G119" s="157"/>
      <c r="H119" s="22" t="s">
        <v>34</v>
      </c>
      <c r="I119" s="22" t="s">
        <v>35</v>
      </c>
    </row>
    <row r="120" spans="1:12" ht="15" customHeight="1" x14ac:dyDescent="0.25">
      <c r="A120" s="17">
        <v>1</v>
      </c>
      <c r="B120" s="136" t="s">
        <v>103</v>
      </c>
      <c r="C120" s="136"/>
      <c r="D120" s="136"/>
      <c r="E120" s="136"/>
      <c r="F120" s="136"/>
      <c r="G120" s="136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62" t="s">
        <v>104</v>
      </c>
      <c r="C121" s="162"/>
      <c r="D121" s="162"/>
      <c r="E121" s="162"/>
      <c r="F121" s="162"/>
      <c r="G121" s="162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36" t="s">
        <v>105</v>
      </c>
      <c r="C122" s="136"/>
      <c r="D122" s="136"/>
      <c r="E122" s="136"/>
      <c r="F122" s="136"/>
      <c r="G122" s="136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6" t="s">
        <v>187</v>
      </c>
      <c r="C123" s="136"/>
      <c r="D123" s="136"/>
      <c r="E123" s="136"/>
      <c r="F123" s="136"/>
      <c r="G123" s="136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6" t="s">
        <v>189</v>
      </c>
      <c r="C124" s="136"/>
      <c r="D124" s="136"/>
      <c r="E124" s="136"/>
      <c r="F124" s="136"/>
      <c r="G124" s="136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6" t="s">
        <v>188</v>
      </c>
      <c r="C125" s="136"/>
      <c r="D125" s="136"/>
      <c r="E125" s="136"/>
      <c r="F125" s="136"/>
      <c r="G125" s="136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6" t="s">
        <v>106</v>
      </c>
      <c r="C126" s="136"/>
      <c r="D126" s="136"/>
      <c r="E126" s="136"/>
      <c r="F126" s="136"/>
      <c r="G126" s="136"/>
      <c r="H126" s="23">
        <f t="shared" si="6"/>
        <v>0</v>
      </c>
      <c r="I126" s="24">
        <v>0</v>
      </c>
    </row>
    <row r="127" spans="1:12" ht="15" customHeight="1" x14ac:dyDescent="0.25">
      <c r="A127" s="153" t="s">
        <v>107</v>
      </c>
      <c r="B127" s="153"/>
      <c r="C127" s="153"/>
      <c r="D127" s="153"/>
      <c r="E127" s="153"/>
      <c r="F127" s="153"/>
      <c r="G127" s="153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54" t="s">
        <v>190</v>
      </c>
      <c r="C128" s="154"/>
      <c r="D128" s="154"/>
      <c r="E128" s="154"/>
      <c r="F128" s="154"/>
      <c r="G128" s="154"/>
      <c r="H128" s="154"/>
      <c r="I128" s="154"/>
    </row>
    <row r="129" spans="1:12" ht="5.25" customHeight="1" x14ac:dyDescent="0.25"/>
    <row r="130" spans="1:12" ht="48.75" customHeight="1" x14ac:dyDescent="0.25">
      <c r="A130" s="159" t="s">
        <v>108</v>
      </c>
      <c r="B130" s="159"/>
      <c r="C130" s="159"/>
      <c r="D130" s="159"/>
      <c r="E130" s="159"/>
      <c r="F130" s="55">
        <f>I29</f>
        <v>0.1</v>
      </c>
      <c r="G130" s="56">
        <f>I132*F130</f>
        <v>383.43139505405094</v>
      </c>
      <c r="H130" s="57" t="s">
        <v>109</v>
      </c>
      <c r="I130" s="58">
        <f>I97</f>
        <v>124.30327272727271</v>
      </c>
    </row>
    <row r="131" spans="1:12" s="61" customFormat="1" ht="16.5" customHeight="1" x14ac:dyDescent="0.25">
      <c r="A131" s="155" t="s">
        <v>110</v>
      </c>
      <c r="B131" s="155"/>
      <c r="C131" s="57" t="s">
        <v>111</v>
      </c>
      <c r="D131" s="57" t="s">
        <v>112</v>
      </c>
      <c r="E131" s="57" t="s">
        <v>113</v>
      </c>
      <c r="F131" s="57" t="s">
        <v>114</v>
      </c>
      <c r="G131" s="57" t="s">
        <v>115</v>
      </c>
      <c r="H131" s="57" t="s">
        <v>116</v>
      </c>
      <c r="I131" s="59" t="s">
        <v>117</v>
      </c>
      <c r="J131" s="60"/>
    </row>
    <row r="132" spans="1:12" ht="16.5" customHeight="1" x14ac:dyDescent="0.25">
      <c r="A132" s="156">
        <f>I46</f>
        <v>1814.9454545454546</v>
      </c>
      <c r="B132" s="156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713.63627272727263</v>
      </c>
      <c r="H132" s="62">
        <f>A132+C132+D132+E132+F132+G132</f>
        <v>3958.6172232677818</v>
      </c>
      <c r="I132" s="62">
        <f>H132-I130</f>
        <v>3834.3139505405093</v>
      </c>
      <c r="J132" s="34"/>
    </row>
    <row r="133" spans="1:12" ht="4.5" customHeight="1" x14ac:dyDescent="0.25">
      <c r="A133" s="29"/>
      <c r="B133" s="160"/>
      <c r="C133" s="160"/>
      <c r="D133" s="160"/>
      <c r="E133" s="160"/>
      <c r="F133" s="160"/>
      <c r="G133" s="160"/>
      <c r="H133" s="160"/>
      <c r="I133" s="160"/>
    </row>
    <row r="134" spans="1:12" ht="33.75" customHeight="1" x14ac:dyDescent="0.25">
      <c r="A134" s="22" t="s">
        <v>44</v>
      </c>
      <c r="B134" s="157" t="s">
        <v>118</v>
      </c>
      <c r="C134" s="157"/>
      <c r="D134" s="157"/>
      <c r="E134" s="157"/>
      <c r="F134" s="157"/>
      <c r="G134" s="157"/>
      <c r="H134" s="22" t="s">
        <v>34</v>
      </c>
      <c r="I134" s="22" t="s">
        <v>35</v>
      </c>
    </row>
    <row r="135" spans="1:12" ht="15" customHeight="1" x14ac:dyDescent="0.25">
      <c r="A135" s="17">
        <v>1</v>
      </c>
      <c r="B135" s="136" t="s">
        <v>119</v>
      </c>
      <c r="C135" s="136"/>
      <c r="D135" s="136"/>
      <c r="E135" s="136"/>
      <c r="F135" s="136"/>
      <c r="G135" s="136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6" t="s">
        <v>120</v>
      </c>
      <c r="C136" s="136"/>
      <c r="D136" s="136"/>
      <c r="E136" s="136"/>
      <c r="F136" s="136"/>
      <c r="G136" s="136"/>
      <c r="H136" s="23">
        <f>I136/$I$145</f>
        <v>0</v>
      </c>
      <c r="I136" s="24">
        <v>0</v>
      </c>
    </row>
    <row r="137" spans="1:12" ht="35.65" customHeight="1" x14ac:dyDescent="0.25">
      <c r="A137" s="153" t="s">
        <v>176</v>
      </c>
      <c r="B137" s="153"/>
      <c r="C137" s="153"/>
      <c r="D137" s="153"/>
      <c r="E137" s="153"/>
      <c r="F137" s="153"/>
      <c r="G137" s="153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57</v>
      </c>
      <c r="B139" s="157" t="s">
        <v>121</v>
      </c>
      <c r="C139" s="157"/>
      <c r="D139" s="157"/>
      <c r="E139" s="157"/>
      <c r="F139" s="157"/>
      <c r="G139" s="157"/>
      <c r="H139" s="22" t="s">
        <v>34</v>
      </c>
      <c r="I139" s="22" t="s">
        <v>35</v>
      </c>
    </row>
    <row r="140" spans="1:12" ht="15" customHeight="1" x14ac:dyDescent="0.25">
      <c r="A140" s="17">
        <v>1</v>
      </c>
      <c r="B140" s="136" t="s">
        <v>121</v>
      </c>
      <c r="C140" s="136"/>
      <c r="D140" s="136"/>
      <c r="E140" s="136"/>
      <c r="F140" s="136"/>
      <c r="G140" s="136"/>
      <c r="H140" s="23">
        <f>I140/I145</f>
        <v>0</v>
      </c>
      <c r="I140" s="24">
        <v>0</v>
      </c>
    </row>
    <row r="141" spans="1:12" ht="36.6" customHeight="1" x14ac:dyDescent="0.25">
      <c r="A141" s="153" t="s">
        <v>175</v>
      </c>
      <c r="B141" s="153"/>
      <c r="C141" s="153"/>
      <c r="D141" s="153"/>
      <c r="E141" s="153"/>
      <c r="F141" s="153"/>
      <c r="G141" s="153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58" t="s">
        <v>122</v>
      </c>
      <c r="B143" s="158"/>
      <c r="C143" s="158"/>
      <c r="D143" s="158"/>
      <c r="E143" s="158"/>
      <c r="F143" s="55">
        <v>0.18</v>
      </c>
      <c r="G143" s="56">
        <f>I145*F143</f>
        <v>690.17651109729161</v>
      </c>
      <c r="H143" s="57" t="s">
        <v>109</v>
      </c>
      <c r="I143" s="58">
        <f>I97</f>
        <v>124.30327272727271</v>
      </c>
      <c r="L143" s="2"/>
    </row>
    <row r="144" spans="1:12" s="61" customFormat="1" ht="16.5" customHeight="1" x14ac:dyDescent="0.25">
      <c r="A144" s="155" t="s">
        <v>110</v>
      </c>
      <c r="B144" s="155"/>
      <c r="C144" s="57" t="s">
        <v>111</v>
      </c>
      <c r="D144" s="57" t="s">
        <v>112</v>
      </c>
      <c r="E144" s="57" t="s">
        <v>113</v>
      </c>
      <c r="F144" s="57" t="s">
        <v>114</v>
      </c>
      <c r="G144" s="57" t="s">
        <v>115</v>
      </c>
      <c r="H144" s="57" t="s">
        <v>116</v>
      </c>
      <c r="I144" s="59" t="s">
        <v>117</v>
      </c>
      <c r="J144" s="60"/>
      <c r="L144" s="60"/>
    </row>
    <row r="145" spans="1:12" ht="16.5" customHeight="1" x14ac:dyDescent="0.25">
      <c r="A145" s="156">
        <f>I46</f>
        <v>1814.9454545454546</v>
      </c>
      <c r="B145" s="156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713.63627272727263</v>
      </c>
      <c r="H145" s="62">
        <f>A145+C145+D145+E145+F145+G145</f>
        <v>3958.6172232677818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37" t="s">
        <v>123</v>
      </c>
      <c r="B147" s="137"/>
      <c r="C147" s="137"/>
      <c r="D147" s="137"/>
      <c r="E147" s="137"/>
      <c r="F147" s="137"/>
      <c r="G147" s="137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35" t="s">
        <v>124</v>
      </c>
      <c r="B149" s="135"/>
      <c r="C149" s="135"/>
      <c r="D149" s="135"/>
      <c r="E149" s="135"/>
      <c r="F149" s="135"/>
      <c r="G149" s="135"/>
      <c r="H149" s="135"/>
      <c r="I149" s="135"/>
    </row>
    <row r="150" spans="1:12" ht="33.75" customHeight="1" x14ac:dyDescent="0.25">
      <c r="A150" s="22" t="s">
        <v>32</v>
      </c>
      <c r="B150" s="157" t="s">
        <v>125</v>
      </c>
      <c r="C150" s="157"/>
      <c r="D150" s="157"/>
      <c r="E150" s="157"/>
      <c r="F150" s="157"/>
      <c r="G150" s="157"/>
      <c r="H150" s="22" t="s">
        <v>34</v>
      </c>
      <c r="I150" s="22" t="s">
        <v>35</v>
      </c>
    </row>
    <row r="151" spans="1:12" ht="15" customHeight="1" x14ac:dyDescent="0.25">
      <c r="A151" s="17">
        <v>1</v>
      </c>
      <c r="B151" s="136" t="s">
        <v>126</v>
      </c>
      <c r="C151" s="136"/>
      <c r="D151" s="136"/>
      <c r="E151" s="136"/>
      <c r="F151" s="136"/>
      <c r="G151" s="136"/>
      <c r="H151" s="23">
        <f>I151/$I$116</f>
        <v>2.0507862751247889E-2</v>
      </c>
      <c r="I151" s="24">
        <f>($D$161/$E$162)*G161</f>
        <v>81.182778699501682</v>
      </c>
    </row>
    <row r="152" spans="1:12" ht="15" customHeight="1" x14ac:dyDescent="0.25">
      <c r="A152" s="17">
        <v>2</v>
      </c>
      <c r="B152" s="136" t="s">
        <v>127</v>
      </c>
      <c r="C152" s="136"/>
      <c r="D152" s="136"/>
      <c r="E152" s="136"/>
      <c r="F152" s="136"/>
      <c r="G152" s="136"/>
      <c r="H152" s="23">
        <f>I152/$I$116</f>
        <v>9.4460458733020572E-2</v>
      </c>
      <c r="I152" s="24">
        <f>($D$161/$E$162)*G162</f>
        <v>373.93279885831078</v>
      </c>
    </row>
    <row r="153" spans="1:12" ht="15" customHeight="1" x14ac:dyDescent="0.25">
      <c r="A153" s="17">
        <v>3</v>
      </c>
      <c r="B153" s="136" t="s">
        <v>12</v>
      </c>
      <c r="C153" s="136"/>
      <c r="D153" s="136"/>
      <c r="E153" s="136"/>
      <c r="F153" s="136"/>
      <c r="G153" s="136"/>
      <c r="H153" s="23">
        <f>I153/$I$116</f>
        <v>3.1072519320072559E-2</v>
      </c>
      <c r="I153" s="24">
        <f>($D$161/$E$162)*G163</f>
        <v>123.00421015076013</v>
      </c>
    </row>
    <row r="154" spans="1:12" ht="15" customHeight="1" x14ac:dyDescent="0.25">
      <c r="A154" s="17">
        <v>4</v>
      </c>
      <c r="B154" s="136" t="s">
        <v>128</v>
      </c>
      <c r="C154" s="136"/>
      <c r="D154" s="136"/>
      <c r="E154" s="136"/>
      <c r="F154" s="136"/>
      <c r="G154" s="136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36" t="s">
        <v>129</v>
      </c>
      <c r="C155" s="136"/>
      <c r="D155" s="136"/>
      <c r="E155" s="136"/>
      <c r="F155" s="136"/>
      <c r="G155" s="136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53" t="s">
        <v>130</v>
      </c>
      <c r="B156" s="153"/>
      <c r="C156" s="153"/>
      <c r="D156" s="153"/>
      <c r="E156" s="153"/>
      <c r="F156" s="153"/>
      <c r="G156" s="153"/>
      <c r="H156" s="25">
        <f>H151+H152+H153+H154+H155</f>
        <v>0.14604084080434102</v>
      </c>
      <c r="I156" s="26">
        <f>SUM(I151:I155)</f>
        <v>578.11978770857263</v>
      </c>
    </row>
    <row r="157" spans="1:12" ht="11.25" customHeight="1" x14ac:dyDescent="0.25">
      <c r="A157" s="29" t="s">
        <v>131</v>
      </c>
      <c r="B157" s="154" t="s">
        <v>132</v>
      </c>
      <c r="C157" s="154"/>
      <c r="D157" s="154"/>
      <c r="E157" s="154"/>
      <c r="F157" s="154"/>
      <c r="G157" s="154"/>
      <c r="H157" s="154"/>
      <c r="I157" s="154"/>
    </row>
    <row r="158" spans="1:12" ht="18.75" customHeight="1" x14ac:dyDescent="0.25">
      <c r="A158" s="29" t="s">
        <v>133</v>
      </c>
      <c r="B158" s="143" t="s">
        <v>134</v>
      </c>
      <c r="C158" s="143"/>
      <c r="D158" s="143"/>
      <c r="E158" s="143"/>
      <c r="F158" s="143"/>
      <c r="G158" s="143"/>
      <c r="H158" s="143"/>
      <c r="I158" s="143"/>
    </row>
    <row r="159" spans="1:12" ht="13.5" customHeight="1" x14ac:dyDescent="0.25">
      <c r="A159" s="148" t="s">
        <v>135</v>
      </c>
      <c r="B159" s="148"/>
      <c r="C159" s="148"/>
      <c r="D159" s="148"/>
      <c r="E159" s="148"/>
      <c r="F159" s="148"/>
      <c r="G159" s="148"/>
      <c r="H159" s="148"/>
      <c r="I159" s="148"/>
    </row>
    <row r="160" spans="1:12" ht="13.5" customHeight="1" x14ac:dyDescent="0.25">
      <c r="A160" s="149" t="s">
        <v>136</v>
      </c>
      <c r="B160" s="149"/>
      <c r="C160" s="17" t="s">
        <v>137</v>
      </c>
      <c r="D160" s="150" t="s">
        <v>138</v>
      </c>
      <c r="E160" s="150"/>
      <c r="F160" s="17" t="s">
        <v>139</v>
      </c>
      <c r="G160" s="63" t="s">
        <v>140</v>
      </c>
      <c r="H160" s="149" t="s">
        <v>141</v>
      </c>
      <c r="I160" s="149"/>
    </row>
    <row r="161" spans="1:10" ht="13.5" customHeight="1" x14ac:dyDescent="0.25">
      <c r="A161" s="151">
        <f>I116</f>
        <v>3958.6172232677818</v>
      </c>
      <c r="B161" s="151"/>
      <c r="C161" s="24">
        <f>I147</f>
        <v>383.43139505405094</v>
      </c>
      <c r="D161" s="152">
        <f>A161+C161</f>
        <v>4342.0486183218327</v>
      </c>
      <c r="E161" s="152"/>
      <c r="F161" s="17" t="str">
        <f>B151</f>
        <v>PIS</v>
      </c>
      <c r="G161" s="64">
        <v>1.6500000000000001E-2</v>
      </c>
      <c r="H161" s="141">
        <v>6.4999999999999997E-3</v>
      </c>
      <c r="I161" s="141"/>
      <c r="J161" s="34"/>
    </row>
    <row r="162" spans="1:10" ht="13.5" customHeight="1" x14ac:dyDescent="0.25">
      <c r="A162" s="145" t="s">
        <v>142</v>
      </c>
      <c r="B162" s="145"/>
      <c r="C162" s="63">
        <v>1</v>
      </c>
      <c r="D162" s="65">
        <f>G166/1</f>
        <v>0.11749999999999999</v>
      </c>
      <c r="E162" s="66">
        <f>C162-D162</f>
        <v>0.88250000000000006</v>
      </c>
      <c r="F162" s="17" t="str">
        <f>B152</f>
        <v>COFINS</v>
      </c>
      <c r="G162" s="64">
        <v>7.5999999999999998E-2</v>
      </c>
      <c r="H162" s="141">
        <v>0.03</v>
      </c>
      <c r="I162" s="141"/>
    </row>
    <row r="163" spans="1:10" ht="13.5" customHeight="1" x14ac:dyDescent="0.25">
      <c r="A163" s="146" t="s">
        <v>143</v>
      </c>
      <c r="B163" s="146"/>
      <c r="C163" s="17">
        <v>1</v>
      </c>
      <c r="D163" s="67">
        <f>H166</f>
        <v>6.1499999999999999E-2</v>
      </c>
      <c r="E163" s="68">
        <f>C163-D163</f>
        <v>0.9385</v>
      </c>
      <c r="F163" s="17" t="str">
        <f>B153</f>
        <v>ISS</v>
      </c>
      <c r="G163" s="64">
        <f>I11</f>
        <v>2.5000000000000001E-2</v>
      </c>
      <c r="H163" s="141">
        <f>I11</f>
        <v>2.5000000000000001E-2</v>
      </c>
      <c r="I163" s="141"/>
    </row>
    <row r="164" spans="1:10" ht="13.5" customHeight="1" x14ac:dyDescent="0.25">
      <c r="A164" s="147" t="s">
        <v>144</v>
      </c>
      <c r="B164" s="147"/>
      <c r="C164" s="17">
        <v>1</v>
      </c>
      <c r="D164" s="69">
        <v>0.09</v>
      </c>
      <c r="E164" s="70">
        <f>C164-D164</f>
        <v>0.91</v>
      </c>
      <c r="F164" s="17" t="s">
        <v>145</v>
      </c>
      <c r="G164" s="64">
        <v>0</v>
      </c>
      <c r="H164" s="141">
        <v>0</v>
      </c>
      <c r="I164" s="141"/>
    </row>
    <row r="165" spans="1:10" ht="13.5" customHeight="1" x14ac:dyDescent="0.25">
      <c r="A165" s="140" t="s">
        <v>146</v>
      </c>
      <c r="B165" s="140" t="s">
        <v>147</v>
      </c>
      <c r="C165" s="140"/>
      <c r="D165" s="140"/>
      <c r="E165" s="140"/>
      <c r="F165" s="12" t="s">
        <v>148</v>
      </c>
      <c r="G165" s="64">
        <v>0</v>
      </c>
      <c r="H165" s="141">
        <v>0</v>
      </c>
      <c r="I165" s="141"/>
    </row>
    <row r="166" spans="1:10" ht="18" customHeight="1" x14ac:dyDescent="0.25">
      <c r="A166" s="140"/>
      <c r="B166" s="140"/>
      <c r="C166" s="140"/>
      <c r="D166" s="140"/>
      <c r="E166" s="140"/>
      <c r="F166" s="3" t="s">
        <v>149</v>
      </c>
      <c r="G166" s="71">
        <f>SUM(G161:G165)</f>
        <v>0.11749999999999999</v>
      </c>
      <c r="H166" s="142">
        <f>SUM(H161:I165)</f>
        <v>6.1499999999999999E-2</v>
      </c>
      <c r="I166" s="142"/>
    </row>
    <row r="167" spans="1:10" ht="18" customHeight="1" x14ac:dyDescent="0.25">
      <c r="A167" s="29" t="s">
        <v>150</v>
      </c>
      <c r="B167" s="143" t="s">
        <v>151</v>
      </c>
      <c r="C167" s="143"/>
      <c r="D167" s="143"/>
      <c r="E167" s="143"/>
      <c r="F167" s="143"/>
      <c r="G167" s="143"/>
      <c r="H167" s="143"/>
      <c r="I167" s="143"/>
    </row>
    <row r="168" spans="1:10" ht="4.5" customHeight="1" x14ac:dyDescent="0.25">
      <c r="A168" s="72"/>
      <c r="B168" s="144"/>
      <c r="C168" s="144"/>
      <c r="D168" s="144"/>
      <c r="E168" s="144"/>
      <c r="F168" s="144"/>
      <c r="G168" s="144"/>
      <c r="H168" s="144"/>
      <c r="I168" s="144"/>
    </row>
    <row r="169" spans="1:10" ht="12" customHeight="1" x14ac:dyDescent="0.25">
      <c r="A169" s="137" t="s">
        <v>152</v>
      </c>
      <c r="B169" s="137"/>
      <c r="C169" s="137"/>
      <c r="D169" s="137"/>
      <c r="E169" s="137"/>
      <c r="F169" s="137"/>
      <c r="G169" s="137"/>
      <c r="H169" s="47">
        <f>H156</f>
        <v>0.14604084080434102</v>
      </c>
      <c r="I169" s="48">
        <f>I156</f>
        <v>578.11978770857263</v>
      </c>
    </row>
    <row r="170" spans="1:10" ht="4.5" customHeight="1" x14ac:dyDescent="0.25"/>
    <row r="171" spans="1:10" ht="11.25" customHeight="1" x14ac:dyDescent="0.25">
      <c r="A171" s="139" t="s">
        <v>153</v>
      </c>
      <c r="B171" s="139"/>
      <c r="C171" s="139"/>
      <c r="D171" s="139"/>
      <c r="E171" s="139"/>
      <c r="F171" s="139"/>
      <c r="G171" s="139"/>
      <c r="H171" s="139"/>
      <c r="I171" s="139"/>
    </row>
    <row r="172" spans="1:10" ht="11.25" customHeight="1" x14ac:dyDescent="0.25">
      <c r="A172" s="135" t="s">
        <v>31</v>
      </c>
      <c r="B172" s="135"/>
      <c r="C172" s="135"/>
      <c r="D172" s="135"/>
      <c r="E172" s="135"/>
      <c r="F172" s="135"/>
      <c r="G172" s="135"/>
      <c r="H172" s="135"/>
      <c r="I172" s="135"/>
    </row>
    <row r="173" spans="1:10" ht="15" customHeight="1" x14ac:dyDescent="0.25">
      <c r="A173" s="17">
        <v>1</v>
      </c>
      <c r="B173" s="136" t="s">
        <v>154</v>
      </c>
      <c r="C173" s="136"/>
      <c r="D173" s="136"/>
      <c r="E173" s="136"/>
      <c r="F173" s="136"/>
      <c r="G173" s="136"/>
      <c r="H173" s="23">
        <f>I173/$G$196</f>
        <v>0.36887872624867196</v>
      </c>
      <c r="I173" s="73">
        <f>I46</f>
        <v>1814.9454545454546</v>
      </c>
    </row>
    <row r="174" spans="1:10" ht="15" customHeight="1" x14ac:dyDescent="0.25">
      <c r="A174" s="17">
        <v>2</v>
      </c>
      <c r="B174" s="136" t="s">
        <v>155</v>
      </c>
      <c r="C174" s="136"/>
      <c r="D174" s="136"/>
      <c r="E174" s="136"/>
      <c r="F174" s="136"/>
      <c r="G174" s="136"/>
      <c r="H174" s="23">
        <f>I174/$G$196</f>
        <v>0.29064767259639557</v>
      </c>
      <c r="I174" s="73">
        <f>I66+I78+I85+I89</f>
        <v>1430.0354959950546</v>
      </c>
    </row>
    <row r="175" spans="1:10" ht="15" customHeight="1" x14ac:dyDescent="0.25">
      <c r="A175" s="17">
        <v>3</v>
      </c>
      <c r="B175" s="136" t="s">
        <v>156</v>
      </c>
      <c r="C175" s="136"/>
      <c r="D175" s="136"/>
      <c r="E175" s="136"/>
      <c r="F175" s="136"/>
      <c r="G175" s="136"/>
      <c r="H175" s="23">
        <f>I175/$G$196</f>
        <v>0.14504305825235661</v>
      </c>
      <c r="I175" s="73">
        <f>I102</f>
        <v>713.63627272727263</v>
      </c>
    </row>
    <row r="176" spans="1:10" s="28" customFormat="1" ht="15" customHeight="1" x14ac:dyDescent="0.25">
      <c r="A176" s="137" t="s">
        <v>157</v>
      </c>
      <c r="B176" s="137"/>
      <c r="C176" s="137"/>
      <c r="D176" s="137"/>
      <c r="E176" s="137"/>
      <c r="F176" s="137"/>
      <c r="G176" s="137"/>
      <c r="H176" s="47">
        <f>H173+H174+H175</f>
        <v>0.80456945709742411</v>
      </c>
      <c r="I176" s="48">
        <f>SUM(I173:I175)</f>
        <v>3958.6172232677818</v>
      </c>
      <c r="J176" s="35"/>
    </row>
    <row r="177" spans="1:11" ht="4.5" customHeight="1" x14ac:dyDescent="0.25"/>
    <row r="178" spans="1:11" ht="11.25" customHeight="1" x14ac:dyDescent="0.25">
      <c r="A178" s="135" t="s">
        <v>101</v>
      </c>
      <c r="B178" s="135"/>
      <c r="C178" s="135"/>
      <c r="D178" s="135"/>
      <c r="E178" s="135"/>
      <c r="F178" s="135"/>
      <c r="G178" s="135"/>
      <c r="H178" s="135"/>
      <c r="I178" s="135"/>
    </row>
    <row r="179" spans="1:11" ht="15" customHeight="1" x14ac:dyDescent="0.25">
      <c r="A179" s="17">
        <v>1</v>
      </c>
      <c r="B179" s="136" t="s">
        <v>158</v>
      </c>
      <c r="C179" s="136"/>
      <c r="D179" s="136"/>
      <c r="E179" s="136"/>
      <c r="F179" s="136"/>
      <c r="G179" s="136"/>
      <c r="H179" s="23">
        <f>I179/$G$196</f>
        <v>7.7930542902575894E-2</v>
      </c>
      <c r="I179" s="24">
        <f>I127</f>
        <v>383.43139505405094</v>
      </c>
    </row>
    <row r="180" spans="1:11" ht="15" customHeight="1" x14ac:dyDescent="0.25">
      <c r="A180" s="17">
        <v>2</v>
      </c>
      <c r="B180" s="136" t="s">
        <v>159</v>
      </c>
      <c r="C180" s="136"/>
      <c r="D180" s="136"/>
      <c r="E180" s="136"/>
      <c r="F180" s="136"/>
      <c r="G180" s="136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6" t="s">
        <v>160</v>
      </c>
      <c r="C181" s="136"/>
      <c r="D181" s="136"/>
      <c r="E181" s="136"/>
      <c r="F181" s="136"/>
      <c r="G181" s="136"/>
      <c r="H181" s="23">
        <f>I181/$G$196</f>
        <v>0</v>
      </c>
      <c r="I181" s="24">
        <f>I141</f>
        <v>0</v>
      </c>
    </row>
    <row r="182" spans="1:11" ht="15" customHeight="1" x14ac:dyDescent="0.25">
      <c r="A182" s="137" t="s">
        <v>161</v>
      </c>
      <c r="B182" s="137"/>
      <c r="C182" s="137"/>
      <c r="D182" s="137"/>
      <c r="E182" s="137"/>
      <c r="F182" s="137"/>
      <c r="G182" s="137"/>
      <c r="H182" s="47">
        <f>H179+H180+H181</f>
        <v>7.7930542902575894E-2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35" t="s">
        <v>124</v>
      </c>
      <c r="B184" s="135"/>
      <c r="C184" s="135"/>
      <c r="D184" s="135"/>
      <c r="E184" s="135"/>
      <c r="F184" s="135"/>
      <c r="G184" s="135"/>
      <c r="H184" s="135"/>
      <c r="I184" s="135"/>
    </row>
    <row r="185" spans="1:11" ht="15" customHeight="1" x14ac:dyDescent="0.25">
      <c r="A185" s="17">
        <v>1</v>
      </c>
      <c r="B185" s="136" t="s">
        <v>162</v>
      </c>
      <c r="C185" s="136"/>
      <c r="D185" s="136"/>
      <c r="E185" s="136"/>
      <c r="F185" s="136"/>
      <c r="G185" s="136"/>
      <c r="H185" s="23">
        <f>I185/$G$196</f>
        <v>0.11750000000000001</v>
      </c>
      <c r="I185" s="24">
        <f>I156</f>
        <v>578.11978770857263</v>
      </c>
    </row>
    <row r="186" spans="1:11" ht="15" customHeight="1" x14ac:dyDescent="0.25">
      <c r="A186" s="137" t="s">
        <v>163</v>
      </c>
      <c r="B186" s="137"/>
      <c r="C186" s="137"/>
      <c r="D186" s="137"/>
      <c r="E186" s="137"/>
      <c r="F186" s="137"/>
      <c r="G186" s="137"/>
      <c r="H186" s="47">
        <f>H185</f>
        <v>0.11750000000000001</v>
      </c>
      <c r="I186" s="48">
        <f>I156</f>
        <v>578.11978770857263</v>
      </c>
      <c r="K186" s="41"/>
    </row>
    <row r="187" spans="1:11" ht="4.5" customHeight="1" x14ac:dyDescent="0.25"/>
    <row r="188" spans="1:11" ht="11.25" customHeight="1" x14ac:dyDescent="0.25">
      <c r="A188" s="138" t="s">
        <v>184</v>
      </c>
      <c r="B188" s="138"/>
      <c r="C188" s="138"/>
      <c r="D188" s="138"/>
      <c r="E188" s="138"/>
      <c r="F188" s="138"/>
      <c r="G188" s="138"/>
      <c r="H188" s="138"/>
      <c r="I188" s="138"/>
    </row>
    <row r="189" spans="1:11" ht="4.9000000000000004" customHeight="1" x14ac:dyDescent="0.25">
      <c r="A189" s="198"/>
      <c r="B189" s="198"/>
      <c r="C189" s="198"/>
      <c r="D189" s="198"/>
      <c r="E189" s="198"/>
      <c r="F189" s="198"/>
      <c r="G189" s="198"/>
      <c r="H189" s="198"/>
      <c r="I189" s="198"/>
    </row>
    <row r="190" spans="1:11" ht="22.5" customHeight="1" x14ac:dyDescent="0.25">
      <c r="A190" s="192" t="s">
        <v>200</v>
      </c>
      <c r="B190" s="193"/>
      <c r="C190" s="193"/>
      <c r="D190" s="193"/>
      <c r="E190" s="193"/>
      <c r="F190" s="193"/>
      <c r="G190" s="193"/>
      <c r="H190" s="194"/>
      <c r="I190" s="96">
        <f>I123*H196</f>
        <v>0</v>
      </c>
    </row>
    <row r="191" spans="1:11" ht="4.5" customHeight="1" x14ac:dyDescent="0.25">
      <c r="A191" s="95"/>
      <c r="B191" s="95"/>
      <c r="C191" s="95"/>
      <c r="D191" s="95"/>
      <c r="E191" s="95"/>
      <c r="F191" s="95"/>
      <c r="G191" s="106"/>
      <c r="H191" s="106"/>
      <c r="I191" s="106"/>
    </row>
    <row r="192" spans="1:11" ht="40.5" customHeight="1" x14ac:dyDescent="0.25">
      <c r="A192" s="138" t="s">
        <v>182</v>
      </c>
      <c r="B192" s="138"/>
      <c r="C192" s="138"/>
      <c r="D192" s="138"/>
      <c r="E192" s="138"/>
      <c r="F192" s="192"/>
      <c r="G192" s="195" t="s">
        <v>186</v>
      </c>
      <c r="H192" s="196"/>
      <c r="I192" s="197"/>
    </row>
    <row r="193" spans="1:9" ht="11.25" customHeight="1" x14ac:dyDescent="0.25">
      <c r="A193" s="138"/>
      <c r="B193" s="138"/>
      <c r="C193" s="138"/>
      <c r="D193" s="138"/>
      <c r="E193" s="138"/>
      <c r="F193" s="138"/>
      <c r="G193" s="107"/>
      <c r="H193" s="108"/>
      <c r="I193" s="109">
        <f>((H70+H76+H77+H82+H83+H84)+((H70+H76+H77+H82+H83+H84)*H66))*I46*H196</f>
        <v>698.79434986734555</v>
      </c>
    </row>
    <row r="194" spans="1:9" ht="4.9000000000000004" customHeight="1" x14ac:dyDescent="0.25">
      <c r="A194" s="198"/>
      <c r="B194" s="198"/>
      <c r="C194" s="198"/>
      <c r="D194" s="198"/>
      <c r="E194" s="198"/>
      <c r="F194" s="198"/>
      <c r="G194" s="198"/>
      <c r="H194" s="198"/>
      <c r="I194" s="198"/>
    </row>
    <row r="195" spans="1:9" ht="35.450000000000003" customHeight="1" x14ac:dyDescent="0.25">
      <c r="A195" s="199" t="s">
        <v>183</v>
      </c>
      <c r="B195" s="200"/>
      <c r="C195" s="200"/>
      <c r="D195" s="200"/>
      <c r="E195" s="200"/>
      <c r="F195" s="201"/>
      <c r="G195" s="82" t="s">
        <v>164</v>
      </c>
      <c r="H195" s="82" t="s">
        <v>165</v>
      </c>
      <c r="I195" s="82" t="s">
        <v>166</v>
      </c>
    </row>
    <row r="196" spans="1:9" ht="14.45" customHeight="1" x14ac:dyDescent="0.25">
      <c r="A196" s="202"/>
      <c r="B196" s="203"/>
      <c r="C196" s="203"/>
      <c r="D196" s="203"/>
      <c r="E196" s="203"/>
      <c r="F196" s="204"/>
      <c r="G196" s="90">
        <f>I176+I182+I186</f>
        <v>4920.1684060304051</v>
      </c>
      <c r="H196" s="81">
        <f>IF(D6="12x36",2,1)</f>
        <v>1</v>
      </c>
      <c r="I196" s="91">
        <f>G196*H196</f>
        <v>4920.1684060304051</v>
      </c>
    </row>
  </sheetData>
  <mergeCells count="181"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2:F193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A112:E112"/>
    <mergeCell ref="F112:I112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B45:G45"/>
    <mergeCell ref="B57:G57"/>
    <mergeCell ref="B58:G58"/>
    <mergeCell ref="A46:G46"/>
    <mergeCell ref="A47:I56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A24:F24"/>
    <mergeCell ref="A25:F25"/>
    <mergeCell ref="A26:F27"/>
    <mergeCell ref="A28:F28"/>
    <mergeCell ref="A29:F29"/>
    <mergeCell ref="A31:I35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topLeftCell="A3" zoomScale="130" zoomScaleNormal="100" zoomScaleSheetLayoutView="130" workbookViewId="0">
      <selection activeCell="G22" sqref="G22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210" t="s">
        <v>208</v>
      </c>
      <c r="B1" s="211"/>
      <c r="C1" s="211"/>
      <c r="D1" s="212"/>
    </row>
    <row r="2" spans="1:4" ht="34.5" customHeight="1" x14ac:dyDescent="0.25">
      <c r="A2" s="207" t="s">
        <v>209</v>
      </c>
      <c r="B2" s="208"/>
      <c r="C2" s="208"/>
      <c r="D2" s="209"/>
    </row>
    <row r="3" spans="1:4" ht="30" x14ac:dyDescent="0.25">
      <c r="A3" s="105" t="s">
        <v>211</v>
      </c>
      <c r="B3" s="105" t="s">
        <v>197</v>
      </c>
      <c r="C3" s="105" t="s">
        <v>198</v>
      </c>
      <c r="D3" s="105" t="s">
        <v>199</v>
      </c>
    </row>
    <row r="4" spans="1:4" x14ac:dyDescent="0.25">
      <c r="A4" s="102"/>
      <c r="B4" s="100"/>
      <c r="C4" s="97"/>
      <c r="D4" s="97"/>
    </row>
    <row r="5" spans="1:4" x14ac:dyDescent="0.25">
      <c r="A5" s="103"/>
      <c r="B5" s="101"/>
      <c r="C5" s="98"/>
      <c r="D5" s="98"/>
    </row>
    <row r="6" spans="1:4" x14ac:dyDescent="0.25">
      <c r="A6" s="102"/>
      <c r="B6" s="100"/>
      <c r="C6" s="97"/>
      <c r="D6" s="97"/>
    </row>
    <row r="7" spans="1:4" x14ac:dyDescent="0.25">
      <c r="A7" s="102"/>
      <c r="B7" s="100"/>
      <c r="C7" s="97"/>
      <c r="D7" s="97"/>
    </row>
    <row r="8" spans="1:4" x14ac:dyDescent="0.25">
      <c r="A8" s="102"/>
      <c r="B8" s="100"/>
      <c r="C8" s="97"/>
      <c r="D8" s="97"/>
    </row>
    <row r="9" spans="1:4" x14ac:dyDescent="0.25">
      <c r="A9" s="102"/>
      <c r="B9" s="100"/>
      <c r="C9" s="97"/>
      <c r="D9" s="97"/>
    </row>
    <row r="10" spans="1:4" x14ac:dyDescent="0.25">
      <c r="A10" s="102"/>
      <c r="B10" s="100"/>
      <c r="C10" s="97"/>
      <c r="D10" s="97"/>
    </row>
    <row r="11" spans="1:4" x14ac:dyDescent="0.25">
      <c r="A11" s="102"/>
      <c r="B11" s="100"/>
      <c r="C11" s="97"/>
      <c r="D11" s="97"/>
    </row>
    <row r="12" spans="1:4" x14ac:dyDescent="0.25">
      <c r="A12" s="102"/>
      <c r="B12" s="100"/>
      <c r="C12" s="97"/>
      <c r="D12" s="97"/>
    </row>
    <row r="13" spans="1:4" x14ac:dyDescent="0.25">
      <c r="A13" s="102"/>
      <c r="B13" s="100"/>
      <c r="C13" s="97"/>
      <c r="D13" s="97"/>
    </row>
    <row r="14" spans="1:4" x14ac:dyDescent="0.25">
      <c r="A14" s="102"/>
      <c r="B14" s="100"/>
      <c r="C14" s="97"/>
      <c r="D14" s="97"/>
    </row>
    <row r="15" spans="1:4" x14ac:dyDescent="0.25">
      <c r="A15" s="102"/>
      <c r="B15" s="100"/>
      <c r="C15" s="97"/>
      <c r="D15" s="97"/>
    </row>
    <row r="16" spans="1:4" x14ac:dyDescent="0.25">
      <c r="A16" s="102"/>
      <c r="B16" s="100"/>
      <c r="C16" s="97"/>
      <c r="D16" s="97"/>
    </row>
    <row r="17" spans="1:4" x14ac:dyDescent="0.25">
      <c r="A17" s="102"/>
      <c r="B17" s="100"/>
      <c r="C17" s="97"/>
      <c r="D17" s="97"/>
    </row>
    <row r="18" spans="1:4" x14ac:dyDescent="0.25">
      <c r="A18" s="102"/>
      <c r="B18" s="100"/>
      <c r="C18" s="97"/>
      <c r="D18" s="97"/>
    </row>
    <row r="19" spans="1:4" x14ac:dyDescent="0.25">
      <c r="A19" s="102"/>
      <c r="B19" s="100"/>
      <c r="C19" s="97"/>
      <c r="D19" s="97"/>
    </row>
    <row r="20" spans="1:4" x14ac:dyDescent="0.25">
      <c r="A20" s="102"/>
      <c r="B20" s="100"/>
      <c r="C20" s="97"/>
      <c r="D20" s="97"/>
    </row>
    <row r="21" spans="1:4" x14ac:dyDescent="0.25">
      <c r="A21" s="102"/>
      <c r="B21" s="100"/>
      <c r="C21" s="97"/>
      <c r="D21" s="97"/>
    </row>
    <row r="22" spans="1:4" x14ac:dyDescent="0.25">
      <c r="A22" s="102"/>
      <c r="B22" s="100"/>
      <c r="C22" s="97"/>
      <c r="D22" s="97"/>
    </row>
    <row r="23" spans="1:4" x14ac:dyDescent="0.25">
      <c r="A23" s="102"/>
      <c r="B23" s="100"/>
      <c r="C23" s="97"/>
      <c r="D23" s="97"/>
    </row>
    <row r="24" spans="1:4" x14ac:dyDescent="0.25">
      <c r="A24" s="102"/>
      <c r="B24" s="100"/>
      <c r="C24" s="97"/>
      <c r="D24" s="97"/>
    </row>
    <row r="25" spans="1:4" x14ac:dyDescent="0.25">
      <c r="A25" s="102"/>
      <c r="B25" s="100"/>
      <c r="C25" s="97"/>
      <c r="D25" s="97"/>
    </row>
    <row r="26" spans="1:4" x14ac:dyDescent="0.25">
      <c r="A26" s="102"/>
      <c r="B26" s="100"/>
      <c r="C26" s="97"/>
      <c r="D26" s="97"/>
    </row>
    <row r="27" spans="1:4" x14ac:dyDescent="0.25">
      <c r="A27" s="102"/>
      <c r="B27" s="100"/>
      <c r="C27" s="97"/>
      <c r="D27" s="97"/>
    </row>
    <row r="28" spans="1:4" x14ac:dyDescent="0.25">
      <c r="A28" s="102"/>
      <c r="B28" s="100"/>
      <c r="C28" s="97"/>
      <c r="D28" s="97"/>
    </row>
    <row r="29" spans="1:4" x14ac:dyDescent="0.25">
      <c r="A29" s="102"/>
      <c r="B29" s="100"/>
      <c r="C29" s="97"/>
      <c r="D29" s="97"/>
    </row>
    <row r="30" spans="1:4" x14ac:dyDescent="0.25">
      <c r="A30" s="102"/>
      <c r="B30" s="100"/>
      <c r="C30" s="97"/>
      <c r="D30" s="97"/>
    </row>
    <row r="31" spans="1:4" x14ac:dyDescent="0.25">
      <c r="A31" s="102"/>
      <c r="B31" s="100"/>
      <c r="C31" s="97"/>
      <c r="D31" s="97"/>
    </row>
    <row r="32" spans="1:4" x14ac:dyDescent="0.25">
      <c r="A32" s="102"/>
      <c r="B32" s="100"/>
      <c r="C32" s="97"/>
      <c r="D32" s="97"/>
    </row>
    <row r="33" spans="1:4" x14ac:dyDescent="0.25">
      <c r="A33" s="102"/>
      <c r="B33" s="100"/>
      <c r="C33" s="97"/>
      <c r="D33" s="99"/>
    </row>
    <row r="34" spans="1:4" ht="6" customHeight="1" x14ac:dyDescent="0.25">
      <c r="A34" s="126"/>
      <c r="B34" s="127"/>
      <c r="C34" s="127"/>
      <c r="D34" s="127"/>
    </row>
    <row r="35" spans="1:4" ht="27.75" customHeight="1" x14ac:dyDescent="0.25">
      <c r="A35" s="129" t="s">
        <v>192</v>
      </c>
      <c r="B35" s="130"/>
      <c r="C35" s="130"/>
      <c r="D35" s="104">
        <f>SUM(D4:D33)</f>
        <v>0</v>
      </c>
    </row>
    <row r="36" spans="1:4" ht="6.75" customHeight="1" x14ac:dyDescent="0.25">
      <c r="A36" s="126"/>
      <c r="B36" s="127"/>
      <c r="C36" s="127"/>
      <c r="D36" s="127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4"/>
  <sheetViews>
    <sheetView view="pageBreakPreview" zoomScale="130" zoomScaleNormal="100" zoomScaleSheetLayoutView="130" workbookViewId="0">
      <selection activeCell="G22" sqref="G22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7.85546875" style="74" customWidth="1"/>
    <col min="7" max="7" width="16.4257812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6" t="s">
        <v>167</v>
      </c>
      <c r="B1" s="86" t="s">
        <v>168</v>
      </c>
      <c r="C1" s="85" t="s">
        <v>169</v>
      </c>
      <c r="D1" s="85" t="s">
        <v>170</v>
      </c>
      <c r="E1" s="87" t="s">
        <v>171</v>
      </c>
      <c r="F1" s="87" t="s">
        <v>201</v>
      </c>
      <c r="G1" s="87" t="s">
        <v>202</v>
      </c>
      <c r="H1" s="88" t="s">
        <v>203</v>
      </c>
      <c r="I1" s="89" t="s">
        <v>204</v>
      </c>
      <c r="J1" s="89" t="s">
        <v>181</v>
      </c>
      <c r="K1" s="88" t="s">
        <v>210</v>
      </c>
    </row>
    <row r="2" spans="1:11" x14ac:dyDescent="0.25">
      <c r="A2" s="75" t="s">
        <v>222</v>
      </c>
      <c r="B2" s="75" t="s">
        <v>217</v>
      </c>
      <c r="C2" s="83" t="s">
        <v>223</v>
      </c>
      <c r="D2" s="83" t="s">
        <v>224</v>
      </c>
      <c r="E2" s="84">
        <v>8</v>
      </c>
      <c r="F2" s="114">
        <f t="shared" ref="F2:F7" ca="1" si="0">OFFSET(INDIRECT(SUBSTITUTE(_xlfn.FORMULATEXT(J2),"=","")), -6, 0)</f>
        <v>0</v>
      </c>
      <c r="G2" s="113">
        <f t="shared" ref="G2:G7" ca="1" si="1">F2*E2</f>
        <v>0</v>
      </c>
      <c r="H2" s="110">
        <f t="shared" ref="H2:H7" ca="1" si="2">OFFSET(INDIRECT(SUBSTITUTE(_xlfn.FORMULATEXT(J2),"=","")), -3, 0)</f>
        <v>865.32136549029826</v>
      </c>
      <c r="I2" s="110">
        <f ca="1">H2*E2</f>
        <v>6922.5709239223861</v>
      </c>
      <c r="J2" s="111">
        <f>'Aux Limpeza 40h'!I196</f>
        <v>5376.1964248476907</v>
      </c>
      <c r="K2" s="111">
        <f t="shared" ref="K2:K7" si="3">E2*J2</f>
        <v>43009.571398781525</v>
      </c>
    </row>
    <row r="3" spans="1:11" x14ac:dyDescent="0.25">
      <c r="A3" s="75" t="s">
        <v>222</v>
      </c>
      <c r="B3" s="75" t="s">
        <v>217</v>
      </c>
      <c r="C3" s="76" t="s">
        <v>225</v>
      </c>
      <c r="D3" s="83" t="s">
        <v>224</v>
      </c>
      <c r="E3" s="77">
        <v>2</v>
      </c>
      <c r="F3" s="114">
        <f t="shared" ca="1" si="0"/>
        <v>0</v>
      </c>
      <c r="G3" s="113">
        <f t="shared" ca="1" si="1"/>
        <v>0</v>
      </c>
      <c r="H3" s="110">
        <f t="shared" ca="1" si="2"/>
        <v>648.99102411772367</v>
      </c>
      <c r="I3" s="110">
        <f t="shared" ref="I3:I7" ca="1" si="4">H3*E3</f>
        <v>1297.9820482354473</v>
      </c>
      <c r="J3" s="112">
        <f>'Aux Limpeza 30h'!I196</f>
        <v>3945.617743564947</v>
      </c>
      <c r="K3" s="112">
        <f t="shared" si="3"/>
        <v>7891.235487129894</v>
      </c>
    </row>
    <row r="4" spans="1:11" x14ac:dyDescent="0.25">
      <c r="A4" s="75" t="s">
        <v>220</v>
      </c>
      <c r="B4" s="75" t="s">
        <v>217</v>
      </c>
      <c r="C4" s="83" t="s">
        <v>223</v>
      </c>
      <c r="D4" s="83" t="s">
        <v>224</v>
      </c>
      <c r="E4" s="77">
        <v>1</v>
      </c>
      <c r="F4" s="114">
        <f t="shared" ca="1" si="0"/>
        <v>0</v>
      </c>
      <c r="G4" s="113">
        <f t="shared" ca="1" si="1"/>
        <v>0</v>
      </c>
      <c r="H4" s="110">
        <f t="shared" ca="1" si="2"/>
        <v>1094.0134406555912</v>
      </c>
      <c r="I4" s="110">
        <f t="shared" ca="1" si="4"/>
        <v>1094.0134406555912</v>
      </c>
      <c r="J4" s="112">
        <f>'Sup Limpeza'!I196</f>
        <v>6579.5663909164386</v>
      </c>
      <c r="K4" s="112">
        <f t="shared" si="3"/>
        <v>6579.5663909164386</v>
      </c>
    </row>
    <row r="5" spans="1:11" x14ac:dyDescent="0.25">
      <c r="A5" s="75" t="s">
        <v>219</v>
      </c>
      <c r="B5" s="75" t="s">
        <v>217</v>
      </c>
      <c r="C5" s="83" t="s">
        <v>223</v>
      </c>
      <c r="D5" s="83" t="s">
        <v>224</v>
      </c>
      <c r="E5" s="77">
        <v>3</v>
      </c>
      <c r="F5" s="114">
        <f t="shared" ca="1" si="0"/>
        <v>0</v>
      </c>
      <c r="G5" s="113">
        <f t="shared" ca="1" si="1"/>
        <v>0</v>
      </c>
      <c r="H5" s="110">
        <f t="shared" ca="1" si="2"/>
        <v>865.32136549029826</v>
      </c>
      <c r="I5" s="110">
        <f t="shared" ca="1" si="4"/>
        <v>2595.9640964708947</v>
      </c>
      <c r="J5" s="112">
        <f>Jardineiro!I196</f>
        <v>5532.9368453971856</v>
      </c>
      <c r="K5" s="112">
        <f t="shared" si="3"/>
        <v>16598.810536191559</v>
      </c>
    </row>
    <row r="6" spans="1:11" x14ac:dyDescent="0.25">
      <c r="A6" s="75" t="s">
        <v>218</v>
      </c>
      <c r="B6" s="75" t="s">
        <v>217</v>
      </c>
      <c r="C6" s="83" t="s">
        <v>223</v>
      </c>
      <c r="D6" s="83" t="s">
        <v>224</v>
      </c>
      <c r="E6" s="77">
        <v>1</v>
      </c>
      <c r="F6" s="114">
        <f t="shared" ca="1" si="0"/>
        <v>0</v>
      </c>
      <c r="G6" s="113">
        <f t="shared" ca="1" si="1"/>
        <v>0</v>
      </c>
      <c r="H6" s="110">
        <f t="shared" ca="1" si="2"/>
        <v>1094.0134406555912</v>
      </c>
      <c r="I6" s="110">
        <f t="shared" ca="1" si="4"/>
        <v>1094.0134406555912</v>
      </c>
      <c r="J6" s="112">
        <f>'Sup Jardinagem'!I196</f>
        <v>6771.3904839460729</v>
      </c>
      <c r="K6" s="112">
        <f t="shared" si="3"/>
        <v>6771.3904839460729</v>
      </c>
    </row>
    <row r="7" spans="1:11" x14ac:dyDescent="0.25">
      <c r="A7" s="75" t="s">
        <v>216</v>
      </c>
      <c r="B7" s="75" t="s">
        <v>217</v>
      </c>
      <c r="C7" s="83" t="s">
        <v>223</v>
      </c>
      <c r="D7" s="83" t="s">
        <v>224</v>
      </c>
      <c r="E7" s="77">
        <v>1</v>
      </c>
      <c r="F7" s="114">
        <f t="shared" ca="1" si="0"/>
        <v>0</v>
      </c>
      <c r="G7" s="113">
        <f t="shared" ca="1" si="1"/>
        <v>0</v>
      </c>
      <c r="H7" s="110">
        <f t="shared" ca="1" si="2"/>
        <v>698.79434986734555</v>
      </c>
      <c r="I7" s="110">
        <f t="shared" ca="1" si="4"/>
        <v>698.79434986734555</v>
      </c>
      <c r="J7" s="112">
        <f>Recepcionista!I196</f>
        <v>4920.1684060304051</v>
      </c>
      <c r="K7" s="112">
        <f t="shared" si="3"/>
        <v>4920.1684060304051</v>
      </c>
    </row>
    <row r="8" spans="1:11" ht="6" customHeight="1" x14ac:dyDescent="0.25">
      <c r="A8" s="126"/>
      <c r="B8" s="127"/>
      <c r="C8" s="127"/>
      <c r="D8" s="127"/>
      <c r="E8" s="127"/>
      <c r="F8" s="127"/>
      <c r="G8" s="127"/>
      <c r="H8" s="127"/>
      <c r="I8" s="127"/>
      <c r="J8" s="127"/>
      <c r="K8" s="128"/>
    </row>
    <row r="9" spans="1:11" ht="63" customHeight="1" x14ac:dyDescent="0.25">
      <c r="A9" s="129" t="s">
        <v>196</v>
      </c>
      <c r="B9" s="130"/>
      <c r="C9" s="130"/>
      <c r="D9" s="131"/>
      <c r="E9" s="115">
        <f>SUM(E2:E7)</f>
        <v>16</v>
      </c>
      <c r="F9" s="118" t="s">
        <v>192</v>
      </c>
      <c r="G9" s="119">
        <f ca="1">SUM(G2:G7)</f>
        <v>0</v>
      </c>
      <c r="H9" s="118" t="s">
        <v>193</v>
      </c>
      <c r="I9" s="119">
        <f ca="1">SUM(I2:I7)</f>
        <v>13703.338299807256</v>
      </c>
      <c r="J9" s="120" t="s">
        <v>194</v>
      </c>
      <c r="K9" s="121">
        <f ca="1">I9/K11</f>
        <v>0.15976704722330226</v>
      </c>
    </row>
    <row r="10" spans="1:11" ht="6" customHeight="1" x14ac:dyDescent="0.25">
      <c r="A10" s="123"/>
      <c r="B10" s="124"/>
      <c r="C10" s="124"/>
      <c r="D10" s="124"/>
      <c r="E10" s="124"/>
      <c r="F10" s="124"/>
      <c r="G10" s="124"/>
      <c r="H10" s="124"/>
      <c r="I10" s="124"/>
      <c r="J10" s="124"/>
      <c r="K10" s="125"/>
    </row>
    <row r="11" spans="1:11" ht="26.45" customHeight="1" x14ac:dyDescent="0.25">
      <c r="A11" s="132" t="s">
        <v>195</v>
      </c>
      <c r="B11" s="133"/>
      <c r="C11" s="133"/>
      <c r="D11" s="133"/>
      <c r="E11" s="133"/>
      <c r="F11" s="133"/>
      <c r="G11" s="133"/>
      <c r="H11" s="133"/>
      <c r="I11" s="133"/>
      <c r="J11" s="134"/>
      <c r="K11" s="92">
        <f>SUM(K2:K7)</f>
        <v>85770.742702995907</v>
      </c>
    </row>
    <row r="12" spans="1:11" ht="6" customHeight="1" x14ac:dyDescent="0.25">
      <c r="A12" s="126"/>
      <c r="B12" s="127"/>
      <c r="C12" s="127"/>
      <c r="D12" s="127"/>
      <c r="E12" s="127"/>
      <c r="F12" s="127"/>
      <c r="G12" s="127"/>
      <c r="H12" s="127"/>
      <c r="I12" s="127"/>
      <c r="J12" s="127"/>
      <c r="K12" s="128"/>
    </row>
    <row r="14" spans="1:11" x14ac:dyDescent="0.25">
      <c r="K14" s="122"/>
    </row>
  </sheetData>
  <mergeCells count="5">
    <mergeCell ref="A10:K10"/>
    <mergeCell ref="A8:K8"/>
    <mergeCell ref="A12:K12"/>
    <mergeCell ref="A9:D9"/>
    <mergeCell ref="A11:J11"/>
  </mergeCells>
  <pageMargins left="0.51180555555555596" right="0.51180555555555596" top="0.78749999999999998" bottom="0.78749999999999998" header="0.511811023622047" footer="0.511811023622047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Aux Limpeza 40h</vt:lpstr>
      <vt:lpstr>Aux Limpeza 30h</vt:lpstr>
      <vt:lpstr>Sup Limpeza</vt:lpstr>
      <vt:lpstr>Jardineiro</vt:lpstr>
      <vt:lpstr>Sup Jardinagem</vt:lpstr>
      <vt:lpstr>Recepcionista</vt:lpstr>
      <vt:lpstr>Materiais Equipamentos</vt:lpstr>
      <vt:lpstr>Resumo</vt:lpstr>
      <vt:lpstr>'Aux Limpeza 30h'!Area_de_impressao</vt:lpstr>
      <vt:lpstr>'Aux Limpeza 40h'!Area_de_impressao</vt:lpstr>
      <vt:lpstr>Jardineiro!Area_de_impressao</vt:lpstr>
      <vt:lpstr>Recepcionista!Area_de_impressao</vt:lpstr>
      <vt:lpstr>'Sup Jardinagem'!Area_de_impressao</vt:lpstr>
      <vt:lpstr>'Sup Limpeza'!Area_de_impressao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2026-03-03T17:59:00Z</cp:lastPrinted>
  <dcterms:created xsi:type="dcterms:W3CDTF">2019-04-12T20:03:09Z</dcterms:created>
  <dcterms:modified xsi:type="dcterms:W3CDTF">2026-06-03T12:01:23Z</dcterms:modified>
  <dc:language>pt-BR</dc:language>
</cp:coreProperties>
</file>