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67 2026\"/>
    </mc:Choice>
  </mc:AlternateContent>
  <xr:revisionPtr revIDLastSave="0" documentId="13_ncr:1_{92857BF3-960C-4521-9981-EF6FBD1F4E64}" xr6:coauthVersionLast="47" xr6:coauthVersionMax="47" xr10:uidLastSave="{00000000-0000-0000-0000-000000000000}"/>
  <bookViews>
    <workbookView xWindow="-120" yWindow="-120" windowWidth="29040" windowHeight="15720" tabRatio="929" xr2:uid="{00000000-000D-0000-FFFF-FFFF00000000}"/>
  </bookViews>
  <sheets>
    <sheet name="Aux Limpeza 40h" sheetId="11" r:id="rId1"/>
    <sheet name="Aux Limpeza 30h" sheetId="16" r:id="rId2"/>
    <sheet name="Sup Limpeza" sheetId="15" r:id="rId3"/>
    <sheet name="Jardineiro" sheetId="14" r:id="rId4"/>
    <sheet name="Sup Jardinagem" sheetId="13" r:id="rId5"/>
    <sheet name="Recepcionista" sheetId="2" r:id="rId6"/>
    <sheet name="Materiais Equipamentos" sheetId="12" r:id="rId7"/>
    <sheet name="Resumo" sheetId="3" r:id="rId8"/>
  </sheets>
  <externalReferences>
    <externalReference r:id="rId9"/>
    <externalReference r:id="rId10"/>
  </externalReferences>
  <definedNames>
    <definedName name="_xlnm.Print_Area" localSheetId="1">'Aux Limpeza 30h'!$A$1:$I$196</definedName>
    <definedName name="_xlnm.Print_Area" localSheetId="0">'Aux Limpeza 40h'!$A$1:$I$196</definedName>
    <definedName name="_xlnm.Print_Area" localSheetId="3">Jardineiro!$A$1:$I$196</definedName>
    <definedName name="_xlnm.Print_Area" localSheetId="5">Recepcionista!$A$1:$I$196</definedName>
    <definedName name="_xlnm.Print_Area" localSheetId="4">'Sup Jardinagem'!$A$1:$I$196</definedName>
    <definedName name="_xlnm.Print_Area" localSheetId="2">'Sup Limpeza'!$A$1:$I$196</definedName>
    <definedName name="Auxiliar" localSheetId="1">#REF!</definedName>
    <definedName name="Auxiliar" localSheetId="0">#REF!</definedName>
    <definedName name="Auxiliar" localSheetId="3">#REF!</definedName>
    <definedName name="Auxiliar" localSheetId="6">#REF!</definedName>
    <definedName name="Auxiliar" localSheetId="5">#REF!</definedName>
    <definedName name="Auxiliar" localSheetId="4">#REF!</definedName>
    <definedName name="Auxiliar" localSheetId="2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 localSheetId="3">#REF!</definedName>
    <definedName name="CUSTO_VALE_TRANSPORTE" localSheetId="6">#REF!</definedName>
    <definedName name="CUSTO_VALE_TRANSPORTE" localSheetId="5">#REF!</definedName>
    <definedName name="CUSTO_VALE_TRANSPORTE" localSheetId="4">#REF!</definedName>
    <definedName name="CUSTO_VALE_TRANSPORTE" localSheetId="2">#REF!</definedName>
    <definedName name="CUSTO_VALE_TRANSPORTE">#REF!</definedName>
    <definedName name="ecwece4c" localSheetId="1">#REF!</definedName>
    <definedName name="ecwece4c" localSheetId="0">#REF!</definedName>
    <definedName name="ecwece4c" localSheetId="3">#REF!</definedName>
    <definedName name="ecwece4c" localSheetId="6">#REF!</definedName>
    <definedName name="ecwece4c" localSheetId="5">#REF!</definedName>
    <definedName name="ecwece4c" localSheetId="4">#REF!</definedName>
    <definedName name="ecwece4c" localSheetId="2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 localSheetId="3">#REF!</definedName>
    <definedName name="MONA1" localSheetId="6">#REF!</definedName>
    <definedName name="MONA1" localSheetId="5">#REF!</definedName>
    <definedName name="MONA1" localSheetId="4">#REF!</definedName>
    <definedName name="MONA1" localSheetId="2">#REF!</definedName>
    <definedName name="MONA1">#REF!</definedName>
    <definedName name="MONA2" localSheetId="1">#REF!</definedName>
    <definedName name="MONA2" localSheetId="0">#REF!</definedName>
    <definedName name="MONA2" localSheetId="3">#REF!</definedName>
    <definedName name="MONA2" localSheetId="6">#REF!</definedName>
    <definedName name="MONA2" localSheetId="5">#REF!</definedName>
    <definedName name="MONA2" localSheetId="4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 localSheetId="3">#REF!</definedName>
    <definedName name="MONA5" localSheetId="6">#REF!</definedName>
    <definedName name="MONA5" localSheetId="5">#REF!</definedName>
    <definedName name="MONA5" localSheetId="4">#REF!</definedName>
    <definedName name="MONA5" localSheetId="2">#REF!</definedName>
    <definedName name="MONA5">#REF!</definedName>
    <definedName name="MONA6" localSheetId="1">#REF!</definedName>
    <definedName name="MONA6" localSheetId="0">#REF!</definedName>
    <definedName name="MONA6" localSheetId="3">#REF!</definedName>
    <definedName name="MONA6" localSheetId="6">#REF!</definedName>
    <definedName name="MONA6" localSheetId="5">#REF!</definedName>
    <definedName name="MONA6" localSheetId="4">#REF!</definedName>
    <definedName name="MONA6" localSheetId="2">#REF!</definedName>
    <definedName name="MONA6">#REF!</definedName>
    <definedName name="MONA7" localSheetId="1">#REF!</definedName>
    <definedName name="MONA7" localSheetId="0">#REF!</definedName>
    <definedName name="MONA7" localSheetId="3">#REF!</definedName>
    <definedName name="MONA7" localSheetId="6">#REF!</definedName>
    <definedName name="MONA7" localSheetId="5">#REF!</definedName>
    <definedName name="MONA7" localSheetId="4">#REF!</definedName>
    <definedName name="MONA7" localSheetId="2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 localSheetId="3">#REF!</definedName>
    <definedName name="MONB1" localSheetId="6">#REF!</definedName>
    <definedName name="MONB1" localSheetId="5">#REF!</definedName>
    <definedName name="MONB1" localSheetId="4">#REF!</definedName>
    <definedName name="MONB1" localSheetId="2">#REF!</definedName>
    <definedName name="MONB1">#REF!</definedName>
    <definedName name="MONB2" localSheetId="1">#REF!</definedName>
    <definedName name="MONB2" localSheetId="0">#REF!</definedName>
    <definedName name="MONB2" localSheetId="3">#REF!</definedName>
    <definedName name="MONB2" localSheetId="6">#REF!</definedName>
    <definedName name="MONB2" localSheetId="5">#REF!</definedName>
    <definedName name="MONB2" localSheetId="4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 localSheetId="3">#REF!</definedName>
    <definedName name="MONB5" localSheetId="6">#REF!</definedName>
    <definedName name="MONB5" localSheetId="5">#REF!</definedName>
    <definedName name="MONB5" localSheetId="4">#REF!</definedName>
    <definedName name="MONB5" localSheetId="2">#REF!</definedName>
    <definedName name="MONB5">#REF!</definedName>
    <definedName name="MONB6" localSheetId="1">#REF!</definedName>
    <definedName name="MONB6" localSheetId="0">#REF!</definedName>
    <definedName name="MONB6" localSheetId="3">#REF!</definedName>
    <definedName name="MONB6" localSheetId="6">#REF!</definedName>
    <definedName name="MONB6" localSheetId="5">#REF!</definedName>
    <definedName name="MONB6" localSheetId="4">#REF!</definedName>
    <definedName name="MONB6" localSheetId="2">#REF!</definedName>
    <definedName name="MONB6">#REF!</definedName>
    <definedName name="MONB7" localSheetId="1">#REF!</definedName>
    <definedName name="MONB7" localSheetId="0">#REF!</definedName>
    <definedName name="MONB7" localSheetId="3">#REF!</definedName>
    <definedName name="MONB7" localSheetId="6">#REF!</definedName>
    <definedName name="MONB7" localSheetId="5">#REF!</definedName>
    <definedName name="MONB7" localSheetId="4">#REF!</definedName>
    <definedName name="MONB7" localSheetId="2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 localSheetId="3">#REF!</definedName>
    <definedName name="MONC1" localSheetId="6">#REF!</definedName>
    <definedName name="MONC1" localSheetId="5">#REF!</definedName>
    <definedName name="MONC1" localSheetId="4">#REF!</definedName>
    <definedName name="MONC1" localSheetId="2">#REF!</definedName>
    <definedName name="MONC1">#REF!</definedName>
    <definedName name="MONC2" localSheetId="1">#REF!</definedName>
    <definedName name="MONC2" localSheetId="0">#REF!</definedName>
    <definedName name="MONC2" localSheetId="3">#REF!</definedName>
    <definedName name="MONC2" localSheetId="6">#REF!</definedName>
    <definedName name="MONC2" localSheetId="5">#REF!</definedName>
    <definedName name="MONC2" localSheetId="4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 localSheetId="3">#REF!</definedName>
    <definedName name="MONC5" localSheetId="6">#REF!</definedName>
    <definedName name="MONC5" localSheetId="5">#REF!</definedName>
    <definedName name="MONC5" localSheetId="4">#REF!</definedName>
    <definedName name="MONC5" localSheetId="2">#REF!</definedName>
    <definedName name="MONC5">#REF!</definedName>
    <definedName name="MONC6" localSheetId="1">#REF!</definedName>
    <definedName name="MONC6" localSheetId="0">#REF!</definedName>
    <definedName name="MONC6" localSheetId="3">#REF!</definedName>
    <definedName name="MONC6" localSheetId="6">#REF!</definedName>
    <definedName name="MONC6" localSheetId="5">#REF!</definedName>
    <definedName name="MONC6" localSheetId="4">#REF!</definedName>
    <definedName name="MONC6" localSheetId="2">#REF!</definedName>
    <definedName name="MONC6">#REF!</definedName>
    <definedName name="MONC7" localSheetId="1">#REF!</definedName>
    <definedName name="MONC7" localSheetId="0">#REF!</definedName>
    <definedName name="MONC7" localSheetId="3">#REF!</definedName>
    <definedName name="MONC7" localSheetId="6">#REF!</definedName>
    <definedName name="MONC7" localSheetId="5">#REF!</definedName>
    <definedName name="MONC7" localSheetId="4">#REF!</definedName>
    <definedName name="MONC7" localSheetId="2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 localSheetId="3">#REF!</definedName>
    <definedName name="mont" localSheetId="6">#REF!</definedName>
    <definedName name="mont" localSheetId="5">#REF!</definedName>
    <definedName name="mont" localSheetId="4">#REF!</definedName>
    <definedName name="mont" localSheetId="2">#REF!</definedName>
    <definedName name="mont">#REF!</definedName>
    <definedName name="MONTANTEA" localSheetId="1">#REF!</definedName>
    <definedName name="MONTANTEA" localSheetId="0">#REF!</definedName>
    <definedName name="MONTANTEA" localSheetId="3">#REF!</definedName>
    <definedName name="MONTANTEA" localSheetId="6">#REF!</definedName>
    <definedName name="MONTANTEA" localSheetId="5">#REF!</definedName>
    <definedName name="MONTANTEA" localSheetId="4">#REF!</definedName>
    <definedName name="MONTANTEA" localSheetId="2">#REF!</definedName>
    <definedName name="MONTANTEA">#REF!</definedName>
    <definedName name="MONTANTEA1" localSheetId="1">#REF!</definedName>
    <definedName name="MONTANTEA1" localSheetId="0">#REF!</definedName>
    <definedName name="MONTANTEA1" localSheetId="3">#REF!</definedName>
    <definedName name="MONTANTEA1" localSheetId="6">#REF!</definedName>
    <definedName name="MONTANTEA1" localSheetId="5">#REF!</definedName>
    <definedName name="MONTANTEA1" localSheetId="4">#REF!</definedName>
    <definedName name="MONTANTEA1" localSheetId="2">#REF!</definedName>
    <definedName name="MONTANTEA1">#REF!</definedName>
    <definedName name="MONTANTEA2" localSheetId="1">#REF!</definedName>
    <definedName name="MONTANTEA2" localSheetId="0">#REF!</definedName>
    <definedName name="MONTANTEA2" localSheetId="3">#REF!</definedName>
    <definedName name="MONTANTEA2" localSheetId="6">#REF!</definedName>
    <definedName name="MONTANTEA2" localSheetId="5">#REF!</definedName>
    <definedName name="MONTANTEA2" localSheetId="4">#REF!</definedName>
    <definedName name="MONTANTEA2" localSheetId="2">#REF!</definedName>
    <definedName name="MONTANTEA2">#REF!</definedName>
    <definedName name="MONTANTEB" localSheetId="1">#REF!</definedName>
    <definedName name="MONTANTEB" localSheetId="0">#REF!</definedName>
    <definedName name="MONTANTEB" localSheetId="3">#REF!</definedName>
    <definedName name="MONTANTEB" localSheetId="6">#REF!</definedName>
    <definedName name="MONTANTEB" localSheetId="5">#REF!</definedName>
    <definedName name="MONTANTEB" localSheetId="4">#REF!</definedName>
    <definedName name="MONTANTEB" localSheetId="2">#REF!</definedName>
    <definedName name="MONTANTEB">#REF!</definedName>
    <definedName name="MONTANTEB1" localSheetId="1">#REF!</definedName>
    <definedName name="MONTANTEB1" localSheetId="0">#REF!</definedName>
    <definedName name="MONTANTEB1" localSheetId="3">#REF!</definedName>
    <definedName name="MONTANTEB1" localSheetId="6">#REF!</definedName>
    <definedName name="MONTANTEB1" localSheetId="5">#REF!</definedName>
    <definedName name="MONTANTEB1" localSheetId="4">#REF!</definedName>
    <definedName name="MONTANTEB1" localSheetId="2">#REF!</definedName>
    <definedName name="MONTANTEB1">#REF!</definedName>
    <definedName name="MONTANTEB2" localSheetId="1">#REF!</definedName>
    <definedName name="MONTANTEB2" localSheetId="0">#REF!</definedName>
    <definedName name="MONTANTEB2" localSheetId="3">#REF!</definedName>
    <definedName name="MONTANTEB2" localSheetId="6">#REF!</definedName>
    <definedName name="MONTANTEB2" localSheetId="5">#REF!</definedName>
    <definedName name="MONTANTEB2" localSheetId="4">#REF!</definedName>
    <definedName name="MONTANTEB2" localSheetId="2">#REF!</definedName>
    <definedName name="MONTANTEB2">#REF!</definedName>
    <definedName name="MONTANTEC" localSheetId="1">#REF!</definedName>
    <definedName name="MONTANTEC" localSheetId="0">#REF!</definedName>
    <definedName name="MONTANTEC" localSheetId="3">#REF!</definedName>
    <definedName name="MONTANTEC" localSheetId="6">#REF!</definedName>
    <definedName name="MONTANTEC" localSheetId="5">#REF!</definedName>
    <definedName name="MONTANTEC" localSheetId="4">#REF!</definedName>
    <definedName name="MONTANTEC" localSheetId="2">#REF!</definedName>
    <definedName name="MONTANTEC">#REF!</definedName>
    <definedName name="MONTANTEC1" localSheetId="1">#REF!</definedName>
    <definedName name="MONTANTEC1" localSheetId="0">#REF!</definedName>
    <definedName name="MONTANTEC1" localSheetId="3">#REF!</definedName>
    <definedName name="MONTANTEC1" localSheetId="6">#REF!</definedName>
    <definedName name="MONTANTEC1" localSheetId="5">#REF!</definedName>
    <definedName name="MONTANTEC1" localSheetId="4">#REF!</definedName>
    <definedName name="MONTANTEC1" localSheetId="2">#REF!</definedName>
    <definedName name="MONTANTEC1">#REF!</definedName>
    <definedName name="MONTANTEC2" localSheetId="1">#REF!</definedName>
    <definedName name="MONTANTEC2" localSheetId="0">#REF!</definedName>
    <definedName name="MONTANTEC2" localSheetId="3">#REF!</definedName>
    <definedName name="MONTANTEC2" localSheetId="6">#REF!</definedName>
    <definedName name="MONTANTEC2" localSheetId="5">#REF!</definedName>
    <definedName name="MONTANTEC2" localSheetId="4">#REF!</definedName>
    <definedName name="MONTANTEC2" localSheetId="2">#REF!</definedName>
    <definedName name="MONTANTEC2">#REF!</definedName>
    <definedName name="ok" localSheetId="1">#REF!</definedName>
    <definedName name="ok" localSheetId="0">#REF!</definedName>
    <definedName name="ok" localSheetId="3">#REF!</definedName>
    <definedName name="ok" localSheetId="6">#REF!</definedName>
    <definedName name="ok" localSheetId="5">#REF!</definedName>
    <definedName name="ok" localSheetId="4">#REF!</definedName>
    <definedName name="ok" localSheetId="2">#REF!</definedName>
    <definedName name="ok">#REF!</definedName>
    <definedName name="REMUNERACAO1" localSheetId="1">#REF!</definedName>
    <definedName name="REMUNERACAO1" localSheetId="0">#REF!</definedName>
    <definedName name="REMUNERACAO1" localSheetId="3">#REF!</definedName>
    <definedName name="REMUNERACAO1" localSheetId="6">#REF!</definedName>
    <definedName name="REMUNERACAO1" localSheetId="5">#REF!</definedName>
    <definedName name="REMUNERACAO1" localSheetId="4">#REF!</definedName>
    <definedName name="REMUNERACAO1" localSheetId="2">#REF!</definedName>
    <definedName name="REMUNERACAO1">#REF!</definedName>
    <definedName name="REMUNERACAO2" localSheetId="1">#REF!</definedName>
    <definedName name="REMUNERACAO2" localSheetId="0">#REF!</definedName>
    <definedName name="REMUNERACAO2" localSheetId="3">#REF!</definedName>
    <definedName name="REMUNERACAO2" localSheetId="6">#REF!</definedName>
    <definedName name="REMUNERACAO2" localSheetId="5">#REF!</definedName>
    <definedName name="REMUNERACAO2" localSheetId="4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 localSheetId="3">#REF!</definedName>
    <definedName name="REMUNERACAO5" localSheetId="6">#REF!</definedName>
    <definedName name="REMUNERACAO5" localSheetId="5">#REF!</definedName>
    <definedName name="REMUNERACAO5" localSheetId="4">#REF!</definedName>
    <definedName name="REMUNERACAO5" localSheetId="2">#REF!</definedName>
    <definedName name="REMUNERACAO5">#REF!</definedName>
    <definedName name="REMUNERACAO6" localSheetId="1">#REF!</definedName>
    <definedName name="REMUNERACAO6" localSheetId="0">#REF!</definedName>
    <definedName name="REMUNERACAO6" localSheetId="3">#REF!</definedName>
    <definedName name="REMUNERACAO6" localSheetId="6">#REF!</definedName>
    <definedName name="REMUNERACAO6" localSheetId="5">#REF!</definedName>
    <definedName name="REMUNERACAO6" localSheetId="4">#REF!</definedName>
    <definedName name="REMUNERACAO6" localSheetId="2">#REF!</definedName>
    <definedName name="REMUNERACAO6">#REF!</definedName>
    <definedName name="REMUNERACAO7" localSheetId="1">#REF!</definedName>
    <definedName name="REMUNERACAO7" localSheetId="0">#REF!</definedName>
    <definedName name="REMUNERACAO7" localSheetId="3">#REF!</definedName>
    <definedName name="REMUNERACAO7" localSheetId="6">#REF!</definedName>
    <definedName name="REMUNERACAO7" localSheetId="5">#REF!</definedName>
    <definedName name="REMUNERACAO7" localSheetId="4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 localSheetId="3">#REF!</definedName>
    <definedName name="TOTAL_MONT_A" localSheetId="6">#REF!</definedName>
    <definedName name="TOTAL_MONT_A" localSheetId="5">#REF!</definedName>
    <definedName name="TOTAL_MONT_A" localSheetId="4">#REF!</definedName>
    <definedName name="TOTAL_MONT_A" localSheetId="2">#REF!</definedName>
    <definedName name="TOTAL_MONT_A">#REF!</definedName>
    <definedName name="TOTAL1" localSheetId="1">#REF!</definedName>
    <definedName name="TOTAL1" localSheetId="0">#REF!</definedName>
    <definedName name="TOTAL1" localSheetId="3">#REF!</definedName>
    <definedName name="TOTAL1" localSheetId="6">#REF!</definedName>
    <definedName name="TOTAL1" localSheetId="5">#REF!</definedName>
    <definedName name="TOTAL1" localSheetId="4">#REF!</definedName>
    <definedName name="TOTAL1" localSheetId="2">#REF!</definedName>
    <definedName name="TOTAL1">#REF!</definedName>
    <definedName name="TOTAL2" localSheetId="1">#REF!</definedName>
    <definedName name="TOTAL2" localSheetId="0">#REF!</definedName>
    <definedName name="TOTAL2" localSheetId="3">#REF!</definedName>
    <definedName name="TOTAL2" localSheetId="6">#REF!</definedName>
    <definedName name="TOTAL2" localSheetId="5">#REF!</definedName>
    <definedName name="TOTAL2" localSheetId="4">#REF!</definedName>
    <definedName name="TOTAL2" localSheetId="2">#REF!</definedName>
    <definedName name="TOTAL2">#REF!</definedName>
    <definedName name="VALE_TRANSPORTE" localSheetId="1">#REF!</definedName>
    <definedName name="VALE_TRANSPORTE" localSheetId="0">#REF!</definedName>
    <definedName name="VALE_TRANSPORTE" localSheetId="3">#REF!</definedName>
    <definedName name="VALE_TRANSPORTE" localSheetId="6">#REF!</definedName>
    <definedName name="VALE_TRANSPORTE" localSheetId="5">#REF!</definedName>
    <definedName name="VALE_TRANSPORTE" localSheetId="4">#REF!</definedName>
    <definedName name="VALE_TRANSPORTE" localSheetId="2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1" l="1"/>
  <c r="I155" i="15"/>
  <c r="I155" i="14"/>
  <c r="I155" i="13"/>
  <c r="I155" i="2"/>
  <c r="I155" i="16"/>
  <c r="I154" i="11"/>
  <c r="I154" i="15"/>
  <c r="I154" i="14"/>
  <c r="I154" i="13"/>
  <c r="I154" i="2"/>
  <c r="I154" i="16"/>
  <c r="I153" i="11"/>
  <c r="I153" i="15"/>
  <c r="I153" i="14"/>
  <c r="I153" i="13"/>
  <c r="I153" i="2"/>
  <c r="I153" i="16"/>
  <c r="I152" i="11"/>
  <c r="I152" i="15"/>
  <c r="I152" i="14"/>
  <c r="I152" i="13"/>
  <c r="I152" i="2"/>
  <c r="I152" i="16"/>
  <c r="I151" i="11"/>
  <c r="I151" i="15"/>
  <c r="I151" i="14"/>
  <c r="I151" i="13"/>
  <c r="I151" i="2"/>
  <c r="I151" i="16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I121" i="11" s="1"/>
  <c r="G114" i="11"/>
  <c r="C114" i="11"/>
  <c r="A114" i="11"/>
  <c r="H113" i="11"/>
  <c r="F112" i="11"/>
  <c r="G110" i="11"/>
  <c r="C110" i="11"/>
  <c r="A110" i="11"/>
  <c r="E110" i="11" s="1"/>
  <c r="G106" i="11"/>
  <c r="C106" i="11"/>
  <c r="A106" i="11"/>
  <c r="I101" i="11"/>
  <c r="I100" i="11"/>
  <c r="I99" i="11"/>
  <c r="I98" i="11"/>
  <c r="A95" i="11"/>
  <c r="A96" i="11" s="1"/>
  <c r="A97" i="11" s="1"/>
  <c r="A98" i="11" s="1"/>
  <c r="H85" i="11"/>
  <c r="H78" i="11"/>
  <c r="H66" i="11"/>
  <c r="I45" i="11"/>
  <c r="I44" i="11"/>
  <c r="I43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 s="1"/>
  <c r="G114" i="16"/>
  <c r="C114" i="16"/>
  <c r="A114" i="16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I40" i="16"/>
  <c r="I39" i="16"/>
  <c r="A39" i="16"/>
  <c r="A40" i="16" s="1"/>
  <c r="A41" i="16" s="1"/>
  <c r="A42" i="16" s="1"/>
  <c r="A43" i="16" s="1"/>
  <c r="A44" i="16" s="1"/>
  <c r="A45" i="16" s="1"/>
  <c r="I25" i="16"/>
  <c r="I42" i="16" s="1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I121" i="14"/>
  <c r="G114" i="14"/>
  <c r="C114" i="14"/>
  <c r="A114" i="14"/>
  <c r="E114" i="14" s="1"/>
  <c r="H113" i="14"/>
  <c r="F112" i="14"/>
  <c r="G110" i="14"/>
  <c r="C110" i="14"/>
  <c r="A110" i="14"/>
  <c r="E110" i="14" s="1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25" i="13" s="1"/>
  <c r="I42" i="13" s="1"/>
  <c r="G5" i="13"/>
  <c r="H196" i="2"/>
  <c r="H166" i="2"/>
  <c r="D163" i="2" s="1"/>
  <c r="E163" i="2" s="1"/>
  <c r="G166" i="2"/>
  <c r="D162" i="2" s="1"/>
  <c r="E162" i="2" s="1"/>
  <c r="E164" i="2"/>
  <c r="H163" i="2"/>
  <c r="G163" i="2"/>
  <c r="F163" i="2"/>
  <c r="F162" i="2"/>
  <c r="F161" i="2"/>
  <c r="I137" i="2"/>
  <c r="I180" i="2" s="1"/>
  <c r="F130" i="2"/>
  <c r="G114" i="2"/>
  <c r="C114" i="2"/>
  <c r="A114" i="2"/>
  <c r="E114" i="2" s="1"/>
  <c r="H113" i="2"/>
  <c r="F112" i="2"/>
  <c r="G110" i="2"/>
  <c r="C110" i="2"/>
  <c r="E110" i="2" s="1"/>
  <c r="A110" i="2"/>
  <c r="G106" i="2"/>
  <c r="C106" i="2"/>
  <c r="A106" i="2"/>
  <c r="E106" i="2" s="1"/>
  <c r="I101" i="2"/>
  <c r="I100" i="2"/>
  <c r="I99" i="2"/>
  <c r="I98" i="2"/>
  <c r="A95" i="2"/>
  <c r="A96" i="2" s="1"/>
  <c r="A97" i="2" s="1"/>
  <c r="A98" i="2" s="1"/>
  <c r="H85" i="2"/>
  <c r="H78" i="2"/>
  <c r="H66" i="2"/>
  <c r="I45" i="2"/>
  <c r="I44" i="2"/>
  <c r="I43" i="2"/>
  <c r="I42" i="2"/>
  <c r="I41" i="2"/>
  <c r="I40" i="2"/>
  <c r="A40" i="2"/>
  <c r="A41" i="2" s="1"/>
  <c r="A42" i="2" s="1"/>
  <c r="A43" i="2" s="1"/>
  <c r="A44" i="2" s="1"/>
  <c r="A45" i="2" s="1"/>
  <c r="I39" i="2"/>
  <c r="A39" i="2"/>
  <c r="G11" i="2"/>
  <c r="A6" i="2"/>
  <c r="I5" i="2"/>
  <c r="I38" i="2" s="1"/>
  <c r="G5" i="2"/>
  <c r="D35" i="12"/>
  <c r="H100" i="2" l="1"/>
  <c r="H100" i="16"/>
  <c r="E114" i="16"/>
  <c r="E110" i="15"/>
  <c r="E114" i="11"/>
  <c r="E106" i="13"/>
  <c r="E106" i="14"/>
  <c r="E106" i="15"/>
  <c r="E106" i="16"/>
  <c r="E106" i="11"/>
  <c r="F106" i="11"/>
  <c r="H106" i="11" s="1"/>
  <c r="F110" i="11"/>
  <c r="H110" i="11" s="1"/>
  <c r="I110" i="11"/>
  <c r="I95" i="11" s="1"/>
  <c r="F114" i="11"/>
  <c r="H114" i="11" s="1"/>
  <c r="I114" i="11" s="1"/>
  <c r="I94" i="11" s="1"/>
  <c r="I25" i="11"/>
  <c r="I42" i="11" s="1"/>
  <c r="H88" i="11"/>
  <c r="H89" i="11" s="1"/>
  <c r="H91" i="11" s="1"/>
  <c r="F110" i="16"/>
  <c r="H110" i="16" s="1"/>
  <c r="I110" i="16"/>
  <c r="I95" i="16" s="1"/>
  <c r="F106" i="16"/>
  <c r="H106" i="16" s="1"/>
  <c r="I46" i="16"/>
  <c r="H99" i="16" s="1"/>
  <c r="H38" i="16"/>
  <c r="F114" i="16"/>
  <c r="H114" i="16" s="1"/>
  <c r="I114" i="16" s="1"/>
  <c r="I94" i="16" s="1"/>
  <c r="H88" i="16"/>
  <c r="H89" i="16" s="1"/>
  <c r="H91" i="16" s="1"/>
  <c r="F110" i="15"/>
  <c r="H110" i="15" s="1"/>
  <c r="I110" i="15" s="1"/>
  <c r="I95" i="15" s="1"/>
  <c r="I43" i="15"/>
  <c r="F106" i="15"/>
  <c r="H106" i="15" s="1"/>
  <c r="I106" i="15" s="1"/>
  <c r="I97" i="15" s="1"/>
  <c r="F114" i="15"/>
  <c r="H114" i="15" s="1"/>
  <c r="I114" i="15" s="1"/>
  <c r="I94" i="15" s="1"/>
  <c r="I25" i="15"/>
  <c r="I42" i="15" s="1"/>
  <c r="H88" i="15"/>
  <c r="H89" i="15" s="1"/>
  <c r="H91" i="15" s="1"/>
  <c r="F110" i="14"/>
  <c r="H110" i="14" s="1"/>
  <c r="I110" i="14" s="1"/>
  <c r="I95" i="14" s="1"/>
  <c r="F106" i="14"/>
  <c r="H106" i="14" s="1"/>
  <c r="I106" i="14" s="1"/>
  <c r="I97" i="14" s="1"/>
  <c r="F114" i="14"/>
  <c r="H114" i="14" s="1"/>
  <c r="I114" i="14"/>
  <c r="I94" i="14" s="1"/>
  <c r="I25" i="14"/>
  <c r="I42" i="14" s="1"/>
  <c r="H88" i="14"/>
  <c r="H89" i="14" s="1"/>
  <c r="H91" i="14" s="1"/>
  <c r="F110" i="13"/>
  <c r="H110" i="13" s="1"/>
  <c r="I110" i="13" s="1"/>
  <c r="I95" i="13" s="1"/>
  <c r="F114" i="13"/>
  <c r="H114" i="13" s="1"/>
  <c r="I114" i="13" s="1"/>
  <c r="I94" i="13" s="1"/>
  <c r="I38" i="13"/>
  <c r="H88" i="13"/>
  <c r="H89" i="13" s="1"/>
  <c r="H91" i="13" s="1"/>
  <c r="F110" i="2"/>
  <c r="H110" i="2" s="1"/>
  <c r="I110" i="2"/>
  <c r="I95" i="2" s="1"/>
  <c r="I190" i="2"/>
  <c r="F106" i="2"/>
  <c r="H106" i="2" s="1"/>
  <c r="I106" i="2" s="1"/>
  <c r="I97" i="2" s="1"/>
  <c r="I46" i="2"/>
  <c r="H38" i="2" s="1"/>
  <c r="H39" i="2"/>
  <c r="F114" i="2"/>
  <c r="H114" i="2" s="1"/>
  <c r="I114" i="2" s="1"/>
  <c r="I94" i="2" s="1"/>
  <c r="I25" i="2"/>
  <c r="H88" i="2"/>
  <c r="H89" i="2" s="1"/>
  <c r="H91" i="2" s="1"/>
  <c r="E9" i="3"/>
  <c r="H99" i="2" l="1"/>
  <c r="I106" i="16"/>
  <c r="I97" i="16" s="1"/>
  <c r="I106" i="11"/>
  <c r="I97" i="11" s="1"/>
  <c r="I102" i="11"/>
  <c r="I130" i="11"/>
  <c r="I143" i="11"/>
  <c r="I46" i="11"/>
  <c r="I102" i="16"/>
  <c r="H94" i="16"/>
  <c r="H97" i="16"/>
  <c r="I130" i="16"/>
  <c r="I143" i="16"/>
  <c r="I76" i="16"/>
  <c r="I62" i="16"/>
  <c r="I75" i="16"/>
  <c r="I61" i="16"/>
  <c r="I88" i="16"/>
  <c r="I89" i="16" s="1"/>
  <c r="I74" i="16"/>
  <c r="I60" i="16"/>
  <c r="H43" i="16"/>
  <c r="H39" i="16"/>
  <c r="I82" i="16"/>
  <c r="H45" i="16"/>
  <c r="H41" i="16"/>
  <c r="I64" i="16"/>
  <c r="I173" i="16"/>
  <c r="I77" i="16"/>
  <c r="I63" i="16"/>
  <c r="H40" i="16"/>
  <c r="A145" i="16"/>
  <c r="H96" i="16"/>
  <c r="I73" i="16"/>
  <c r="I59" i="16"/>
  <c r="H101" i="16"/>
  <c r="I72" i="16"/>
  <c r="I58" i="16"/>
  <c r="I71" i="16"/>
  <c r="I84" i="16"/>
  <c r="I70" i="16"/>
  <c r="I83" i="16"/>
  <c r="A132" i="16"/>
  <c r="I65" i="16"/>
  <c r="H98" i="16"/>
  <c r="H44" i="16"/>
  <c r="H42" i="16"/>
  <c r="H95" i="16"/>
  <c r="I193" i="16"/>
  <c r="I130" i="15"/>
  <c r="I143" i="15"/>
  <c r="I102" i="15"/>
  <c r="I46" i="15"/>
  <c r="H42" i="15"/>
  <c r="I130" i="14"/>
  <c r="I143" i="14"/>
  <c r="I46" i="14"/>
  <c r="H94" i="14"/>
  <c r="I102" i="14"/>
  <c r="F106" i="13"/>
  <c r="H106" i="13" s="1"/>
  <c r="I106" i="13" s="1"/>
  <c r="I97" i="13" s="1"/>
  <c r="I102" i="13" s="1"/>
  <c r="I43" i="13"/>
  <c r="I46" i="13"/>
  <c r="I102" i="2"/>
  <c r="H94" i="2"/>
  <c r="H97" i="2"/>
  <c r="I143" i="2"/>
  <c r="I130" i="2"/>
  <c r="I75" i="2"/>
  <c r="I61" i="2"/>
  <c r="A145" i="2"/>
  <c r="H96" i="2"/>
  <c r="I73" i="2"/>
  <c r="I59" i="2"/>
  <c r="H101" i="2"/>
  <c r="I72" i="2"/>
  <c r="I58" i="2"/>
  <c r="H41" i="2"/>
  <c r="A132" i="2"/>
  <c r="H98" i="2"/>
  <c r="I63" i="2"/>
  <c r="H40" i="2"/>
  <c r="H46" i="2" s="1"/>
  <c r="I76" i="2"/>
  <c r="I88" i="2"/>
  <c r="I89" i="2" s="1"/>
  <c r="I74" i="2"/>
  <c r="I60" i="2"/>
  <c r="I82" i="2"/>
  <c r="H45" i="2"/>
  <c r="I65" i="2"/>
  <c r="I64" i="2"/>
  <c r="I71" i="2"/>
  <c r="I84" i="2"/>
  <c r="I70" i="2"/>
  <c r="I83" i="2"/>
  <c r="I173" i="2"/>
  <c r="I77" i="2"/>
  <c r="H44" i="2"/>
  <c r="I62" i="2"/>
  <c r="H43" i="2"/>
  <c r="H95" i="2"/>
  <c r="H42" i="2"/>
  <c r="I193" i="2"/>
  <c r="F7" i="3"/>
  <c r="H7" i="3"/>
  <c r="H3" i="3"/>
  <c r="H99" i="13" l="1"/>
  <c r="H100" i="13"/>
  <c r="H100" i="14"/>
  <c r="H99" i="14"/>
  <c r="H100" i="11"/>
  <c r="H99" i="11"/>
  <c r="H43" i="15"/>
  <c r="H100" i="15"/>
  <c r="H99" i="15"/>
  <c r="I78" i="16"/>
  <c r="D145" i="16" s="1"/>
  <c r="I85" i="2"/>
  <c r="E132" i="2" s="1"/>
  <c r="H46" i="16"/>
  <c r="H94" i="13"/>
  <c r="H38" i="13"/>
  <c r="H102" i="2"/>
  <c r="H116" i="2" s="1"/>
  <c r="I76" i="11"/>
  <c r="I62" i="11"/>
  <c r="I75" i="11"/>
  <c r="I61" i="11"/>
  <c r="I88" i="11"/>
  <c r="I89" i="11" s="1"/>
  <c r="I74" i="11"/>
  <c r="I60" i="11"/>
  <c r="H43" i="11"/>
  <c r="H39" i="11"/>
  <c r="I63" i="11"/>
  <c r="H40" i="11"/>
  <c r="A145" i="11"/>
  <c r="H96" i="11"/>
  <c r="I73" i="11"/>
  <c r="I59" i="11"/>
  <c r="I84" i="11"/>
  <c r="I83" i="11"/>
  <c r="I82" i="11"/>
  <c r="I85" i="11" s="1"/>
  <c r="H45" i="11"/>
  <c r="A132" i="11"/>
  <c r="I173" i="11"/>
  <c r="I77" i="11"/>
  <c r="H44" i="11"/>
  <c r="H101" i="11"/>
  <c r="I72" i="11"/>
  <c r="I58" i="11"/>
  <c r="I71" i="11"/>
  <c r="I70" i="11"/>
  <c r="H41" i="11"/>
  <c r="I65" i="11"/>
  <c r="H98" i="11"/>
  <c r="I64" i="11"/>
  <c r="H38" i="11"/>
  <c r="I193" i="11"/>
  <c r="H95" i="11"/>
  <c r="H42" i="11"/>
  <c r="H97" i="11"/>
  <c r="H94" i="11"/>
  <c r="G145" i="11"/>
  <c r="G132" i="11"/>
  <c r="I175" i="11"/>
  <c r="I85" i="16"/>
  <c r="H102" i="16"/>
  <c r="F132" i="16"/>
  <c r="F145" i="16"/>
  <c r="I66" i="16"/>
  <c r="I175" i="16"/>
  <c r="G145" i="16"/>
  <c r="G132" i="16"/>
  <c r="H94" i="15"/>
  <c r="I76" i="15"/>
  <c r="I62" i="15"/>
  <c r="I72" i="15"/>
  <c r="I82" i="15"/>
  <c r="H45" i="15"/>
  <c r="A132" i="15"/>
  <c r="H98" i="15"/>
  <c r="I173" i="15"/>
  <c r="I77" i="15"/>
  <c r="H40" i="15"/>
  <c r="I75" i="15"/>
  <c r="I61" i="15"/>
  <c r="H101" i="15"/>
  <c r="I58" i="15"/>
  <c r="I88" i="15"/>
  <c r="I89" i="15" s="1"/>
  <c r="I74" i="15"/>
  <c r="I60" i="15"/>
  <c r="I70" i="15"/>
  <c r="I83" i="15"/>
  <c r="H41" i="15"/>
  <c r="H44" i="15"/>
  <c r="A145" i="15"/>
  <c r="H96" i="15"/>
  <c r="I73" i="15"/>
  <c r="I59" i="15"/>
  <c r="I71" i="15"/>
  <c r="I84" i="15"/>
  <c r="I65" i="15"/>
  <c r="I64" i="15"/>
  <c r="I63" i="15"/>
  <c r="H39" i="15"/>
  <c r="I193" i="15"/>
  <c r="H38" i="15"/>
  <c r="G132" i="15"/>
  <c r="G145" i="15"/>
  <c r="I175" i="15"/>
  <c r="H95" i="15"/>
  <c r="H97" i="15"/>
  <c r="G132" i="14"/>
  <c r="G145" i="14"/>
  <c r="I175" i="14"/>
  <c r="I76" i="14"/>
  <c r="I62" i="14"/>
  <c r="I72" i="14"/>
  <c r="I58" i="14"/>
  <c r="I82" i="14"/>
  <c r="I85" i="14" s="1"/>
  <c r="H41" i="14"/>
  <c r="I65" i="14"/>
  <c r="I63" i="14"/>
  <c r="I75" i="14"/>
  <c r="I61" i="14"/>
  <c r="H96" i="14"/>
  <c r="I73" i="14"/>
  <c r="H101" i="14"/>
  <c r="I84" i="14"/>
  <c r="I83" i="14"/>
  <c r="A132" i="14"/>
  <c r="H98" i="14"/>
  <c r="I64" i="14"/>
  <c r="I88" i="14"/>
  <c r="I89" i="14" s="1"/>
  <c r="I74" i="14"/>
  <c r="I60" i="14"/>
  <c r="H43" i="14"/>
  <c r="H39" i="14"/>
  <c r="A145" i="14"/>
  <c r="I59" i="14"/>
  <c r="I71" i="14"/>
  <c r="I70" i="14"/>
  <c r="H45" i="14"/>
  <c r="I173" i="14"/>
  <c r="I77" i="14"/>
  <c r="H44" i="14"/>
  <c r="H40" i="14"/>
  <c r="H38" i="14"/>
  <c r="I193" i="14"/>
  <c r="H42" i="14"/>
  <c r="H95" i="14"/>
  <c r="H97" i="14"/>
  <c r="I130" i="13"/>
  <c r="H97" i="13"/>
  <c r="I143" i="13"/>
  <c r="G132" i="13"/>
  <c r="I175" i="13"/>
  <c r="G145" i="13"/>
  <c r="I76" i="13"/>
  <c r="I62" i="13"/>
  <c r="H101" i="13"/>
  <c r="I72" i="13"/>
  <c r="I58" i="13"/>
  <c r="I70" i="13"/>
  <c r="I83" i="13"/>
  <c r="I65" i="13"/>
  <c r="H44" i="13"/>
  <c r="I75" i="13"/>
  <c r="I61" i="13"/>
  <c r="I88" i="13"/>
  <c r="I89" i="13" s="1"/>
  <c r="I74" i="13"/>
  <c r="I60" i="13"/>
  <c r="H39" i="13"/>
  <c r="H46" i="13" s="1"/>
  <c r="A145" i="13"/>
  <c r="H96" i="13"/>
  <c r="I73" i="13"/>
  <c r="I59" i="13"/>
  <c r="I71" i="13"/>
  <c r="I84" i="13"/>
  <c r="I82" i="13"/>
  <c r="I85" i="13" s="1"/>
  <c r="H45" i="13"/>
  <c r="H41" i="13"/>
  <c r="A132" i="13"/>
  <c r="H98" i="13"/>
  <c r="I64" i="13"/>
  <c r="I173" i="13"/>
  <c r="I77" i="13"/>
  <c r="I63" i="13"/>
  <c r="H40" i="13"/>
  <c r="I193" i="13"/>
  <c r="H42" i="13"/>
  <c r="H43" i="13"/>
  <c r="H95" i="13"/>
  <c r="F132" i="2"/>
  <c r="F145" i="2"/>
  <c r="G145" i="2"/>
  <c r="G132" i="2"/>
  <c r="I175" i="2"/>
  <c r="I78" i="2"/>
  <c r="I66" i="2"/>
  <c r="H2" i="3"/>
  <c r="H6" i="3"/>
  <c r="H4" i="3"/>
  <c r="H5" i="3"/>
  <c r="H116" i="16" l="1"/>
  <c r="E145" i="2"/>
  <c r="D132" i="16"/>
  <c r="H102" i="13"/>
  <c r="H116" i="13" s="1"/>
  <c r="H102" i="14"/>
  <c r="I78" i="11"/>
  <c r="E145" i="11"/>
  <c r="E132" i="11"/>
  <c r="F132" i="11"/>
  <c r="F145" i="11"/>
  <c r="H102" i="11"/>
  <c r="H46" i="11"/>
  <c r="I66" i="11"/>
  <c r="C145" i="16"/>
  <c r="I174" i="16"/>
  <c r="C132" i="16"/>
  <c r="I91" i="16"/>
  <c r="I116" i="16" s="1"/>
  <c r="A161" i="16" s="1"/>
  <c r="E145" i="16"/>
  <c r="E132" i="16"/>
  <c r="H46" i="15"/>
  <c r="I85" i="15"/>
  <c r="I66" i="15"/>
  <c r="I78" i="15"/>
  <c r="F132" i="15"/>
  <c r="F145" i="15"/>
  <c r="H102" i="15"/>
  <c r="I78" i="14"/>
  <c r="F132" i="14"/>
  <c r="F145" i="14"/>
  <c r="I66" i="14"/>
  <c r="H46" i="14"/>
  <c r="H116" i="14" s="1"/>
  <c r="E145" i="14"/>
  <c r="E132" i="14"/>
  <c r="F132" i="13"/>
  <c r="F145" i="13"/>
  <c r="I78" i="13"/>
  <c r="E145" i="13"/>
  <c r="E132" i="13"/>
  <c r="I66" i="13"/>
  <c r="C145" i="2"/>
  <c r="C132" i="2"/>
  <c r="I91" i="2"/>
  <c r="I116" i="2" s="1"/>
  <c r="A161" i="2" s="1"/>
  <c r="I174" i="2"/>
  <c r="D145" i="2"/>
  <c r="D132" i="2"/>
  <c r="G7" i="3"/>
  <c r="I2" i="3"/>
  <c r="H116" i="11" l="1"/>
  <c r="C145" i="11"/>
  <c r="C132" i="11"/>
  <c r="I174" i="11"/>
  <c r="I91" i="11"/>
  <c r="I116" i="11" s="1"/>
  <c r="A161" i="11" s="1"/>
  <c r="D145" i="11"/>
  <c r="D132" i="11"/>
  <c r="H132" i="16"/>
  <c r="I132" i="16" s="1"/>
  <c r="I176" i="16"/>
  <c r="H145" i="16"/>
  <c r="I145" i="16" s="1"/>
  <c r="D145" i="15"/>
  <c r="D132" i="15"/>
  <c r="E145" i="15"/>
  <c r="E132" i="15"/>
  <c r="C132" i="15"/>
  <c r="I174" i="15"/>
  <c r="C145" i="15"/>
  <c r="I91" i="15"/>
  <c r="I116" i="15" s="1"/>
  <c r="A161" i="15" s="1"/>
  <c r="H116" i="15"/>
  <c r="I91" i="14"/>
  <c r="I116" i="14" s="1"/>
  <c r="A161" i="14" s="1"/>
  <c r="C132" i="14"/>
  <c r="I174" i="14"/>
  <c r="C145" i="14"/>
  <c r="D145" i="14"/>
  <c r="D132" i="14"/>
  <c r="I174" i="13"/>
  <c r="C145" i="13"/>
  <c r="C132" i="13"/>
  <c r="I91" i="13"/>
  <c r="I116" i="13" s="1"/>
  <c r="A161" i="13" s="1"/>
  <c r="D145" i="13"/>
  <c r="D132" i="13"/>
  <c r="I176" i="2"/>
  <c r="H132" i="2"/>
  <c r="I132" i="2" s="1"/>
  <c r="H145" i="2"/>
  <c r="I145" i="2" s="1"/>
  <c r="H145" i="15" l="1"/>
  <c r="I145" i="15" s="1"/>
  <c r="H132" i="15"/>
  <c r="I132" i="15" s="1"/>
  <c r="H132" i="11"/>
  <c r="I132" i="11" s="1"/>
  <c r="H145" i="11"/>
  <c r="I145" i="11" s="1"/>
  <c r="H136" i="11" s="1"/>
  <c r="H126" i="11"/>
  <c r="H122" i="11"/>
  <c r="H121" i="11"/>
  <c r="H120" i="11"/>
  <c r="H125" i="11"/>
  <c r="H124" i="11"/>
  <c r="G130" i="11"/>
  <c r="I176" i="11"/>
  <c r="H136" i="16"/>
  <c r="H135" i="16"/>
  <c r="G143" i="16"/>
  <c r="H122" i="16"/>
  <c r="H120" i="16"/>
  <c r="H126" i="16"/>
  <c r="H125" i="16"/>
  <c r="H124" i="16"/>
  <c r="H121" i="16"/>
  <c r="G130" i="16"/>
  <c r="H136" i="15"/>
  <c r="H135" i="15"/>
  <c r="H137" i="15" s="1"/>
  <c r="G143" i="15"/>
  <c r="I176" i="15"/>
  <c r="H125" i="15"/>
  <c r="H124" i="15"/>
  <c r="H122" i="15"/>
  <c r="H126" i="15"/>
  <c r="H121" i="15"/>
  <c r="G130" i="15"/>
  <c r="H120" i="15"/>
  <c r="H145" i="14"/>
  <c r="I145" i="14" s="1"/>
  <c r="I176" i="14"/>
  <c r="H132" i="14"/>
  <c r="I132" i="14" s="1"/>
  <c r="H132" i="13"/>
  <c r="I132" i="13" s="1"/>
  <c r="H145" i="13"/>
  <c r="I145" i="13" s="1"/>
  <c r="I176" i="13"/>
  <c r="H135" i="2"/>
  <c r="H136" i="2"/>
  <c r="G143" i="2"/>
  <c r="H126" i="2"/>
  <c r="H125" i="2"/>
  <c r="G130" i="2"/>
  <c r="I121" i="2" s="1"/>
  <c r="H122" i="2"/>
  <c r="H120" i="2"/>
  <c r="H124" i="2"/>
  <c r="H123" i="2"/>
  <c r="I7" i="3"/>
  <c r="I6" i="3"/>
  <c r="I5" i="3"/>
  <c r="I4" i="3"/>
  <c r="I3" i="3"/>
  <c r="H135" i="11" l="1"/>
  <c r="H137" i="11" s="1"/>
  <c r="G143" i="11"/>
  <c r="H137" i="16"/>
  <c r="I9" i="3"/>
  <c r="H123" i="11"/>
  <c r="I190" i="11"/>
  <c r="I127" i="11"/>
  <c r="H127" i="11"/>
  <c r="I141" i="16"/>
  <c r="I181" i="16" s="1"/>
  <c r="H140" i="16"/>
  <c r="H141" i="16" s="1"/>
  <c r="H123" i="16"/>
  <c r="H127" i="16" s="1"/>
  <c r="I190" i="16"/>
  <c r="I127" i="16"/>
  <c r="H123" i="15"/>
  <c r="I190" i="15"/>
  <c r="I127" i="15"/>
  <c r="H140" i="15"/>
  <c r="H141" i="15" s="1"/>
  <c r="I141" i="15"/>
  <c r="I181" i="15" s="1"/>
  <c r="H127" i="15"/>
  <c r="H147" i="15" s="1"/>
  <c r="H121" i="14"/>
  <c r="G130" i="14"/>
  <c r="H126" i="14"/>
  <c r="H125" i="14"/>
  <c r="H124" i="14"/>
  <c r="H122" i="14"/>
  <c r="H120" i="14"/>
  <c r="H136" i="14"/>
  <c r="G143" i="14"/>
  <c r="H135" i="14"/>
  <c r="H137" i="14" s="1"/>
  <c r="H136" i="13"/>
  <c r="G143" i="13"/>
  <c r="H135" i="13"/>
  <c r="H125" i="13"/>
  <c r="H124" i="13"/>
  <c r="H120" i="13"/>
  <c r="H126" i="13"/>
  <c r="H122" i="13"/>
  <c r="H121" i="13"/>
  <c r="G130" i="13"/>
  <c r="H140" i="2"/>
  <c r="H141" i="2" s="1"/>
  <c r="I141" i="2"/>
  <c r="I181" i="2" s="1"/>
  <c r="I127" i="2"/>
  <c r="H121" i="2"/>
  <c r="H127" i="2" s="1"/>
  <c r="H137" i="2"/>
  <c r="F4" i="3"/>
  <c r="F3" i="3"/>
  <c r="F2" i="3"/>
  <c r="H140" i="11" l="1"/>
  <c r="H141" i="11" s="1"/>
  <c r="H137" i="13"/>
  <c r="I141" i="11"/>
  <c r="I181" i="11" s="1"/>
  <c r="H147" i="2"/>
  <c r="H147" i="16"/>
  <c r="G4" i="3"/>
  <c r="G3" i="3"/>
  <c r="G2" i="3"/>
  <c r="H147" i="11"/>
  <c r="I179" i="11"/>
  <c r="I147" i="11"/>
  <c r="C161" i="11" s="1"/>
  <c r="D161" i="11" s="1"/>
  <c r="I147" i="16"/>
  <c r="C161" i="16" s="1"/>
  <c r="D161" i="16" s="1"/>
  <c r="I179" i="16"/>
  <c r="I179" i="15"/>
  <c r="I147" i="15"/>
  <c r="C161" i="15" s="1"/>
  <c r="D161" i="15" s="1"/>
  <c r="H140" i="14"/>
  <c r="H141" i="14" s="1"/>
  <c r="I141" i="14"/>
  <c r="I181" i="14" s="1"/>
  <c r="I190" i="14"/>
  <c r="H123" i="14"/>
  <c r="H127" i="14" s="1"/>
  <c r="I127" i="14"/>
  <c r="H123" i="13"/>
  <c r="H127" i="13" s="1"/>
  <c r="I190" i="13"/>
  <c r="I127" i="13"/>
  <c r="I141" i="13"/>
  <c r="I181" i="13" s="1"/>
  <c r="H140" i="13"/>
  <c r="H141" i="13" s="1"/>
  <c r="I179" i="2"/>
  <c r="I147" i="2"/>
  <c r="C161" i="2" s="1"/>
  <c r="D161" i="2" s="1"/>
  <c r="F6" i="3"/>
  <c r="F5" i="3"/>
  <c r="G6" i="3" l="1"/>
  <c r="H147" i="13"/>
  <c r="G5" i="3"/>
  <c r="G9" i="3" s="1"/>
  <c r="H147" i="14"/>
  <c r="H153" i="11"/>
  <c r="H152" i="11"/>
  <c r="H155" i="11"/>
  <c r="H154" i="11"/>
  <c r="I182" i="11"/>
  <c r="I182" i="16"/>
  <c r="H153" i="16"/>
  <c r="H152" i="16"/>
  <c r="H155" i="16"/>
  <c r="H154" i="16"/>
  <c r="H153" i="15"/>
  <c r="H155" i="15"/>
  <c r="H152" i="15"/>
  <c r="H154" i="15"/>
  <c r="I182" i="15"/>
  <c r="I147" i="14"/>
  <c r="C161" i="14" s="1"/>
  <c r="D161" i="14" s="1"/>
  <c r="I179" i="14"/>
  <c r="I179" i="13"/>
  <c r="I147" i="13"/>
  <c r="C161" i="13" s="1"/>
  <c r="D161" i="13" s="1"/>
  <c r="H155" i="2"/>
  <c r="H152" i="2"/>
  <c r="H154" i="2"/>
  <c r="H153" i="2"/>
  <c r="I182" i="2"/>
  <c r="H151" i="11" l="1"/>
  <c r="H156" i="11" s="1"/>
  <c r="H169" i="11" s="1"/>
  <c r="I156" i="11"/>
  <c r="H151" i="16"/>
  <c r="H156" i="16" s="1"/>
  <c r="H169" i="16" s="1"/>
  <c r="I156" i="16"/>
  <c r="I156" i="15"/>
  <c r="H151" i="15"/>
  <c r="H156" i="15" s="1"/>
  <c r="H169" i="15" s="1"/>
  <c r="H153" i="14"/>
  <c r="H152" i="14"/>
  <c r="H155" i="14"/>
  <c r="H154" i="14"/>
  <c r="I182" i="14"/>
  <c r="H153" i="13"/>
  <c r="H155" i="13"/>
  <c r="H154" i="13"/>
  <c r="H152" i="13"/>
  <c r="I182" i="13"/>
  <c r="H151" i="2"/>
  <c r="H156" i="2" s="1"/>
  <c r="H169" i="2" s="1"/>
  <c r="I156" i="2"/>
  <c r="I169" i="11" l="1"/>
  <c r="I186" i="11"/>
  <c r="G196" i="11" s="1"/>
  <c r="I185" i="11"/>
  <c r="I169" i="16"/>
  <c r="I186" i="16"/>
  <c r="G196" i="16" s="1"/>
  <c r="I185" i="16"/>
  <c r="I169" i="15"/>
  <c r="I185" i="15"/>
  <c r="I186" i="15"/>
  <c r="G196" i="15" s="1"/>
  <c r="H151" i="14"/>
  <c r="H156" i="14" s="1"/>
  <c r="H169" i="14" s="1"/>
  <c r="I156" i="14"/>
  <c r="H151" i="13"/>
  <c r="H156" i="13" s="1"/>
  <c r="H169" i="13" s="1"/>
  <c r="I156" i="13"/>
  <c r="I169" i="2"/>
  <c r="I186" i="2"/>
  <c r="G196" i="2" s="1"/>
  <c r="I185" i="2"/>
  <c r="H185" i="2" l="1"/>
  <c r="H186" i="2" s="1"/>
  <c r="H185" i="11"/>
  <c r="H186" i="11" s="1"/>
  <c r="H185" i="16"/>
  <c r="H186" i="16" s="1"/>
  <c r="I196" i="11"/>
  <c r="J2" i="3" s="1"/>
  <c r="K2" i="3" s="1"/>
  <c r="H180" i="11"/>
  <c r="H173" i="11"/>
  <c r="H175" i="11"/>
  <c r="H174" i="11"/>
  <c r="H181" i="11"/>
  <c r="H179" i="11"/>
  <c r="I196" i="16"/>
  <c r="J3" i="3" s="1"/>
  <c r="K3" i="3" s="1"/>
  <c r="H180" i="16"/>
  <c r="H173" i="16"/>
  <c r="H175" i="16"/>
  <c r="H174" i="16"/>
  <c r="H181" i="16"/>
  <c r="H179" i="16"/>
  <c r="I196" i="15"/>
  <c r="J4" i="3" s="1"/>
  <c r="K4" i="3" s="1"/>
  <c r="H180" i="15"/>
  <c r="H173" i="15"/>
  <c r="H175" i="15"/>
  <c r="H174" i="15"/>
  <c r="H181" i="15"/>
  <c r="H179" i="15"/>
  <c r="H185" i="15"/>
  <c r="H186" i="15" s="1"/>
  <c r="I186" i="14"/>
  <c r="G196" i="14" s="1"/>
  <c r="I169" i="14"/>
  <c r="I185" i="14"/>
  <c r="I186" i="13"/>
  <c r="G196" i="13" s="1"/>
  <c r="I185" i="13"/>
  <c r="I169" i="13"/>
  <c r="I196" i="2"/>
  <c r="J7" i="3" s="1"/>
  <c r="K7" i="3" s="1"/>
  <c r="H180" i="2"/>
  <c r="H173" i="2"/>
  <c r="H175" i="2"/>
  <c r="H174" i="2"/>
  <c r="H181" i="2"/>
  <c r="H179" i="2"/>
  <c r="H185" i="13" l="1"/>
  <c r="H186" i="13" s="1"/>
  <c r="H182" i="11"/>
  <c r="H182" i="15"/>
  <c r="H182" i="2"/>
  <c r="H182" i="16"/>
  <c r="H176" i="11"/>
  <c r="H176" i="16"/>
  <c r="H176" i="15"/>
  <c r="I196" i="14"/>
  <c r="J5" i="3" s="1"/>
  <c r="K5" i="3" s="1"/>
  <c r="H180" i="14"/>
  <c r="H173" i="14"/>
  <c r="H175" i="14"/>
  <c r="H174" i="14"/>
  <c r="H181" i="14"/>
  <c r="H179" i="14"/>
  <c r="H185" i="14"/>
  <c r="H186" i="14" s="1"/>
  <c r="I196" i="13"/>
  <c r="J6" i="3" s="1"/>
  <c r="K6" i="3" s="1"/>
  <c r="H180" i="13"/>
  <c r="H175" i="13"/>
  <c r="H173" i="13"/>
  <c r="H174" i="13"/>
  <c r="H181" i="13"/>
  <c r="H179" i="13"/>
  <c r="H182" i="13" s="1"/>
  <c r="H176" i="2"/>
  <c r="K11" i="3" l="1"/>
  <c r="K9" i="3" s="1"/>
  <c r="H182" i="14"/>
  <c r="H176" i="14"/>
  <c r="H176" i="13"/>
</calcChain>
</file>

<file path=xl/sharedStrings.xml><?xml version="1.0" encoding="utf-8"?>
<sst xmlns="http://schemas.openxmlformats.org/spreadsheetml/2006/main" count="1654" uniqueCount="227">
  <si>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</si>
  <si>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</si>
  <si>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</si>
  <si>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</si>
  <si>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</si>
  <si>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</si>
  <si>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</si>
  <si>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</si>
  <si>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</si>
  <si>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</si>
  <si>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</si>
  <si>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</si>
  <si>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</si>
  <si>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</si>
  <si>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</si>
  <si>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</si>
  <si>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</si>
  <si>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</si>
  <si>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</si>
  <si>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</si>
  <si>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</si>
  <si>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</si>
  <si>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</si>
  <si>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</si>
  <si>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</si>
  <si>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</si>
  <si>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</si>
  <si>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</si>
  <si>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</si>
  <si>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</si>
  <si>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</si>
  <si>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</si>
  <si>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</si>
  <si>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</si>
  <si>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</si>
  <si>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</si>
  <si>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</si>
  <si>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</si>
  <si>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</si>
  <si>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</si>
  <si>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</si>
  <si>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</si>
  <si>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</si>
  <si>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</si>
  <si>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</si>
  <si>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</si>
  <si>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</si>
  <si>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</si>
  <si>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</si>
  <si>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</si>
  <si>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</si>
  <si>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</si>
  <si>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</si>
  <si>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</si>
  <si>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</si>
  <si>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</si>
  <si>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</si>
  <si>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</si>
  <si>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</si>
  <si>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</si>
  <si>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</si>
  <si>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</si>
  <si>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</si>
  <si>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</si>
  <si>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</si>
  <si>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</si>
  <si>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</si>
  <si>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</si>
  <si>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</si>
  <si>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</si>
  <si>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</si>
  <si>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</si>
  <si>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</si>
  <si>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</si>
  <si>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</si>
  <si>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</si>
  <si>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</si>
  <si>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</si>
  <si>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</si>
  <si>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</si>
  <si>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</si>
  <si>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</si>
  <si>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</si>
  <si>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</si>
  <si>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</si>
  <si>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</si>
  <si>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</si>
  <si>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</si>
  <si>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</si>
  <si>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</si>
  <si>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</si>
  <si>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</si>
  <si>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</si>
  <si>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</si>
  <si>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</si>
  <si>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</si>
  <si>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</si>
  <si>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</si>
  <si>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</si>
  <si>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</si>
  <si>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</si>
  <si>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</si>
  <si>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</si>
  <si>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</si>
  <si>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</si>
  <si>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</si>
  <si>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</si>
  <si>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</si>
  <si>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</si>
  <si>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</si>
  <si>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</si>
  <si>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</si>
  <si>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</si>
  <si>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</si>
  <si>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</si>
  <si>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</si>
  <si>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</si>
  <si>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</si>
  <si>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</si>
  <si>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</si>
  <si>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</si>
  <si>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</si>
  <si>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</si>
  <si>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</si>
  <si>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</si>
  <si>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</si>
  <si>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</si>
  <si>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</si>
  <si>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</si>
  <si>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</si>
  <si>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</si>
  <si>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</si>
  <si>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</si>
  <si>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</si>
  <si>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</si>
  <si>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</si>
  <si>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</si>
  <si>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</si>
  <si>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</si>
  <si>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</si>
  <si>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</si>
  <si>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</si>
  <si>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</si>
  <si>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</si>
  <si>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</si>
  <si>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</si>
  <si>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</si>
  <si>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</si>
  <si>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</si>
  <si>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</si>
  <si>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</si>
  <si>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</si>
  <si>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</si>
  <si>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</si>
  <si>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</si>
  <si>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</si>
  <si>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</si>
  <si>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</si>
  <si>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</si>
  <si>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</si>
  <si>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</si>
  <si>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</si>
  <si>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</si>
  <si>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</si>
  <si>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</si>
  <si>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</si>
  <si>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</si>
  <si>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</si>
  <si>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</si>
  <si>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</si>
  <si>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</si>
  <si>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</si>
  <si>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</si>
  <si>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</si>
  <si>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</si>
  <si>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</si>
  <si>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</si>
  <si>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</si>
  <si>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</si>
  <si>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</si>
  <si>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</si>
  <si>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</si>
  <si>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</si>
  <si>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</si>
  <si>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</si>
  <si>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</si>
  <si>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</si>
  <si>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</si>
  <si>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</si>
  <si>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</si>
  <si>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</si>
  <si>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</si>
  <si>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</si>
  <si>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</si>
  <si>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</si>
  <si>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</si>
  <si>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</si>
  <si>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</si>
  <si>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</si>
  <si>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</si>
  <si>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</si>
  <si>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</si>
  <si>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</si>
  <si>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</si>
  <si>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</si>
  <si>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</si>
  <si>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</si>
  <si>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</si>
  <si>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</si>
  <si>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</si>
  <si>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</si>
  <si>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25/2158-0001740-1</t>
  </si>
  <si>
    <t>Auxiliar de Limpeza 40hs</t>
  </si>
  <si>
    <t>RS000041/2026</t>
  </si>
  <si>
    <t>PORTO ALEGRE</t>
  </si>
  <si>
    <t>Recepcionista</t>
  </si>
  <si>
    <t>Porto Alegre</t>
  </si>
  <si>
    <t>Jardineiro - Supervisor</t>
  </si>
  <si>
    <t>Jardineiro</t>
  </si>
  <si>
    <t>Auxiliar de Limpeza - Supervisor</t>
  </si>
  <si>
    <t>Auxiliar de Limpeza 30h</t>
  </si>
  <si>
    <t>Auxiliar de Limpeza</t>
  </si>
  <si>
    <t>40h</t>
  </si>
  <si>
    <t>Seg a Sex</t>
  </si>
  <si>
    <t>30h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</si>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</sst>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43" fontId="26" fillId="0" borderId="0" xfId="10"/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  <xf numFmtId="0" fontId="3" fillId="19" borderId="1" xfId="0" applyFont="1" applyFill="1" applyBorder="1" applyAlignment="1">
      <alignment horizontal="left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5" xfId="0" applyNumberFormat="1" applyFont="1" applyFill="1" applyBorder="1" applyAlignment="1">
      <alignment horizontal="center" vertical="center" wrapText="1"/>
    </xf>
  </cellXfs>
  <cellStyles count="11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  <cellStyle name="Vírgula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211</v>
      </c>
      <c r="D2" s="169"/>
      <c r="E2" s="202" t="s">
        <v>226</v>
      </c>
      <c r="F2" s="170"/>
      <c r="G2" s="170"/>
      <c r="H2" s="170"/>
      <c r="I2" s="170"/>
    </row>
    <row r="3" spans="1:11" ht="11.25" customHeight="1" x14ac:dyDescent="0.25">
      <c r="A3" s="168" t="s">
        <v>2</v>
      </c>
      <c r="B3" s="16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4</v>
      </c>
      <c r="B5" s="151"/>
      <c r="C5" s="151"/>
      <c r="D5" s="171" t="s">
        <v>212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200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40</v>
      </c>
      <c r="E6" s="151"/>
      <c r="F6" s="151"/>
      <c r="G6" s="172"/>
      <c r="H6" s="172"/>
      <c r="I6" s="173"/>
    </row>
    <row r="7" spans="1:11" ht="22.5" customHeight="1" x14ac:dyDescent="0.25">
      <c r="A7" s="151" t="s">
        <v>5</v>
      </c>
      <c r="B7" s="151"/>
      <c r="C7" s="151"/>
      <c r="D7" s="129" t="s">
        <v>213</v>
      </c>
      <c r="E7" s="129"/>
      <c r="F7" s="129"/>
      <c r="G7" s="174" t="s">
        <v>6</v>
      </c>
      <c r="H7" s="174"/>
      <c r="I7" s="175">
        <v>0.4</v>
      </c>
    </row>
    <row r="8" spans="1:11" ht="22.5" customHeight="1" x14ac:dyDescent="0.25">
      <c r="A8" s="151" t="s">
        <v>7</v>
      </c>
      <c r="B8" s="151"/>
      <c r="C8" s="151"/>
      <c r="D8" s="129" t="s">
        <v>14</v>
      </c>
      <c r="E8" s="129"/>
      <c r="F8" s="129"/>
      <c r="G8" s="174"/>
      <c r="H8" s="174"/>
      <c r="I8" s="175"/>
    </row>
    <row r="9" spans="1:11" ht="24.75" customHeight="1" x14ac:dyDescent="0.25">
      <c r="A9" s="151" t="s">
        <v>8</v>
      </c>
      <c r="B9" s="151"/>
      <c r="C9" s="151"/>
      <c r="D9" s="151" t="s">
        <v>214</v>
      </c>
      <c r="E9" s="151"/>
      <c r="F9" s="151"/>
      <c r="G9" s="174" t="s">
        <v>9</v>
      </c>
      <c r="H9" s="174"/>
      <c r="I9" s="9" t="s">
        <v>184</v>
      </c>
    </row>
    <row r="10" spans="1:11" ht="32.25" customHeight="1" x14ac:dyDescent="0.25">
      <c r="A10" s="180" t="s">
        <v>177</v>
      </c>
      <c r="B10" s="180"/>
      <c r="C10" s="180"/>
      <c r="D10" s="180"/>
      <c r="E10" s="180"/>
      <c r="F10" s="180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9" t="s">
        <v>11</v>
      </c>
      <c r="B11" s="139"/>
      <c r="C11" s="139"/>
      <c r="D11" s="139"/>
      <c r="E11" s="139"/>
      <c r="F11" s="139"/>
      <c r="G11" s="10" t="str">
        <f>D9</f>
        <v>PORTO ALEGRE</v>
      </c>
      <c r="H11" s="10" t="s">
        <v>12</v>
      </c>
      <c r="I11" s="13">
        <v>2.5000000000000001E-2</v>
      </c>
    </row>
    <row r="12" spans="1:11" ht="15" customHeight="1" x14ac:dyDescent="0.25">
      <c r="A12" s="139" t="s">
        <v>13</v>
      </c>
      <c r="B12" s="139"/>
      <c r="C12" s="139"/>
      <c r="D12" s="139"/>
      <c r="E12" s="139"/>
      <c r="F12" s="139"/>
      <c r="G12" s="176" t="s">
        <v>14</v>
      </c>
      <c r="H12" s="10" t="s">
        <v>15</v>
      </c>
      <c r="I12" s="11">
        <v>5.3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16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17</v>
      </c>
      <c r="I14" s="9">
        <v>0.06</v>
      </c>
    </row>
    <row r="15" spans="1:11" ht="11.25" customHeight="1" x14ac:dyDescent="0.25">
      <c r="A15" s="139" t="s">
        <v>176</v>
      </c>
      <c r="B15" s="139"/>
      <c r="C15" s="139"/>
      <c r="D15" s="139"/>
      <c r="E15" s="139"/>
      <c r="F15" s="139"/>
      <c r="G15" s="176" t="s">
        <v>14</v>
      </c>
      <c r="H15" s="10" t="s">
        <v>15</v>
      </c>
      <c r="I15" s="11">
        <v>27.15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16</v>
      </c>
      <c r="I16" s="14">
        <v>22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17</v>
      </c>
      <c r="I17" s="9">
        <v>0.19</v>
      </c>
    </row>
    <row r="18" spans="1:9" ht="11.25" customHeight="1" x14ac:dyDescent="0.25">
      <c r="A18" s="139" t="s">
        <v>19</v>
      </c>
      <c r="B18" s="139"/>
      <c r="C18" s="139"/>
      <c r="D18" s="139"/>
      <c r="E18" s="139"/>
      <c r="F18" s="139"/>
      <c r="G18" s="176" t="s">
        <v>14</v>
      </c>
      <c r="H18" s="10" t="s">
        <v>15</v>
      </c>
      <c r="I18" s="11">
        <v>0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16</v>
      </c>
      <c r="I19" s="14">
        <v>0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17</v>
      </c>
      <c r="I20" s="9">
        <v>0</v>
      </c>
    </row>
    <row r="21" spans="1:9" ht="14.25" customHeight="1" x14ac:dyDescent="0.25">
      <c r="A21" s="138" t="s">
        <v>206</v>
      </c>
      <c r="B21" s="138"/>
      <c r="C21" s="138"/>
      <c r="D21" s="138"/>
      <c r="E21" s="138"/>
      <c r="F21" s="13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38" t="s">
        <v>205</v>
      </c>
      <c r="B22" s="138"/>
      <c r="C22" s="138"/>
      <c r="D22" s="138"/>
      <c r="E22" s="138"/>
      <c r="F22" s="13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39" t="s">
        <v>178</v>
      </c>
      <c r="B23" s="178"/>
      <c r="C23" s="178"/>
      <c r="D23" s="178"/>
      <c r="E23" s="178"/>
      <c r="F23" s="179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56" t="s">
        <v>21</v>
      </c>
      <c r="B24" s="156"/>
      <c r="C24" s="156"/>
      <c r="D24" s="156"/>
      <c r="E24" s="156"/>
      <c r="F24" s="156"/>
      <c r="G24" s="15"/>
      <c r="H24" s="15" t="s">
        <v>22</v>
      </c>
      <c r="I24" s="18" t="s">
        <v>184</v>
      </c>
    </row>
    <row r="25" spans="1:9" ht="34.5" customHeight="1" x14ac:dyDescent="0.25">
      <c r="A25" s="138" t="s">
        <v>23</v>
      </c>
      <c r="B25" s="138"/>
      <c r="C25" s="138"/>
      <c r="D25" s="138"/>
      <c r="E25" s="138"/>
      <c r="F25" s="138"/>
      <c r="G25" s="10"/>
      <c r="H25" s="10" t="s">
        <v>24</v>
      </c>
      <c r="I25" s="11">
        <f>I10/H10*I5</f>
        <v>1605.3272727272727</v>
      </c>
    </row>
    <row r="26" spans="1:9" ht="15" customHeight="1" x14ac:dyDescent="0.25">
      <c r="A26" s="138" t="s">
        <v>25</v>
      </c>
      <c r="B26" s="138"/>
      <c r="C26" s="138"/>
      <c r="D26" s="138"/>
      <c r="E26" s="138"/>
      <c r="F26" s="138"/>
      <c r="G26" s="15"/>
      <c r="H26" s="19" t="s">
        <v>26</v>
      </c>
      <c r="I26" s="20" t="s">
        <v>184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27</v>
      </c>
      <c r="I27" s="9" t="s">
        <v>184</v>
      </c>
    </row>
    <row r="28" spans="1:9" ht="26.25" customHeight="1" x14ac:dyDescent="0.25">
      <c r="A28" s="138" t="s">
        <v>28</v>
      </c>
      <c r="B28" s="138"/>
      <c r="C28" s="138"/>
      <c r="D28" s="138"/>
      <c r="E28" s="138"/>
      <c r="F28" s="138"/>
      <c r="G28" s="15"/>
      <c r="H28" s="10" t="s">
        <v>26</v>
      </c>
      <c r="I28" s="20" t="s">
        <v>184</v>
      </c>
    </row>
    <row r="29" spans="1:9" ht="35.25" customHeight="1" x14ac:dyDescent="0.25">
      <c r="A29" s="138" t="s">
        <v>29</v>
      </c>
      <c r="B29" s="138"/>
      <c r="C29" s="138"/>
      <c r="D29" s="138"/>
      <c r="E29" s="138"/>
      <c r="F29" s="138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8" t="s">
        <v>30</v>
      </c>
      <c r="B36" s="128"/>
      <c r="C36" s="128"/>
      <c r="D36" s="128"/>
      <c r="E36" s="128"/>
      <c r="F36" s="128"/>
      <c r="G36" s="128"/>
      <c r="H36" s="128"/>
      <c r="I36" s="128"/>
    </row>
    <row r="37" spans="1:10" ht="33.75" customHeight="1" x14ac:dyDescent="0.25">
      <c r="A37" s="22" t="s">
        <v>31</v>
      </c>
      <c r="B37" s="146" t="s">
        <v>32</v>
      </c>
      <c r="C37" s="146"/>
      <c r="D37" s="146"/>
      <c r="E37" s="146"/>
      <c r="F37" s="146"/>
      <c r="G37" s="146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9" t="s">
        <v>35</v>
      </c>
      <c r="C38" s="129"/>
      <c r="D38" s="129"/>
      <c r="E38" s="129"/>
      <c r="F38" s="129"/>
      <c r="G38" s="129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9" t="s">
        <v>36</v>
      </c>
      <c r="C39" s="129"/>
      <c r="D39" s="129"/>
      <c r="E39" s="129"/>
      <c r="F39" s="129"/>
      <c r="G39" s="129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9" t="s">
        <v>37</v>
      </c>
      <c r="C40" s="129"/>
      <c r="D40" s="129"/>
      <c r="E40" s="129"/>
      <c r="F40" s="129"/>
      <c r="G40" s="12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9" t="s">
        <v>38</v>
      </c>
      <c r="C41" s="129"/>
      <c r="D41" s="129"/>
      <c r="E41" s="129"/>
      <c r="F41" s="129"/>
      <c r="G41" s="12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9" t="s">
        <v>39</v>
      </c>
      <c r="C42" s="129"/>
      <c r="D42" s="129"/>
      <c r="E42" s="129"/>
      <c r="F42" s="129"/>
      <c r="G42" s="129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9" t="s">
        <v>171</v>
      </c>
      <c r="C43" s="129"/>
      <c r="D43" s="129"/>
      <c r="E43" s="129"/>
      <c r="F43" s="129"/>
      <c r="G43" s="129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9" t="s">
        <v>40</v>
      </c>
      <c r="C44" s="129"/>
      <c r="D44" s="129"/>
      <c r="E44" s="129"/>
      <c r="F44" s="129"/>
      <c r="G44" s="129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9" t="s">
        <v>41</v>
      </c>
      <c r="C45" s="129"/>
      <c r="D45" s="129"/>
      <c r="E45" s="129"/>
      <c r="F45" s="129"/>
      <c r="G45" s="129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42</v>
      </c>
      <c r="B46" s="142"/>
      <c r="C46" s="142"/>
      <c r="D46" s="142"/>
      <c r="E46" s="142"/>
      <c r="F46" s="142"/>
      <c r="G46" s="142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6" t="s">
        <v>44</v>
      </c>
      <c r="C57" s="146"/>
      <c r="D57" s="146"/>
      <c r="E57" s="146"/>
      <c r="F57" s="146"/>
      <c r="G57" s="146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9" t="s">
        <v>45</v>
      </c>
      <c r="C58" s="129"/>
      <c r="D58" s="129"/>
      <c r="E58" s="129"/>
      <c r="F58" s="129"/>
      <c r="G58" s="129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29" t="s">
        <v>46</v>
      </c>
      <c r="C59" s="129"/>
      <c r="D59" s="129"/>
      <c r="E59" s="129"/>
      <c r="F59" s="129"/>
      <c r="G59" s="129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29" t="s">
        <v>47</v>
      </c>
      <c r="C60" s="129"/>
      <c r="D60" s="129"/>
      <c r="E60" s="129"/>
      <c r="F60" s="129"/>
      <c r="G60" s="129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29" t="s">
        <v>48</v>
      </c>
      <c r="C61" s="129"/>
      <c r="D61" s="129"/>
      <c r="E61" s="129"/>
      <c r="F61" s="129"/>
      <c r="G61" s="129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29" t="s">
        <v>49</v>
      </c>
      <c r="C62" s="129"/>
      <c r="D62" s="129"/>
      <c r="E62" s="129"/>
      <c r="F62" s="129"/>
      <c r="G62" s="129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29" t="s">
        <v>50</v>
      </c>
      <c r="C63" s="129"/>
      <c r="D63" s="129"/>
      <c r="E63" s="129"/>
      <c r="F63" s="129"/>
      <c r="G63" s="129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29" t="s">
        <v>51</v>
      </c>
      <c r="C64" s="129"/>
      <c r="D64" s="129"/>
      <c r="E64" s="129"/>
      <c r="F64" s="129"/>
      <c r="G64" s="129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29" t="s">
        <v>52</v>
      </c>
      <c r="C65" s="129"/>
      <c r="D65" s="129"/>
      <c r="E65" s="129"/>
      <c r="F65" s="129"/>
      <c r="G65" s="129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42" t="s">
        <v>53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57" t="s">
        <v>54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55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56</v>
      </c>
      <c r="B69" s="146" t="s">
        <v>57</v>
      </c>
      <c r="C69" s="146"/>
      <c r="D69" s="146"/>
      <c r="E69" s="146"/>
      <c r="F69" s="146"/>
      <c r="G69" s="146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9" t="s">
        <v>58</v>
      </c>
      <c r="C70" s="129"/>
      <c r="D70" s="129"/>
      <c r="E70" s="129"/>
      <c r="F70" s="129"/>
      <c r="G70" s="129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29" t="s">
        <v>59</v>
      </c>
      <c r="C71" s="129"/>
      <c r="D71" s="129"/>
      <c r="E71" s="129"/>
      <c r="F71" s="129"/>
      <c r="G71" s="129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29" t="s">
        <v>190</v>
      </c>
      <c r="C72" s="129"/>
      <c r="D72" s="129"/>
      <c r="E72" s="129"/>
      <c r="F72" s="129"/>
      <c r="G72" s="129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29" t="s">
        <v>60</v>
      </c>
      <c r="C73" s="129"/>
      <c r="D73" s="129"/>
      <c r="E73" s="129"/>
      <c r="F73" s="129"/>
      <c r="G73" s="129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29" t="s">
        <v>61</v>
      </c>
      <c r="C74" s="129"/>
      <c r="D74" s="129"/>
      <c r="E74" s="129"/>
      <c r="F74" s="129"/>
      <c r="G74" s="129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29" t="s">
        <v>62</v>
      </c>
      <c r="C75" s="129"/>
      <c r="D75" s="129"/>
      <c r="E75" s="129"/>
      <c r="F75" s="129"/>
      <c r="G75" s="129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29" t="s">
        <v>63</v>
      </c>
      <c r="C76" s="129"/>
      <c r="D76" s="129"/>
      <c r="E76" s="129"/>
      <c r="F76" s="129"/>
      <c r="G76" s="129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29" t="s">
        <v>64</v>
      </c>
      <c r="C77" s="129"/>
      <c r="D77" s="129"/>
      <c r="E77" s="129"/>
      <c r="F77" s="129"/>
      <c r="G77" s="129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42" t="s">
        <v>65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66</v>
      </c>
      <c r="B79" s="143" t="s">
        <v>67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70</v>
      </c>
      <c r="B81" s="146" t="s">
        <v>71</v>
      </c>
      <c r="C81" s="146"/>
      <c r="D81" s="146"/>
      <c r="E81" s="146"/>
      <c r="F81" s="146"/>
      <c r="G81" s="146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9" t="s">
        <v>72</v>
      </c>
      <c r="C82" s="129"/>
      <c r="D82" s="129"/>
      <c r="E82" s="129"/>
      <c r="F82" s="129"/>
      <c r="G82" s="129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29" t="s">
        <v>73</v>
      </c>
      <c r="C83" s="129"/>
      <c r="D83" s="129"/>
      <c r="E83" s="129"/>
      <c r="F83" s="129"/>
      <c r="G83" s="129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29" t="s">
        <v>74</v>
      </c>
      <c r="C84" s="129"/>
      <c r="D84" s="129"/>
      <c r="E84" s="129"/>
      <c r="F84" s="129"/>
      <c r="G84" s="129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42" t="s">
        <v>75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6" t="s">
        <v>77</v>
      </c>
      <c r="C87" s="146"/>
      <c r="D87" s="146"/>
      <c r="E87" s="146"/>
      <c r="F87" s="146"/>
      <c r="G87" s="146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9" t="s">
        <v>78</v>
      </c>
      <c r="C88" s="129"/>
      <c r="D88" s="129"/>
      <c r="E88" s="129"/>
      <c r="F88" s="129"/>
      <c r="G88" s="129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42" t="s">
        <v>79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6" t="s">
        <v>81</v>
      </c>
      <c r="C93" s="146"/>
      <c r="D93" s="146"/>
      <c r="E93" s="146"/>
      <c r="F93" s="146"/>
      <c r="G93" s="146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9" t="s">
        <v>18</v>
      </c>
      <c r="C94" s="129"/>
      <c r="D94" s="129"/>
      <c r="E94" s="129"/>
      <c r="F94" s="129"/>
      <c r="G94" s="129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9" t="s">
        <v>19</v>
      </c>
      <c r="C95" s="129"/>
      <c r="D95" s="129"/>
      <c r="E95" s="129"/>
      <c r="F95" s="129"/>
      <c r="G95" s="129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173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9" t="s">
        <v>82</v>
      </c>
      <c r="C97" s="129"/>
      <c r="D97" s="129"/>
      <c r="E97" s="129"/>
      <c r="F97" s="129"/>
      <c r="G97" s="129"/>
      <c r="H97" s="23">
        <f t="shared" si="4"/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9" t="s">
        <v>83</v>
      </c>
      <c r="C98" s="129"/>
      <c r="D98" s="129"/>
      <c r="E98" s="129"/>
      <c r="F98" s="129"/>
      <c r="G98" s="129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9" t="s">
        <v>204</v>
      </c>
      <c r="C99" s="129"/>
      <c r="D99" s="129"/>
      <c r="E99" s="129"/>
      <c r="F99" s="129"/>
      <c r="G99" s="129"/>
      <c r="H99" s="23">
        <f>I99/$I$46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9" t="s">
        <v>205</v>
      </c>
      <c r="C100" s="129"/>
      <c r="D100" s="129"/>
      <c r="E100" s="129"/>
      <c r="F100" s="129"/>
      <c r="G100" s="129"/>
      <c r="H100" s="23">
        <f>I100/$I$46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9" t="s">
        <v>84</v>
      </c>
      <c r="C101" s="129"/>
      <c r="D101" s="129"/>
      <c r="E101" s="129"/>
      <c r="F101" s="129"/>
      <c r="G101" s="129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85</v>
      </c>
      <c r="B102" s="142"/>
      <c r="C102" s="142"/>
      <c r="D102" s="142"/>
      <c r="E102" s="142"/>
      <c r="F102" s="142"/>
      <c r="G102" s="142"/>
      <c r="H102" s="25">
        <f>SUM(H94:H101)</f>
        <v>0.32312653001127739</v>
      </c>
      <c r="I102" s="26">
        <f>SUM(I94:I101)</f>
        <v>726.21336363636362</v>
      </c>
      <c r="J102" s="34"/>
    </row>
    <row r="103" spans="1:10" ht="18" customHeight="1" x14ac:dyDescent="0.25">
      <c r="A103" s="29" t="s">
        <v>86</v>
      </c>
      <c r="B103" s="157" t="s">
        <v>87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88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89</v>
      </c>
      <c r="B105" s="13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58">
        <f>IF(I12="Não aplicável",0,I12)</f>
        <v>5.3</v>
      </c>
      <c r="B106" s="15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97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89</v>
      </c>
      <c r="B109" s="13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172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89</v>
      </c>
      <c r="B113" s="156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0" t="s">
        <v>99</v>
      </c>
      <c r="B116" s="130"/>
      <c r="C116" s="130"/>
      <c r="D116" s="130"/>
      <c r="E116" s="130"/>
      <c r="F116" s="130"/>
      <c r="G116" s="130"/>
      <c r="H116" s="47">
        <f>H46+H91+H102</f>
        <v>2.1110485540112771</v>
      </c>
      <c r="I116" s="48">
        <f>I46+I91+I102</f>
        <v>4744.493344928087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8" t="s">
        <v>100</v>
      </c>
      <c r="B118" s="128"/>
      <c r="C118" s="128"/>
      <c r="D118" s="128"/>
      <c r="E118" s="128"/>
      <c r="F118" s="128"/>
      <c r="G118" s="128"/>
      <c r="H118" s="128"/>
      <c r="I118" s="128"/>
    </row>
    <row r="119" spans="1:12" ht="33.75" customHeight="1" x14ac:dyDescent="0.25">
      <c r="A119" s="22" t="s">
        <v>31</v>
      </c>
      <c r="B119" s="146" t="s">
        <v>101</v>
      </c>
      <c r="C119" s="146"/>
      <c r="D119" s="146"/>
      <c r="E119" s="146"/>
      <c r="F119" s="146"/>
      <c r="G119" s="146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9" t="s">
        <v>102</v>
      </c>
      <c r="C120" s="129"/>
      <c r="D120" s="129"/>
      <c r="E120" s="129"/>
      <c r="F120" s="129"/>
      <c r="G120" s="12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103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9" t="s">
        <v>104</v>
      </c>
      <c r="C122" s="129"/>
      <c r="D122" s="129"/>
      <c r="E122" s="129"/>
      <c r="F122" s="129"/>
      <c r="G122" s="12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9" t="s">
        <v>186</v>
      </c>
      <c r="C123" s="129"/>
      <c r="D123" s="129"/>
      <c r="E123" s="129"/>
      <c r="F123" s="129"/>
      <c r="G123" s="129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9" t="s">
        <v>188</v>
      </c>
      <c r="C124" s="129"/>
      <c r="D124" s="129"/>
      <c r="E124" s="129"/>
      <c r="F124" s="129"/>
      <c r="G124" s="12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9" t="s">
        <v>187</v>
      </c>
      <c r="C125" s="129"/>
      <c r="D125" s="129"/>
      <c r="E125" s="129"/>
      <c r="F125" s="129"/>
      <c r="G125" s="12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9" t="s">
        <v>105</v>
      </c>
      <c r="C126" s="129"/>
      <c r="D126" s="129"/>
      <c r="E126" s="129"/>
      <c r="F126" s="129"/>
      <c r="G126" s="129"/>
      <c r="H126" s="23">
        <f t="shared" si="6"/>
        <v>0</v>
      </c>
      <c r="I126" s="24">
        <v>0</v>
      </c>
    </row>
    <row r="127" spans="1:12" ht="15" customHeight="1" x14ac:dyDescent="0.25">
      <c r="A127" s="142" t="s">
        <v>106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189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107</v>
      </c>
      <c r="B130" s="148"/>
      <c r="C130" s="148"/>
      <c r="D130" s="148"/>
      <c r="E130" s="148"/>
      <c r="F130" s="55">
        <f>I29</f>
        <v>0.2</v>
      </c>
      <c r="G130" s="56">
        <f>I132*F130</f>
        <v>921.52259625834472</v>
      </c>
      <c r="H130" s="57" t="s">
        <v>108</v>
      </c>
      <c r="I130" s="58">
        <f>I97</f>
        <v>136.88036363636363</v>
      </c>
    </row>
    <row r="131" spans="1:12" s="61" customFormat="1" ht="16.5" customHeight="1" x14ac:dyDescent="0.25">
      <c r="A131" s="144" t="s">
        <v>109</v>
      </c>
      <c r="B131" s="144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45">
        <f>I46</f>
        <v>2247.4581818181819</v>
      </c>
      <c r="B132" s="145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726.21336363636362</v>
      </c>
      <c r="H132" s="62">
        <f>A132+C132+D132+E132+F132+G132</f>
        <v>4744.493344928087</v>
      </c>
      <c r="I132" s="62">
        <f>H132-I130</f>
        <v>4607.6129812917234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43</v>
      </c>
      <c r="B134" s="146" t="s">
        <v>117</v>
      </c>
      <c r="C134" s="146"/>
      <c r="D134" s="146"/>
      <c r="E134" s="146"/>
      <c r="F134" s="146"/>
      <c r="G134" s="146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9" t="s">
        <v>118</v>
      </c>
      <c r="C135" s="129"/>
      <c r="D135" s="129"/>
      <c r="E135" s="129"/>
      <c r="F135" s="129"/>
      <c r="G135" s="12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9" t="s">
        <v>119</v>
      </c>
      <c r="C136" s="129"/>
      <c r="D136" s="129"/>
      <c r="E136" s="129"/>
      <c r="F136" s="129"/>
      <c r="G136" s="129"/>
      <c r="H136" s="23">
        <f>I136/$I$145</f>
        <v>0</v>
      </c>
      <c r="I136" s="24">
        <v>0</v>
      </c>
    </row>
    <row r="137" spans="1:12" ht="35.65" customHeight="1" x14ac:dyDescent="0.25">
      <c r="A137" s="142" t="s">
        <v>175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6" t="s">
        <v>120</v>
      </c>
      <c r="C139" s="146"/>
      <c r="D139" s="146"/>
      <c r="E139" s="146"/>
      <c r="F139" s="146"/>
      <c r="G139" s="146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9" t="s">
        <v>120</v>
      </c>
      <c r="C140" s="129"/>
      <c r="D140" s="129"/>
      <c r="E140" s="129"/>
      <c r="F140" s="129"/>
      <c r="G140" s="129"/>
      <c r="H140" s="23">
        <f>I140/I145</f>
        <v>0</v>
      </c>
      <c r="I140" s="24">
        <v>0</v>
      </c>
    </row>
    <row r="141" spans="1:12" ht="36.6" customHeight="1" x14ac:dyDescent="0.25">
      <c r="A141" s="142" t="s">
        <v>174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121</v>
      </c>
      <c r="B143" s="147"/>
      <c r="C143" s="147"/>
      <c r="D143" s="147"/>
      <c r="E143" s="147"/>
      <c r="F143" s="55">
        <v>0.18</v>
      </c>
      <c r="G143" s="56">
        <f>I145*F143</f>
        <v>829.3703366325102</v>
      </c>
      <c r="H143" s="57" t="s">
        <v>108</v>
      </c>
      <c r="I143" s="58">
        <f>I97</f>
        <v>136.88036363636363</v>
      </c>
      <c r="L143" s="2"/>
    </row>
    <row r="144" spans="1:12" s="61" customFormat="1" ht="16.5" customHeight="1" x14ac:dyDescent="0.25">
      <c r="A144" s="144" t="s">
        <v>109</v>
      </c>
      <c r="B144" s="144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45">
        <f>I46</f>
        <v>2247.4581818181819</v>
      </c>
      <c r="B145" s="145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726.21336363636362</v>
      </c>
      <c r="H145" s="62">
        <f>A145+C145+D145+E145+F145+G145</f>
        <v>4744.493344928087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30" t="s">
        <v>122</v>
      </c>
      <c r="B147" s="130"/>
      <c r="C147" s="130"/>
      <c r="D147" s="130"/>
      <c r="E147" s="130"/>
      <c r="F147" s="130"/>
      <c r="G147" s="13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8" t="s">
        <v>123</v>
      </c>
      <c r="B149" s="128"/>
      <c r="C149" s="128"/>
      <c r="D149" s="128"/>
      <c r="E149" s="128"/>
      <c r="F149" s="128"/>
      <c r="G149" s="128"/>
      <c r="H149" s="128"/>
      <c r="I149" s="128"/>
    </row>
    <row r="150" spans="1:12" ht="33.75" customHeight="1" x14ac:dyDescent="0.25">
      <c r="A150" s="22" t="s">
        <v>31</v>
      </c>
      <c r="B150" s="146" t="s">
        <v>124</v>
      </c>
      <c r="C150" s="146"/>
      <c r="D150" s="146"/>
      <c r="E150" s="146"/>
      <c r="F150" s="146"/>
      <c r="G150" s="146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9" t="s">
        <v>125</v>
      </c>
      <c r="C151" s="129"/>
      <c r="D151" s="129"/>
      <c r="E151" s="129"/>
      <c r="F151" s="129"/>
      <c r="G151" s="129"/>
      <c r="H151" s="23">
        <f>I151/$I$116</f>
        <v>6.9259456579648365E-3</v>
      </c>
      <c r="I151" s="24">
        <f>($D$161/$E$163)*H161</f>
        <v>32.860103081547749</v>
      </c>
    </row>
    <row r="152" spans="1:12" ht="15" customHeight="1" x14ac:dyDescent="0.25">
      <c r="A152" s="17">
        <v>2</v>
      </c>
      <c r="B152" s="129" t="s">
        <v>126</v>
      </c>
      <c r="C152" s="129"/>
      <c r="D152" s="129"/>
      <c r="E152" s="129"/>
      <c r="F152" s="129"/>
      <c r="G152" s="129"/>
      <c r="H152" s="23">
        <f>I152/$I$116</f>
        <v>3.1965903036760786E-2</v>
      </c>
      <c r="I152" s="24">
        <f>($D$161/$E$163)*H162</f>
        <v>151.66201422252809</v>
      </c>
    </row>
    <row r="153" spans="1:12" ht="15" customHeight="1" x14ac:dyDescent="0.25">
      <c r="A153" s="17">
        <v>3</v>
      </c>
      <c r="B153" s="129" t="s">
        <v>11</v>
      </c>
      <c r="C153" s="129"/>
      <c r="D153" s="129"/>
      <c r="E153" s="129"/>
      <c r="F153" s="129"/>
      <c r="G153" s="129"/>
      <c r="H153" s="23">
        <f>I153/$I$116</f>
        <v>2.6638252530633989E-2</v>
      </c>
      <c r="I153" s="24">
        <f>($D$161/$E$163)*H163</f>
        <v>126.38501185210674</v>
      </c>
    </row>
    <row r="154" spans="1:12" ht="15" customHeight="1" x14ac:dyDescent="0.25">
      <c r="A154" s="17">
        <v>4</v>
      </c>
      <c r="B154" s="129" t="s">
        <v>127</v>
      </c>
      <c r="C154" s="129"/>
      <c r="D154" s="129"/>
      <c r="E154" s="129"/>
      <c r="F154" s="129"/>
      <c r="G154" s="12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9" t="s">
        <v>128</v>
      </c>
      <c r="C155" s="129"/>
      <c r="D155" s="129"/>
      <c r="E155" s="129"/>
      <c r="F155" s="129"/>
      <c r="G155" s="12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2" t="s">
        <v>129</v>
      </c>
      <c r="B156" s="142"/>
      <c r="C156" s="142"/>
      <c r="D156" s="142"/>
      <c r="E156" s="142"/>
      <c r="F156" s="142"/>
      <c r="G156" s="142"/>
      <c r="H156" s="25">
        <f>H151+H152+H153+H154+H155</f>
        <v>6.5530101225359613E-2</v>
      </c>
      <c r="I156" s="26">
        <f>SUM(I151:I155)</f>
        <v>310.90712915618258</v>
      </c>
    </row>
    <row r="157" spans="1:12" ht="11.25" customHeight="1" x14ac:dyDescent="0.25">
      <c r="A157" s="29" t="s">
        <v>130</v>
      </c>
      <c r="B157" s="143" t="s">
        <v>131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132</v>
      </c>
      <c r="B158" s="134" t="s">
        <v>133</v>
      </c>
      <c r="C158" s="134"/>
      <c r="D158" s="134"/>
      <c r="E158" s="134"/>
      <c r="F158" s="134"/>
      <c r="G158" s="134"/>
      <c r="H158" s="134"/>
      <c r="I158" s="134"/>
    </row>
    <row r="159" spans="1:12" ht="13.5" customHeight="1" x14ac:dyDescent="0.25">
      <c r="A159" s="137" t="s">
        <v>134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135</v>
      </c>
      <c r="B160" s="138"/>
      <c r="C160" s="17" t="s">
        <v>136</v>
      </c>
      <c r="D160" s="139" t="s">
        <v>137</v>
      </c>
      <c r="E160" s="139"/>
      <c r="F160" s="17" t="s">
        <v>138</v>
      </c>
      <c r="G160" s="203" t="s">
        <v>139</v>
      </c>
      <c r="H160" s="206" t="s">
        <v>140</v>
      </c>
      <c r="I160" s="206"/>
    </row>
    <row r="161" spans="1:10" ht="13.5" customHeight="1" x14ac:dyDescent="0.25">
      <c r="A161" s="140">
        <f>I116</f>
        <v>4744.493344928087</v>
      </c>
      <c r="B161" s="140"/>
      <c r="C161" s="24">
        <f>I147</f>
        <v>0</v>
      </c>
      <c r="D161" s="141">
        <f>A161+C161</f>
        <v>4744.493344928087</v>
      </c>
      <c r="E161" s="141"/>
      <c r="F161" s="17" t="str">
        <f>B151</f>
        <v>PIS</v>
      </c>
      <c r="G161" s="204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09" t="s">
        <v>141</v>
      </c>
      <c r="B162" s="209"/>
      <c r="C162" s="203">
        <v>1</v>
      </c>
      <c r="D162" s="210">
        <f>G166/1</f>
        <v>0.11749999999999999</v>
      </c>
      <c r="E162" s="211">
        <f>C162-D162</f>
        <v>0.88250000000000006</v>
      </c>
      <c r="F162" s="17" t="str">
        <f>B152</f>
        <v>COFINS</v>
      </c>
      <c r="G162" s="204">
        <v>7.5999999999999998E-2</v>
      </c>
      <c r="H162" s="207">
        <v>0.03</v>
      </c>
      <c r="I162" s="207"/>
    </row>
    <row r="163" spans="1:10" ht="13.5" customHeight="1" x14ac:dyDescent="0.25">
      <c r="A163" s="212" t="s">
        <v>142</v>
      </c>
      <c r="B163" s="212"/>
      <c r="C163" s="213">
        <v>1</v>
      </c>
      <c r="D163" s="214">
        <f>H166</f>
        <v>6.1499999999999999E-2</v>
      </c>
      <c r="E163" s="215">
        <f>C163-D163</f>
        <v>0.9385</v>
      </c>
      <c r="F163" s="17" t="str">
        <f>B153</f>
        <v>ISS</v>
      </c>
      <c r="G163" s="204">
        <f>I11</f>
        <v>2.5000000000000001E-2</v>
      </c>
      <c r="H163" s="207">
        <f>I11</f>
        <v>2.5000000000000001E-2</v>
      </c>
      <c r="I163" s="207"/>
    </row>
    <row r="164" spans="1:10" ht="13.5" customHeight="1" x14ac:dyDescent="0.25">
      <c r="A164" s="136" t="s">
        <v>143</v>
      </c>
      <c r="B164" s="136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4">
        <v>0</v>
      </c>
      <c r="H164" s="207">
        <v>0</v>
      </c>
      <c r="I164" s="207"/>
    </row>
    <row r="165" spans="1:10" ht="13.5" customHeight="1" x14ac:dyDescent="0.25">
      <c r="A165" s="133" t="s">
        <v>145</v>
      </c>
      <c r="B165" s="133" t="s">
        <v>146</v>
      </c>
      <c r="C165" s="133"/>
      <c r="D165" s="133"/>
      <c r="E165" s="133"/>
      <c r="F165" s="12" t="s">
        <v>147</v>
      </c>
      <c r="G165" s="204">
        <v>0</v>
      </c>
      <c r="H165" s="207">
        <v>0</v>
      </c>
      <c r="I165" s="207"/>
    </row>
    <row r="166" spans="1:10" ht="18" customHeight="1" x14ac:dyDescent="0.25">
      <c r="A166" s="133"/>
      <c r="B166" s="133"/>
      <c r="C166" s="133"/>
      <c r="D166" s="133"/>
      <c r="E166" s="133"/>
      <c r="F166" s="3" t="s">
        <v>148</v>
      </c>
      <c r="G166" s="205">
        <f>SUM(G161:G165)</f>
        <v>0.11749999999999999</v>
      </c>
      <c r="H166" s="208">
        <f>SUM(H161:I165)</f>
        <v>6.1499999999999999E-2</v>
      </c>
      <c r="I166" s="208"/>
    </row>
    <row r="167" spans="1:10" ht="18" customHeight="1" x14ac:dyDescent="0.25">
      <c r="A167" s="29" t="s">
        <v>149</v>
      </c>
      <c r="B167" s="134" t="s">
        <v>150</v>
      </c>
      <c r="C167" s="134"/>
      <c r="D167" s="134"/>
      <c r="E167" s="134"/>
      <c r="F167" s="134"/>
      <c r="G167" s="134"/>
      <c r="H167" s="134"/>
      <c r="I167" s="134"/>
    </row>
    <row r="168" spans="1:10" ht="4.5" customHeight="1" x14ac:dyDescent="0.25">
      <c r="A168" s="65"/>
      <c r="B168" s="135"/>
      <c r="C168" s="135"/>
      <c r="D168" s="135"/>
      <c r="E168" s="135"/>
      <c r="F168" s="135"/>
      <c r="G168" s="135"/>
      <c r="H168" s="135"/>
      <c r="I168" s="135"/>
    </row>
    <row r="169" spans="1:10" ht="12" customHeight="1" x14ac:dyDescent="0.25">
      <c r="A169" s="130" t="s">
        <v>151</v>
      </c>
      <c r="B169" s="130"/>
      <c r="C169" s="130"/>
      <c r="D169" s="130"/>
      <c r="E169" s="130"/>
      <c r="F169" s="130"/>
      <c r="G169" s="130"/>
      <c r="H169" s="47">
        <f>H156</f>
        <v>6.5530101225359613E-2</v>
      </c>
      <c r="I169" s="48">
        <f>I156</f>
        <v>310.90712915618258</v>
      </c>
    </row>
    <row r="170" spans="1:10" ht="4.5" customHeight="1" x14ac:dyDescent="0.25"/>
    <row r="171" spans="1:10" ht="11.25" customHeight="1" x14ac:dyDescent="0.25">
      <c r="A171" s="132" t="s">
        <v>152</v>
      </c>
      <c r="B171" s="132"/>
      <c r="C171" s="132"/>
      <c r="D171" s="132"/>
      <c r="E171" s="132"/>
      <c r="F171" s="132"/>
      <c r="G171" s="132"/>
      <c r="H171" s="132"/>
      <c r="I171" s="132"/>
    </row>
    <row r="172" spans="1:10" ht="11.25" customHeight="1" x14ac:dyDescent="0.25">
      <c r="A172" s="128" t="s">
        <v>30</v>
      </c>
      <c r="B172" s="128"/>
      <c r="C172" s="128"/>
      <c r="D172" s="128"/>
      <c r="E172" s="128"/>
      <c r="F172" s="128"/>
      <c r="G172" s="128"/>
      <c r="H172" s="128"/>
      <c r="I172" s="128"/>
    </row>
    <row r="173" spans="1:10" ht="15" customHeight="1" x14ac:dyDescent="0.25">
      <c r="A173" s="17">
        <v>1</v>
      </c>
      <c r="B173" s="129" t="s">
        <v>153</v>
      </c>
      <c r="C173" s="129"/>
      <c r="D173" s="129"/>
      <c r="E173" s="129"/>
      <c r="F173" s="129"/>
      <c r="G173" s="129"/>
      <c r="H173" s="23">
        <f>I173/$G$196</f>
        <v>0.44456580509089827</v>
      </c>
      <c r="I173" s="66">
        <f>I46</f>
        <v>2247.4581818181819</v>
      </c>
    </row>
    <row r="174" spans="1:10" ht="15" customHeight="1" x14ac:dyDescent="0.25">
      <c r="A174" s="17">
        <v>2</v>
      </c>
      <c r="B174" s="129" t="s">
        <v>154</v>
      </c>
      <c r="C174" s="129"/>
      <c r="D174" s="129"/>
      <c r="E174" s="129"/>
      <c r="F174" s="129"/>
      <c r="G174" s="129"/>
      <c r="H174" s="23">
        <f>I174/$G$196</f>
        <v>0.3502831889484101</v>
      </c>
      <c r="I174" s="66">
        <f>I66+I78+I85+I89</f>
        <v>1770.8217994735421</v>
      </c>
    </row>
    <row r="175" spans="1:10" ht="15" customHeight="1" x14ac:dyDescent="0.25">
      <c r="A175" s="17">
        <v>3</v>
      </c>
      <c r="B175" s="129" t="s">
        <v>155</v>
      </c>
      <c r="C175" s="129"/>
      <c r="D175" s="129"/>
      <c r="E175" s="129"/>
      <c r="F175" s="129"/>
      <c r="G175" s="129"/>
      <c r="H175" s="23">
        <f>I175/$G$196</f>
        <v>0.14365100596069183</v>
      </c>
      <c r="I175" s="66">
        <f>I102</f>
        <v>726.21336363636362</v>
      </c>
    </row>
    <row r="176" spans="1:10" s="28" customFormat="1" ht="15" customHeight="1" x14ac:dyDescent="0.25">
      <c r="A176" s="130" t="s">
        <v>156</v>
      </c>
      <c r="B176" s="130"/>
      <c r="C176" s="130"/>
      <c r="D176" s="130"/>
      <c r="E176" s="130"/>
      <c r="F176" s="130"/>
      <c r="G176" s="130"/>
      <c r="H176" s="47">
        <f>H173+H174+H175</f>
        <v>0.93850000000000022</v>
      </c>
      <c r="I176" s="48">
        <f>SUM(I173:I175)</f>
        <v>4744.493344928087</v>
      </c>
      <c r="J176" s="35"/>
    </row>
    <row r="177" spans="1:11" ht="4.5" customHeight="1" x14ac:dyDescent="0.25"/>
    <row r="178" spans="1:11" ht="11.25" customHeight="1" x14ac:dyDescent="0.25">
      <c r="A178" s="128" t="s">
        <v>100</v>
      </c>
      <c r="B178" s="128"/>
      <c r="C178" s="128"/>
      <c r="D178" s="128"/>
      <c r="E178" s="128"/>
      <c r="F178" s="128"/>
      <c r="G178" s="128"/>
      <c r="H178" s="128"/>
      <c r="I178" s="128"/>
    </row>
    <row r="179" spans="1:11" ht="15" customHeight="1" x14ac:dyDescent="0.25">
      <c r="A179" s="17">
        <v>1</v>
      </c>
      <c r="B179" s="129" t="s">
        <v>157</v>
      </c>
      <c r="C179" s="129"/>
      <c r="D179" s="129"/>
      <c r="E179" s="129"/>
      <c r="F179" s="129"/>
      <c r="G179" s="129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9" t="s">
        <v>158</v>
      </c>
      <c r="C180" s="129"/>
      <c r="D180" s="129"/>
      <c r="E180" s="129"/>
      <c r="F180" s="129"/>
      <c r="G180" s="12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9" t="s">
        <v>159</v>
      </c>
      <c r="C181" s="129"/>
      <c r="D181" s="129"/>
      <c r="E181" s="129"/>
      <c r="F181" s="129"/>
      <c r="G181" s="129"/>
      <c r="H181" s="23">
        <f>I181/$G$196</f>
        <v>0</v>
      </c>
      <c r="I181" s="24">
        <f>I141</f>
        <v>0</v>
      </c>
    </row>
    <row r="182" spans="1:11" ht="15" customHeight="1" x14ac:dyDescent="0.25">
      <c r="A182" s="130" t="s">
        <v>160</v>
      </c>
      <c r="B182" s="130"/>
      <c r="C182" s="130"/>
      <c r="D182" s="130"/>
      <c r="E182" s="130"/>
      <c r="F182" s="130"/>
      <c r="G182" s="13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8" t="s">
        <v>123</v>
      </c>
      <c r="B184" s="128"/>
      <c r="C184" s="128"/>
      <c r="D184" s="128"/>
      <c r="E184" s="128"/>
      <c r="F184" s="128"/>
      <c r="G184" s="128"/>
      <c r="H184" s="128"/>
      <c r="I184" s="128"/>
    </row>
    <row r="185" spans="1:11" ht="15" customHeight="1" x14ac:dyDescent="0.25">
      <c r="A185" s="17">
        <v>1</v>
      </c>
      <c r="B185" s="129" t="s">
        <v>161</v>
      </c>
      <c r="C185" s="129"/>
      <c r="D185" s="129"/>
      <c r="E185" s="129"/>
      <c r="F185" s="129"/>
      <c r="G185" s="129"/>
      <c r="H185" s="23">
        <f>I185/$G$196</f>
        <v>6.1500000000000006E-2</v>
      </c>
      <c r="I185" s="24">
        <f>I156</f>
        <v>310.90712915618258</v>
      </c>
    </row>
    <row r="186" spans="1:11" ht="15" customHeight="1" x14ac:dyDescent="0.25">
      <c r="A186" s="130" t="s">
        <v>162</v>
      </c>
      <c r="B186" s="130"/>
      <c r="C186" s="130"/>
      <c r="D186" s="130"/>
      <c r="E186" s="130"/>
      <c r="F186" s="130"/>
      <c r="G186" s="130"/>
      <c r="H186" s="47">
        <f>H185</f>
        <v>6.1500000000000006E-2</v>
      </c>
      <c r="I186" s="48">
        <f>I156</f>
        <v>310.90712915618258</v>
      </c>
      <c r="K186" s="41"/>
    </row>
    <row r="187" spans="1:11" ht="4.5" customHeight="1" x14ac:dyDescent="0.25"/>
    <row r="188" spans="1:11" ht="11.25" customHeight="1" x14ac:dyDescent="0.25">
      <c r="A188" s="131" t="s">
        <v>183</v>
      </c>
      <c r="B188" s="131"/>
      <c r="C188" s="131"/>
      <c r="D188" s="131"/>
      <c r="E188" s="131"/>
      <c r="F188" s="131"/>
      <c r="G188" s="131"/>
      <c r="H188" s="131"/>
      <c r="I188" s="13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199</v>
      </c>
      <c r="B190" s="182"/>
      <c r="C190" s="182"/>
      <c r="D190" s="182"/>
      <c r="E190" s="182"/>
      <c r="F190" s="182"/>
      <c r="G190" s="182"/>
      <c r="H190" s="183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1" t="s">
        <v>181</v>
      </c>
      <c r="B192" s="131"/>
      <c r="C192" s="131"/>
      <c r="D192" s="131"/>
      <c r="E192" s="131"/>
      <c r="F192" s="181"/>
      <c r="G192" s="184" t="s">
        <v>185</v>
      </c>
      <c r="H192" s="185"/>
      <c r="I192" s="186"/>
    </row>
    <row r="193" spans="1:9" ht="11.25" customHeight="1" x14ac:dyDescent="0.25">
      <c r="A193" s="131"/>
      <c r="B193" s="131"/>
      <c r="C193" s="131"/>
      <c r="D193" s="131"/>
      <c r="E193" s="131"/>
      <c r="F193" s="131"/>
      <c r="G193" s="100"/>
      <c r="H193" s="101"/>
      <c r="I193" s="102">
        <f>((H70+H76+H77+H82+H83+H84)+((H70+H76+H77+H82+H83+H84)*H66))*I46*H196</f>
        <v>865.32136549029826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182</v>
      </c>
      <c r="B195" s="189"/>
      <c r="C195" s="189"/>
      <c r="D195" s="189"/>
      <c r="E195" s="189"/>
      <c r="F195" s="190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3">
        <f>I176+I182+I186</f>
        <v>5055.4004740842693</v>
      </c>
      <c r="H196" s="74">
        <f>IF(D6="12x36",2,1)</f>
        <v>1</v>
      </c>
      <c r="I196" s="84">
        <f>G196*H196</f>
        <v>5055.4004740842693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D79F3-6DE3-4848-819A-F9CECC4FF7DC}">
  <dimension ref="A1:L196"/>
  <sheetViews>
    <sheetView showGridLines="0" tabSelected="1" view="pageBreakPreview" topLeftCell="A145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211</v>
      </c>
      <c r="D2" s="169"/>
      <c r="E2" s="170" t="s">
        <v>225</v>
      </c>
      <c r="F2" s="170"/>
      <c r="G2" s="170"/>
      <c r="H2" s="170"/>
      <c r="I2" s="170"/>
    </row>
    <row r="3" spans="1:11" ht="11.25" customHeight="1" x14ac:dyDescent="0.25">
      <c r="A3" s="168" t="s">
        <v>2</v>
      </c>
      <c r="B3" s="16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4</v>
      </c>
      <c r="B5" s="151"/>
      <c r="C5" s="151"/>
      <c r="D5" s="171" t="s">
        <v>220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150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30</v>
      </c>
      <c r="E6" s="151"/>
      <c r="F6" s="151"/>
      <c r="G6" s="172"/>
      <c r="H6" s="172"/>
      <c r="I6" s="173"/>
    </row>
    <row r="7" spans="1:11" ht="22.5" customHeight="1" x14ac:dyDescent="0.25">
      <c r="A7" s="151" t="s">
        <v>5</v>
      </c>
      <c r="B7" s="151"/>
      <c r="C7" s="151"/>
      <c r="D7" s="129" t="s">
        <v>213</v>
      </c>
      <c r="E7" s="129"/>
      <c r="F7" s="129"/>
      <c r="G7" s="174" t="s">
        <v>6</v>
      </c>
      <c r="H7" s="174"/>
      <c r="I7" s="175">
        <v>0.4</v>
      </c>
    </row>
    <row r="8" spans="1:11" ht="22.5" customHeight="1" x14ac:dyDescent="0.25">
      <c r="A8" s="151" t="s">
        <v>7</v>
      </c>
      <c r="B8" s="151"/>
      <c r="C8" s="151"/>
      <c r="D8" s="129" t="s">
        <v>14</v>
      </c>
      <c r="E8" s="129"/>
      <c r="F8" s="129"/>
      <c r="G8" s="174"/>
      <c r="H8" s="174"/>
      <c r="I8" s="175"/>
    </row>
    <row r="9" spans="1:11" ht="24.75" customHeight="1" x14ac:dyDescent="0.25">
      <c r="A9" s="151" t="s">
        <v>8</v>
      </c>
      <c r="B9" s="151"/>
      <c r="C9" s="151"/>
      <c r="D9" s="151" t="s">
        <v>216</v>
      </c>
      <c r="E9" s="151"/>
      <c r="F9" s="151"/>
      <c r="G9" s="174" t="s">
        <v>9</v>
      </c>
      <c r="H9" s="174"/>
      <c r="I9" s="9" t="s">
        <v>184</v>
      </c>
    </row>
    <row r="10" spans="1:11" ht="36.75" customHeight="1" x14ac:dyDescent="0.25">
      <c r="A10" s="180" t="s">
        <v>177</v>
      </c>
      <c r="B10" s="180"/>
      <c r="C10" s="180"/>
      <c r="D10" s="180"/>
      <c r="E10" s="180"/>
      <c r="F10" s="180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9" t="s">
        <v>11</v>
      </c>
      <c r="B11" s="139"/>
      <c r="C11" s="139"/>
      <c r="D11" s="139"/>
      <c r="E11" s="139"/>
      <c r="F11" s="139"/>
      <c r="G11" s="10" t="str">
        <f>D9</f>
        <v>Porto Alegre</v>
      </c>
      <c r="H11" s="10" t="s">
        <v>12</v>
      </c>
      <c r="I11" s="13">
        <v>2.5000000000000001E-2</v>
      </c>
    </row>
    <row r="12" spans="1:11" ht="15" customHeight="1" x14ac:dyDescent="0.25">
      <c r="A12" s="139" t="s">
        <v>13</v>
      </c>
      <c r="B12" s="139"/>
      <c r="C12" s="139"/>
      <c r="D12" s="139"/>
      <c r="E12" s="139"/>
      <c r="F12" s="139"/>
      <c r="G12" s="176" t="s">
        <v>14</v>
      </c>
      <c r="H12" s="10" t="s">
        <v>15</v>
      </c>
      <c r="I12" s="11">
        <v>5.3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16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17</v>
      </c>
      <c r="I14" s="9">
        <v>0.06</v>
      </c>
    </row>
    <row r="15" spans="1:11" ht="11.25" customHeight="1" x14ac:dyDescent="0.25">
      <c r="A15" s="139" t="s">
        <v>176</v>
      </c>
      <c r="B15" s="139"/>
      <c r="C15" s="139"/>
      <c r="D15" s="139"/>
      <c r="E15" s="139"/>
      <c r="F15" s="139"/>
      <c r="G15" s="176" t="s">
        <v>14</v>
      </c>
      <c r="H15" s="10" t="s">
        <v>15</v>
      </c>
      <c r="I15" s="11">
        <v>0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16</v>
      </c>
      <c r="I16" s="14">
        <v>0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17</v>
      </c>
      <c r="I17" s="9">
        <v>0</v>
      </c>
    </row>
    <row r="18" spans="1:9" ht="11.25" customHeight="1" x14ac:dyDescent="0.25">
      <c r="A18" s="139" t="s">
        <v>19</v>
      </c>
      <c r="B18" s="139"/>
      <c r="C18" s="139"/>
      <c r="D18" s="139"/>
      <c r="E18" s="139"/>
      <c r="F18" s="139"/>
      <c r="G18" s="176" t="s">
        <v>14</v>
      </c>
      <c r="H18" s="10" t="s">
        <v>15</v>
      </c>
      <c r="I18" s="11">
        <v>13.57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16</v>
      </c>
      <c r="I19" s="14">
        <v>22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17</v>
      </c>
      <c r="I20" s="9">
        <v>0.19</v>
      </c>
    </row>
    <row r="21" spans="1:9" ht="14.25" customHeight="1" x14ac:dyDescent="0.25">
      <c r="A21" s="138" t="s">
        <v>206</v>
      </c>
      <c r="B21" s="138"/>
      <c r="C21" s="138"/>
      <c r="D21" s="138"/>
      <c r="E21" s="138"/>
      <c r="F21" s="138"/>
      <c r="G21" s="10" t="s">
        <v>14</v>
      </c>
      <c r="H21" s="15" t="s">
        <v>20</v>
      </c>
      <c r="I21" s="110">
        <v>40</v>
      </c>
    </row>
    <row r="22" spans="1:9" ht="14.25" customHeight="1" x14ac:dyDescent="0.25">
      <c r="A22" s="138" t="s">
        <v>205</v>
      </c>
      <c r="B22" s="138"/>
      <c r="C22" s="138"/>
      <c r="D22" s="138"/>
      <c r="E22" s="138"/>
      <c r="F22" s="13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39" t="s">
        <v>178</v>
      </c>
      <c r="B23" s="178"/>
      <c r="C23" s="178"/>
      <c r="D23" s="178"/>
      <c r="E23" s="178"/>
      <c r="F23" s="179"/>
      <c r="G23" s="109" t="s">
        <v>14</v>
      </c>
      <c r="H23" s="15" t="s">
        <v>20</v>
      </c>
      <c r="I23" s="110" t="s">
        <v>184</v>
      </c>
    </row>
    <row r="24" spans="1:9" ht="22.5" customHeight="1" x14ac:dyDescent="0.25">
      <c r="A24" s="156" t="s">
        <v>21</v>
      </c>
      <c r="B24" s="156"/>
      <c r="C24" s="156"/>
      <c r="D24" s="156"/>
      <c r="E24" s="156"/>
      <c r="F24" s="156"/>
      <c r="G24" s="15"/>
      <c r="H24" s="15" t="s">
        <v>22</v>
      </c>
      <c r="I24" s="18" t="s">
        <v>184</v>
      </c>
    </row>
    <row r="25" spans="1:9" ht="34.5" customHeight="1" x14ac:dyDescent="0.25">
      <c r="A25" s="138" t="s">
        <v>23</v>
      </c>
      <c r="B25" s="138"/>
      <c r="C25" s="138"/>
      <c r="D25" s="138"/>
      <c r="E25" s="138"/>
      <c r="F25" s="138"/>
      <c r="G25" s="10"/>
      <c r="H25" s="10" t="s">
        <v>24</v>
      </c>
      <c r="I25" s="11">
        <f>I10/220*150</f>
        <v>1203.9954545454545</v>
      </c>
    </row>
    <row r="26" spans="1:9" ht="15" customHeight="1" x14ac:dyDescent="0.25">
      <c r="A26" s="138" t="s">
        <v>25</v>
      </c>
      <c r="B26" s="138"/>
      <c r="C26" s="138"/>
      <c r="D26" s="138"/>
      <c r="E26" s="138"/>
      <c r="F26" s="138"/>
      <c r="G26" s="15"/>
      <c r="H26" s="19" t="s">
        <v>26</v>
      </c>
      <c r="I26" s="20" t="s">
        <v>184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27</v>
      </c>
      <c r="I27" s="9" t="s">
        <v>184</v>
      </c>
    </row>
    <row r="28" spans="1:9" ht="26.25" customHeight="1" x14ac:dyDescent="0.25">
      <c r="A28" s="138" t="s">
        <v>28</v>
      </c>
      <c r="B28" s="138"/>
      <c r="C28" s="138"/>
      <c r="D28" s="138"/>
      <c r="E28" s="138"/>
      <c r="F28" s="138"/>
      <c r="G28" s="15"/>
      <c r="H28" s="10" t="s">
        <v>26</v>
      </c>
      <c r="I28" s="20" t="s">
        <v>184</v>
      </c>
    </row>
    <row r="29" spans="1:9" ht="35.25" customHeight="1" x14ac:dyDescent="0.25">
      <c r="A29" s="138" t="s">
        <v>29</v>
      </c>
      <c r="B29" s="138"/>
      <c r="C29" s="138"/>
      <c r="D29" s="138"/>
      <c r="E29" s="138"/>
      <c r="F29" s="138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8" t="s">
        <v>30</v>
      </c>
      <c r="B36" s="128"/>
      <c r="C36" s="128"/>
      <c r="D36" s="128"/>
      <c r="E36" s="128"/>
      <c r="F36" s="128"/>
      <c r="G36" s="128"/>
      <c r="H36" s="128"/>
      <c r="I36" s="128"/>
    </row>
    <row r="37" spans="1:10" ht="33.75" customHeight="1" x14ac:dyDescent="0.25">
      <c r="A37" s="22" t="s">
        <v>31</v>
      </c>
      <c r="B37" s="146" t="s">
        <v>32</v>
      </c>
      <c r="C37" s="146"/>
      <c r="D37" s="146"/>
      <c r="E37" s="146"/>
      <c r="F37" s="146"/>
      <c r="G37" s="146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9" t="s">
        <v>35</v>
      </c>
      <c r="C38" s="129"/>
      <c r="D38" s="129"/>
      <c r="E38" s="129"/>
      <c r="F38" s="129"/>
      <c r="G38" s="129"/>
      <c r="H38" s="23">
        <f t="shared" ref="H38:H45" si="0">I38/$I$46</f>
        <v>0.71428571428571419</v>
      </c>
      <c r="I38" s="24">
        <f>IF(D6="12x36",I10,I10/H10*I5)</f>
        <v>1203.9954545454545</v>
      </c>
    </row>
    <row r="39" spans="1:10" ht="15" customHeight="1" x14ac:dyDescent="0.25">
      <c r="A39" s="17">
        <f t="shared" ref="A39:A45" si="1">A38+1</f>
        <v>2</v>
      </c>
      <c r="B39" s="129" t="s">
        <v>36</v>
      </c>
      <c r="C39" s="129"/>
      <c r="D39" s="129"/>
      <c r="E39" s="129"/>
      <c r="F39" s="129"/>
      <c r="G39" s="129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9" t="s">
        <v>37</v>
      </c>
      <c r="C40" s="129"/>
      <c r="D40" s="129"/>
      <c r="E40" s="129"/>
      <c r="F40" s="129"/>
      <c r="G40" s="12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9" t="s">
        <v>38</v>
      </c>
      <c r="C41" s="129"/>
      <c r="D41" s="129"/>
      <c r="E41" s="129"/>
      <c r="F41" s="129"/>
      <c r="G41" s="12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9" t="s">
        <v>39</v>
      </c>
      <c r="C42" s="129"/>
      <c r="D42" s="129"/>
      <c r="E42" s="129"/>
      <c r="F42" s="129"/>
      <c r="G42" s="129"/>
      <c r="H42" s="23">
        <f t="shared" si="0"/>
        <v>0.2857142857142857</v>
      </c>
      <c r="I42" s="24">
        <f>IF(I7=40%,I25*I7,0)</f>
        <v>481.59818181818184</v>
      </c>
    </row>
    <row r="43" spans="1:10" ht="15" customHeight="1" x14ac:dyDescent="0.25">
      <c r="A43" s="17">
        <f t="shared" si="1"/>
        <v>6</v>
      </c>
      <c r="B43" s="129" t="s">
        <v>171</v>
      </c>
      <c r="C43" s="129"/>
      <c r="D43" s="129"/>
      <c r="E43" s="129"/>
      <c r="F43" s="129"/>
      <c r="G43" s="129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9" t="s">
        <v>40</v>
      </c>
      <c r="C44" s="129"/>
      <c r="D44" s="129"/>
      <c r="E44" s="129"/>
      <c r="F44" s="129"/>
      <c r="G44" s="129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9" t="s">
        <v>41</v>
      </c>
      <c r="C45" s="129"/>
      <c r="D45" s="129"/>
      <c r="E45" s="129"/>
      <c r="F45" s="129"/>
      <c r="G45" s="129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42</v>
      </c>
      <c r="B46" s="142"/>
      <c r="C46" s="142"/>
      <c r="D46" s="142"/>
      <c r="E46" s="142"/>
      <c r="F46" s="142"/>
      <c r="G46" s="142"/>
      <c r="H46" s="25">
        <f>SUM(H38:H45)</f>
        <v>0.99999999999999989</v>
      </c>
      <c r="I46" s="26">
        <f>SUM(I38:I45)</f>
        <v>1685.5936363636365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6" t="s">
        <v>44</v>
      </c>
      <c r="C57" s="146"/>
      <c r="D57" s="146"/>
      <c r="E57" s="146"/>
      <c r="F57" s="146"/>
      <c r="G57" s="146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9" t="s">
        <v>45</v>
      </c>
      <c r="C58" s="129"/>
      <c r="D58" s="129"/>
      <c r="E58" s="129"/>
      <c r="F58" s="129"/>
      <c r="G58" s="129"/>
      <c r="H58" s="23">
        <v>0.2</v>
      </c>
      <c r="I58" s="24">
        <f t="shared" ref="I58:I65" si="2">$I$46*H58</f>
        <v>337.11872727272731</v>
      </c>
    </row>
    <row r="59" spans="1:10" ht="15" customHeight="1" x14ac:dyDescent="0.25">
      <c r="A59" s="17">
        <v>2</v>
      </c>
      <c r="B59" s="129" t="s">
        <v>46</v>
      </c>
      <c r="C59" s="129"/>
      <c r="D59" s="129"/>
      <c r="E59" s="129"/>
      <c r="F59" s="129"/>
      <c r="G59" s="129"/>
      <c r="H59" s="23">
        <v>1.4999999999999999E-2</v>
      </c>
      <c r="I59" s="24">
        <f t="shared" si="2"/>
        <v>25.283904545454547</v>
      </c>
    </row>
    <row r="60" spans="1:10" ht="15" customHeight="1" x14ac:dyDescent="0.25">
      <c r="A60" s="17">
        <v>3</v>
      </c>
      <c r="B60" s="129" t="s">
        <v>47</v>
      </c>
      <c r="C60" s="129"/>
      <c r="D60" s="129"/>
      <c r="E60" s="129"/>
      <c r="F60" s="129"/>
      <c r="G60" s="129"/>
      <c r="H60" s="23">
        <v>0.01</v>
      </c>
      <c r="I60" s="24">
        <f t="shared" si="2"/>
        <v>16.855936363636367</v>
      </c>
    </row>
    <row r="61" spans="1:10" ht="15" customHeight="1" x14ac:dyDescent="0.25">
      <c r="A61" s="17">
        <v>4</v>
      </c>
      <c r="B61" s="129" t="s">
        <v>48</v>
      </c>
      <c r="C61" s="129"/>
      <c r="D61" s="129"/>
      <c r="E61" s="129"/>
      <c r="F61" s="129"/>
      <c r="G61" s="129"/>
      <c r="H61" s="23">
        <v>2E-3</v>
      </c>
      <c r="I61" s="24">
        <f t="shared" si="2"/>
        <v>3.3711872727272731</v>
      </c>
    </row>
    <row r="62" spans="1:10" ht="15" customHeight="1" x14ac:dyDescent="0.25">
      <c r="A62" s="17">
        <v>5</v>
      </c>
      <c r="B62" s="129" t="s">
        <v>49</v>
      </c>
      <c r="C62" s="129"/>
      <c r="D62" s="129"/>
      <c r="E62" s="129"/>
      <c r="F62" s="129"/>
      <c r="G62" s="129"/>
      <c r="H62" s="23">
        <v>2.5000000000000001E-2</v>
      </c>
      <c r="I62" s="24">
        <f t="shared" si="2"/>
        <v>42.139840909090914</v>
      </c>
    </row>
    <row r="63" spans="1:10" ht="15" customHeight="1" x14ac:dyDescent="0.25">
      <c r="A63" s="17">
        <v>6</v>
      </c>
      <c r="B63" s="129" t="s">
        <v>50</v>
      </c>
      <c r="C63" s="129"/>
      <c r="D63" s="129"/>
      <c r="E63" s="129"/>
      <c r="F63" s="129"/>
      <c r="G63" s="129"/>
      <c r="H63" s="23">
        <v>0.08</v>
      </c>
      <c r="I63" s="24">
        <f t="shared" si="2"/>
        <v>134.84749090909094</v>
      </c>
    </row>
    <row r="64" spans="1:10" ht="15" customHeight="1" x14ac:dyDescent="0.25">
      <c r="A64" s="17">
        <v>7</v>
      </c>
      <c r="B64" s="129" t="s">
        <v>51</v>
      </c>
      <c r="C64" s="129"/>
      <c r="D64" s="129"/>
      <c r="E64" s="129"/>
      <c r="F64" s="129"/>
      <c r="G64" s="129"/>
      <c r="H64" s="23">
        <v>0.03</v>
      </c>
      <c r="I64" s="24">
        <f t="shared" si="2"/>
        <v>50.567809090909094</v>
      </c>
    </row>
    <row r="65" spans="1:10" ht="15" customHeight="1" x14ac:dyDescent="0.25">
      <c r="A65" s="17">
        <v>8</v>
      </c>
      <c r="B65" s="129" t="s">
        <v>52</v>
      </c>
      <c r="C65" s="129"/>
      <c r="D65" s="129"/>
      <c r="E65" s="129"/>
      <c r="F65" s="129"/>
      <c r="G65" s="129"/>
      <c r="H65" s="23">
        <v>6.0000000000000001E-3</v>
      </c>
      <c r="I65" s="24">
        <f t="shared" si="2"/>
        <v>10.11356181818182</v>
      </c>
    </row>
    <row r="66" spans="1:10" s="28" customFormat="1" ht="15" customHeight="1" x14ac:dyDescent="0.25">
      <c r="A66" s="142" t="s">
        <v>53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620.29845818181832</v>
      </c>
      <c r="J66" s="27"/>
    </row>
    <row r="67" spans="1:10" ht="15" customHeight="1" x14ac:dyDescent="0.25">
      <c r="A67" s="157" t="s">
        <v>54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55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56</v>
      </c>
      <c r="B69" s="146" t="s">
        <v>57</v>
      </c>
      <c r="C69" s="146"/>
      <c r="D69" s="146"/>
      <c r="E69" s="146"/>
      <c r="F69" s="146"/>
      <c r="G69" s="146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9" t="s">
        <v>58</v>
      </c>
      <c r="C70" s="129"/>
      <c r="D70" s="129"/>
      <c r="E70" s="129"/>
      <c r="F70" s="129"/>
      <c r="G70" s="129"/>
      <c r="H70" s="23">
        <v>0.119314</v>
      </c>
      <c r="I70" s="24">
        <f t="shared" ref="I70:I77" si="3">$I$46*H70</f>
        <v>201.11491912909094</v>
      </c>
    </row>
    <row r="71" spans="1:10" ht="15" customHeight="1" x14ac:dyDescent="0.25">
      <c r="A71" s="17">
        <v>2</v>
      </c>
      <c r="B71" s="129" t="s">
        <v>59</v>
      </c>
      <c r="C71" s="129"/>
      <c r="D71" s="129"/>
      <c r="E71" s="129"/>
      <c r="F71" s="129"/>
      <c r="G71" s="129"/>
      <c r="H71" s="23">
        <v>2.0479000000000001E-2</v>
      </c>
      <c r="I71" s="24">
        <f t="shared" si="3"/>
        <v>34.519272079090911</v>
      </c>
    </row>
    <row r="72" spans="1:10" ht="15" customHeight="1" x14ac:dyDescent="0.25">
      <c r="A72" s="17">
        <v>3</v>
      </c>
      <c r="B72" s="129" t="s">
        <v>190</v>
      </c>
      <c r="C72" s="129"/>
      <c r="D72" s="129"/>
      <c r="E72" s="129"/>
      <c r="F72" s="129"/>
      <c r="G72" s="129"/>
      <c r="H72" s="23">
        <v>1.2123E-2</v>
      </c>
      <c r="I72" s="24">
        <f t="shared" si="3"/>
        <v>20.434451653636366</v>
      </c>
    </row>
    <row r="73" spans="1:10" ht="15" customHeight="1" x14ac:dyDescent="0.25">
      <c r="A73" s="17">
        <v>4</v>
      </c>
      <c r="B73" s="129" t="s">
        <v>60</v>
      </c>
      <c r="C73" s="129"/>
      <c r="D73" s="129"/>
      <c r="E73" s="129"/>
      <c r="F73" s="129"/>
      <c r="G73" s="129"/>
      <c r="H73" s="23">
        <v>1.1436E-2</v>
      </c>
      <c r="I73" s="24">
        <f t="shared" si="3"/>
        <v>19.276448825454548</v>
      </c>
    </row>
    <row r="74" spans="1:10" ht="15" customHeight="1" x14ac:dyDescent="0.25">
      <c r="A74" s="17">
        <v>5</v>
      </c>
      <c r="B74" s="129" t="s">
        <v>61</v>
      </c>
      <c r="C74" s="129"/>
      <c r="D74" s="129"/>
      <c r="E74" s="129"/>
      <c r="F74" s="129"/>
      <c r="G74" s="129"/>
      <c r="H74" s="23">
        <v>1.74E-4</v>
      </c>
      <c r="I74" s="24">
        <f t="shared" si="3"/>
        <v>0.29329329272727278</v>
      </c>
    </row>
    <row r="75" spans="1:10" ht="15" customHeight="1" x14ac:dyDescent="0.25">
      <c r="A75" s="17">
        <v>6</v>
      </c>
      <c r="B75" s="129" t="s">
        <v>62</v>
      </c>
      <c r="C75" s="129"/>
      <c r="D75" s="129"/>
      <c r="E75" s="129"/>
      <c r="F75" s="129"/>
      <c r="G75" s="129"/>
      <c r="H75" s="23">
        <v>4.4200000000000001E-4</v>
      </c>
      <c r="I75" s="24">
        <f t="shared" si="3"/>
        <v>0.74503238727272736</v>
      </c>
    </row>
    <row r="76" spans="1:10" ht="15" customHeight="1" x14ac:dyDescent="0.25">
      <c r="A76" s="17">
        <v>7</v>
      </c>
      <c r="B76" s="129" t="s">
        <v>63</v>
      </c>
      <c r="C76" s="129"/>
      <c r="D76" s="129"/>
      <c r="E76" s="129"/>
      <c r="F76" s="129"/>
      <c r="G76" s="129"/>
      <c r="H76" s="23">
        <v>1.85E-4</v>
      </c>
      <c r="I76" s="24">
        <f t="shared" si="3"/>
        <v>0.31183482272727275</v>
      </c>
    </row>
    <row r="77" spans="1:10" ht="15" customHeight="1" x14ac:dyDescent="0.25">
      <c r="A77" s="17">
        <v>8</v>
      </c>
      <c r="B77" s="129" t="s">
        <v>64</v>
      </c>
      <c r="C77" s="129"/>
      <c r="D77" s="129"/>
      <c r="E77" s="129"/>
      <c r="F77" s="129"/>
      <c r="G77" s="129"/>
      <c r="H77" s="23">
        <v>9.0789999999999996E-2</v>
      </c>
      <c r="I77" s="24">
        <f t="shared" si="3"/>
        <v>153.03504624545454</v>
      </c>
    </row>
    <row r="78" spans="1:10" s="28" customFormat="1" ht="15" customHeight="1" x14ac:dyDescent="0.25">
      <c r="A78" s="142" t="s">
        <v>65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429.73029843545464</v>
      </c>
      <c r="J78" s="27"/>
    </row>
    <row r="79" spans="1:10" ht="11.25" customHeight="1" x14ac:dyDescent="0.25">
      <c r="A79" s="29" t="s">
        <v>66</v>
      </c>
      <c r="B79" s="143" t="s">
        <v>67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70</v>
      </c>
      <c r="B81" s="146" t="s">
        <v>71</v>
      </c>
      <c r="C81" s="146"/>
      <c r="D81" s="146"/>
      <c r="E81" s="146"/>
      <c r="F81" s="146"/>
      <c r="G81" s="146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9" t="s">
        <v>72</v>
      </c>
      <c r="C82" s="129"/>
      <c r="D82" s="129"/>
      <c r="E82" s="129"/>
      <c r="F82" s="129"/>
      <c r="G82" s="129"/>
      <c r="H82" s="23">
        <v>4.8321000000000003E-2</v>
      </c>
      <c r="I82" s="24">
        <f>$I$46*H82</f>
        <v>81.449570102727279</v>
      </c>
    </row>
    <row r="83" spans="1:11" ht="15" customHeight="1" x14ac:dyDescent="0.25">
      <c r="A83" s="17">
        <v>2</v>
      </c>
      <c r="B83" s="129" t="s">
        <v>73</v>
      </c>
      <c r="C83" s="129"/>
      <c r="D83" s="129"/>
      <c r="E83" s="129"/>
      <c r="F83" s="129"/>
      <c r="G83" s="129"/>
      <c r="H83" s="23">
        <v>3.5109999999999998E-3</v>
      </c>
      <c r="I83" s="24">
        <f>$I$46*H83</f>
        <v>5.9181192572727275</v>
      </c>
    </row>
    <row r="84" spans="1:11" ht="15" customHeight="1" x14ac:dyDescent="0.25">
      <c r="A84" s="17">
        <v>3</v>
      </c>
      <c r="B84" s="129" t="s">
        <v>74</v>
      </c>
      <c r="C84" s="129"/>
      <c r="D84" s="129"/>
      <c r="E84" s="129"/>
      <c r="F84" s="129"/>
      <c r="G84" s="129"/>
      <c r="H84" s="23">
        <v>1.9328000000000001E-2</v>
      </c>
      <c r="I84" s="24">
        <f>$I$46*H84</f>
        <v>32.579153803636366</v>
      </c>
    </row>
    <row r="85" spans="1:11" s="28" customFormat="1" ht="15" customHeight="1" x14ac:dyDescent="0.25">
      <c r="A85" s="142" t="s">
        <v>75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119.94684316363637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6" t="s">
        <v>77</v>
      </c>
      <c r="C87" s="146"/>
      <c r="D87" s="146"/>
      <c r="E87" s="146"/>
      <c r="F87" s="146"/>
      <c r="G87" s="146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9" t="s">
        <v>78</v>
      </c>
      <c r="C88" s="129"/>
      <c r="D88" s="129"/>
      <c r="E88" s="129"/>
      <c r="F88" s="129"/>
      <c r="G88" s="129"/>
      <c r="H88" s="23">
        <f>(H66*H78)</f>
        <v>9.3819024000000015E-2</v>
      </c>
      <c r="I88" s="24">
        <f>$I$46*H88</f>
        <v>158.14074982424731</v>
      </c>
    </row>
    <row r="89" spans="1:11" s="28" customFormat="1" ht="15" customHeight="1" x14ac:dyDescent="0.25">
      <c r="A89" s="142" t="s">
        <v>79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158.14074982424731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1328.1163496051565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6" t="s">
        <v>81</v>
      </c>
      <c r="C93" s="146"/>
      <c r="D93" s="146"/>
      <c r="E93" s="146"/>
      <c r="F93" s="146"/>
      <c r="G93" s="146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9" t="s">
        <v>18</v>
      </c>
      <c r="C94" s="129"/>
      <c r="D94" s="129"/>
      <c r="E94" s="129"/>
      <c r="F94" s="129"/>
      <c r="G94" s="129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9" t="s">
        <v>19</v>
      </c>
      <c r="C95" s="129"/>
      <c r="D95" s="129"/>
      <c r="E95" s="129"/>
      <c r="F95" s="129"/>
      <c r="G95" s="129"/>
      <c r="H95" s="23">
        <f t="shared" si="4"/>
        <v>0.14346126775945675</v>
      </c>
      <c r="I95" s="24">
        <f>I110</f>
        <v>241.81740000000002</v>
      </c>
    </row>
    <row r="96" spans="1:11" ht="15" customHeight="1" x14ac:dyDescent="0.25">
      <c r="A96" s="17">
        <f t="shared" ref="A96:A98" si="5">A95+1</f>
        <v>3</v>
      </c>
      <c r="B96" s="159" t="s">
        <v>173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9" t="s">
        <v>82</v>
      </c>
      <c r="C97" s="129"/>
      <c r="D97" s="129"/>
      <c r="E97" s="129"/>
      <c r="F97" s="129"/>
      <c r="G97" s="129"/>
      <c r="H97" s="23">
        <f t="shared" si="4"/>
        <v>9.5491742051491968E-2</v>
      </c>
      <c r="I97" s="24">
        <f>I106</f>
        <v>160.96027272727272</v>
      </c>
    </row>
    <row r="98" spans="1:10" ht="15" customHeight="1" x14ac:dyDescent="0.25">
      <c r="A98" s="17">
        <f t="shared" si="5"/>
        <v>5</v>
      </c>
      <c r="B98" s="129" t="s">
        <v>83</v>
      </c>
      <c r="C98" s="129"/>
      <c r="D98" s="129"/>
      <c r="E98" s="129"/>
      <c r="F98" s="129"/>
      <c r="G98" s="129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9" t="s">
        <v>204</v>
      </c>
      <c r="C99" s="129"/>
      <c r="D99" s="129"/>
      <c r="E99" s="129"/>
      <c r="F99" s="129"/>
      <c r="G99" s="129"/>
      <c r="H99" s="23">
        <f>I99/$I$46</f>
        <v>2.3730511991189505E-2</v>
      </c>
      <c r="I99" s="24">
        <f>IF(I21="Não aplicável",0,I21)</f>
        <v>40</v>
      </c>
    </row>
    <row r="100" spans="1:10" ht="15" customHeight="1" x14ac:dyDescent="0.25">
      <c r="A100" s="17">
        <v>7</v>
      </c>
      <c r="B100" s="129" t="s">
        <v>205</v>
      </c>
      <c r="C100" s="129"/>
      <c r="D100" s="129"/>
      <c r="E100" s="129"/>
      <c r="F100" s="129"/>
      <c r="G100" s="129"/>
      <c r="H100" s="23">
        <f>I100/$I$46</f>
        <v>1.5140066650378904E-2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9" t="s">
        <v>84</v>
      </c>
      <c r="C101" s="129"/>
      <c r="D101" s="129"/>
      <c r="E101" s="129"/>
      <c r="F101" s="129"/>
      <c r="G101" s="129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85</v>
      </c>
      <c r="B102" s="142"/>
      <c r="C102" s="142"/>
      <c r="D102" s="142"/>
      <c r="E102" s="142"/>
      <c r="F102" s="142"/>
      <c r="G102" s="142"/>
      <c r="H102" s="25">
        <f>SUM(H94:H101)</f>
        <v>0.27782358845251715</v>
      </c>
      <c r="I102" s="26">
        <f>SUM(I94:I101)</f>
        <v>468.2976727272727</v>
      </c>
      <c r="J102" s="34"/>
    </row>
    <row r="103" spans="1:10" ht="18" customHeight="1" x14ac:dyDescent="0.25">
      <c r="A103" s="29" t="s">
        <v>86</v>
      </c>
      <c r="B103" s="157" t="s">
        <v>87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88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89</v>
      </c>
      <c r="B105" s="13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58">
        <f>IF(I12="Não aplicável",0,I12)</f>
        <v>5.3</v>
      </c>
      <c r="B106" s="15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1203.9954545454545</v>
      </c>
      <c r="G106" s="38">
        <f>IF(I14="Não aplicável",0,I14)</f>
        <v>0.06</v>
      </c>
      <c r="H106" s="37">
        <f>F106*G106</f>
        <v>72.239727272727265</v>
      </c>
      <c r="I106" s="24">
        <f>IF((E106-H106)&gt;0,E106-H106,0)</f>
        <v>160.96027272727272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97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89</v>
      </c>
      <c r="B109" s="13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50">
        <f>IF(I18="Não aplicável",0,I18)</f>
        <v>13.57</v>
      </c>
      <c r="B110" s="150"/>
      <c r="C110" s="42">
        <f>IF(I19="Não aplicável",0,I19)</f>
        <v>22</v>
      </c>
      <c r="D110" s="17">
        <v>1</v>
      </c>
      <c r="E110" s="37">
        <f>A110*C110*D110</f>
        <v>298.54000000000002</v>
      </c>
      <c r="F110" s="37">
        <f>E110</f>
        <v>298.54000000000002</v>
      </c>
      <c r="G110" s="43">
        <f>IF(I20="Não aplicável",0,I20)</f>
        <v>0.19</v>
      </c>
      <c r="H110" s="37">
        <f>F110*G110</f>
        <v>56.722600000000007</v>
      </c>
      <c r="I110" s="24">
        <f>E110-H110</f>
        <v>241.81740000000002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172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89</v>
      </c>
      <c r="B113" s="156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50">
        <f>IF(I15="Não aplicável",0,I15)</f>
        <v>0</v>
      </c>
      <c r="B114" s="150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30" t="s">
        <v>99</v>
      </c>
      <c r="B116" s="130"/>
      <c r="C116" s="130"/>
      <c r="D116" s="130"/>
      <c r="E116" s="130"/>
      <c r="F116" s="130"/>
      <c r="G116" s="130"/>
      <c r="H116" s="47">
        <f>H46+H91+H102</f>
        <v>2.0657456124525169</v>
      </c>
      <c r="I116" s="48">
        <f>I46+I91+I102</f>
        <v>3482.0076586960658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8" t="s">
        <v>100</v>
      </c>
      <c r="B118" s="128"/>
      <c r="C118" s="128"/>
      <c r="D118" s="128"/>
      <c r="E118" s="128"/>
      <c r="F118" s="128"/>
      <c r="G118" s="128"/>
      <c r="H118" s="128"/>
      <c r="I118" s="128"/>
    </row>
    <row r="119" spans="1:12" ht="33.75" customHeight="1" x14ac:dyDescent="0.25">
      <c r="A119" s="22" t="s">
        <v>31</v>
      </c>
      <c r="B119" s="146" t="s">
        <v>101</v>
      </c>
      <c r="C119" s="146"/>
      <c r="D119" s="146"/>
      <c r="E119" s="146"/>
      <c r="F119" s="146"/>
      <c r="G119" s="146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9" t="s">
        <v>102</v>
      </c>
      <c r="C120" s="129"/>
      <c r="D120" s="129"/>
      <c r="E120" s="129"/>
      <c r="F120" s="129"/>
      <c r="G120" s="12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103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9" t="s">
        <v>104</v>
      </c>
      <c r="C122" s="129"/>
      <c r="D122" s="129"/>
      <c r="E122" s="129"/>
      <c r="F122" s="129"/>
      <c r="G122" s="12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9" t="s">
        <v>186</v>
      </c>
      <c r="C123" s="129"/>
      <c r="D123" s="129"/>
      <c r="E123" s="129"/>
      <c r="F123" s="129"/>
      <c r="G123" s="129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9" t="s">
        <v>188</v>
      </c>
      <c r="C124" s="129"/>
      <c r="D124" s="129"/>
      <c r="E124" s="129"/>
      <c r="F124" s="129"/>
      <c r="G124" s="12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9" t="s">
        <v>187</v>
      </c>
      <c r="C125" s="129"/>
      <c r="D125" s="129"/>
      <c r="E125" s="129"/>
      <c r="F125" s="129"/>
      <c r="G125" s="12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9" t="s">
        <v>105</v>
      </c>
      <c r="C126" s="129"/>
      <c r="D126" s="129"/>
      <c r="E126" s="129"/>
      <c r="F126" s="129"/>
      <c r="G126" s="129"/>
      <c r="H126" s="23">
        <f t="shared" si="6"/>
        <v>0</v>
      </c>
      <c r="I126" s="24">
        <v>0</v>
      </c>
    </row>
    <row r="127" spans="1:12" ht="15" customHeight="1" x14ac:dyDescent="0.25">
      <c r="A127" s="142" t="s">
        <v>106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189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107</v>
      </c>
      <c r="B130" s="148"/>
      <c r="C130" s="148"/>
      <c r="D130" s="148"/>
      <c r="E130" s="148"/>
      <c r="F130" s="55">
        <f>I29</f>
        <v>0.2</v>
      </c>
      <c r="G130" s="56">
        <f>I132*F130</f>
        <v>664.20947719375863</v>
      </c>
      <c r="H130" s="57" t="s">
        <v>108</v>
      </c>
      <c r="I130" s="58">
        <f>I97</f>
        <v>160.96027272727272</v>
      </c>
    </row>
    <row r="131" spans="1:12" s="61" customFormat="1" ht="16.5" customHeight="1" x14ac:dyDescent="0.25">
      <c r="A131" s="144" t="s">
        <v>109</v>
      </c>
      <c r="B131" s="144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45">
        <f>I46</f>
        <v>1685.5936363636365</v>
      </c>
      <c r="B132" s="145"/>
      <c r="C132" s="62">
        <f>I66</f>
        <v>620.29845818181832</v>
      </c>
      <c r="D132" s="62">
        <f>I78</f>
        <v>429.73029843545464</v>
      </c>
      <c r="E132" s="62">
        <f>I85</f>
        <v>119.94684316363637</v>
      </c>
      <c r="F132" s="62">
        <f>I89</f>
        <v>158.14074982424731</v>
      </c>
      <c r="G132" s="62">
        <f>I102</f>
        <v>468.2976727272727</v>
      </c>
      <c r="H132" s="62">
        <f>A132+C132+D132+E132+F132+G132</f>
        <v>3482.0076586960658</v>
      </c>
      <c r="I132" s="62">
        <f>H132-I130</f>
        <v>3321.0473859687932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43</v>
      </c>
      <c r="B134" s="146" t="s">
        <v>117</v>
      </c>
      <c r="C134" s="146"/>
      <c r="D134" s="146"/>
      <c r="E134" s="146"/>
      <c r="F134" s="146"/>
      <c r="G134" s="146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9" t="s">
        <v>118</v>
      </c>
      <c r="C135" s="129"/>
      <c r="D135" s="129"/>
      <c r="E135" s="129"/>
      <c r="F135" s="129"/>
      <c r="G135" s="12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9" t="s">
        <v>119</v>
      </c>
      <c r="C136" s="129"/>
      <c r="D136" s="129"/>
      <c r="E136" s="129"/>
      <c r="F136" s="129"/>
      <c r="G136" s="129"/>
      <c r="H136" s="23">
        <f>I136/$I$145</f>
        <v>0</v>
      </c>
      <c r="I136" s="24">
        <v>0</v>
      </c>
    </row>
    <row r="137" spans="1:12" ht="35.65" customHeight="1" x14ac:dyDescent="0.25">
      <c r="A137" s="142" t="s">
        <v>175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6" t="s">
        <v>120</v>
      </c>
      <c r="C139" s="146"/>
      <c r="D139" s="146"/>
      <c r="E139" s="146"/>
      <c r="F139" s="146"/>
      <c r="G139" s="146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9" t="s">
        <v>120</v>
      </c>
      <c r="C140" s="129"/>
      <c r="D140" s="129"/>
      <c r="E140" s="129"/>
      <c r="F140" s="129"/>
      <c r="G140" s="129"/>
      <c r="H140" s="23">
        <f>I140/I145</f>
        <v>0</v>
      </c>
      <c r="I140" s="24">
        <v>0</v>
      </c>
    </row>
    <row r="141" spans="1:12" ht="36.6" customHeight="1" x14ac:dyDescent="0.25">
      <c r="A141" s="142" t="s">
        <v>174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121</v>
      </c>
      <c r="B143" s="147"/>
      <c r="C143" s="147"/>
      <c r="D143" s="147"/>
      <c r="E143" s="147"/>
      <c r="F143" s="55">
        <v>0.18</v>
      </c>
      <c r="G143" s="56">
        <f>I145*F143</f>
        <v>597.7885294743827</v>
      </c>
      <c r="H143" s="57" t="s">
        <v>108</v>
      </c>
      <c r="I143" s="58">
        <f>I97</f>
        <v>160.96027272727272</v>
      </c>
      <c r="L143" s="2"/>
    </row>
    <row r="144" spans="1:12" s="61" customFormat="1" ht="16.5" customHeight="1" x14ac:dyDescent="0.25">
      <c r="A144" s="144" t="s">
        <v>109</v>
      </c>
      <c r="B144" s="144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45">
        <f>I46</f>
        <v>1685.5936363636365</v>
      </c>
      <c r="B145" s="145"/>
      <c r="C145" s="62">
        <f>I66</f>
        <v>620.29845818181832</v>
      </c>
      <c r="D145" s="62">
        <f>I78</f>
        <v>429.73029843545464</v>
      </c>
      <c r="E145" s="62">
        <f>I85</f>
        <v>119.94684316363637</v>
      </c>
      <c r="F145" s="62">
        <f>I89</f>
        <v>158.14074982424731</v>
      </c>
      <c r="G145" s="62">
        <f>I102</f>
        <v>468.2976727272727</v>
      </c>
      <c r="H145" s="62">
        <f>A145+C145+D145+E145+F145+G145</f>
        <v>3482.0076586960658</v>
      </c>
      <c r="I145" s="62">
        <f>H145-I143</f>
        <v>3321.0473859687932</v>
      </c>
      <c r="J145" s="34"/>
      <c r="L145" s="2"/>
    </row>
    <row r="146" spans="1:12" ht="4.5" customHeight="1" x14ac:dyDescent="0.25"/>
    <row r="147" spans="1:12" ht="12" customHeight="1" x14ac:dyDescent="0.25">
      <c r="A147" s="130" t="s">
        <v>122</v>
      </c>
      <c r="B147" s="130"/>
      <c r="C147" s="130"/>
      <c r="D147" s="130"/>
      <c r="E147" s="130"/>
      <c r="F147" s="130"/>
      <c r="G147" s="13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8" t="s">
        <v>123</v>
      </c>
      <c r="B149" s="128"/>
      <c r="C149" s="128"/>
      <c r="D149" s="128"/>
      <c r="E149" s="128"/>
      <c r="F149" s="128"/>
      <c r="G149" s="128"/>
      <c r="H149" s="128"/>
      <c r="I149" s="128"/>
    </row>
    <row r="150" spans="1:12" ht="33.75" customHeight="1" x14ac:dyDescent="0.25">
      <c r="A150" s="22" t="s">
        <v>31</v>
      </c>
      <c r="B150" s="146" t="s">
        <v>124</v>
      </c>
      <c r="C150" s="146"/>
      <c r="D150" s="146"/>
      <c r="E150" s="146"/>
      <c r="F150" s="146"/>
      <c r="G150" s="146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9" t="s">
        <v>125</v>
      </c>
      <c r="C151" s="129"/>
      <c r="D151" s="129"/>
      <c r="E151" s="129"/>
      <c r="F151" s="129"/>
      <c r="G151" s="129"/>
      <c r="H151" s="23">
        <f>I151/$I$116</f>
        <v>6.9259456579648373E-3</v>
      </c>
      <c r="I151" s="24">
        <f>($D$161/$E$163)*H161</f>
        <v>24.116195824746328</v>
      </c>
    </row>
    <row r="152" spans="1:12" ht="15" customHeight="1" x14ac:dyDescent="0.25">
      <c r="A152" s="17">
        <v>2</v>
      </c>
      <c r="B152" s="129" t="s">
        <v>126</v>
      </c>
      <c r="C152" s="129"/>
      <c r="D152" s="129"/>
      <c r="E152" s="129"/>
      <c r="F152" s="129"/>
      <c r="G152" s="129"/>
      <c r="H152" s="23">
        <f>I152/$I$116</f>
        <v>3.1965903036760786E-2</v>
      </c>
      <c r="I152" s="24">
        <f>($D$161/$E$163)*H162</f>
        <v>111.3055191911369</v>
      </c>
    </row>
    <row r="153" spans="1:12" ht="15" customHeight="1" x14ac:dyDescent="0.25">
      <c r="A153" s="17">
        <v>3</v>
      </c>
      <c r="B153" s="129" t="s">
        <v>11</v>
      </c>
      <c r="C153" s="129"/>
      <c r="D153" s="129"/>
      <c r="E153" s="129"/>
      <c r="F153" s="129"/>
      <c r="G153" s="129"/>
      <c r="H153" s="23">
        <f>I153/$I$116</f>
        <v>2.6638252530633993E-2</v>
      </c>
      <c r="I153" s="24">
        <f>($D$161/$E$163)*H163</f>
        <v>92.754599325947424</v>
      </c>
    </row>
    <row r="154" spans="1:12" ht="15" customHeight="1" x14ac:dyDescent="0.25">
      <c r="A154" s="17">
        <v>4</v>
      </c>
      <c r="B154" s="129" t="s">
        <v>127</v>
      </c>
      <c r="C154" s="129"/>
      <c r="D154" s="129"/>
      <c r="E154" s="129"/>
      <c r="F154" s="129"/>
      <c r="G154" s="12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9" t="s">
        <v>128</v>
      </c>
      <c r="C155" s="129"/>
      <c r="D155" s="129"/>
      <c r="E155" s="129"/>
      <c r="F155" s="129"/>
      <c r="G155" s="12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2" t="s">
        <v>129</v>
      </c>
      <c r="B156" s="142"/>
      <c r="C156" s="142"/>
      <c r="D156" s="142"/>
      <c r="E156" s="142"/>
      <c r="F156" s="142"/>
      <c r="G156" s="142"/>
      <c r="H156" s="25">
        <f>H151+H152+H153+H154+H155</f>
        <v>6.5530101225359613E-2</v>
      </c>
      <c r="I156" s="26">
        <f>SUM(I151:I155)</f>
        <v>228.17631434183065</v>
      </c>
    </row>
    <row r="157" spans="1:12" ht="11.25" customHeight="1" x14ac:dyDescent="0.25">
      <c r="A157" s="29" t="s">
        <v>130</v>
      </c>
      <c r="B157" s="143" t="s">
        <v>131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132</v>
      </c>
      <c r="B158" s="134" t="s">
        <v>133</v>
      </c>
      <c r="C158" s="134"/>
      <c r="D158" s="134"/>
      <c r="E158" s="134"/>
      <c r="F158" s="134"/>
      <c r="G158" s="134"/>
      <c r="H158" s="134"/>
      <c r="I158" s="134"/>
    </row>
    <row r="159" spans="1:12" ht="13.5" customHeight="1" x14ac:dyDescent="0.25">
      <c r="A159" s="137" t="s">
        <v>134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135</v>
      </c>
      <c r="B160" s="138"/>
      <c r="C160" s="17" t="s">
        <v>136</v>
      </c>
      <c r="D160" s="139" t="s">
        <v>137</v>
      </c>
      <c r="E160" s="139"/>
      <c r="F160" s="17" t="s">
        <v>138</v>
      </c>
      <c r="G160" s="203" t="s">
        <v>139</v>
      </c>
      <c r="H160" s="206" t="s">
        <v>140</v>
      </c>
      <c r="I160" s="206"/>
    </row>
    <row r="161" spans="1:10" ht="13.5" customHeight="1" x14ac:dyDescent="0.25">
      <c r="A161" s="140">
        <f>I116</f>
        <v>3482.0076586960658</v>
      </c>
      <c r="B161" s="140"/>
      <c r="C161" s="24">
        <f>I147</f>
        <v>0</v>
      </c>
      <c r="D161" s="141">
        <f>A161+C161</f>
        <v>3482.0076586960658</v>
      </c>
      <c r="E161" s="141"/>
      <c r="F161" s="17" t="str">
        <f>B151</f>
        <v>PIS</v>
      </c>
      <c r="G161" s="204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09" t="s">
        <v>141</v>
      </c>
      <c r="B162" s="209"/>
      <c r="C162" s="203">
        <v>1</v>
      </c>
      <c r="D162" s="210">
        <f>G166/1</f>
        <v>0.11749999999999999</v>
      </c>
      <c r="E162" s="211">
        <f>C162-D162</f>
        <v>0.88250000000000006</v>
      </c>
      <c r="F162" s="17" t="str">
        <f>B152</f>
        <v>COFINS</v>
      </c>
      <c r="G162" s="204">
        <v>7.5999999999999998E-2</v>
      </c>
      <c r="H162" s="207">
        <v>0.03</v>
      </c>
      <c r="I162" s="207"/>
    </row>
    <row r="163" spans="1:10" ht="13.5" customHeight="1" x14ac:dyDescent="0.25">
      <c r="A163" s="212" t="s">
        <v>142</v>
      </c>
      <c r="B163" s="212"/>
      <c r="C163" s="213">
        <v>1</v>
      </c>
      <c r="D163" s="214">
        <f>H166</f>
        <v>6.1499999999999999E-2</v>
      </c>
      <c r="E163" s="215">
        <f>C163-D163</f>
        <v>0.9385</v>
      </c>
      <c r="F163" s="17" t="str">
        <f>B153</f>
        <v>ISS</v>
      </c>
      <c r="G163" s="204">
        <f>I11</f>
        <v>2.5000000000000001E-2</v>
      </c>
      <c r="H163" s="207">
        <f>I11</f>
        <v>2.5000000000000001E-2</v>
      </c>
      <c r="I163" s="207"/>
    </row>
    <row r="164" spans="1:10" ht="13.5" customHeight="1" x14ac:dyDescent="0.25">
      <c r="A164" s="136" t="s">
        <v>143</v>
      </c>
      <c r="B164" s="136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4">
        <v>0</v>
      </c>
      <c r="H164" s="207">
        <v>0</v>
      </c>
      <c r="I164" s="207"/>
    </row>
    <row r="165" spans="1:10" ht="13.5" customHeight="1" x14ac:dyDescent="0.25">
      <c r="A165" s="133" t="s">
        <v>145</v>
      </c>
      <c r="B165" s="133" t="s">
        <v>146</v>
      </c>
      <c r="C165" s="133"/>
      <c r="D165" s="133"/>
      <c r="E165" s="133"/>
      <c r="F165" s="12" t="s">
        <v>147</v>
      </c>
      <c r="G165" s="204">
        <v>0</v>
      </c>
      <c r="H165" s="207">
        <v>0</v>
      </c>
      <c r="I165" s="207"/>
    </row>
    <row r="166" spans="1:10" ht="18" customHeight="1" x14ac:dyDescent="0.25">
      <c r="A166" s="133"/>
      <c r="B166" s="133"/>
      <c r="C166" s="133"/>
      <c r="D166" s="133"/>
      <c r="E166" s="133"/>
      <c r="F166" s="3" t="s">
        <v>148</v>
      </c>
      <c r="G166" s="205">
        <f>SUM(G161:G165)</f>
        <v>0.11749999999999999</v>
      </c>
      <c r="H166" s="208">
        <f>SUM(H161:I165)</f>
        <v>6.1499999999999999E-2</v>
      </c>
      <c r="I166" s="208"/>
    </row>
    <row r="167" spans="1:10" ht="18" customHeight="1" x14ac:dyDescent="0.25">
      <c r="A167" s="29" t="s">
        <v>149</v>
      </c>
      <c r="B167" s="134" t="s">
        <v>150</v>
      </c>
      <c r="C167" s="134"/>
      <c r="D167" s="134"/>
      <c r="E167" s="134"/>
      <c r="F167" s="134"/>
      <c r="G167" s="134"/>
      <c r="H167" s="134"/>
      <c r="I167" s="134"/>
    </row>
    <row r="168" spans="1:10" ht="4.5" customHeight="1" x14ac:dyDescent="0.25">
      <c r="A168" s="65"/>
      <c r="B168" s="135"/>
      <c r="C168" s="135"/>
      <c r="D168" s="135"/>
      <c r="E168" s="135"/>
      <c r="F168" s="135"/>
      <c r="G168" s="135"/>
      <c r="H168" s="135"/>
      <c r="I168" s="135"/>
    </row>
    <row r="169" spans="1:10" ht="12" customHeight="1" x14ac:dyDescent="0.25">
      <c r="A169" s="130" t="s">
        <v>151</v>
      </c>
      <c r="B169" s="130"/>
      <c r="C169" s="130"/>
      <c r="D169" s="130"/>
      <c r="E169" s="130"/>
      <c r="F169" s="130"/>
      <c r="G169" s="130"/>
      <c r="H169" s="47">
        <f>H156</f>
        <v>6.5530101225359613E-2</v>
      </c>
      <c r="I169" s="48">
        <f>I156</f>
        <v>228.17631434183065</v>
      </c>
    </row>
    <row r="170" spans="1:10" ht="4.5" customHeight="1" x14ac:dyDescent="0.25"/>
    <row r="171" spans="1:10" ht="11.25" customHeight="1" x14ac:dyDescent="0.25">
      <c r="A171" s="132" t="s">
        <v>152</v>
      </c>
      <c r="B171" s="132"/>
      <c r="C171" s="132"/>
      <c r="D171" s="132"/>
      <c r="E171" s="132"/>
      <c r="F171" s="132"/>
      <c r="G171" s="132"/>
      <c r="H171" s="132"/>
      <c r="I171" s="132"/>
    </row>
    <row r="172" spans="1:10" ht="11.25" customHeight="1" x14ac:dyDescent="0.25">
      <c r="A172" s="128" t="s">
        <v>30</v>
      </c>
      <c r="B172" s="128"/>
      <c r="C172" s="128"/>
      <c r="D172" s="128"/>
      <c r="E172" s="128"/>
      <c r="F172" s="128"/>
      <c r="G172" s="128"/>
      <c r="H172" s="128"/>
      <c r="I172" s="128"/>
    </row>
    <row r="173" spans="1:10" ht="15" customHeight="1" x14ac:dyDescent="0.25">
      <c r="A173" s="17">
        <v>1</v>
      </c>
      <c r="B173" s="129" t="s">
        <v>153</v>
      </c>
      <c r="C173" s="129"/>
      <c r="D173" s="129"/>
      <c r="E173" s="129"/>
      <c r="F173" s="129"/>
      <c r="G173" s="129"/>
      <c r="H173" s="23">
        <f>I173/$G$196</f>
        <v>0.45431537859387428</v>
      </c>
      <c r="I173" s="66">
        <f>I46</f>
        <v>1685.5936363636365</v>
      </c>
    </row>
    <row r="174" spans="1:10" ht="15" customHeight="1" x14ac:dyDescent="0.25">
      <c r="A174" s="17">
        <v>2</v>
      </c>
      <c r="B174" s="129" t="s">
        <v>154</v>
      </c>
      <c r="C174" s="129"/>
      <c r="D174" s="129"/>
      <c r="E174" s="129"/>
      <c r="F174" s="129"/>
      <c r="G174" s="129"/>
      <c r="H174" s="23">
        <f>I174/$G$196</f>
        <v>0.35796509263601167</v>
      </c>
      <c r="I174" s="66">
        <f>I66+I78+I85+I89</f>
        <v>1328.1163496051565</v>
      </c>
    </row>
    <row r="175" spans="1:10" ht="15" customHeight="1" x14ac:dyDescent="0.25">
      <c r="A175" s="17">
        <v>3</v>
      </c>
      <c r="B175" s="129" t="s">
        <v>155</v>
      </c>
      <c r="C175" s="129"/>
      <c r="D175" s="129"/>
      <c r="E175" s="129"/>
      <c r="F175" s="129"/>
      <c r="G175" s="129"/>
      <c r="H175" s="23">
        <f>I175/$G$196</f>
        <v>0.12621952877011403</v>
      </c>
      <c r="I175" s="66">
        <f>I102</f>
        <v>468.2976727272727</v>
      </c>
    </row>
    <row r="176" spans="1:10" s="28" customFormat="1" ht="15" customHeight="1" x14ac:dyDescent="0.25">
      <c r="A176" s="130" t="s">
        <v>156</v>
      </c>
      <c r="B176" s="130"/>
      <c r="C176" s="130"/>
      <c r="D176" s="130"/>
      <c r="E176" s="130"/>
      <c r="F176" s="130"/>
      <c r="G176" s="130"/>
      <c r="H176" s="47">
        <f>H173+H174+H175</f>
        <v>0.93849999999999989</v>
      </c>
      <c r="I176" s="48">
        <f>SUM(I173:I175)</f>
        <v>3482.0076586960658</v>
      </c>
      <c r="J176" s="35"/>
    </row>
    <row r="177" spans="1:11" ht="4.5" customHeight="1" x14ac:dyDescent="0.25"/>
    <row r="178" spans="1:11" ht="11.25" customHeight="1" x14ac:dyDescent="0.25">
      <c r="A178" s="128" t="s">
        <v>100</v>
      </c>
      <c r="B178" s="128"/>
      <c r="C178" s="128"/>
      <c r="D178" s="128"/>
      <c r="E178" s="128"/>
      <c r="F178" s="128"/>
      <c r="G178" s="128"/>
      <c r="H178" s="128"/>
      <c r="I178" s="128"/>
    </row>
    <row r="179" spans="1:11" ht="15" customHeight="1" x14ac:dyDescent="0.25">
      <c r="A179" s="17">
        <v>1</v>
      </c>
      <c r="B179" s="129" t="s">
        <v>157</v>
      </c>
      <c r="C179" s="129"/>
      <c r="D179" s="129"/>
      <c r="E179" s="129"/>
      <c r="F179" s="129"/>
      <c r="G179" s="129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9" t="s">
        <v>158</v>
      </c>
      <c r="C180" s="129"/>
      <c r="D180" s="129"/>
      <c r="E180" s="129"/>
      <c r="F180" s="129"/>
      <c r="G180" s="12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9" t="s">
        <v>159</v>
      </c>
      <c r="C181" s="129"/>
      <c r="D181" s="129"/>
      <c r="E181" s="129"/>
      <c r="F181" s="129"/>
      <c r="G181" s="129"/>
      <c r="H181" s="23">
        <f>I181/$G$196</f>
        <v>0</v>
      </c>
      <c r="I181" s="24">
        <f>I141</f>
        <v>0</v>
      </c>
    </row>
    <row r="182" spans="1:11" ht="15" customHeight="1" x14ac:dyDescent="0.25">
      <c r="A182" s="130" t="s">
        <v>160</v>
      </c>
      <c r="B182" s="130"/>
      <c r="C182" s="130"/>
      <c r="D182" s="130"/>
      <c r="E182" s="130"/>
      <c r="F182" s="130"/>
      <c r="G182" s="13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8" t="s">
        <v>123</v>
      </c>
      <c r="B184" s="128"/>
      <c r="C184" s="128"/>
      <c r="D184" s="128"/>
      <c r="E184" s="128"/>
      <c r="F184" s="128"/>
      <c r="G184" s="128"/>
      <c r="H184" s="128"/>
      <c r="I184" s="128"/>
    </row>
    <row r="185" spans="1:11" ht="15" customHeight="1" x14ac:dyDescent="0.25">
      <c r="A185" s="17">
        <v>1</v>
      </c>
      <c r="B185" s="129" t="s">
        <v>161</v>
      </c>
      <c r="C185" s="129"/>
      <c r="D185" s="129"/>
      <c r="E185" s="129"/>
      <c r="F185" s="129"/>
      <c r="G185" s="129"/>
      <c r="H185" s="23">
        <f>I185/$G$196</f>
        <v>6.1500000000000006E-2</v>
      </c>
      <c r="I185" s="24">
        <f>I156</f>
        <v>228.17631434183065</v>
      </c>
    </row>
    <row r="186" spans="1:11" ht="15" customHeight="1" x14ac:dyDescent="0.25">
      <c r="A186" s="130" t="s">
        <v>162</v>
      </c>
      <c r="B186" s="130"/>
      <c r="C186" s="130"/>
      <c r="D186" s="130"/>
      <c r="E186" s="130"/>
      <c r="F186" s="130"/>
      <c r="G186" s="130"/>
      <c r="H186" s="47">
        <f>H185</f>
        <v>6.1500000000000006E-2</v>
      </c>
      <c r="I186" s="48">
        <f>I156</f>
        <v>228.17631434183065</v>
      </c>
      <c r="K186" s="41"/>
    </row>
    <row r="187" spans="1:11" ht="4.5" customHeight="1" x14ac:dyDescent="0.25"/>
    <row r="188" spans="1:11" ht="11.25" customHeight="1" x14ac:dyDescent="0.25">
      <c r="A188" s="131" t="s">
        <v>183</v>
      </c>
      <c r="B188" s="131"/>
      <c r="C188" s="131"/>
      <c r="D188" s="131"/>
      <c r="E188" s="131"/>
      <c r="F188" s="131"/>
      <c r="G188" s="131"/>
      <c r="H188" s="131"/>
      <c r="I188" s="13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199</v>
      </c>
      <c r="B190" s="182"/>
      <c r="C190" s="182"/>
      <c r="D190" s="182"/>
      <c r="E190" s="182"/>
      <c r="F190" s="182"/>
      <c r="G190" s="182"/>
      <c r="H190" s="183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1" t="s">
        <v>181</v>
      </c>
      <c r="B192" s="131"/>
      <c r="C192" s="131"/>
      <c r="D192" s="131"/>
      <c r="E192" s="131"/>
      <c r="F192" s="181"/>
      <c r="G192" s="184" t="s">
        <v>185</v>
      </c>
      <c r="H192" s="185"/>
      <c r="I192" s="186"/>
    </row>
    <row r="193" spans="1:9" ht="11.25" customHeight="1" x14ac:dyDescent="0.25">
      <c r="A193" s="131"/>
      <c r="B193" s="131"/>
      <c r="C193" s="131"/>
      <c r="D193" s="131"/>
      <c r="E193" s="131"/>
      <c r="F193" s="131"/>
      <c r="G193" s="100"/>
      <c r="H193" s="101"/>
      <c r="I193" s="102">
        <f>((H70+H76+H77+H82+H83+H84)+((H70+H76+H77+H82+H83+H84)*H66))*I46*H196</f>
        <v>648.99102411772367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182</v>
      </c>
      <c r="B195" s="189"/>
      <c r="C195" s="189"/>
      <c r="D195" s="189"/>
      <c r="E195" s="189"/>
      <c r="F195" s="190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3">
        <f>I176+I182+I186</f>
        <v>3710.1839730378965</v>
      </c>
      <c r="H196" s="74">
        <f>IF(D6="12x36",2,1)</f>
        <v>1</v>
      </c>
      <c r="I196" s="84">
        <f>G196*H196</f>
        <v>3710.1839730378965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C1596-E0C0-45C4-A824-1B479AB99D83}">
  <dimension ref="A1:L196"/>
  <sheetViews>
    <sheetView showGridLines="0" tabSelected="1" view="pageBreakPreview" topLeftCell="A165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211</v>
      </c>
      <c r="D2" s="169"/>
      <c r="E2" s="202" t="s">
        <v>226</v>
      </c>
      <c r="F2" s="170"/>
      <c r="G2" s="170"/>
      <c r="H2" s="170"/>
      <c r="I2" s="170"/>
    </row>
    <row r="3" spans="1:11" ht="11.25" customHeight="1" x14ac:dyDescent="0.25">
      <c r="A3" s="168" t="s">
        <v>2</v>
      </c>
      <c r="B3" s="16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4</v>
      </c>
      <c r="B5" s="151"/>
      <c r="C5" s="151"/>
      <c r="D5" s="171" t="s">
        <v>219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200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40</v>
      </c>
      <c r="E6" s="151"/>
      <c r="F6" s="151"/>
      <c r="G6" s="172"/>
      <c r="H6" s="172"/>
      <c r="I6" s="173"/>
    </row>
    <row r="7" spans="1:11" ht="22.5" customHeight="1" x14ac:dyDescent="0.25">
      <c r="A7" s="151" t="s">
        <v>5</v>
      </c>
      <c r="B7" s="151"/>
      <c r="C7" s="151"/>
      <c r="D7" s="129" t="s">
        <v>213</v>
      </c>
      <c r="E7" s="129"/>
      <c r="F7" s="129"/>
      <c r="G7" s="174" t="s">
        <v>6</v>
      </c>
      <c r="H7" s="174"/>
      <c r="I7" s="175">
        <v>0.4</v>
      </c>
    </row>
    <row r="8" spans="1:11" ht="22.5" customHeight="1" x14ac:dyDescent="0.25">
      <c r="A8" s="151" t="s">
        <v>7</v>
      </c>
      <c r="B8" s="151"/>
      <c r="C8" s="151"/>
      <c r="D8" s="129" t="s">
        <v>14</v>
      </c>
      <c r="E8" s="129"/>
      <c r="F8" s="129"/>
      <c r="G8" s="174"/>
      <c r="H8" s="174"/>
      <c r="I8" s="175"/>
    </row>
    <row r="9" spans="1:11" ht="24.75" customHeight="1" x14ac:dyDescent="0.25">
      <c r="A9" s="151" t="s">
        <v>8</v>
      </c>
      <c r="B9" s="151"/>
      <c r="C9" s="151"/>
      <c r="D9" s="151" t="s">
        <v>216</v>
      </c>
      <c r="E9" s="151"/>
      <c r="F9" s="151"/>
      <c r="G9" s="174" t="s">
        <v>9</v>
      </c>
      <c r="H9" s="174"/>
      <c r="I9" s="9" t="s">
        <v>184</v>
      </c>
    </row>
    <row r="10" spans="1:11" ht="39" customHeight="1" x14ac:dyDescent="0.25">
      <c r="A10" s="180" t="s">
        <v>177</v>
      </c>
      <c r="B10" s="180"/>
      <c r="C10" s="180"/>
      <c r="D10" s="180"/>
      <c r="E10" s="180"/>
      <c r="F10" s="180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9" t="s">
        <v>11</v>
      </c>
      <c r="B11" s="139"/>
      <c r="C11" s="139"/>
      <c r="D11" s="139"/>
      <c r="E11" s="139"/>
      <c r="F11" s="139"/>
      <c r="G11" s="10" t="str">
        <f>D9</f>
        <v>Porto Alegre</v>
      </c>
      <c r="H11" s="10" t="s">
        <v>12</v>
      </c>
      <c r="I11" s="13">
        <v>2.5000000000000001E-2</v>
      </c>
    </row>
    <row r="12" spans="1:11" ht="15" customHeight="1" x14ac:dyDescent="0.25">
      <c r="A12" s="139" t="s">
        <v>13</v>
      </c>
      <c r="B12" s="139"/>
      <c r="C12" s="139"/>
      <c r="D12" s="139"/>
      <c r="E12" s="139"/>
      <c r="F12" s="139"/>
      <c r="G12" s="176" t="s">
        <v>14</v>
      </c>
      <c r="H12" s="10" t="s">
        <v>15</v>
      </c>
      <c r="I12" s="11">
        <v>5.3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16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17</v>
      </c>
      <c r="I14" s="9">
        <v>0.06</v>
      </c>
    </row>
    <row r="15" spans="1:11" ht="11.25" customHeight="1" x14ac:dyDescent="0.25">
      <c r="A15" s="139" t="s">
        <v>176</v>
      </c>
      <c r="B15" s="139"/>
      <c r="C15" s="139"/>
      <c r="D15" s="139"/>
      <c r="E15" s="139"/>
      <c r="F15" s="139"/>
      <c r="G15" s="176" t="s">
        <v>14</v>
      </c>
      <c r="H15" s="10" t="s">
        <v>15</v>
      </c>
      <c r="I15" s="11">
        <v>27.15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16</v>
      </c>
      <c r="I16" s="14">
        <v>22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17</v>
      </c>
      <c r="I17" s="9">
        <v>0.19</v>
      </c>
    </row>
    <row r="18" spans="1:9" ht="11.25" customHeight="1" x14ac:dyDescent="0.25">
      <c r="A18" s="139" t="s">
        <v>19</v>
      </c>
      <c r="B18" s="139"/>
      <c r="C18" s="139"/>
      <c r="D18" s="139"/>
      <c r="E18" s="139"/>
      <c r="F18" s="139"/>
      <c r="G18" s="176" t="s">
        <v>14</v>
      </c>
      <c r="H18" s="10" t="s">
        <v>15</v>
      </c>
      <c r="I18" s="11">
        <v>0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16</v>
      </c>
      <c r="I19" s="14">
        <v>0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17</v>
      </c>
      <c r="I20" s="9">
        <v>0</v>
      </c>
    </row>
    <row r="21" spans="1:9" ht="14.25" customHeight="1" x14ac:dyDescent="0.25">
      <c r="A21" s="138" t="s">
        <v>206</v>
      </c>
      <c r="B21" s="138"/>
      <c r="C21" s="138"/>
      <c r="D21" s="138"/>
      <c r="E21" s="138"/>
      <c r="F21" s="13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38" t="s">
        <v>205</v>
      </c>
      <c r="B22" s="138"/>
      <c r="C22" s="138"/>
      <c r="D22" s="138"/>
      <c r="E22" s="138"/>
      <c r="F22" s="13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39" t="s">
        <v>178</v>
      </c>
      <c r="B23" s="178"/>
      <c r="C23" s="178"/>
      <c r="D23" s="178"/>
      <c r="E23" s="178"/>
      <c r="F23" s="179"/>
      <c r="G23" s="109" t="s">
        <v>14</v>
      </c>
      <c r="H23" s="15" t="s">
        <v>20</v>
      </c>
      <c r="I23" s="110" t="s">
        <v>184</v>
      </c>
    </row>
    <row r="24" spans="1:9" ht="22.5" customHeight="1" x14ac:dyDescent="0.25">
      <c r="A24" s="156" t="s">
        <v>21</v>
      </c>
      <c r="B24" s="156"/>
      <c r="C24" s="156"/>
      <c r="D24" s="156"/>
      <c r="E24" s="156"/>
      <c r="F24" s="156"/>
      <c r="G24" s="15"/>
      <c r="H24" s="15" t="s">
        <v>22</v>
      </c>
      <c r="I24" s="18">
        <v>0.37</v>
      </c>
    </row>
    <row r="25" spans="1:9" ht="34.5" customHeight="1" x14ac:dyDescent="0.25">
      <c r="A25" s="138" t="s">
        <v>23</v>
      </c>
      <c r="B25" s="138"/>
      <c r="C25" s="138"/>
      <c r="D25" s="138"/>
      <c r="E25" s="138"/>
      <c r="F25" s="138"/>
      <c r="G25" s="10"/>
      <c r="H25" s="10" t="s">
        <v>24</v>
      </c>
      <c r="I25" s="11">
        <f>I10/H10*I5</f>
        <v>1605.3272727272727</v>
      </c>
    </row>
    <row r="26" spans="1:9" ht="15" customHeight="1" x14ac:dyDescent="0.25">
      <c r="A26" s="138" t="s">
        <v>25</v>
      </c>
      <c r="B26" s="138"/>
      <c r="C26" s="138"/>
      <c r="D26" s="138"/>
      <c r="E26" s="138"/>
      <c r="F26" s="138"/>
      <c r="G26" s="15"/>
      <c r="H26" s="19" t="s">
        <v>26</v>
      </c>
      <c r="I26" s="20" t="s">
        <v>184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27</v>
      </c>
      <c r="I27" s="9" t="s">
        <v>184</v>
      </c>
    </row>
    <row r="28" spans="1:9" ht="26.25" customHeight="1" x14ac:dyDescent="0.25">
      <c r="A28" s="138" t="s">
        <v>28</v>
      </c>
      <c r="B28" s="138"/>
      <c r="C28" s="138"/>
      <c r="D28" s="138"/>
      <c r="E28" s="138"/>
      <c r="F28" s="138"/>
      <c r="G28" s="15"/>
      <c r="H28" s="10" t="s">
        <v>26</v>
      </c>
      <c r="I28" s="20" t="s">
        <v>184</v>
      </c>
    </row>
    <row r="29" spans="1:9" ht="35.25" customHeight="1" x14ac:dyDescent="0.25">
      <c r="A29" s="138" t="s">
        <v>29</v>
      </c>
      <c r="B29" s="138"/>
      <c r="C29" s="138"/>
      <c r="D29" s="138"/>
      <c r="E29" s="138"/>
      <c r="F29" s="138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8" t="s">
        <v>30</v>
      </c>
      <c r="B36" s="128"/>
      <c r="C36" s="128"/>
      <c r="D36" s="128"/>
      <c r="E36" s="128"/>
      <c r="F36" s="128"/>
      <c r="G36" s="128"/>
      <c r="H36" s="128"/>
      <c r="I36" s="128"/>
    </row>
    <row r="37" spans="1:10" ht="33.75" customHeight="1" x14ac:dyDescent="0.25">
      <c r="A37" s="22" t="s">
        <v>31</v>
      </c>
      <c r="B37" s="146" t="s">
        <v>32</v>
      </c>
      <c r="C37" s="146"/>
      <c r="D37" s="146"/>
      <c r="E37" s="146"/>
      <c r="F37" s="146"/>
      <c r="G37" s="146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9" t="s">
        <v>35</v>
      </c>
      <c r="C38" s="129"/>
      <c r="D38" s="129"/>
      <c r="E38" s="129"/>
      <c r="F38" s="129"/>
      <c r="G38" s="129"/>
      <c r="H38" s="23">
        <f t="shared" ref="H38:H45" si="0">I38/$I$46</f>
        <v>0.56497175141242939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9" t="s">
        <v>36</v>
      </c>
      <c r="C39" s="129"/>
      <c r="D39" s="129"/>
      <c r="E39" s="129"/>
      <c r="F39" s="129"/>
      <c r="G39" s="129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9" t="s">
        <v>37</v>
      </c>
      <c r="C40" s="129"/>
      <c r="D40" s="129"/>
      <c r="E40" s="129"/>
      <c r="F40" s="129"/>
      <c r="G40" s="12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9" t="s">
        <v>38</v>
      </c>
      <c r="C41" s="129"/>
      <c r="D41" s="129"/>
      <c r="E41" s="129"/>
      <c r="F41" s="129"/>
      <c r="G41" s="12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9" t="s">
        <v>39</v>
      </c>
      <c r="C42" s="129"/>
      <c r="D42" s="129"/>
      <c r="E42" s="129"/>
      <c r="F42" s="129"/>
      <c r="G42" s="129"/>
      <c r="H42" s="23">
        <f t="shared" si="0"/>
        <v>0.22598870056497175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9" t="s">
        <v>171</v>
      </c>
      <c r="C43" s="129"/>
      <c r="D43" s="129"/>
      <c r="E43" s="129"/>
      <c r="F43" s="129"/>
      <c r="G43" s="129"/>
      <c r="H43" s="23">
        <f t="shared" si="0"/>
        <v>0.20903954802259886</v>
      </c>
      <c r="I43" s="24">
        <f>IF(I24="Não aplicável",0,I38*I24)</f>
        <v>593.97109090909089</v>
      </c>
    </row>
    <row r="44" spans="1:10" ht="15" customHeight="1" x14ac:dyDescent="0.25">
      <c r="A44" s="17">
        <f t="shared" si="1"/>
        <v>7</v>
      </c>
      <c r="B44" s="129" t="s">
        <v>40</v>
      </c>
      <c r="C44" s="129"/>
      <c r="D44" s="129"/>
      <c r="E44" s="129"/>
      <c r="F44" s="129"/>
      <c r="G44" s="129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9" t="s">
        <v>41</v>
      </c>
      <c r="C45" s="129"/>
      <c r="D45" s="129"/>
      <c r="E45" s="129"/>
      <c r="F45" s="129"/>
      <c r="G45" s="129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42</v>
      </c>
      <c r="B46" s="142"/>
      <c r="C46" s="142"/>
      <c r="D46" s="142"/>
      <c r="E46" s="142"/>
      <c r="F46" s="142"/>
      <c r="G46" s="142"/>
      <c r="H46" s="25">
        <f>SUM(H38:H45)</f>
        <v>1</v>
      </c>
      <c r="I46" s="26">
        <f>SUM(I38:I45)</f>
        <v>2841.4292727272727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6" t="s">
        <v>44</v>
      </c>
      <c r="C57" s="146"/>
      <c r="D57" s="146"/>
      <c r="E57" s="146"/>
      <c r="F57" s="146"/>
      <c r="G57" s="146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9" t="s">
        <v>45</v>
      </c>
      <c r="C58" s="129"/>
      <c r="D58" s="129"/>
      <c r="E58" s="129"/>
      <c r="F58" s="129"/>
      <c r="G58" s="129"/>
      <c r="H58" s="23">
        <v>0.2</v>
      </c>
      <c r="I58" s="24">
        <f t="shared" ref="I58:I65" si="2">$I$46*H58</f>
        <v>568.28585454545453</v>
      </c>
    </row>
    <row r="59" spans="1:10" ht="15" customHeight="1" x14ac:dyDescent="0.25">
      <c r="A59" s="17">
        <v>2</v>
      </c>
      <c r="B59" s="129" t="s">
        <v>46</v>
      </c>
      <c r="C59" s="129"/>
      <c r="D59" s="129"/>
      <c r="E59" s="129"/>
      <c r="F59" s="129"/>
      <c r="G59" s="129"/>
      <c r="H59" s="23">
        <v>1.4999999999999999E-2</v>
      </c>
      <c r="I59" s="24">
        <f t="shared" si="2"/>
        <v>42.621439090909092</v>
      </c>
    </row>
    <row r="60" spans="1:10" ht="15" customHeight="1" x14ac:dyDescent="0.25">
      <c r="A60" s="17">
        <v>3</v>
      </c>
      <c r="B60" s="129" t="s">
        <v>47</v>
      </c>
      <c r="C60" s="129"/>
      <c r="D60" s="129"/>
      <c r="E60" s="129"/>
      <c r="F60" s="129"/>
      <c r="G60" s="129"/>
      <c r="H60" s="23">
        <v>0.01</v>
      </c>
      <c r="I60" s="24">
        <f t="shared" si="2"/>
        <v>28.414292727272727</v>
      </c>
    </row>
    <row r="61" spans="1:10" ht="15" customHeight="1" x14ac:dyDescent="0.25">
      <c r="A61" s="17">
        <v>4</v>
      </c>
      <c r="B61" s="129" t="s">
        <v>48</v>
      </c>
      <c r="C61" s="129"/>
      <c r="D61" s="129"/>
      <c r="E61" s="129"/>
      <c r="F61" s="129"/>
      <c r="G61" s="129"/>
      <c r="H61" s="23">
        <v>2E-3</v>
      </c>
      <c r="I61" s="24">
        <f t="shared" si="2"/>
        <v>5.6828585454545459</v>
      </c>
    </row>
    <row r="62" spans="1:10" ht="15" customHeight="1" x14ac:dyDescent="0.25">
      <c r="A62" s="17">
        <v>5</v>
      </c>
      <c r="B62" s="129" t="s">
        <v>49</v>
      </c>
      <c r="C62" s="129"/>
      <c r="D62" s="129"/>
      <c r="E62" s="129"/>
      <c r="F62" s="129"/>
      <c r="G62" s="129"/>
      <c r="H62" s="23">
        <v>2.5000000000000001E-2</v>
      </c>
      <c r="I62" s="24">
        <f t="shared" si="2"/>
        <v>71.035731818181816</v>
      </c>
    </row>
    <row r="63" spans="1:10" ht="15" customHeight="1" x14ac:dyDescent="0.25">
      <c r="A63" s="17">
        <v>6</v>
      </c>
      <c r="B63" s="129" t="s">
        <v>50</v>
      </c>
      <c r="C63" s="129"/>
      <c r="D63" s="129"/>
      <c r="E63" s="129"/>
      <c r="F63" s="129"/>
      <c r="G63" s="129"/>
      <c r="H63" s="23">
        <v>0.08</v>
      </c>
      <c r="I63" s="24">
        <f t="shared" si="2"/>
        <v>227.31434181818182</v>
      </c>
    </row>
    <row r="64" spans="1:10" ht="15" customHeight="1" x14ac:dyDescent="0.25">
      <c r="A64" s="17">
        <v>7</v>
      </c>
      <c r="B64" s="129" t="s">
        <v>51</v>
      </c>
      <c r="C64" s="129"/>
      <c r="D64" s="129"/>
      <c r="E64" s="129"/>
      <c r="F64" s="129"/>
      <c r="G64" s="129"/>
      <c r="H64" s="23">
        <v>0.03</v>
      </c>
      <c r="I64" s="24">
        <f t="shared" si="2"/>
        <v>85.242878181818185</v>
      </c>
    </row>
    <row r="65" spans="1:10" ht="15" customHeight="1" x14ac:dyDescent="0.25">
      <c r="A65" s="17">
        <v>8</v>
      </c>
      <c r="B65" s="129" t="s">
        <v>52</v>
      </c>
      <c r="C65" s="129"/>
      <c r="D65" s="129"/>
      <c r="E65" s="129"/>
      <c r="F65" s="129"/>
      <c r="G65" s="129"/>
      <c r="H65" s="23">
        <v>6.0000000000000001E-3</v>
      </c>
      <c r="I65" s="24">
        <f t="shared" si="2"/>
        <v>17.048575636363637</v>
      </c>
    </row>
    <row r="66" spans="1:10" s="28" customFormat="1" ht="15" customHeight="1" x14ac:dyDescent="0.25">
      <c r="A66" s="142" t="s">
        <v>53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1045.6459723636365</v>
      </c>
      <c r="J66" s="27"/>
    </row>
    <row r="67" spans="1:10" ht="15" customHeight="1" x14ac:dyDescent="0.25">
      <c r="A67" s="157" t="s">
        <v>54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55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56</v>
      </c>
      <c r="B69" s="146" t="s">
        <v>57</v>
      </c>
      <c r="C69" s="146"/>
      <c r="D69" s="146"/>
      <c r="E69" s="146"/>
      <c r="F69" s="146"/>
      <c r="G69" s="146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9" t="s">
        <v>58</v>
      </c>
      <c r="C70" s="129"/>
      <c r="D70" s="129"/>
      <c r="E70" s="129"/>
      <c r="F70" s="129"/>
      <c r="G70" s="129"/>
      <c r="H70" s="23">
        <v>0.119314</v>
      </c>
      <c r="I70" s="24">
        <f t="shared" ref="I70:I77" si="3">$I$46*H70</f>
        <v>339.02229224618185</v>
      </c>
    </row>
    <row r="71" spans="1:10" ht="15" customHeight="1" x14ac:dyDescent="0.25">
      <c r="A71" s="17">
        <v>2</v>
      </c>
      <c r="B71" s="129" t="s">
        <v>59</v>
      </c>
      <c r="C71" s="129"/>
      <c r="D71" s="129"/>
      <c r="E71" s="129"/>
      <c r="F71" s="129"/>
      <c r="G71" s="129"/>
      <c r="H71" s="23">
        <v>2.0479000000000001E-2</v>
      </c>
      <c r="I71" s="24">
        <f t="shared" si="3"/>
        <v>58.189630076181821</v>
      </c>
    </row>
    <row r="72" spans="1:10" ht="15" customHeight="1" x14ac:dyDescent="0.25">
      <c r="A72" s="17">
        <v>3</v>
      </c>
      <c r="B72" s="129" t="s">
        <v>190</v>
      </c>
      <c r="C72" s="129"/>
      <c r="D72" s="129"/>
      <c r="E72" s="129"/>
      <c r="F72" s="129"/>
      <c r="G72" s="129"/>
      <c r="H72" s="23">
        <v>1.2123E-2</v>
      </c>
      <c r="I72" s="24">
        <f t="shared" si="3"/>
        <v>34.446647073272729</v>
      </c>
    </row>
    <row r="73" spans="1:10" ht="15" customHeight="1" x14ac:dyDescent="0.25">
      <c r="A73" s="17">
        <v>4</v>
      </c>
      <c r="B73" s="129" t="s">
        <v>60</v>
      </c>
      <c r="C73" s="129"/>
      <c r="D73" s="129"/>
      <c r="E73" s="129"/>
      <c r="F73" s="129"/>
      <c r="G73" s="129"/>
      <c r="H73" s="23">
        <v>1.1436E-2</v>
      </c>
      <c r="I73" s="24">
        <f t="shared" si="3"/>
        <v>32.49458516290909</v>
      </c>
    </row>
    <row r="74" spans="1:10" ht="15" customHeight="1" x14ac:dyDescent="0.25">
      <c r="A74" s="17">
        <v>5</v>
      </c>
      <c r="B74" s="129" t="s">
        <v>61</v>
      </c>
      <c r="C74" s="129"/>
      <c r="D74" s="129"/>
      <c r="E74" s="129"/>
      <c r="F74" s="129"/>
      <c r="G74" s="129"/>
      <c r="H74" s="23">
        <v>1.74E-4</v>
      </c>
      <c r="I74" s="24">
        <f t="shared" si="3"/>
        <v>0.49440869345454547</v>
      </c>
    </row>
    <row r="75" spans="1:10" ht="15" customHeight="1" x14ac:dyDescent="0.25">
      <c r="A75" s="17">
        <v>6</v>
      </c>
      <c r="B75" s="129" t="s">
        <v>62</v>
      </c>
      <c r="C75" s="129"/>
      <c r="D75" s="129"/>
      <c r="E75" s="129"/>
      <c r="F75" s="129"/>
      <c r="G75" s="129"/>
      <c r="H75" s="23">
        <v>4.4200000000000001E-4</v>
      </c>
      <c r="I75" s="24">
        <f t="shared" si="3"/>
        <v>1.2559117385454546</v>
      </c>
    </row>
    <row r="76" spans="1:10" ht="15" customHeight="1" x14ac:dyDescent="0.25">
      <c r="A76" s="17">
        <v>7</v>
      </c>
      <c r="B76" s="129" t="s">
        <v>63</v>
      </c>
      <c r="C76" s="129"/>
      <c r="D76" s="129"/>
      <c r="E76" s="129"/>
      <c r="F76" s="129"/>
      <c r="G76" s="129"/>
      <c r="H76" s="23">
        <v>1.85E-4</v>
      </c>
      <c r="I76" s="24">
        <f t="shared" si="3"/>
        <v>0.52566441545454545</v>
      </c>
    </row>
    <row r="77" spans="1:10" ht="15" customHeight="1" x14ac:dyDescent="0.25">
      <c r="A77" s="17">
        <v>8</v>
      </c>
      <c r="B77" s="129" t="s">
        <v>64</v>
      </c>
      <c r="C77" s="129"/>
      <c r="D77" s="129"/>
      <c r="E77" s="129"/>
      <c r="F77" s="129"/>
      <c r="G77" s="129"/>
      <c r="H77" s="23">
        <v>9.0789999999999996E-2</v>
      </c>
      <c r="I77" s="24">
        <f t="shared" si="3"/>
        <v>257.97336367090907</v>
      </c>
    </row>
    <row r="78" spans="1:10" s="28" customFormat="1" ht="15" customHeight="1" x14ac:dyDescent="0.25">
      <c r="A78" s="142" t="s">
        <v>65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724.40250307690917</v>
      </c>
      <c r="J78" s="27"/>
    </row>
    <row r="79" spans="1:10" ht="11.25" customHeight="1" x14ac:dyDescent="0.25">
      <c r="A79" s="29" t="s">
        <v>66</v>
      </c>
      <c r="B79" s="143" t="s">
        <v>67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70</v>
      </c>
      <c r="B81" s="146" t="s">
        <v>71</v>
      </c>
      <c r="C81" s="146"/>
      <c r="D81" s="146"/>
      <c r="E81" s="146"/>
      <c r="F81" s="146"/>
      <c r="G81" s="146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9" t="s">
        <v>72</v>
      </c>
      <c r="C82" s="129"/>
      <c r="D82" s="129"/>
      <c r="E82" s="129"/>
      <c r="F82" s="129"/>
      <c r="G82" s="129"/>
      <c r="H82" s="23">
        <v>4.8321000000000003E-2</v>
      </c>
      <c r="I82" s="24">
        <f>$I$46*H82</f>
        <v>137.30070388745455</v>
      </c>
    </row>
    <row r="83" spans="1:11" ht="15" customHeight="1" x14ac:dyDescent="0.25">
      <c r="A83" s="17">
        <v>2</v>
      </c>
      <c r="B83" s="129" t="s">
        <v>73</v>
      </c>
      <c r="C83" s="129"/>
      <c r="D83" s="129"/>
      <c r="E83" s="129"/>
      <c r="F83" s="129"/>
      <c r="G83" s="129"/>
      <c r="H83" s="23">
        <v>3.5109999999999998E-3</v>
      </c>
      <c r="I83" s="24">
        <f>$I$46*H83</f>
        <v>9.9762581765454534</v>
      </c>
    </row>
    <row r="84" spans="1:11" ht="15" customHeight="1" x14ac:dyDescent="0.25">
      <c r="A84" s="17">
        <v>3</v>
      </c>
      <c r="B84" s="129" t="s">
        <v>74</v>
      </c>
      <c r="C84" s="129"/>
      <c r="D84" s="129"/>
      <c r="E84" s="129"/>
      <c r="F84" s="129"/>
      <c r="G84" s="129"/>
      <c r="H84" s="23">
        <v>1.9328000000000001E-2</v>
      </c>
      <c r="I84" s="24">
        <f>$I$46*H84</f>
        <v>54.91914498327273</v>
      </c>
    </row>
    <row r="85" spans="1:11" s="28" customFormat="1" ht="15" customHeight="1" x14ac:dyDescent="0.25">
      <c r="A85" s="142" t="s">
        <v>75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202.19610704727273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6" t="s">
        <v>77</v>
      </c>
      <c r="C87" s="146"/>
      <c r="D87" s="146"/>
      <c r="E87" s="146"/>
      <c r="F87" s="146"/>
      <c r="G87" s="146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9" t="s">
        <v>78</v>
      </c>
      <c r="C88" s="129"/>
      <c r="D88" s="129"/>
      <c r="E88" s="129"/>
      <c r="F88" s="129"/>
      <c r="G88" s="129"/>
      <c r="H88" s="23">
        <f>(H66*H78)</f>
        <v>9.3819024000000015E-2</v>
      </c>
      <c r="I88" s="24">
        <f>$I$46*H88</f>
        <v>266.58012113230257</v>
      </c>
    </row>
    <row r="89" spans="1:11" s="28" customFormat="1" ht="15" customHeight="1" x14ac:dyDescent="0.25">
      <c r="A89" s="142" t="s">
        <v>79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266.58012113230257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2238.824703620121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6" t="s">
        <v>81</v>
      </c>
      <c r="C93" s="146"/>
      <c r="D93" s="146"/>
      <c r="E93" s="146"/>
      <c r="F93" s="146"/>
      <c r="G93" s="146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9" t="s">
        <v>18</v>
      </c>
      <c r="C94" s="129"/>
      <c r="D94" s="129"/>
      <c r="E94" s="129"/>
      <c r="F94" s="129"/>
      <c r="G94" s="129"/>
      <c r="H94" s="23">
        <f t="shared" ref="H94:H101" si="4">I94/$I$46</f>
        <v>0.17027099869905421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9" t="s">
        <v>19</v>
      </c>
      <c r="C95" s="129"/>
      <c r="D95" s="129"/>
      <c r="E95" s="129"/>
      <c r="F95" s="129"/>
      <c r="G95" s="129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173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9" t="s">
        <v>82</v>
      </c>
      <c r="C97" s="129"/>
      <c r="D97" s="129"/>
      <c r="E97" s="129"/>
      <c r="F97" s="129"/>
      <c r="G97" s="129"/>
      <c r="H97" s="23">
        <f t="shared" si="4"/>
        <v>4.8173067318681678E-2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9" t="s">
        <v>83</v>
      </c>
      <c r="C98" s="129"/>
      <c r="D98" s="129"/>
      <c r="E98" s="129"/>
      <c r="F98" s="129"/>
      <c r="G98" s="129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9" t="s">
        <v>204</v>
      </c>
      <c r="C99" s="129"/>
      <c r="D99" s="129"/>
      <c r="E99" s="129"/>
      <c r="F99" s="129"/>
      <c r="G99" s="129"/>
      <c r="H99" s="23">
        <f>I99/$I$46</f>
        <v>2.8154844735309586E-2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9" t="s">
        <v>205</v>
      </c>
      <c r="C100" s="129"/>
      <c r="D100" s="129"/>
      <c r="E100" s="129"/>
      <c r="F100" s="129"/>
      <c r="G100" s="129"/>
      <c r="H100" s="23">
        <f>I100/$I$46</f>
        <v>8.9813954705637578E-3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9" t="s">
        <v>84</v>
      </c>
      <c r="C101" s="129"/>
      <c r="D101" s="129"/>
      <c r="E101" s="129"/>
      <c r="F101" s="129"/>
      <c r="G101" s="129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85</v>
      </c>
      <c r="B102" s="142"/>
      <c r="C102" s="142"/>
      <c r="D102" s="142"/>
      <c r="E102" s="142"/>
      <c r="F102" s="142"/>
      <c r="G102" s="142"/>
      <c r="H102" s="25">
        <f>SUM(H94:H101)</f>
        <v>0.25558030622360922</v>
      </c>
      <c r="I102" s="26">
        <f>SUM(I94:I101)</f>
        <v>726.21336363636362</v>
      </c>
      <c r="J102" s="34"/>
    </row>
    <row r="103" spans="1:10" ht="18" customHeight="1" x14ac:dyDescent="0.25">
      <c r="A103" s="29" t="s">
        <v>86</v>
      </c>
      <c r="B103" s="157" t="s">
        <v>87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88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89</v>
      </c>
      <c r="B105" s="13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58">
        <f>IF(I12="Não aplicável",0,I12)</f>
        <v>5.3</v>
      </c>
      <c r="B106" s="15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97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89</v>
      </c>
      <c r="B109" s="13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172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89</v>
      </c>
      <c r="B113" s="156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0" t="s">
        <v>99</v>
      </c>
      <c r="B116" s="130"/>
      <c r="C116" s="130"/>
      <c r="D116" s="130"/>
      <c r="E116" s="130"/>
      <c r="F116" s="130"/>
      <c r="G116" s="130"/>
      <c r="H116" s="47">
        <f>H46+H91+H102</f>
        <v>2.0435023302236091</v>
      </c>
      <c r="I116" s="48">
        <f>I46+I91+I102</f>
        <v>5806.4673399837575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8" t="s">
        <v>100</v>
      </c>
      <c r="B118" s="128"/>
      <c r="C118" s="128"/>
      <c r="D118" s="128"/>
      <c r="E118" s="128"/>
      <c r="F118" s="128"/>
      <c r="G118" s="128"/>
      <c r="H118" s="128"/>
      <c r="I118" s="128"/>
    </row>
    <row r="119" spans="1:12" ht="33.75" customHeight="1" x14ac:dyDescent="0.25">
      <c r="A119" s="22" t="s">
        <v>31</v>
      </c>
      <c r="B119" s="146" t="s">
        <v>101</v>
      </c>
      <c r="C119" s="146"/>
      <c r="D119" s="146"/>
      <c r="E119" s="146"/>
      <c r="F119" s="146"/>
      <c r="G119" s="146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9" t="s">
        <v>102</v>
      </c>
      <c r="C120" s="129"/>
      <c r="D120" s="129"/>
      <c r="E120" s="129"/>
      <c r="F120" s="129"/>
      <c r="G120" s="12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103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9" t="s">
        <v>104</v>
      </c>
      <c r="C122" s="129"/>
      <c r="D122" s="129"/>
      <c r="E122" s="129"/>
      <c r="F122" s="129"/>
      <c r="G122" s="12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9" t="s">
        <v>186</v>
      </c>
      <c r="C123" s="129"/>
      <c r="D123" s="129"/>
      <c r="E123" s="129"/>
      <c r="F123" s="129"/>
      <c r="G123" s="129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9" t="s">
        <v>188</v>
      </c>
      <c r="C124" s="129"/>
      <c r="D124" s="129"/>
      <c r="E124" s="129"/>
      <c r="F124" s="129"/>
      <c r="G124" s="12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9" t="s">
        <v>187</v>
      </c>
      <c r="C125" s="129"/>
      <c r="D125" s="129"/>
      <c r="E125" s="129"/>
      <c r="F125" s="129"/>
      <c r="G125" s="12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9" t="s">
        <v>105</v>
      </c>
      <c r="C126" s="129"/>
      <c r="D126" s="129"/>
      <c r="E126" s="129"/>
      <c r="F126" s="129"/>
      <c r="G126" s="129"/>
      <c r="H126" s="23">
        <f t="shared" si="6"/>
        <v>0</v>
      </c>
      <c r="I126" s="24">
        <v>0</v>
      </c>
    </row>
    <row r="127" spans="1:12" ht="15" customHeight="1" x14ac:dyDescent="0.25">
      <c r="A127" s="142" t="s">
        <v>106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189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107</v>
      </c>
      <c r="B130" s="148"/>
      <c r="C130" s="148"/>
      <c r="D130" s="148"/>
      <c r="E130" s="148"/>
      <c r="F130" s="55">
        <f>I29</f>
        <v>0.2</v>
      </c>
      <c r="G130" s="56">
        <f>I132*F130</f>
        <v>1133.9173952694787</v>
      </c>
      <c r="H130" s="57" t="s">
        <v>108</v>
      </c>
      <c r="I130" s="58">
        <f>I97</f>
        <v>136.88036363636363</v>
      </c>
    </row>
    <row r="131" spans="1:12" s="61" customFormat="1" ht="16.5" customHeight="1" x14ac:dyDescent="0.25">
      <c r="A131" s="144" t="s">
        <v>109</v>
      </c>
      <c r="B131" s="144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45">
        <f>I46</f>
        <v>2841.4292727272727</v>
      </c>
      <c r="B132" s="145"/>
      <c r="C132" s="62">
        <f>I66</f>
        <v>1045.6459723636365</v>
      </c>
      <c r="D132" s="62">
        <f>I78</f>
        <v>724.40250307690917</v>
      </c>
      <c r="E132" s="62">
        <f>I85</f>
        <v>202.19610704727273</v>
      </c>
      <c r="F132" s="62">
        <f>I89</f>
        <v>266.58012113230257</v>
      </c>
      <c r="G132" s="62">
        <f>I102</f>
        <v>726.21336363636362</v>
      </c>
      <c r="H132" s="62">
        <f>A132+C132+D132+E132+F132+G132</f>
        <v>5806.4673399837566</v>
      </c>
      <c r="I132" s="62">
        <f>H132-I130</f>
        <v>5669.5869763473929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43</v>
      </c>
      <c r="B134" s="146" t="s">
        <v>117</v>
      </c>
      <c r="C134" s="146"/>
      <c r="D134" s="146"/>
      <c r="E134" s="146"/>
      <c r="F134" s="146"/>
      <c r="G134" s="146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9" t="s">
        <v>118</v>
      </c>
      <c r="C135" s="129"/>
      <c r="D135" s="129"/>
      <c r="E135" s="129"/>
      <c r="F135" s="129"/>
      <c r="G135" s="12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9" t="s">
        <v>119</v>
      </c>
      <c r="C136" s="129"/>
      <c r="D136" s="129"/>
      <c r="E136" s="129"/>
      <c r="F136" s="129"/>
      <c r="G136" s="129"/>
      <c r="H136" s="23">
        <f>I136/$I$145</f>
        <v>0</v>
      </c>
      <c r="I136" s="24">
        <v>0</v>
      </c>
    </row>
    <row r="137" spans="1:12" ht="35.65" customHeight="1" x14ac:dyDescent="0.25">
      <c r="A137" s="142" t="s">
        <v>175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6" t="s">
        <v>120</v>
      </c>
      <c r="C139" s="146"/>
      <c r="D139" s="146"/>
      <c r="E139" s="146"/>
      <c r="F139" s="146"/>
      <c r="G139" s="146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9" t="s">
        <v>120</v>
      </c>
      <c r="C140" s="129"/>
      <c r="D140" s="129"/>
      <c r="E140" s="129"/>
      <c r="F140" s="129"/>
      <c r="G140" s="129"/>
      <c r="H140" s="23">
        <f>I140/I145</f>
        <v>0</v>
      </c>
      <c r="I140" s="24">
        <v>0</v>
      </c>
    </row>
    <row r="141" spans="1:12" ht="36.6" customHeight="1" x14ac:dyDescent="0.25">
      <c r="A141" s="142" t="s">
        <v>174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121</v>
      </c>
      <c r="B143" s="147"/>
      <c r="C143" s="147"/>
      <c r="D143" s="147"/>
      <c r="E143" s="147"/>
      <c r="F143" s="55">
        <v>0.18</v>
      </c>
      <c r="G143" s="56">
        <f>I145*F143</f>
        <v>1020.5256557425307</v>
      </c>
      <c r="H143" s="57" t="s">
        <v>108</v>
      </c>
      <c r="I143" s="58">
        <f>I97</f>
        <v>136.88036363636363</v>
      </c>
      <c r="L143" s="2"/>
    </row>
    <row r="144" spans="1:12" s="61" customFormat="1" ht="16.5" customHeight="1" x14ac:dyDescent="0.25">
      <c r="A144" s="144" t="s">
        <v>109</v>
      </c>
      <c r="B144" s="144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45">
        <f>I46</f>
        <v>2841.4292727272727</v>
      </c>
      <c r="B145" s="145"/>
      <c r="C145" s="62">
        <f>I66</f>
        <v>1045.6459723636365</v>
      </c>
      <c r="D145" s="62">
        <f>I78</f>
        <v>724.40250307690917</v>
      </c>
      <c r="E145" s="62">
        <f>I85</f>
        <v>202.19610704727273</v>
      </c>
      <c r="F145" s="62">
        <f>I89</f>
        <v>266.58012113230257</v>
      </c>
      <c r="G145" s="62">
        <f>I102</f>
        <v>726.21336363636362</v>
      </c>
      <c r="H145" s="62">
        <f>A145+C145+D145+E145+F145+G145</f>
        <v>5806.4673399837566</v>
      </c>
      <c r="I145" s="62">
        <f>H145-I143</f>
        <v>5669.5869763473929</v>
      </c>
      <c r="J145" s="34"/>
      <c r="L145" s="2"/>
    </row>
    <row r="146" spans="1:12" ht="4.5" customHeight="1" x14ac:dyDescent="0.25"/>
    <row r="147" spans="1:12" ht="12" customHeight="1" x14ac:dyDescent="0.25">
      <c r="A147" s="130" t="s">
        <v>122</v>
      </c>
      <c r="B147" s="130"/>
      <c r="C147" s="130"/>
      <c r="D147" s="130"/>
      <c r="E147" s="130"/>
      <c r="F147" s="130"/>
      <c r="G147" s="13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8" t="s">
        <v>123</v>
      </c>
      <c r="B149" s="128"/>
      <c r="C149" s="128"/>
      <c r="D149" s="128"/>
      <c r="E149" s="128"/>
      <c r="F149" s="128"/>
      <c r="G149" s="128"/>
      <c r="H149" s="128"/>
      <c r="I149" s="128"/>
    </row>
    <row r="150" spans="1:12" ht="33.75" customHeight="1" x14ac:dyDescent="0.25">
      <c r="A150" s="22" t="s">
        <v>31</v>
      </c>
      <c r="B150" s="146" t="s">
        <v>124</v>
      </c>
      <c r="C150" s="146"/>
      <c r="D150" s="146"/>
      <c r="E150" s="146"/>
      <c r="F150" s="146"/>
      <c r="G150" s="146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9" t="s">
        <v>125</v>
      </c>
      <c r="C151" s="129"/>
      <c r="D151" s="129"/>
      <c r="E151" s="129"/>
      <c r="F151" s="129"/>
      <c r="G151" s="129"/>
      <c r="H151" s="23">
        <f>I151/$I$116</f>
        <v>6.9259456579648373E-3</v>
      </c>
      <c r="I151" s="24">
        <f>($D$161/$E$163)*H161</f>
        <v>40.215277261475144</v>
      </c>
    </row>
    <row r="152" spans="1:12" ht="15" customHeight="1" x14ac:dyDescent="0.25">
      <c r="A152" s="17">
        <v>2</v>
      </c>
      <c r="B152" s="129" t="s">
        <v>126</v>
      </c>
      <c r="C152" s="129"/>
      <c r="D152" s="129"/>
      <c r="E152" s="129"/>
      <c r="F152" s="129"/>
      <c r="G152" s="129"/>
      <c r="H152" s="23">
        <f>I152/$I$116</f>
        <v>3.1965903036760786E-2</v>
      </c>
      <c r="I152" s="24">
        <f>($D$161/$E$163)*H162</f>
        <v>185.60897197603913</v>
      </c>
    </row>
    <row r="153" spans="1:12" ht="15" customHeight="1" x14ac:dyDescent="0.25">
      <c r="A153" s="17">
        <v>3</v>
      </c>
      <c r="B153" s="129" t="s">
        <v>11</v>
      </c>
      <c r="C153" s="129"/>
      <c r="D153" s="129"/>
      <c r="E153" s="129"/>
      <c r="F153" s="129"/>
      <c r="G153" s="129"/>
      <c r="H153" s="23">
        <f>I153/$I$116</f>
        <v>2.6638252530633993E-2</v>
      </c>
      <c r="I153" s="24">
        <f>($D$161/$E$163)*H163</f>
        <v>154.67414331336596</v>
      </c>
    </row>
    <row r="154" spans="1:12" ht="15" customHeight="1" x14ac:dyDescent="0.25">
      <c r="A154" s="17">
        <v>4</v>
      </c>
      <c r="B154" s="129" t="s">
        <v>127</v>
      </c>
      <c r="C154" s="129"/>
      <c r="D154" s="129"/>
      <c r="E154" s="129"/>
      <c r="F154" s="129"/>
      <c r="G154" s="12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9" t="s">
        <v>128</v>
      </c>
      <c r="C155" s="129"/>
      <c r="D155" s="129"/>
      <c r="E155" s="129"/>
      <c r="F155" s="129"/>
      <c r="G155" s="12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2" t="s">
        <v>129</v>
      </c>
      <c r="B156" s="142"/>
      <c r="C156" s="142"/>
      <c r="D156" s="142"/>
      <c r="E156" s="142"/>
      <c r="F156" s="142"/>
      <c r="G156" s="142"/>
      <c r="H156" s="25">
        <f>H151+H152+H153+H154+H155</f>
        <v>6.5530101225359613E-2</v>
      </c>
      <c r="I156" s="26">
        <f>SUM(I151:I155)</f>
        <v>380.49839255088023</v>
      </c>
    </row>
    <row r="157" spans="1:12" ht="11.25" customHeight="1" x14ac:dyDescent="0.25">
      <c r="A157" s="29" t="s">
        <v>130</v>
      </c>
      <c r="B157" s="143" t="s">
        <v>131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132</v>
      </c>
      <c r="B158" s="134" t="s">
        <v>133</v>
      </c>
      <c r="C158" s="134"/>
      <c r="D158" s="134"/>
      <c r="E158" s="134"/>
      <c r="F158" s="134"/>
      <c r="G158" s="134"/>
      <c r="H158" s="134"/>
      <c r="I158" s="134"/>
    </row>
    <row r="159" spans="1:12" ht="13.5" customHeight="1" x14ac:dyDescent="0.25">
      <c r="A159" s="137" t="s">
        <v>134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135</v>
      </c>
      <c r="B160" s="138"/>
      <c r="C160" s="17" t="s">
        <v>136</v>
      </c>
      <c r="D160" s="139" t="s">
        <v>137</v>
      </c>
      <c r="E160" s="139"/>
      <c r="F160" s="17" t="s">
        <v>138</v>
      </c>
      <c r="G160" s="203" t="s">
        <v>139</v>
      </c>
      <c r="H160" s="206" t="s">
        <v>140</v>
      </c>
      <c r="I160" s="206"/>
    </row>
    <row r="161" spans="1:10" ht="13.5" customHeight="1" x14ac:dyDescent="0.25">
      <c r="A161" s="140">
        <f>I116</f>
        <v>5806.4673399837575</v>
      </c>
      <c r="B161" s="140"/>
      <c r="C161" s="24">
        <f>I147</f>
        <v>0</v>
      </c>
      <c r="D161" s="141">
        <f>A161+C161</f>
        <v>5806.4673399837575</v>
      </c>
      <c r="E161" s="141"/>
      <c r="F161" s="17" t="str">
        <f>B151</f>
        <v>PIS</v>
      </c>
      <c r="G161" s="204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09" t="s">
        <v>141</v>
      </c>
      <c r="B162" s="209"/>
      <c r="C162" s="203">
        <v>1</v>
      </c>
      <c r="D162" s="210">
        <f>G166/1</f>
        <v>0.11749999999999999</v>
      </c>
      <c r="E162" s="211">
        <f>C162-D162</f>
        <v>0.88250000000000006</v>
      </c>
      <c r="F162" s="17" t="str">
        <f>B152</f>
        <v>COFINS</v>
      </c>
      <c r="G162" s="204">
        <v>7.5999999999999998E-2</v>
      </c>
      <c r="H162" s="207">
        <v>0.03</v>
      </c>
      <c r="I162" s="207"/>
    </row>
    <row r="163" spans="1:10" ht="13.5" customHeight="1" x14ac:dyDescent="0.25">
      <c r="A163" s="212" t="s">
        <v>142</v>
      </c>
      <c r="B163" s="212"/>
      <c r="C163" s="213">
        <v>1</v>
      </c>
      <c r="D163" s="214">
        <f>H166</f>
        <v>6.1499999999999999E-2</v>
      </c>
      <c r="E163" s="215">
        <f>C163-D163</f>
        <v>0.9385</v>
      </c>
      <c r="F163" s="17" t="str">
        <f>B153</f>
        <v>ISS</v>
      </c>
      <c r="G163" s="204">
        <f>I11</f>
        <v>2.5000000000000001E-2</v>
      </c>
      <c r="H163" s="207">
        <f>I11</f>
        <v>2.5000000000000001E-2</v>
      </c>
      <c r="I163" s="207"/>
    </row>
    <row r="164" spans="1:10" ht="13.5" customHeight="1" x14ac:dyDescent="0.25">
      <c r="A164" s="136" t="s">
        <v>143</v>
      </c>
      <c r="B164" s="136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4">
        <v>0</v>
      </c>
      <c r="H164" s="207">
        <v>0</v>
      </c>
      <c r="I164" s="207"/>
    </row>
    <row r="165" spans="1:10" ht="13.5" customHeight="1" x14ac:dyDescent="0.25">
      <c r="A165" s="133" t="s">
        <v>145</v>
      </c>
      <c r="B165" s="133" t="s">
        <v>146</v>
      </c>
      <c r="C165" s="133"/>
      <c r="D165" s="133"/>
      <c r="E165" s="133"/>
      <c r="F165" s="12" t="s">
        <v>147</v>
      </c>
      <c r="G165" s="204">
        <v>0</v>
      </c>
      <c r="H165" s="207">
        <v>0</v>
      </c>
      <c r="I165" s="207"/>
    </row>
    <row r="166" spans="1:10" ht="18" customHeight="1" x14ac:dyDescent="0.25">
      <c r="A166" s="133"/>
      <c r="B166" s="133"/>
      <c r="C166" s="133"/>
      <c r="D166" s="133"/>
      <c r="E166" s="133"/>
      <c r="F166" s="3" t="s">
        <v>148</v>
      </c>
      <c r="G166" s="205">
        <f>SUM(G161:G165)</f>
        <v>0.11749999999999999</v>
      </c>
      <c r="H166" s="208">
        <f>SUM(H161:I165)</f>
        <v>6.1499999999999999E-2</v>
      </c>
      <c r="I166" s="208"/>
    </row>
    <row r="167" spans="1:10" ht="18" customHeight="1" x14ac:dyDescent="0.25">
      <c r="A167" s="29" t="s">
        <v>149</v>
      </c>
      <c r="B167" s="134" t="s">
        <v>150</v>
      </c>
      <c r="C167" s="134"/>
      <c r="D167" s="134"/>
      <c r="E167" s="134"/>
      <c r="F167" s="134"/>
      <c r="G167" s="134"/>
      <c r="H167" s="134"/>
      <c r="I167" s="134"/>
    </row>
    <row r="168" spans="1:10" ht="4.5" customHeight="1" x14ac:dyDescent="0.25">
      <c r="A168" s="65"/>
      <c r="B168" s="135"/>
      <c r="C168" s="135"/>
      <c r="D168" s="135"/>
      <c r="E168" s="135"/>
      <c r="F168" s="135"/>
      <c r="G168" s="135"/>
      <c r="H168" s="135"/>
      <c r="I168" s="135"/>
    </row>
    <row r="169" spans="1:10" ht="12" customHeight="1" x14ac:dyDescent="0.25">
      <c r="A169" s="130" t="s">
        <v>151</v>
      </c>
      <c r="B169" s="130"/>
      <c r="C169" s="130"/>
      <c r="D169" s="130"/>
      <c r="E169" s="130"/>
      <c r="F169" s="130"/>
      <c r="G169" s="130"/>
      <c r="H169" s="47">
        <f>H156</f>
        <v>6.5530101225359613E-2</v>
      </c>
      <c r="I169" s="48">
        <f>I156</f>
        <v>380.49839255088023</v>
      </c>
    </row>
    <row r="170" spans="1:10" ht="4.5" customHeight="1" x14ac:dyDescent="0.25"/>
    <row r="171" spans="1:10" ht="11.25" customHeight="1" x14ac:dyDescent="0.25">
      <c r="A171" s="132" t="s">
        <v>152</v>
      </c>
      <c r="B171" s="132"/>
      <c r="C171" s="132"/>
      <c r="D171" s="132"/>
      <c r="E171" s="132"/>
      <c r="F171" s="132"/>
      <c r="G171" s="132"/>
      <c r="H171" s="132"/>
      <c r="I171" s="132"/>
    </row>
    <row r="172" spans="1:10" ht="11.25" customHeight="1" x14ac:dyDescent="0.25">
      <c r="A172" s="128" t="s">
        <v>30</v>
      </c>
      <c r="B172" s="128"/>
      <c r="C172" s="128"/>
      <c r="D172" s="128"/>
      <c r="E172" s="128"/>
      <c r="F172" s="128"/>
      <c r="G172" s="128"/>
      <c r="H172" s="128"/>
      <c r="I172" s="128"/>
    </row>
    <row r="173" spans="1:10" ht="15" customHeight="1" x14ac:dyDescent="0.25">
      <c r="A173" s="17">
        <v>1</v>
      </c>
      <c r="B173" s="129" t="s">
        <v>153</v>
      </c>
      <c r="C173" s="129"/>
      <c r="D173" s="129"/>
      <c r="E173" s="129"/>
      <c r="F173" s="129"/>
      <c r="G173" s="129"/>
      <c r="H173" s="23">
        <f>I173/$G$196</f>
        <v>0.45926054799130323</v>
      </c>
      <c r="I173" s="66">
        <f>I46</f>
        <v>2841.4292727272727</v>
      </c>
    </row>
    <row r="174" spans="1:10" ht="15" customHeight="1" x14ac:dyDescent="0.25">
      <c r="A174" s="17">
        <v>2</v>
      </c>
      <c r="B174" s="129" t="s">
        <v>154</v>
      </c>
      <c r="C174" s="129"/>
      <c r="D174" s="129"/>
      <c r="E174" s="129"/>
      <c r="F174" s="129"/>
      <c r="G174" s="129"/>
      <c r="H174" s="23">
        <f>I174/$G$196</f>
        <v>0.36186150051665683</v>
      </c>
      <c r="I174" s="66">
        <f>I66+I78+I85+I89</f>
        <v>2238.824703620121</v>
      </c>
    </row>
    <row r="175" spans="1:10" ht="15" customHeight="1" x14ac:dyDescent="0.25">
      <c r="A175" s="17">
        <v>3</v>
      </c>
      <c r="B175" s="129" t="s">
        <v>155</v>
      </c>
      <c r="C175" s="129"/>
      <c r="D175" s="129"/>
      <c r="E175" s="129"/>
      <c r="F175" s="129"/>
      <c r="G175" s="129"/>
      <c r="H175" s="23">
        <f>I175/$G$196</f>
        <v>0.11737795149203986</v>
      </c>
      <c r="I175" s="66">
        <f>I102</f>
        <v>726.21336363636362</v>
      </c>
    </row>
    <row r="176" spans="1:10" s="28" customFormat="1" ht="15" customHeight="1" x14ac:dyDescent="0.25">
      <c r="A176" s="130" t="s">
        <v>156</v>
      </c>
      <c r="B176" s="130"/>
      <c r="C176" s="130"/>
      <c r="D176" s="130"/>
      <c r="E176" s="130"/>
      <c r="F176" s="130"/>
      <c r="G176" s="130"/>
      <c r="H176" s="47">
        <f>H173+H174+H175</f>
        <v>0.93849999999999989</v>
      </c>
      <c r="I176" s="48">
        <f>SUM(I173:I175)</f>
        <v>5806.4673399837575</v>
      </c>
      <c r="J176" s="35"/>
    </row>
    <row r="177" spans="1:11" ht="4.5" customHeight="1" x14ac:dyDescent="0.25"/>
    <row r="178" spans="1:11" ht="11.25" customHeight="1" x14ac:dyDescent="0.25">
      <c r="A178" s="128" t="s">
        <v>100</v>
      </c>
      <c r="B178" s="128"/>
      <c r="C178" s="128"/>
      <c r="D178" s="128"/>
      <c r="E178" s="128"/>
      <c r="F178" s="128"/>
      <c r="G178" s="128"/>
      <c r="H178" s="128"/>
      <c r="I178" s="128"/>
    </row>
    <row r="179" spans="1:11" ht="15" customHeight="1" x14ac:dyDescent="0.25">
      <c r="A179" s="17">
        <v>1</v>
      </c>
      <c r="B179" s="129" t="s">
        <v>157</v>
      </c>
      <c r="C179" s="129"/>
      <c r="D179" s="129"/>
      <c r="E179" s="129"/>
      <c r="F179" s="129"/>
      <c r="G179" s="129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9" t="s">
        <v>158</v>
      </c>
      <c r="C180" s="129"/>
      <c r="D180" s="129"/>
      <c r="E180" s="129"/>
      <c r="F180" s="129"/>
      <c r="G180" s="12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9" t="s">
        <v>159</v>
      </c>
      <c r="C181" s="129"/>
      <c r="D181" s="129"/>
      <c r="E181" s="129"/>
      <c r="F181" s="129"/>
      <c r="G181" s="129"/>
      <c r="H181" s="23">
        <f>I181/$G$196</f>
        <v>0</v>
      </c>
      <c r="I181" s="24">
        <f>I141</f>
        <v>0</v>
      </c>
    </row>
    <row r="182" spans="1:11" ht="15" customHeight="1" x14ac:dyDescent="0.25">
      <c r="A182" s="130" t="s">
        <v>160</v>
      </c>
      <c r="B182" s="130"/>
      <c r="C182" s="130"/>
      <c r="D182" s="130"/>
      <c r="E182" s="130"/>
      <c r="F182" s="130"/>
      <c r="G182" s="13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8" t="s">
        <v>123</v>
      </c>
      <c r="B184" s="128"/>
      <c r="C184" s="128"/>
      <c r="D184" s="128"/>
      <c r="E184" s="128"/>
      <c r="F184" s="128"/>
      <c r="G184" s="128"/>
      <c r="H184" s="128"/>
      <c r="I184" s="128"/>
    </row>
    <row r="185" spans="1:11" ht="15" customHeight="1" x14ac:dyDescent="0.25">
      <c r="A185" s="17">
        <v>1</v>
      </c>
      <c r="B185" s="129" t="s">
        <v>161</v>
      </c>
      <c r="C185" s="129"/>
      <c r="D185" s="129"/>
      <c r="E185" s="129"/>
      <c r="F185" s="129"/>
      <c r="G185" s="129"/>
      <c r="H185" s="23">
        <f>I185/$G$196</f>
        <v>6.1499999999999999E-2</v>
      </c>
      <c r="I185" s="24">
        <f>I156</f>
        <v>380.49839255088023</v>
      </c>
    </row>
    <row r="186" spans="1:11" ht="15" customHeight="1" x14ac:dyDescent="0.25">
      <c r="A186" s="130" t="s">
        <v>162</v>
      </c>
      <c r="B186" s="130"/>
      <c r="C186" s="130"/>
      <c r="D186" s="130"/>
      <c r="E186" s="130"/>
      <c r="F186" s="130"/>
      <c r="G186" s="130"/>
      <c r="H186" s="47">
        <f>H185</f>
        <v>6.1499999999999999E-2</v>
      </c>
      <c r="I186" s="48">
        <f>I156</f>
        <v>380.49839255088023</v>
      </c>
      <c r="K186" s="41"/>
    </row>
    <row r="187" spans="1:11" ht="4.5" customHeight="1" x14ac:dyDescent="0.25"/>
    <row r="188" spans="1:11" ht="11.25" customHeight="1" x14ac:dyDescent="0.25">
      <c r="A188" s="131" t="s">
        <v>183</v>
      </c>
      <c r="B188" s="131"/>
      <c r="C188" s="131"/>
      <c r="D188" s="131"/>
      <c r="E188" s="131"/>
      <c r="F188" s="131"/>
      <c r="G188" s="131"/>
      <c r="H188" s="131"/>
      <c r="I188" s="13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199</v>
      </c>
      <c r="B190" s="182"/>
      <c r="C190" s="182"/>
      <c r="D190" s="182"/>
      <c r="E190" s="182"/>
      <c r="F190" s="182"/>
      <c r="G190" s="182"/>
      <c r="H190" s="183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1" t="s">
        <v>181</v>
      </c>
      <c r="B192" s="131"/>
      <c r="C192" s="131"/>
      <c r="D192" s="131"/>
      <c r="E192" s="131"/>
      <c r="F192" s="181"/>
      <c r="G192" s="184" t="s">
        <v>185</v>
      </c>
      <c r="H192" s="185"/>
      <c r="I192" s="186"/>
    </row>
    <row r="193" spans="1:9" ht="11.25" customHeight="1" x14ac:dyDescent="0.25">
      <c r="A193" s="131"/>
      <c r="B193" s="131"/>
      <c r="C193" s="131"/>
      <c r="D193" s="131"/>
      <c r="E193" s="131"/>
      <c r="F193" s="131"/>
      <c r="G193" s="100"/>
      <c r="H193" s="101"/>
      <c r="I193" s="102">
        <f>((H70+H76+H77+H82+H83+H84)+((H70+H76+H77+H82+H83+H84)*H66))*I46*H196</f>
        <v>1094.0134406555912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182</v>
      </c>
      <c r="B195" s="189"/>
      <c r="C195" s="189"/>
      <c r="D195" s="189"/>
      <c r="E195" s="189"/>
      <c r="F195" s="190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3">
        <f>I176+I182+I186</f>
        <v>6186.9657325346379</v>
      </c>
      <c r="H196" s="74">
        <f>IF(D6="12x36",2,1)</f>
        <v>1</v>
      </c>
      <c r="I196" s="84">
        <f>G196*H196</f>
        <v>6186.9657325346379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E2504-13A5-4568-ACB5-50C8E0C0217B}">
  <dimension ref="A1:L196"/>
  <sheetViews>
    <sheetView showGridLines="0" tabSelected="1" view="pageBreakPreview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211</v>
      </c>
      <c r="D2" s="169"/>
      <c r="E2" s="202" t="s">
        <v>226</v>
      </c>
      <c r="F2" s="170"/>
      <c r="G2" s="170"/>
      <c r="H2" s="170"/>
      <c r="I2" s="170"/>
    </row>
    <row r="3" spans="1:11" ht="11.25" customHeight="1" x14ac:dyDescent="0.25">
      <c r="A3" s="168" t="s">
        <v>2</v>
      </c>
      <c r="B3" s="16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4</v>
      </c>
      <c r="B5" s="151"/>
      <c r="C5" s="151"/>
      <c r="D5" s="171" t="s">
        <v>218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200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40</v>
      </c>
      <c r="E6" s="151"/>
      <c r="F6" s="151"/>
      <c r="G6" s="172"/>
      <c r="H6" s="172"/>
      <c r="I6" s="173"/>
    </row>
    <row r="7" spans="1:11" ht="22.5" customHeight="1" x14ac:dyDescent="0.25">
      <c r="A7" s="151" t="s">
        <v>5</v>
      </c>
      <c r="B7" s="151"/>
      <c r="C7" s="151"/>
      <c r="D7" s="129" t="s">
        <v>213</v>
      </c>
      <c r="E7" s="129"/>
      <c r="F7" s="129"/>
      <c r="G7" s="174" t="s">
        <v>6</v>
      </c>
      <c r="H7" s="174"/>
      <c r="I7" s="175">
        <v>0.4</v>
      </c>
    </row>
    <row r="8" spans="1:11" ht="22.5" customHeight="1" x14ac:dyDescent="0.25">
      <c r="A8" s="151" t="s">
        <v>7</v>
      </c>
      <c r="B8" s="151"/>
      <c r="C8" s="151"/>
      <c r="D8" s="129" t="s">
        <v>14</v>
      </c>
      <c r="E8" s="129"/>
      <c r="F8" s="129"/>
      <c r="G8" s="174"/>
      <c r="H8" s="174"/>
      <c r="I8" s="175"/>
    </row>
    <row r="9" spans="1:11" ht="24.75" customHeight="1" x14ac:dyDescent="0.25">
      <c r="A9" s="151" t="s">
        <v>8</v>
      </c>
      <c r="B9" s="151"/>
      <c r="C9" s="151"/>
      <c r="D9" s="151" t="s">
        <v>216</v>
      </c>
      <c r="E9" s="151"/>
      <c r="F9" s="151"/>
      <c r="G9" s="174" t="s">
        <v>9</v>
      </c>
      <c r="H9" s="174"/>
      <c r="I9" s="9" t="s">
        <v>184</v>
      </c>
    </row>
    <row r="10" spans="1:11" ht="32.25" customHeight="1" x14ac:dyDescent="0.25">
      <c r="A10" s="180" t="s">
        <v>177</v>
      </c>
      <c r="B10" s="180"/>
      <c r="C10" s="180"/>
      <c r="D10" s="180"/>
      <c r="E10" s="180"/>
      <c r="F10" s="180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9" t="s">
        <v>11</v>
      </c>
      <c r="B11" s="139"/>
      <c r="C11" s="139"/>
      <c r="D11" s="139"/>
      <c r="E11" s="139"/>
      <c r="F11" s="13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39" t="s">
        <v>13</v>
      </c>
      <c r="B12" s="139"/>
      <c r="C12" s="139"/>
      <c r="D12" s="139"/>
      <c r="E12" s="139"/>
      <c r="F12" s="139"/>
      <c r="G12" s="176" t="s">
        <v>14</v>
      </c>
      <c r="H12" s="10" t="s">
        <v>15</v>
      </c>
      <c r="I12" s="11">
        <v>5.3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16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17</v>
      </c>
      <c r="I14" s="9">
        <v>0.06</v>
      </c>
    </row>
    <row r="15" spans="1:11" ht="11.25" customHeight="1" x14ac:dyDescent="0.25">
      <c r="A15" s="139" t="s">
        <v>176</v>
      </c>
      <c r="B15" s="139"/>
      <c r="C15" s="139"/>
      <c r="D15" s="139"/>
      <c r="E15" s="139"/>
      <c r="F15" s="139"/>
      <c r="G15" s="176" t="s">
        <v>14</v>
      </c>
      <c r="H15" s="10" t="s">
        <v>15</v>
      </c>
      <c r="I15" s="11">
        <v>27.15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16</v>
      </c>
      <c r="I16" s="14">
        <v>22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17</v>
      </c>
      <c r="I17" s="9">
        <v>0.19</v>
      </c>
    </row>
    <row r="18" spans="1:9" ht="11.25" customHeight="1" x14ac:dyDescent="0.25">
      <c r="A18" s="139" t="s">
        <v>19</v>
      </c>
      <c r="B18" s="139"/>
      <c r="C18" s="139"/>
      <c r="D18" s="139"/>
      <c r="E18" s="139"/>
      <c r="F18" s="139"/>
      <c r="G18" s="176" t="s">
        <v>14</v>
      </c>
      <c r="H18" s="10" t="s">
        <v>15</v>
      </c>
      <c r="I18" s="11">
        <v>0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16</v>
      </c>
      <c r="I19" s="14">
        <v>0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17</v>
      </c>
      <c r="I20" s="9">
        <v>0</v>
      </c>
    </row>
    <row r="21" spans="1:9" ht="14.25" customHeight="1" x14ac:dyDescent="0.25">
      <c r="A21" s="138" t="s">
        <v>206</v>
      </c>
      <c r="B21" s="138"/>
      <c r="C21" s="138"/>
      <c r="D21" s="138"/>
      <c r="E21" s="138"/>
      <c r="F21" s="13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38" t="s">
        <v>205</v>
      </c>
      <c r="B22" s="138"/>
      <c r="C22" s="138"/>
      <c r="D22" s="138"/>
      <c r="E22" s="138"/>
      <c r="F22" s="13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39" t="s">
        <v>178</v>
      </c>
      <c r="B23" s="178"/>
      <c r="C23" s="178"/>
      <c r="D23" s="178"/>
      <c r="E23" s="178"/>
      <c r="F23" s="179"/>
      <c r="G23" s="109" t="s">
        <v>14</v>
      </c>
      <c r="H23" s="15" t="s">
        <v>20</v>
      </c>
      <c r="I23" s="110" t="s">
        <v>184</v>
      </c>
    </row>
    <row r="24" spans="1:9" ht="22.5" customHeight="1" x14ac:dyDescent="0.25">
      <c r="A24" s="156" t="s">
        <v>21</v>
      </c>
      <c r="B24" s="156"/>
      <c r="C24" s="156"/>
      <c r="D24" s="156"/>
      <c r="E24" s="156"/>
      <c r="F24" s="156"/>
      <c r="G24" s="15"/>
      <c r="H24" s="15" t="s">
        <v>22</v>
      </c>
      <c r="I24" s="18" t="s">
        <v>184</v>
      </c>
    </row>
    <row r="25" spans="1:9" ht="34.5" customHeight="1" x14ac:dyDescent="0.25">
      <c r="A25" s="138" t="s">
        <v>23</v>
      </c>
      <c r="B25" s="138"/>
      <c r="C25" s="138"/>
      <c r="D25" s="138"/>
      <c r="E25" s="138"/>
      <c r="F25" s="138"/>
      <c r="G25" s="10"/>
      <c r="H25" s="10" t="s">
        <v>24</v>
      </c>
      <c r="I25" s="11">
        <f>I10/H10*I5</f>
        <v>1605.3272727272727</v>
      </c>
    </row>
    <row r="26" spans="1:9" ht="15" customHeight="1" x14ac:dyDescent="0.25">
      <c r="A26" s="138" t="s">
        <v>25</v>
      </c>
      <c r="B26" s="138"/>
      <c r="C26" s="138"/>
      <c r="D26" s="138"/>
      <c r="E26" s="138"/>
      <c r="F26" s="138"/>
      <c r="G26" s="15"/>
      <c r="H26" s="19" t="s">
        <v>26</v>
      </c>
      <c r="I26" s="20" t="s">
        <v>184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27</v>
      </c>
      <c r="I27" s="9" t="s">
        <v>184</v>
      </c>
    </row>
    <row r="28" spans="1:9" ht="26.25" customHeight="1" x14ac:dyDescent="0.25">
      <c r="A28" s="138" t="s">
        <v>28</v>
      </c>
      <c r="B28" s="138"/>
      <c r="C28" s="138"/>
      <c r="D28" s="138"/>
      <c r="E28" s="138"/>
      <c r="F28" s="138"/>
      <c r="G28" s="15"/>
      <c r="H28" s="10" t="s">
        <v>26</v>
      </c>
      <c r="I28" s="20" t="s">
        <v>184</v>
      </c>
    </row>
    <row r="29" spans="1:9" ht="35.25" customHeight="1" x14ac:dyDescent="0.25">
      <c r="A29" s="138" t="s">
        <v>29</v>
      </c>
      <c r="B29" s="138"/>
      <c r="C29" s="138"/>
      <c r="D29" s="138"/>
      <c r="E29" s="138"/>
      <c r="F29" s="138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8" t="s">
        <v>30</v>
      </c>
      <c r="B36" s="128"/>
      <c r="C36" s="128"/>
      <c r="D36" s="128"/>
      <c r="E36" s="128"/>
      <c r="F36" s="128"/>
      <c r="G36" s="128"/>
      <c r="H36" s="128"/>
      <c r="I36" s="128"/>
    </row>
    <row r="37" spans="1:10" ht="33.75" customHeight="1" x14ac:dyDescent="0.25">
      <c r="A37" s="22" t="s">
        <v>31</v>
      </c>
      <c r="B37" s="146" t="s">
        <v>32</v>
      </c>
      <c r="C37" s="146"/>
      <c r="D37" s="146"/>
      <c r="E37" s="146"/>
      <c r="F37" s="146"/>
      <c r="G37" s="146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9" t="s">
        <v>35</v>
      </c>
      <c r="C38" s="129"/>
      <c r="D38" s="129"/>
      <c r="E38" s="129"/>
      <c r="F38" s="129"/>
      <c r="G38" s="129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9" t="s">
        <v>36</v>
      </c>
      <c r="C39" s="129"/>
      <c r="D39" s="129"/>
      <c r="E39" s="129"/>
      <c r="F39" s="129"/>
      <c r="G39" s="129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9" t="s">
        <v>37</v>
      </c>
      <c r="C40" s="129"/>
      <c r="D40" s="129"/>
      <c r="E40" s="129"/>
      <c r="F40" s="129"/>
      <c r="G40" s="12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9" t="s">
        <v>38</v>
      </c>
      <c r="C41" s="129"/>
      <c r="D41" s="129"/>
      <c r="E41" s="129"/>
      <c r="F41" s="129"/>
      <c r="G41" s="12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9" t="s">
        <v>39</v>
      </c>
      <c r="C42" s="129"/>
      <c r="D42" s="129"/>
      <c r="E42" s="129"/>
      <c r="F42" s="129"/>
      <c r="G42" s="129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9" t="s">
        <v>171</v>
      </c>
      <c r="C43" s="129"/>
      <c r="D43" s="129"/>
      <c r="E43" s="129"/>
      <c r="F43" s="129"/>
      <c r="G43" s="129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9" t="s">
        <v>40</v>
      </c>
      <c r="C44" s="129"/>
      <c r="D44" s="129"/>
      <c r="E44" s="129"/>
      <c r="F44" s="129"/>
      <c r="G44" s="129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9" t="s">
        <v>41</v>
      </c>
      <c r="C45" s="129"/>
      <c r="D45" s="129"/>
      <c r="E45" s="129"/>
      <c r="F45" s="129"/>
      <c r="G45" s="129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42</v>
      </c>
      <c r="B46" s="142"/>
      <c r="C46" s="142"/>
      <c r="D46" s="142"/>
      <c r="E46" s="142"/>
      <c r="F46" s="142"/>
      <c r="G46" s="142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6" t="s">
        <v>44</v>
      </c>
      <c r="C57" s="146"/>
      <c r="D57" s="146"/>
      <c r="E57" s="146"/>
      <c r="F57" s="146"/>
      <c r="G57" s="146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9" t="s">
        <v>45</v>
      </c>
      <c r="C58" s="129"/>
      <c r="D58" s="129"/>
      <c r="E58" s="129"/>
      <c r="F58" s="129"/>
      <c r="G58" s="129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29" t="s">
        <v>46</v>
      </c>
      <c r="C59" s="129"/>
      <c r="D59" s="129"/>
      <c r="E59" s="129"/>
      <c r="F59" s="129"/>
      <c r="G59" s="129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29" t="s">
        <v>47</v>
      </c>
      <c r="C60" s="129"/>
      <c r="D60" s="129"/>
      <c r="E60" s="129"/>
      <c r="F60" s="129"/>
      <c r="G60" s="129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29" t="s">
        <v>48</v>
      </c>
      <c r="C61" s="129"/>
      <c r="D61" s="129"/>
      <c r="E61" s="129"/>
      <c r="F61" s="129"/>
      <c r="G61" s="129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29" t="s">
        <v>49</v>
      </c>
      <c r="C62" s="129"/>
      <c r="D62" s="129"/>
      <c r="E62" s="129"/>
      <c r="F62" s="129"/>
      <c r="G62" s="129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29" t="s">
        <v>50</v>
      </c>
      <c r="C63" s="129"/>
      <c r="D63" s="129"/>
      <c r="E63" s="129"/>
      <c r="F63" s="129"/>
      <c r="G63" s="129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29" t="s">
        <v>51</v>
      </c>
      <c r="C64" s="129"/>
      <c r="D64" s="129"/>
      <c r="E64" s="129"/>
      <c r="F64" s="129"/>
      <c r="G64" s="129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29" t="s">
        <v>52</v>
      </c>
      <c r="C65" s="129"/>
      <c r="D65" s="129"/>
      <c r="E65" s="129"/>
      <c r="F65" s="129"/>
      <c r="G65" s="129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42" t="s">
        <v>53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57" t="s">
        <v>54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55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56</v>
      </c>
      <c r="B69" s="146" t="s">
        <v>57</v>
      </c>
      <c r="C69" s="146"/>
      <c r="D69" s="146"/>
      <c r="E69" s="146"/>
      <c r="F69" s="146"/>
      <c r="G69" s="146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9" t="s">
        <v>58</v>
      </c>
      <c r="C70" s="129"/>
      <c r="D70" s="129"/>
      <c r="E70" s="129"/>
      <c r="F70" s="129"/>
      <c r="G70" s="129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29" t="s">
        <v>59</v>
      </c>
      <c r="C71" s="129"/>
      <c r="D71" s="129"/>
      <c r="E71" s="129"/>
      <c r="F71" s="129"/>
      <c r="G71" s="129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29" t="s">
        <v>190</v>
      </c>
      <c r="C72" s="129"/>
      <c r="D72" s="129"/>
      <c r="E72" s="129"/>
      <c r="F72" s="129"/>
      <c r="G72" s="129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29" t="s">
        <v>60</v>
      </c>
      <c r="C73" s="129"/>
      <c r="D73" s="129"/>
      <c r="E73" s="129"/>
      <c r="F73" s="129"/>
      <c r="G73" s="129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29" t="s">
        <v>61</v>
      </c>
      <c r="C74" s="129"/>
      <c r="D74" s="129"/>
      <c r="E74" s="129"/>
      <c r="F74" s="129"/>
      <c r="G74" s="129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29" t="s">
        <v>62</v>
      </c>
      <c r="C75" s="129"/>
      <c r="D75" s="129"/>
      <c r="E75" s="129"/>
      <c r="F75" s="129"/>
      <c r="G75" s="129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29" t="s">
        <v>63</v>
      </c>
      <c r="C76" s="129"/>
      <c r="D76" s="129"/>
      <c r="E76" s="129"/>
      <c r="F76" s="129"/>
      <c r="G76" s="129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29" t="s">
        <v>64</v>
      </c>
      <c r="C77" s="129"/>
      <c r="D77" s="129"/>
      <c r="E77" s="129"/>
      <c r="F77" s="129"/>
      <c r="G77" s="129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42" t="s">
        <v>65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66</v>
      </c>
      <c r="B79" s="143" t="s">
        <v>67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70</v>
      </c>
      <c r="B81" s="146" t="s">
        <v>71</v>
      </c>
      <c r="C81" s="146"/>
      <c r="D81" s="146"/>
      <c r="E81" s="146"/>
      <c r="F81" s="146"/>
      <c r="G81" s="146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9" t="s">
        <v>72</v>
      </c>
      <c r="C82" s="129"/>
      <c r="D82" s="129"/>
      <c r="E82" s="129"/>
      <c r="F82" s="129"/>
      <c r="G82" s="129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29" t="s">
        <v>73</v>
      </c>
      <c r="C83" s="129"/>
      <c r="D83" s="129"/>
      <c r="E83" s="129"/>
      <c r="F83" s="129"/>
      <c r="G83" s="129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29" t="s">
        <v>74</v>
      </c>
      <c r="C84" s="129"/>
      <c r="D84" s="129"/>
      <c r="E84" s="129"/>
      <c r="F84" s="129"/>
      <c r="G84" s="129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42" t="s">
        <v>75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6" t="s">
        <v>77</v>
      </c>
      <c r="C87" s="146"/>
      <c r="D87" s="146"/>
      <c r="E87" s="146"/>
      <c r="F87" s="146"/>
      <c r="G87" s="146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9" t="s">
        <v>78</v>
      </c>
      <c r="C88" s="129"/>
      <c r="D88" s="129"/>
      <c r="E88" s="129"/>
      <c r="F88" s="129"/>
      <c r="G88" s="129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42" t="s">
        <v>79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6" t="s">
        <v>81</v>
      </c>
      <c r="C93" s="146"/>
      <c r="D93" s="146"/>
      <c r="E93" s="146"/>
      <c r="F93" s="146"/>
      <c r="G93" s="146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9" t="s">
        <v>18</v>
      </c>
      <c r="C94" s="129"/>
      <c r="D94" s="129"/>
      <c r="E94" s="129"/>
      <c r="F94" s="129"/>
      <c r="G94" s="129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9" t="s">
        <v>19</v>
      </c>
      <c r="C95" s="129"/>
      <c r="D95" s="129"/>
      <c r="E95" s="129"/>
      <c r="F95" s="129"/>
      <c r="G95" s="129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173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9" t="s">
        <v>82</v>
      </c>
      <c r="C97" s="129"/>
      <c r="D97" s="129"/>
      <c r="E97" s="129"/>
      <c r="F97" s="129"/>
      <c r="G97" s="129"/>
      <c r="H97" s="23">
        <f t="shared" si="4"/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9" t="s">
        <v>83</v>
      </c>
      <c r="C98" s="129"/>
      <c r="D98" s="129"/>
      <c r="E98" s="129"/>
      <c r="F98" s="129"/>
      <c r="G98" s="129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9" t="s">
        <v>204</v>
      </c>
      <c r="C99" s="129"/>
      <c r="D99" s="129"/>
      <c r="E99" s="129"/>
      <c r="F99" s="129"/>
      <c r="G99" s="129"/>
      <c r="H99" s="23">
        <f>I99/$I$46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9" t="s">
        <v>205</v>
      </c>
      <c r="C100" s="129"/>
      <c r="D100" s="129"/>
      <c r="E100" s="129"/>
      <c r="F100" s="129"/>
      <c r="G100" s="129"/>
      <c r="H100" s="23">
        <f>I100/$I$46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9" t="s">
        <v>84</v>
      </c>
      <c r="C101" s="129"/>
      <c r="D101" s="129"/>
      <c r="E101" s="129"/>
      <c r="F101" s="129"/>
      <c r="G101" s="129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85</v>
      </c>
      <c r="B102" s="142"/>
      <c r="C102" s="142"/>
      <c r="D102" s="142"/>
      <c r="E102" s="142"/>
      <c r="F102" s="142"/>
      <c r="G102" s="142"/>
      <c r="H102" s="25">
        <f>SUM(H94:H101)</f>
        <v>0.32312653001127739</v>
      </c>
      <c r="I102" s="26">
        <f>SUM(I94:I101)</f>
        <v>726.21336363636362</v>
      </c>
      <c r="J102" s="34"/>
    </row>
    <row r="103" spans="1:10" ht="18" customHeight="1" x14ac:dyDescent="0.25">
      <c r="A103" s="29" t="s">
        <v>86</v>
      </c>
      <c r="B103" s="157" t="s">
        <v>87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88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89</v>
      </c>
      <c r="B105" s="13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58">
        <f>IF(I12="Não aplicável",0,I12)</f>
        <v>5.3</v>
      </c>
      <c r="B106" s="15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97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89</v>
      </c>
      <c r="B109" s="13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172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89</v>
      </c>
      <c r="B113" s="156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0" t="s">
        <v>99</v>
      </c>
      <c r="B116" s="130"/>
      <c r="C116" s="130"/>
      <c r="D116" s="130"/>
      <c r="E116" s="130"/>
      <c r="F116" s="130"/>
      <c r="G116" s="130"/>
      <c r="H116" s="47">
        <f>H46+H91+H102</f>
        <v>2.1110485540112771</v>
      </c>
      <c r="I116" s="48">
        <f>I46+I91+I102</f>
        <v>4744.493344928087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8" t="s">
        <v>100</v>
      </c>
      <c r="B118" s="128"/>
      <c r="C118" s="128"/>
      <c r="D118" s="128"/>
      <c r="E118" s="128"/>
      <c r="F118" s="128"/>
      <c r="G118" s="128"/>
      <c r="H118" s="128"/>
      <c r="I118" s="128"/>
    </row>
    <row r="119" spans="1:12" ht="33.75" customHeight="1" x14ac:dyDescent="0.25">
      <c r="A119" s="22" t="s">
        <v>31</v>
      </c>
      <c r="B119" s="146" t="s">
        <v>101</v>
      </c>
      <c r="C119" s="146"/>
      <c r="D119" s="146"/>
      <c r="E119" s="146"/>
      <c r="F119" s="146"/>
      <c r="G119" s="146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9" t="s">
        <v>102</v>
      </c>
      <c r="C120" s="129"/>
      <c r="D120" s="129"/>
      <c r="E120" s="129"/>
      <c r="F120" s="129"/>
      <c r="G120" s="12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103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9" t="s">
        <v>104</v>
      </c>
      <c r="C122" s="129"/>
      <c r="D122" s="129"/>
      <c r="E122" s="129"/>
      <c r="F122" s="129"/>
      <c r="G122" s="12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9" t="s">
        <v>186</v>
      </c>
      <c r="C123" s="129"/>
      <c r="D123" s="129"/>
      <c r="E123" s="129"/>
      <c r="F123" s="129"/>
      <c r="G123" s="129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9" t="s">
        <v>188</v>
      </c>
      <c r="C124" s="129"/>
      <c r="D124" s="129"/>
      <c r="E124" s="129"/>
      <c r="F124" s="129"/>
      <c r="G124" s="12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9" t="s">
        <v>187</v>
      </c>
      <c r="C125" s="129"/>
      <c r="D125" s="129"/>
      <c r="E125" s="129"/>
      <c r="F125" s="129"/>
      <c r="G125" s="12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9" t="s">
        <v>105</v>
      </c>
      <c r="C126" s="129"/>
      <c r="D126" s="129"/>
      <c r="E126" s="129"/>
      <c r="F126" s="129"/>
      <c r="G126" s="129"/>
      <c r="H126" s="23">
        <f t="shared" si="6"/>
        <v>0</v>
      </c>
      <c r="I126" s="24">
        <v>0</v>
      </c>
    </row>
    <row r="127" spans="1:12" ht="15" customHeight="1" x14ac:dyDescent="0.25">
      <c r="A127" s="142" t="s">
        <v>106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189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107</v>
      </c>
      <c r="B130" s="148"/>
      <c r="C130" s="148"/>
      <c r="D130" s="148"/>
      <c r="E130" s="148"/>
      <c r="F130" s="55">
        <f>I29</f>
        <v>0.2</v>
      </c>
      <c r="G130" s="56">
        <f>I132*F130</f>
        <v>921.52259625834472</v>
      </c>
      <c r="H130" s="57" t="s">
        <v>108</v>
      </c>
      <c r="I130" s="58">
        <f>I97</f>
        <v>136.88036363636363</v>
      </c>
    </row>
    <row r="131" spans="1:12" s="61" customFormat="1" ht="16.5" customHeight="1" x14ac:dyDescent="0.25">
      <c r="A131" s="144" t="s">
        <v>109</v>
      </c>
      <c r="B131" s="144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45">
        <f>I46</f>
        <v>2247.4581818181819</v>
      </c>
      <c r="B132" s="145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726.21336363636362</v>
      </c>
      <c r="H132" s="62">
        <f>A132+C132+D132+E132+F132+G132</f>
        <v>4744.493344928087</v>
      </c>
      <c r="I132" s="62">
        <f>H132-I130</f>
        <v>4607.6129812917234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43</v>
      </c>
      <c r="B134" s="146" t="s">
        <v>117</v>
      </c>
      <c r="C134" s="146"/>
      <c r="D134" s="146"/>
      <c r="E134" s="146"/>
      <c r="F134" s="146"/>
      <c r="G134" s="146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9" t="s">
        <v>118</v>
      </c>
      <c r="C135" s="129"/>
      <c r="D135" s="129"/>
      <c r="E135" s="129"/>
      <c r="F135" s="129"/>
      <c r="G135" s="12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9" t="s">
        <v>119</v>
      </c>
      <c r="C136" s="129"/>
      <c r="D136" s="129"/>
      <c r="E136" s="129"/>
      <c r="F136" s="129"/>
      <c r="G136" s="129"/>
      <c r="H136" s="23">
        <f>I136/$I$145</f>
        <v>0</v>
      </c>
      <c r="I136" s="24">
        <v>0</v>
      </c>
    </row>
    <row r="137" spans="1:12" ht="35.65" customHeight="1" x14ac:dyDescent="0.25">
      <c r="A137" s="142" t="s">
        <v>175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6" t="s">
        <v>120</v>
      </c>
      <c r="C139" s="146"/>
      <c r="D139" s="146"/>
      <c r="E139" s="146"/>
      <c r="F139" s="146"/>
      <c r="G139" s="146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9" t="s">
        <v>120</v>
      </c>
      <c r="C140" s="129"/>
      <c r="D140" s="129"/>
      <c r="E140" s="129"/>
      <c r="F140" s="129"/>
      <c r="G140" s="129"/>
      <c r="H140" s="23">
        <f>I140/I145</f>
        <v>0</v>
      </c>
      <c r="I140" s="24">
        <v>0</v>
      </c>
    </row>
    <row r="141" spans="1:12" ht="36.6" customHeight="1" x14ac:dyDescent="0.25">
      <c r="A141" s="142" t="s">
        <v>174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121</v>
      </c>
      <c r="B143" s="147"/>
      <c r="C143" s="147"/>
      <c r="D143" s="147"/>
      <c r="E143" s="147"/>
      <c r="F143" s="55">
        <v>0.18</v>
      </c>
      <c r="G143" s="56">
        <f>I145*F143</f>
        <v>829.3703366325102</v>
      </c>
      <c r="H143" s="57" t="s">
        <v>108</v>
      </c>
      <c r="I143" s="58">
        <f>I97</f>
        <v>136.88036363636363</v>
      </c>
      <c r="L143" s="2"/>
    </row>
    <row r="144" spans="1:12" s="61" customFormat="1" ht="16.5" customHeight="1" x14ac:dyDescent="0.25">
      <c r="A144" s="144" t="s">
        <v>109</v>
      </c>
      <c r="B144" s="144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45">
        <f>I46</f>
        <v>2247.4581818181819</v>
      </c>
      <c r="B145" s="145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726.21336363636362</v>
      </c>
      <c r="H145" s="62">
        <f>A145+C145+D145+E145+F145+G145</f>
        <v>4744.493344928087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30" t="s">
        <v>122</v>
      </c>
      <c r="B147" s="130"/>
      <c r="C147" s="130"/>
      <c r="D147" s="130"/>
      <c r="E147" s="130"/>
      <c r="F147" s="130"/>
      <c r="G147" s="13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8" t="s">
        <v>123</v>
      </c>
      <c r="B149" s="128"/>
      <c r="C149" s="128"/>
      <c r="D149" s="128"/>
      <c r="E149" s="128"/>
      <c r="F149" s="128"/>
      <c r="G149" s="128"/>
      <c r="H149" s="128"/>
      <c r="I149" s="128"/>
    </row>
    <row r="150" spans="1:12" ht="33.75" customHeight="1" x14ac:dyDescent="0.25">
      <c r="A150" s="22" t="s">
        <v>31</v>
      </c>
      <c r="B150" s="146" t="s">
        <v>124</v>
      </c>
      <c r="C150" s="146"/>
      <c r="D150" s="146"/>
      <c r="E150" s="146"/>
      <c r="F150" s="146"/>
      <c r="G150" s="146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9" t="s">
        <v>125</v>
      </c>
      <c r="C151" s="129"/>
      <c r="D151" s="129"/>
      <c r="E151" s="129"/>
      <c r="F151" s="129"/>
      <c r="G151" s="129"/>
      <c r="H151" s="23">
        <f>I151/$I$116</f>
        <v>7.1154898741105626E-3</v>
      </c>
      <c r="I151" s="24">
        <f>($D$161/$E$163)*H161</f>
        <v>33.759394353620756</v>
      </c>
    </row>
    <row r="152" spans="1:12" ht="15" customHeight="1" x14ac:dyDescent="0.25">
      <c r="A152" s="17">
        <v>2</v>
      </c>
      <c r="B152" s="129" t="s">
        <v>126</v>
      </c>
      <c r="C152" s="129"/>
      <c r="D152" s="129"/>
      <c r="E152" s="129"/>
      <c r="F152" s="129"/>
      <c r="G152" s="129"/>
      <c r="H152" s="23">
        <f>I152/$I$116</f>
        <v>3.2840722495894904E-2</v>
      </c>
      <c r="I152" s="24">
        <f>($D$161/$E$163)*H162</f>
        <v>155.81258932440349</v>
      </c>
    </row>
    <row r="153" spans="1:12" ht="15" customHeight="1" x14ac:dyDescent="0.25">
      <c r="A153" s="17">
        <v>3</v>
      </c>
      <c r="B153" s="129" t="s">
        <v>11</v>
      </c>
      <c r="C153" s="129"/>
      <c r="D153" s="129"/>
      <c r="E153" s="129"/>
      <c r="F153" s="129"/>
      <c r="G153" s="129"/>
      <c r="H153" s="23">
        <f>I153/$I$116</f>
        <v>5.4734537493158181E-2</v>
      </c>
      <c r="I153" s="24">
        <f>($D$161/$E$163)*H163</f>
        <v>259.68764887400584</v>
      </c>
    </row>
    <row r="154" spans="1:12" ht="15" customHeight="1" x14ac:dyDescent="0.25">
      <c r="A154" s="17">
        <v>4</v>
      </c>
      <c r="B154" s="129" t="s">
        <v>127</v>
      </c>
      <c r="C154" s="129"/>
      <c r="D154" s="129"/>
      <c r="E154" s="129"/>
      <c r="F154" s="129"/>
      <c r="G154" s="12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9" t="s">
        <v>128</v>
      </c>
      <c r="C155" s="129"/>
      <c r="D155" s="129"/>
      <c r="E155" s="129"/>
      <c r="F155" s="129"/>
      <c r="G155" s="12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2" t="s">
        <v>129</v>
      </c>
      <c r="B156" s="142"/>
      <c r="C156" s="142"/>
      <c r="D156" s="142"/>
      <c r="E156" s="142"/>
      <c r="F156" s="142"/>
      <c r="G156" s="142"/>
      <c r="H156" s="25">
        <f>H151+H152+H153+H154+H155</f>
        <v>9.4690749863163642E-2</v>
      </c>
      <c r="I156" s="26">
        <f>SUM(I151:I155)</f>
        <v>449.2596325520301</v>
      </c>
    </row>
    <row r="157" spans="1:12" ht="11.25" customHeight="1" x14ac:dyDescent="0.25">
      <c r="A157" s="29" t="s">
        <v>130</v>
      </c>
      <c r="B157" s="143" t="s">
        <v>131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132</v>
      </c>
      <c r="B158" s="134" t="s">
        <v>133</v>
      </c>
      <c r="C158" s="134"/>
      <c r="D158" s="134"/>
      <c r="E158" s="134"/>
      <c r="F158" s="134"/>
      <c r="G158" s="134"/>
      <c r="H158" s="134"/>
      <c r="I158" s="134"/>
    </row>
    <row r="159" spans="1:12" ht="13.5" customHeight="1" x14ac:dyDescent="0.25">
      <c r="A159" s="137" t="s">
        <v>134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135</v>
      </c>
      <c r="B160" s="138"/>
      <c r="C160" s="17" t="s">
        <v>136</v>
      </c>
      <c r="D160" s="139" t="s">
        <v>137</v>
      </c>
      <c r="E160" s="139"/>
      <c r="F160" s="17" t="s">
        <v>138</v>
      </c>
      <c r="G160" s="203" t="s">
        <v>139</v>
      </c>
      <c r="H160" s="206" t="s">
        <v>140</v>
      </c>
      <c r="I160" s="206"/>
    </row>
    <row r="161" spans="1:10" ht="13.5" customHeight="1" x14ac:dyDescent="0.25">
      <c r="A161" s="140">
        <f>I116</f>
        <v>4744.493344928087</v>
      </c>
      <c r="B161" s="140"/>
      <c r="C161" s="24">
        <f>I147</f>
        <v>0</v>
      </c>
      <c r="D161" s="141">
        <f>A161+C161</f>
        <v>4744.493344928087</v>
      </c>
      <c r="E161" s="141"/>
      <c r="F161" s="17" t="str">
        <f>B151</f>
        <v>PIS</v>
      </c>
      <c r="G161" s="204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09" t="s">
        <v>141</v>
      </c>
      <c r="B162" s="209"/>
      <c r="C162" s="203">
        <v>1</v>
      </c>
      <c r="D162" s="210">
        <f>G166/1</f>
        <v>0.14250000000000002</v>
      </c>
      <c r="E162" s="211">
        <f>C162-D162</f>
        <v>0.85749999999999993</v>
      </c>
      <c r="F162" s="17" t="str">
        <f>B152</f>
        <v>COFINS</v>
      </c>
      <c r="G162" s="204">
        <v>7.5999999999999998E-2</v>
      </c>
      <c r="H162" s="207">
        <v>0.03</v>
      </c>
      <c r="I162" s="207"/>
    </row>
    <row r="163" spans="1:10" ht="13.5" customHeight="1" x14ac:dyDescent="0.25">
      <c r="A163" s="212" t="s">
        <v>142</v>
      </c>
      <c r="B163" s="212"/>
      <c r="C163" s="213">
        <v>1</v>
      </c>
      <c r="D163" s="214">
        <f>H166</f>
        <v>8.6499999999999994E-2</v>
      </c>
      <c r="E163" s="215">
        <f>C163-D163</f>
        <v>0.91349999999999998</v>
      </c>
      <c r="F163" s="17" t="str">
        <f>B153</f>
        <v>ISS</v>
      </c>
      <c r="G163" s="204">
        <f>I11</f>
        <v>0.05</v>
      </c>
      <c r="H163" s="207">
        <f>I11</f>
        <v>0.05</v>
      </c>
      <c r="I163" s="207"/>
    </row>
    <row r="164" spans="1:10" ht="13.5" customHeight="1" x14ac:dyDescent="0.25">
      <c r="A164" s="136" t="s">
        <v>143</v>
      </c>
      <c r="B164" s="136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4">
        <v>0</v>
      </c>
      <c r="H164" s="207">
        <v>0</v>
      </c>
      <c r="I164" s="207"/>
    </row>
    <row r="165" spans="1:10" ht="13.5" customHeight="1" x14ac:dyDescent="0.25">
      <c r="A165" s="133" t="s">
        <v>145</v>
      </c>
      <c r="B165" s="133" t="s">
        <v>146</v>
      </c>
      <c r="C165" s="133"/>
      <c r="D165" s="133"/>
      <c r="E165" s="133"/>
      <c r="F165" s="12" t="s">
        <v>147</v>
      </c>
      <c r="G165" s="204">
        <v>0</v>
      </c>
      <c r="H165" s="207">
        <v>0</v>
      </c>
      <c r="I165" s="207"/>
    </row>
    <row r="166" spans="1:10" ht="18" customHeight="1" x14ac:dyDescent="0.25">
      <c r="A166" s="133"/>
      <c r="B166" s="133"/>
      <c r="C166" s="133"/>
      <c r="D166" s="133"/>
      <c r="E166" s="133"/>
      <c r="F166" s="3" t="s">
        <v>148</v>
      </c>
      <c r="G166" s="205">
        <f>SUM(G161:G165)</f>
        <v>0.14250000000000002</v>
      </c>
      <c r="H166" s="208">
        <f>SUM(H161:I165)</f>
        <v>8.6499999999999994E-2</v>
      </c>
      <c r="I166" s="208"/>
    </row>
    <row r="167" spans="1:10" ht="18" customHeight="1" x14ac:dyDescent="0.25">
      <c r="A167" s="29" t="s">
        <v>149</v>
      </c>
      <c r="B167" s="134" t="s">
        <v>150</v>
      </c>
      <c r="C167" s="134"/>
      <c r="D167" s="134"/>
      <c r="E167" s="134"/>
      <c r="F167" s="134"/>
      <c r="G167" s="134"/>
      <c r="H167" s="134"/>
      <c r="I167" s="134"/>
    </row>
    <row r="168" spans="1:10" ht="4.5" customHeight="1" x14ac:dyDescent="0.25">
      <c r="A168" s="65"/>
      <c r="B168" s="135"/>
      <c r="C168" s="135"/>
      <c r="D168" s="135"/>
      <c r="E168" s="135"/>
      <c r="F168" s="135"/>
      <c r="G168" s="135"/>
      <c r="H168" s="135"/>
      <c r="I168" s="135"/>
    </row>
    <row r="169" spans="1:10" ht="12" customHeight="1" x14ac:dyDescent="0.25">
      <c r="A169" s="130" t="s">
        <v>151</v>
      </c>
      <c r="B169" s="130"/>
      <c r="C169" s="130"/>
      <c r="D169" s="130"/>
      <c r="E169" s="130"/>
      <c r="F169" s="130"/>
      <c r="G169" s="130"/>
      <c r="H169" s="47">
        <f>H156</f>
        <v>9.4690749863163642E-2</v>
      </c>
      <c r="I169" s="48">
        <f>I156</f>
        <v>449.2596325520301</v>
      </c>
    </row>
    <row r="170" spans="1:10" ht="4.5" customHeight="1" x14ac:dyDescent="0.25"/>
    <row r="171" spans="1:10" ht="11.25" customHeight="1" x14ac:dyDescent="0.25">
      <c r="A171" s="132" t="s">
        <v>152</v>
      </c>
      <c r="B171" s="132"/>
      <c r="C171" s="132"/>
      <c r="D171" s="132"/>
      <c r="E171" s="132"/>
      <c r="F171" s="132"/>
      <c r="G171" s="132"/>
      <c r="H171" s="132"/>
      <c r="I171" s="132"/>
    </row>
    <row r="172" spans="1:10" ht="11.25" customHeight="1" x14ac:dyDescent="0.25">
      <c r="A172" s="128" t="s">
        <v>30</v>
      </c>
      <c r="B172" s="128"/>
      <c r="C172" s="128"/>
      <c r="D172" s="128"/>
      <c r="E172" s="128"/>
      <c r="F172" s="128"/>
      <c r="G172" s="128"/>
      <c r="H172" s="128"/>
      <c r="I172" s="128"/>
    </row>
    <row r="173" spans="1:10" ht="15" customHeight="1" x14ac:dyDescent="0.25">
      <c r="A173" s="17">
        <v>1</v>
      </c>
      <c r="B173" s="129" t="s">
        <v>153</v>
      </c>
      <c r="C173" s="129"/>
      <c r="D173" s="129"/>
      <c r="E173" s="129"/>
      <c r="F173" s="129"/>
      <c r="G173" s="129"/>
      <c r="H173" s="23">
        <f>I173/$G$196</f>
        <v>0.43272334890840231</v>
      </c>
      <c r="I173" s="66">
        <f>I46</f>
        <v>2247.4581818181819</v>
      </c>
    </row>
    <row r="174" spans="1:10" ht="15" customHeight="1" x14ac:dyDescent="0.25">
      <c r="A174" s="17">
        <v>2</v>
      </c>
      <c r="B174" s="129" t="s">
        <v>154</v>
      </c>
      <c r="C174" s="129"/>
      <c r="D174" s="129"/>
      <c r="E174" s="129"/>
      <c r="F174" s="129"/>
      <c r="G174" s="129"/>
      <c r="H174" s="23">
        <f>I174/$G$196</f>
        <v>0.34095225690396658</v>
      </c>
      <c r="I174" s="66">
        <f>I66+I78+I85+I89</f>
        <v>1770.8217994735421</v>
      </c>
    </row>
    <row r="175" spans="1:10" ht="15" customHeight="1" x14ac:dyDescent="0.25">
      <c r="A175" s="17">
        <v>3</v>
      </c>
      <c r="B175" s="129" t="s">
        <v>155</v>
      </c>
      <c r="C175" s="129"/>
      <c r="D175" s="129"/>
      <c r="E175" s="129"/>
      <c r="F175" s="129"/>
      <c r="G175" s="129"/>
      <c r="H175" s="23">
        <f>I175/$G$196</f>
        <v>0.13982439418763129</v>
      </c>
      <c r="I175" s="66">
        <f>I102</f>
        <v>726.21336363636362</v>
      </c>
    </row>
    <row r="176" spans="1:10" s="28" customFormat="1" ht="15" customHeight="1" x14ac:dyDescent="0.25">
      <c r="A176" s="130" t="s">
        <v>156</v>
      </c>
      <c r="B176" s="130"/>
      <c r="C176" s="130"/>
      <c r="D176" s="130"/>
      <c r="E176" s="130"/>
      <c r="F176" s="130"/>
      <c r="G176" s="130"/>
      <c r="H176" s="47">
        <f>H173+H174+H175</f>
        <v>0.91350000000000009</v>
      </c>
      <c r="I176" s="48">
        <f>SUM(I173:I175)</f>
        <v>4744.493344928087</v>
      </c>
      <c r="J176" s="35"/>
    </row>
    <row r="177" spans="1:11" ht="4.5" customHeight="1" x14ac:dyDescent="0.25"/>
    <row r="178" spans="1:11" ht="11.25" customHeight="1" x14ac:dyDescent="0.25">
      <c r="A178" s="128" t="s">
        <v>100</v>
      </c>
      <c r="B178" s="128"/>
      <c r="C178" s="128"/>
      <c r="D178" s="128"/>
      <c r="E178" s="128"/>
      <c r="F178" s="128"/>
      <c r="G178" s="128"/>
      <c r="H178" s="128"/>
      <c r="I178" s="128"/>
    </row>
    <row r="179" spans="1:11" ht="15" customHeight="1" x14ac:dyDescent="0.25">
      <c r="A179" s="17">
        <v>1</v>
      </c>
      <c r="B179" s="129" t="s">
        <v>157</v>
      </c>
      <c r="C179" s="129"/>
      <c r="D179" s="129"/>
      <c r="E179" s="129"/>
      <c r="F179" s="129"/>
      <c r="G179" s="129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9" t="s">
        <v>158</v>
      </c>
      <c r="C180" s="129"/>
      <c r="D180" s="129"/>
      <c r="E180" s="129"/>
      <c r="F180" s="129"/>
      <c r="G180" s="12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9" t="s">
        <v>159</v>
      </c>
      <c r="C181" s="129"/>
      <c r="D181" s="129"/>
      <c r="E181" s="129"/>
      <c r="F181" s="129"/>
      <c r="G181" s="129"/>
      <c r="H181" s="23">
        <f>I181/$G$196</f>
        <v>0</v>
      </c>
      <c r="I181" s="24">
        <f>I141</f>
        <v>0</v>
      </c>
    </row>
    <row r="182" spans="1:11" ht="15" customHeight="1" x14ac:dyDescent="0.25">
      <c r="A182" s="130" t="s">
        <v>160</v>
      </c>
      <c r="B182" s="130"/>
      <c r="C182" s="130"/>
      <c r="D182" s="130"/>
      <c r="E182" s="130"/>
      <c r="F182" s="130"/>
      <c r="G182" s="13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8" t="s">
        <v>123</v>
      </c>
      <c r="B184" s="128"/>
      <c r="C184" s="128"/>
      <c r="D184" s="128"/>
      <c r="E184" s="128"/>
      <c r="F184" s="128"/>
      <c r="G184" s="128"/>
      <c r="H184" s="128"/>
      <c r="I184" s="128"/>
    </row>
    <row r="185" spans="1:11" ht="15" customHeight="1" x14ac:dyDescent="0.25">
      <c r="A185" s="17">
        <v>1</v>
      </c>
      <c r="B185" s="129" t="s">
        <v>161</v>
      </c>
      <c r="C185" s="129"/>
      <c r="D185" s="129"/>
      <c r="E185" s="129"/>
      <c r="F185" s="129"/>
      <c r="G185" s="129"/>
      <c r="H185" s="23">
        <f>I185/$G$196</f>
        <v>8.6499999999999994E-2</v>
      </c>
      <c r="I185" s="24">
        <f>I156</f>
        <v>449.2596325520301</v>
      </c>
    </row>
    <row r="186" spans="1:11" ht="15" customHeight="1" x14ac:dyDescent="0.25">
      <c r="A186" s="130" t="s">
        <v>162</v>
      </c>
      <c r="B186" s="130"/>
      <c r="C186" s="130"/>
      <c r="D186" s="130"/>
      <c r="E186" s="130"/>
      <c r="F186" s="130"/>
      <c r="G186" s="130"/>
      <c r="H186" s="47">
        <f>H185</f>
        <v>8.6499999999999994E-2</v>
      </c>
      <c r="I186" s="48">
        <f>I156</f>
        <v>449.2596325520301</v>
      </c>
      <c r="K186" s="41"/>
    </row>
    <row r="187" spans="1:11" ht="4.5" customHeight="1" x14ac:dyDescent="0.25"/>
    <row r="188" spans="1:11" ht="11.25" customHeight="1" x14ac:dyDescent="0.25">
      <c r="A188" s="131" t="s">
        <v>183</v>
      </c>
      <c r="B188" s="131"/>
      <c r="C188" s="131"/>
      <c r="D188" s="131"/>
      <c r="E188" s="131"/>
      <c r="F188" s="131"/>
      <c r="G188" s="131"/>
      <c r="H188" s="131"/>
      <c r="I188" s="13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199</v>
      </c>
      <c r="B190" s="182"/>
      <c r="C190" s="182"/>
      <c r="D190" s="182"/>
      <c r="E190" s="182"/>
      <c r="F190" s="182"/>
      <c r="G190" s="182"/>
      <c r="H190" s="183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1" t="s">
        <v>181</v>
      </c>
      <c r="B192" s="131"/>
      <c r="C192" s="131"/>
      <c r="D192" s="131"/>
      <c r="E192" s="131"/>
      <c r="F192" s="181"/>
      <c r="G192" s="184" t="s">
        <v>185</v>
      </c>
      <c r="H192" s="185"/>
      <c r="I192" s="186"/>
    </row>
    <row r="193" spans="1:9" ht="11.25" customHeight="1" x14ac:dyDescent="0.25">
      <c r="A193" s="131"/>
      <c r="B193" s="131"/>
      <c r="C193" s="131"/>
      <c r="D193" s="131"/>
      <c r="E193" s="131"/>
      <c r="F193" s="131"/>
      <c r="G193" s="100"/>
      <c r="H193" s="101"/>
      <c r="I193" s="102">
        <f>((H70+H76+H77+H82+H83+H84)+((H70+H76+H77+H82+H83+H84)*H66))*I46*H196</f>
        <v>865.32136549029826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182</v>
      </c>
      <c r="B195" s="189"/>
      <c r="C195" s="189"/>
      <c r="D195" s="189"/>
      <c r="E195" s="189"/>
      <c r="F195" s="190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3">
        <f>I176+I182+I186</f>
        <v>5193.7529774801169</v>
      </c>
      <c r="H196" s="74">
        <f>IF(D6="12x36",2,1)</f>
        <v>1</v>
      </c>
      <c r="I196" s="84">
        <f>G196*H196</f>
        <v>5193.7529774801169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77FD9-2147-48BF-BBB6-FEBC061F5FEA}">
  <dimension ref="A1:L196"/>
  <sheetViews>
    <sheetView showGridLines="0" tabSelected="1" view="pageBreakPreview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211</v>
      </c>
      <c r="D2" s="169"/>
      <c r="E2" s="202" t="s">
        <v>226</v>
      </c>
      <c r="F2" s="170"/>
      <c r="G2" s="170"/>
      <c r="H2" s="170"/>
      <c r="I2" s="170"/>
    </row>
    <row r="3" spans="1:11" ht="11.25" customHeight="1" x14ac:dyDescent="0.25">
      <c r="A3" s="168" t="s">
        <v>2</v>
      </c>
      <c r="B3" s="16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4</v>
      </c>
      <c r="B5" s="151"/>
      <c r="C5" s="151"/>
      <c r="D5" s="171" t="s">
        <v>217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200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40</v>
      </c>
      <c r="E6" s="151"/>
      <c r="F6" s="151"/>
      <c r="G6" s="172"/>
      <c r="H6" s="172"/>
      <c r="I6" s="173"/>
    </row>
    <row r="7" spans="1:11" ht="22.5" customHeight="1" x14ac:dyDescent="0.25">
      <c r="A7" s="151" t="s">
        <v>5</v>
      </c>
      <c r="B7" s="151"/>
      <c r="C7" s="151"/>
      <c r="D7" s="129" t="s">
        <v>213</v>
      </c>
      <c r="E7" s="129"/>
      <c r="F7" s="129"/>
      <c r="G7" s="174" t="s">
        <v>6</v>
      </c>
      <c r="H7" s="174"/>
      <c r="I7" s="175">
        <v>0.4</v>
      </c>
    </row>
    <row r="8" spans="1:11" ht="22.5" customHeight="1" x14ac:dyDescent="0.25">
      <c r="A8" s="151" t="s">
        <v>7</v>
      </c>
      <c r="B8" s="151"/>
      <c r="C8" s="151"/>
      <c r="D8" s="129" t="s">
        <v>14</v>
      </c>
      <c r="E8" s="129"/>
      <c r="F8" s="129"/>
      <c r="G8" s="174"/>
      <c r="H8" s="174"/>
      <c r="I8" s="175"/>
    </row>
    <row r="9" spans="1:11" ht="24.75" customHeight="1" x14ac:dyDescent="0.25">
      <c r="A9" s="151" t="s">
        <v>8</v>
      </c>
      <c r="B9" s="151"/>
      <c r="C9" s="151"/>
      <c r="D9" s="151" t="s">
        <v>216</v>
      </c>
      <c r="E9" s="151"/>
      <c r="F9" s="151"/>
      <c r="G9" s="174" t="s">
        <v>9</v>
      </c>
      <c r="H9" s="174"/>
      <c r="I9" s="9" t="s">
        <v>184</v>
      </c>
    </row>
    <row r="10" spans="1:11" ht="32.25" customHeight="1" x14ac:dyDescent="0.25">
      <c r="A10" s="180" t="s">
        <v>177</v>
      </c>
      <c r="B10" s="180"/>
      <c r="C10" s="180"/>
      <c r="D10" s="180"/>
      <c r="E10" s="180"/>
      <c r="F10" s="180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9" t="s">
        <v>11</v>
      </c>
      <c r="B11" s="139"/>
      <c r="C11" s="139"/>
      <c r="D11" s="139"/>
      <c r="E11" s="139"/>
      <c r="F11" s="13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39" t="s">
        <v>13</v>
      </c>
      <c r="B12" s="139"/>
      <c r="C12" s="139"/>
      <c r="D12" s="139"/>
      <c r="E12" s="139"/>
      <c r="F12" s="139"/>
      <c r="G12" s="176" t="s">
        <v>14</v>
      </c>
      <c r="H12" s="10" t="s">
        <v>15</v>
      </c>
      <c r="I12" s="11">
        <v>5.3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16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17</v>
      </c>
      <c r="I14" s="9">
        <v>0.06</v>
      </c>
    </row>
    <row r="15" spans="1:11" ht="11.25" customHeight="1" x14ac:dyDescent="0.25">
      <c r="A15" s="139" t="s">
        <v>176</v>
      </c>
      <c r="B15" s="139"/>
      <c r="C15" s="139"/>
      <c r="D15" s="139"/>
      <c r="E15" s="139"/>
      <c r="F15" s="139"/>
      <c r="G15" s="176" t="s">
        <v>14</v>
      </c>
      <c r="H15" s="10" t="s">
        <v>15</v>
      </c>
      <c r="I15" s="11">
        <v>27.15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16</v>
      </c>
      <c r="I16" s="14">
        <v>22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17</v>
      </c>
      <c r="I17" s="9">
        <v>0.19</v>
      </c>
    </row>
    <row r="18" spans="1:9" ht="11.25" customHeight="1" x14ac:dyDescent="0.25">
      <c r="A18" s="139" t="s">
        <v>19</v>
      </c>
      <c r="B18" s="139"/>
      <c r="C18" s="139"/>
      <c r="D18" s="139"/>
      <c r="E18" s="139"/>
      <c r="F18" s="139"/>
      <c r="G18" s="176" t="s">
        <v>14</v>
      </c>
      <c r="H18" s="10" t="s">
        <v>15</v>
      </c>
      <c r="I18" s="11">
        <v>0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16</v>
      </c>
      <c r="I19" s="14">
        <v>0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17</v>
      </c>
      <c r="I20" s="9">
        <v>0</v>
      </c>
    </row>
    <row r="21" spans="1:9" ht="14.25" customHeight="1" x14ac:dyDescent="0.25">
      <c r="A21" s="138" t="s">
        <v>206</v>
      </c>
      <c r="B21" s="138"/>
      <c r="C21" s="138"/>
      <c r="D21" s="138"/>
      <c r="E21" s="138"/>
      <c r="F21" s="13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38" t="s">
        <v>205</v>
      </c>
      <c r="B22" s="138"/>
      <c r="C22" s="138"/>
      <c r="D22" s="138"/>
      <c r="E22" s="138"/>
      <c r="F22" s="13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39" t="s">
        <v>178</v>
      </c>
      <c r="B23" s="178"/>
      <c r="C23" s="178"/>
      <c r="D23" s="178"/>
      <c r="E23" s="178"/>
      <c r="F23" s="179"/>
      <c r="G23" s="109" t="s">
        <v>14</v>
      </c>
      <c r="H23" s="15" t="s">
        <v>20</v>
      </c>
      <c r="I23" s="110" t="s">
        <v>184</v>
      </c>
    </row>
    <row r="24" spans="1:9" ht="22.5" customHeight="1" x14ac:dyDescent="0.25">
      <c r="A24" s="156" t="s">
        <v>21</v>
      </c>
      <c r="B24" s="156"/>
      <c r="C24" s="156"/>
      <c r="D24" s="156"/>
      <c r="E24" s="156"/>
      <c r="F24" s="156"/>
      <c r="G24" s="15"/>
      <c r="H24" s="15" t="s">
        <v>22</v>
      </c>
      <c r="I24" s="18">
        <v>0.37</v>
      </c>
    </row>
    <row r="25" spans="1:9" ht="34.5" customHeight="1" x14ac:dyDescent="0.25">
      <c r="A25" s="138" t="s">
        <v>23</v>
      </c>
      <c r="B25" s="138"/>
      <c r="C25" s="138"/>
      <c r="D25" s="138"/>
      <c r="E25" s="138"/>
      <c r="F25" s="138"/>
      <c r="G25" s="10"/>
      <c r="H25" s="10" t="s">
        <v>24</v>
      </c>
      <c r="I25" s="11">
        <f>I10/H10*I5</f>
        <v>1605.3272727272727</v>
      </c>
    </row>
    <row r="26" spans="1:9" ht="15" customHeight="1" x14ac:dyDescent="0.25">
      <c r="A26" s="138" t="s">
        <v>25</v>
      </c>
      <c r="B26" s="138"/>
      <c r="C26" s="138"/>
      <c r="D26" s="138"/>
      <c r="E26" s="138"/>
      <c r="F26" s="138"/>
      <c r="G26" s="15"/>
      <c r="H26" s="19" t="s">
        <v>26</v>
      </c>
      <c r="I26" s="20" t="s">
        <v>184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27</v>
      </c>
      <c r="I27" s="9" t="s">
        <v>184</v>
      </c>
    </row>
    <row r="28" spans="1:9" ht="26.25" customHeight="1" x14ac:dyDescent="0.25">
      <c r="A28" s="138" t="s">
        <v>28</v>
      </c>
      <c r="B28" s="138"/>
      <c r="C28" s="138"/>
      <c r="D28" s="138"/>
      <c r="E28" s="138"/>
      <c r="F28" s="138"/>
      <c r="G28" s="15"/>
      <c r="H28" s="10" t="s">
        <v>26</v>
      </c>
      <c r="I28" s="20" t="s">
        <v>184</v>
      </c>
    </row>
    <row r="29" spans="1:9" ht="35.25" customHeight="1" x14ac:dyDescent="0.25">
      <c r="A29" s="138" t="s">
        <v>29</v>
      </c>
      <c r="B29" s="138"/>
      <c r="C29" s="138"/>
      <c r="D29" s="138"/>
      <c r="E29" s="138"/>
      <c r="F29" s="138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8" t="s">
        <v>30</v>
      </c>
      <c r="B36" s="128"/>
      <c r="C36" s="128"/>
      <c r="D36" s="128"/>
      <c r="E36" s="128"/>
      <c r="F36" s="128"/>
      <c r="G36" s="128"/>
      <c r="H36" s="128"/>
      <c r="I36" s="128"/>
    </row>
    <row r="37" spans="1:10" ht="33.75" customHeight="1" x14ac:dyDescent="0.25">
      <c r="A37" s="22" t="s">
        <v>31</v>
      </c>
      <c r="B37" s="146" t="s">
        <v>32</v>
      </c>
      <c r="C37" s="146"/>
      <c r="D37" s="146"/>
      <c r="E37" s="146"/>
      <c r="F37" s="146"/>
      <c r="G37" s="146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9" t="s">
        <v>35</v>
      </c>
      <c r="C38" s="129"/>
      <c r="D38" s="129"/>
      <c r="E38" s="129"/>
      <c r="F38" s="129"/>
      <c r="G38" s="129"/>
      <c r="H38" s="23">
        <f t="shared" ref="H38:H45" si="0">I38/$I$46</f>
        <v>0.56497175141242939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9" t="s">
        <v>36</v>
      </c>
      <c r="C39" s="129"/>
      <c r="D39" s="129"/>
      <c r="E39" s="129"/>
      <c r="F39" s="129"/>
      <c r="G39" s="129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9" t="s">
        <v>37</v>
      </c>
      <c r="C40" s="129"/>
      <c r="D40" s="129"/>
      <c r="E40" s="129"/>
      <c r="F40" s="129"/>
      <c r="G40" s="12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9" t="s">
        <v>38</v>
      </c>
      <c r="C41" s="129"/>
      <c r="D41" s="129"/>
      <c r="E41" s="129"/>
      <c r="F41" s="129"/>
      <c r="G41" s="12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9" t="s">
        <v>39</v>
      </c>
      <c r="C42" s="129"/>
      <c r="D42" s="129"/>
      <c r="E42" s="129"/>
      <c r="F42" s="129"/>
      <c r="G42" s="129"/>
      <c r="H42" s="23">
        <f t="shared" si="0"/>
        <v>0.22598870056497175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9" t="s">
        <v>171</v>
      </c>
      <c r="C43" s="129"/>
      <c r="D43" s="129"/>
      <c r="E43" s="129"/>
      <c r="F43" s="129"/>
      <c r="G43" s="129"/>
      <c r="H43" s="23">
        <f t="shared" si="0"/>
        <v>0.20903954802259886</v>
      </c>
      <c r="I43" s="24">
        <f>IF(I24="Não aplicável",0,I38*I24)</f>
        <v>593.97109090909089</v>
      </c>
    </row>
    <row r="44" spans="1:10" ht="15" customHeight="1" x14ac:dyDescent="0.25">
      <c r="A44" s="17">
        <f t="shared" si="1"/>
        <v>7</v>
      </c>
      <c r="B44" s="129" t="s">
        <v>40</v>
      </c>
      <c r="C44" s="129"/>
      <c r="D44" s="129"/>
      <c r="E44" s="129"/>
      <c r="F44" s="129"/>
      <c r="G44" s="129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9" t="s">
        <v>41</v>
      </c>
      <c r="C45" s="129"/>
      <c r="D45" s="129"/>
      <c r="E45" s="129"/>
      <c r="F45" s="129"/>
      <c r="G45" s="129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42</v>
      </c>
      <c r="B46" s="142"/>
      <c r="C46" s="142"/>
      <c r="D46" s="142"/>
      <c r="E46" s="142"/>
      <c r="F46" s="142"/>
      <c r="G46" s="142"/>
      <c r="H46" s="25">
        <f>SUM(H38:H45)</f>
        <v>1</v>
      </c>
      <c r="I46" s="26">
        <f>SUM(I38:I45)</f>
        <v>2841.4292727272727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6" t="s">
        <v>44</v>
      </c>
      <c r="C57" s="146"/>
      <c r="D57" s="146"/>
      <c r="E57" s="146"/>
      <c r="F57" s="146"/>
      <c r="G57" s="146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9" t="s">
        <v>45</v>
      </c>
      <c r="C58" s="129"/>
      <c r="D58" s="129"/>
      <c r="E58" s="129"/>
      <c r="F58" s="129"/>
      <c r="G58" s="129"/>
      <c r="H58" s="23">
        <v>0.2</v>
      </c>
      <c r="I58" s="24">
        <f t="shared" ref="I58:I65" si="2">$I$46*H58</f>
        <v>568.28585454545453</v>
      </c>
    </row>
    <row r="59" spans="1:10" ht="15" customHeight="1" x14ac:dyDescent="0.25">
      <c r="A59" s="17">
        <v>2</v>
      </c>
      <c r="B59" s="129" t="s">
        <v>46</v>
      </c>
      <c r="C59" s="129"/>
      <c r="D59" s="129"/>
      <c r="E59" s="129"/>
      <c r="F59" s="129"/>
      <c r="G59" s="129"/>
      <c r="H59" s="23">
        <v>1.4999999999999999E-2</v>
      </c>
      <c r="I59" s="24">
        <f t="shared" si="2"/>
        <v>42.621439090909092</v>
      </c>
    </row>
    <row r="60" spans="1:10" ht="15" customHeight="1" x14ac:dyDescent="0.25">
      <c r="A60" s="17">
        <v>3</v>
      </c>
      <c r="B60" s="129" t="s">
        <v>47</v>
      </c>
      <c r="C60" s="129"/>
      <c r="D60" s="129"/>
      <c r="E60" s="129"/>
      <c r="F60" s="129"/>
      <c r="G60" s="129"/>
      <c r="H60" s="23">
        <v>0.01</v>
      </c>
      <c r="I60" s="24">
        <f t="shared" si="2"/>
        <v>28.414292727272727</v>
      </c>
    </row>
    <row r="61" spans="1:10" ht="15" customHeight="1" x14ac:dyDescent="0.25">
      <c r="A61" s="17">
        <v>4</v>
      </c>
      <c r="B61" s="129" t="s">
        <v>48</v>
      </c>
      <c r="C61" s="129"/>
      <c r="D61" s="129"/>
      <c r="E61" s="129"/>
      <c r="F61" s="129"/>
      <c r="G61" s="129"/>
      <c r="H61" s="23">
        <v>2E-3</v>
      </c>
      <c r="I61" s="24">
        <f t="shared" si="2"/>
        <v>5.6828585454545459</v>
      </c>
    </row>
    <row r="62" spans="1:10" ht="15" customHeight="1" x14ac:dyDescent="0.25">
      <c r="A62" s="17">
        <v>5</v>
      </c>
      <c r="B62" s="129" t="s">
        <v>49</v>
      </c>
      <c r="C62" s="129"/>
      <c r="D62" s="129"/>
      <c r="E62" s="129"/>
      <c r="F62" s="129"/>
      <c r="G62" s="129"/>
      <c r="H62" s="23">
        <v>2.5000000000000001E-2</v>
      </c>
      <c r="I62" s="24">
        <f t="shared" si="2"/>
        <v>71.035731818181816</v>
      </c>
    </row>
    <row r="63" spans="1:10" ht="15" customHeight="1" x14ac:dyDescent="0.25">
      <c r="A63" s="17">
        <v>6</v>
      </c>
      <c r="B63" s="129" t="s">
        <v>50</v>
      </c>
      <c r="C63" s="129"/>
      <c r="D63" s="129"/>
      <c r="E63" s="129"/>
      <c r="F63" s="129"/>
      <c r="G63" s="129"/>
      <c r="H63" s="23">
        <v>0.08</v>
      </c>
      <c r="I63" s="24">
        <f t="shared" si="2"/>
        <v>227.31434181818182</v>
      </c>
    </row>
    <row r="64" spans="1:10" ht="15" customHeight="1" x14ac:dyDescent="0.25">
      <c r="A64" s="17">
        <v>7</v>
      </c>
      <c r="B64" s="129" t="s">
        <v>51</v>
      </c>
      <c r="C64" s="129"/>
      <c r="D64" s="129"/>
      <c r="E64" s="129"/>
      <c r="F64" s="129"/>
      <c r="G64" s="129"/>
      <c r="H64" s="23">
        <v>0.03</v>
      </c>
      <c r="I64" s="24">
        <f t="shared" si="2"/>
        <v>85.242878181818185</v>
      </c>
    </row>
    <row r="65" spans="1:10" ht="15" customHeight="1" x14ac:dyDescent="0.25">
      <c r="A65" s="17">
        <v>8</v>
      </c>
      <c r="B65" s="129" t="s">
        <v>52</v>
      </c>
      <c r="C65" s="129"/>
      <c r="D65" s="129"/>
      <c r="E65" s="129"/>
      <c r="F65" s="129"/>
      <c r="G65" s="129"/>
      <c r="H65" s="23">
        <v>6.0000000000000001E-3</v>
      </c>
      <c r="I65" s="24">
        <f t="shared" si="2"/>
        <v>17.048575636363637</v>
      </c>
    </row>
    <row r="66" spans="1:10" s="28" customFormat="1" ht="15" customHeight="1" x14ac:dyDescent="0.25">
      <c r="A66" s="142" t="s">
        <v>53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1045.6459723636365</v>
      </c>
      <c r="J66" s="27"/>
    </row>
    <row r="67" spans="1:10" ht="15" customHeight="1" x14ac:dyDescent="0.25">
      <c r="A67" s="157" t="s">
        <v>54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55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56</v>
      </c>
      <c r="B69" s="146" t="s">
        <v>57</v>
      </c>
      <c r="C69" s="146"/>
      <c r="D69" s="146"/>
      <c r="E69" s="146"/>
      <c r="F69" s="146"/>
      <c r="G69" s="146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9" t="s">
        <v>58</v>
      </c>
      <c r="C70" s="129"/>
      <c r="D70" s="129"/>
      <c r="E70" s="129"/>
      <c r="F70" s="129"/>
      <c r="G70" s="129"/>
      <c r="H70" s="23">
        <v>0.119314</v>
      </c>
      <c r="I70" s="24">
        <f t="shared" ref="I70:I77" si="3">$I$46*H70</f>
        <v>339.02229224618185</v>
      </c>
    </row>
    <row r="71" spans="1:10" ht="15" customHeight="1" x14ac:dyDescent="0.25">
      <c r="A71" s="17">
        <v>2</v>
      </c>
      <c r="B71" s="129" t="s">
        <v>59</v>
      </c>
      <c r="C71" s="129"/>
      <c r="D71" s="129"/>
      <c r="E71" s="129"/>
      <c r="F71" s="129"/>
      <c r="G71" s="129"/>
      <c r="H71" s="23">
        <v>2.0479000000000001E-2</v>
      </c>
      <c r="I71" s="24">
        <f t="shared" si="3"/>
        <v>58.189630076181821</v>
      </c>
    </row>
    <row r="72" spans="1:10" ht="15" customHeight="1" x14ac:dyDescent="0.25">
      <c r="A72" s="17">
        <v>3</v>
      </c>
      <c r="B72" s="129" t="s">
        <v>190</v>
      </c>
      <c r="C72" s="129"/>
      <c r="D72" s="129"/>
      <c r="E72" s="129"/>
      <c r="F72" s="129"/>
      <c r="G72" s="129"/>
      <c r="H72" s="23">
        <v>1.2123E-2</v>
      </c>
      <c r="I72" s="24">
        <f t="shared" si="3"/>
        <v>34.446647073272729</v>
      </c>
    </row>
    <row r="73" spans="1:10" ht="15" customHeight="1" x14ac:dyDescent="0.25">
      <c r="A73" s="17">
        <v>4</v>
      </c>
      <c r="B73" s="129" t="s">
        <v>60</v>
      </c>
      <c r="C73" s="129"/>
      <c r="D73" s="129"/>
      <c r="E73" s="129"/>
      <c r="F73" s="129"/>
      <c r="G73" s="129"/>
      <c r="H73" s="23">
        <v>1.1436E-2</v>
      </c>
      <c r="I73" s="24">
        <f t="shared" si="3"/>
        <v>32.49458516290909</v>
      </c>
    </row>
    <row r="74" spans="1:10" ht="15" customHeight="1" x14ac:dyDescent="0.25">
      <c r="A74" s="17">
        <v>5</v>
      </c>
      <c r="B74" s="129" t="s">
        <v>61</v>
      </c>
      <c r="C74" s="129"/>
      <c r="D74" s="129"/>
      <c r="E74" s="129"/>
      <c r="F74" s="129"/>
      <c r="G74" s="129"/>
      <c r="H74" s="23">
        <v>1.74E-4</v>
      </c>
      <c r="I74" s="24">
        <f t="shared" si="3"/>
        <v>0.49440869345454547</v>
      </c>
    </row>
    <row r="75" spans="1:10" ht="15" customHeight="1" x14ac:dyDescent="0.25">
      <c r="A75" s="17">
        <v>6</v>
      </c>
      <c r="B75" s="129" t="s">
        <v>62</v>
      </c>
      <c r="C75" s="129"/>
      <c r="D75" s="129"/>
      <c r="E75" s="129"/>
      <c r="F75" s="129"/>
      <c r="G75" s="129"/>
      <c r="H75" s="23">
        <v>4.4200000000000001E-4</v>
      </c>
      <c r="I75" s="24">
        <f t="shared" si="3"/>
        <v>1.2559117385454546</v>
      </c>
    </row>
    <row r="76" spans="1:10" ht="15" customHeight="1" x14ac:dyDescent="0.25">
      <c r="A76" s="17">
        <v>7</v>
      </c>
      <c r="B76" s="129" t="s">
        <v>63</v>
      </c>
      <c r="C76" s="129"/>
      <c r="D76" s="129"/>
      <c r="E76" s="129"/>
      <c r="F76" s="129"/>
      <c r="G76" s="129"/>
      <c r="H76" s="23">
        <v>1.85E-4</v>
      </c>
      <c r="I76" s="24">
        <f t="shared" si="3"/>
        <v>0.52566441545454545</v>
      </c>
    </row>
    <row r="77" spans="1:10" ht="15" customHeight="1" x14ac:dyDescent="0.25">
      <c r="A77" s="17">
        <v>8</v>
      </c>
      <c r="B77" s="129" t="s">
        <v>64</v>
      </c>
      <c r="C77" s="129"/>
      <c r="D77" s="129"/>
      <c r="E77" s="129"/>
      <c r="F77" s="129"/>
      <c r="G77" s="129"/>
      <c r="H77" s="23">
        <v>9.0789999999999996E-2</v>
      </c>
      <c r="I77" s="24">
        <f t="shared" si="3"/>
        <v>257.97336367090907</v>
      </c>
    </row>
    <row r="78" spans="1:10" s="28" customFormat="1" ht="15" customHeight="1" x14ac:dyDescent="0.25">
      <c r="A78" s="142" t="s">
        <v>65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724.40250307690917</v>
      </c>
      <c r="J78" s="27"/>
    </row>
    <row r="79" spans="1:10" ht="11.25" customHeight="1" x14ac:dyDescent="0.25">
      <c r="A79" s="29" t="s">
        <v>66</v>
      </c>
      <c r="B79" s="143" t="s">
        <v>67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70</v>
      </c>
      <c r="B81" s="146" t="s">
        <v>71</v>
      </c>
      <c r="C81" s="146"/>
      <c r="D81" s="146"/>
      <c r="E81" s="146"/>
      <c r="F81" s="146"/>
      <c r="G81" s="146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9" t="s">
        <v>72</v>
      </c>
      <c r="C82" s="129"/>
      <c r="D82" s="129"/>
      <c r="E82" s="129"/>
      <c r="F82" s="129"/>
      <c r="G82" s="129"/>
      <c r="H82" s="23">
        <v>4.8321000000000003E-2</v>
      </c>
      <c r="I82" s="24">
        <f>$I$46*H82</f>
        <v>137.30070388745455</v>
      </c>
    </row>
    <row r="83" spans="1:11" ht="15" customHeight="1" x14ac:dyDescent="0.25">
      <c r="A83" s="17">
        <v>2</v>
      </c>
      <c r="B83" s="129" t="s">
        <v>73</v>
      </c>
      <c r="C83" s="129"/>
      <c r="D83" s="129"/>
      <c r="E83" s="129"/>
      <c r="F83" s="129"/>
      <c r="G83" s="129"/>
      <c r="H83" s="23">
        <v>3.5109999999999998E-3</v>
      </c>
      <c r="I83" s="24">
        <f>$I$46*H83</f>
        <v>9.9762581765454534</v>
      </c>
    </row>
    <row r="84" spans="1:11" ht="15" customHeight="1" x14ac:dyDescent="0.25">
      <c r="A84" s="17">
        <v>3</v>
      </c>
      <c r="B84" s="129" t="s">
        <v>74</v>
      </c>
      <c r="C84" s="129"/>
      <c r="D84" s="129"/>
      <c r="E84" s="129"/>
      <c r="F84" s="129"/>
      <c r="G84" s="129"/>
      <c r="H84" s="23">
        <v>1.9328000000000001E-2</v>
      </c>
      <c r="I84" s="24">
        <f>$I$46*H84</f>
        <v>54.91914498327273</v>
      </c>
    </row>
    <row r="85" spans="1:11" s="28" customFormat="1" ht="15" customHeight="1" x14ac:dyDescent="0.25">
      <c r="A85" s="142" t="s">
        <v>75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202.19610704727273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6" t="s">
        <v>77</v>
      </c>
      <c r="C87" s="146"/>
      <c r="D87" s="146"/>
      <c r="E87" s="146"/>
      <c r="F87" s="146"/>
      <c r="G87" s="146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9" t="s">
        <v>78</v>
      </c>
      <c r="C88" s="129"/>
      <c r="D88" s="129"/>
      <c r="E88" s="129"/>
      <c r="F88" s="129"/>
      <c r="G88" s="129"/>
      <c r="H88" s="23">
        <f>(H66*H78)</f>
        <v>9.3819024000000015E-2</v>
      </c>
      <c r="I88" s="24">
        <f>$I$46*H88</f>
        <v>266.58012113230257</v>
      </c>
    </row>
    <row r="89" spans="1:11" s="28" customFormat="1" ht="15" customHeight="1" x14ac:dyDescent="0.25">
      <c r="A89" s="142" t="s">
        <v>79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266.58012113230257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2238.824703620121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6" t="s">
        <v>81</v>
      </c>
      <c r="C93" s="146"/>
      <c r="D93" s="146"/>
      <c r="E93" s="146"/>
      <c r="F93" s="146"/>
      <c r="G93" s="146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9" t="s">
        <v>18</v>
      </c>
      <c r="C94" s="129"/>
      <c r="D94" s="129"/>
      <c r="E94" s="129"/>
      <c r="F94" s="129"/>
      <c r="G94" s="129"/>
      <c r="H94" s="23">
        <f t="shared" ref="H94:H101" si="4">I94/$I$46</f>
        <v>0.17027099869905421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9" t="s">
        <v>19</v>
      </c>
      <c r="C95" s="129"/>
      <c r="D95" s="129"/>
      <c r="E95" s="129"/>
      <c r="F95" s="129"/>
      <c r="G95" s="129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173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9" t="s">
        <v>82</v>
      </c>
      <c r="C97" s="129"/>
      <c r="D97" s="129"/>
      <c r="E97" s="129"/>
      <c r="F97" s="129"/>
      <c r="G97" s="129"/>
      <c r="H97" s="23">
        <f t="shared" si="4"/>
        <v>4.8173067318681678E-2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9" t="s">
        <v>83</v>
      </c>
      <c r="C98" s="129"/>
      <c r="D98" s="129"/>
      <c r="E98" s="129"/>
      <c r="F98" s="129"/>
      <c r="G98" s="129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9" t="s">
        <v>204</v>
      </c>
      <c r="C99" s="129"/>
      <c r="D99" s="129"/>
      <c r="E99" s="129"/>
      <c r="F99" s="129"/>
      <c r="G99" s="129"/>
      <c r="H99" s="23">
        <f>I99/$I$46</f>
        <v>2.8154844735309586E-2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9" t="s">
        <v>205</v>
      </c>
      <c r="C100" s="129"/>
      <c r="D100" s="129"/>
      <c r="E100" s="129"/>
      <c r="F100" s="129"/>
      <c r="G100" s="129"/>
      <c r="H100" s="23">
        <f>I100/$I$46</f>
        <v>8.9813954705637578E-3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9" t="s">
        <v>84</v>
      </c>
      <c r="C101" s="129"/>
      <c r="D101" s="129"/>
      <c r="E101" s="129"/>
      <c r="F101" s="129"/>
      <c r="G101" s="129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85</v>
      </c>
      <c r="B102" s="142"/>
      <c r="C102" s="142"/>
      <c r="D102" s="142"/>
      <c r="E102" s="142"/>
      <c r="F102" s="142"/>
      <c r="G102" s="142"/>
      <c r="H102" s="25">
        <f>SUM(H94:H101)</f>
        <v>0.25558030622360922</v>
      </c>
      <c r="I102" s="26">
        <f>SUM(I94:I101)</f>
        <v>726.21336363636362</v>
      </c>
      <c r="J102" s="34"/>
    </row>
    <row r="103" spans="1:10" ht="18" customHeight="1" x14ac:dyDescent="0.25">
      <c r="A103" s="29" t="s">
        <v>86</v>
      </c>
      <c r="B103" s="157" t="s">
        <v>87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88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89</v>
      </c>
      <c r="B105" s="13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58">
        <f>IF(I12="Não aplicável",0,I12)</f>
        <v>5.3</v>
      </c>
      <c r="B106" s="15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97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89</v>
      </c>
      <c r="B109" s="13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172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89</v>
      </c>
      <c r="B113" s="156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0" t="s">
        <v>99</v>
      </c>
      <c r="B116" s="130"/>
      <c r="C116" s="130"/>
      <c r="D116" s="130"/>
      <c r="E116" s="130"/>
      <c r="F116" s="130"/>
      <c r="G116" s="130"/>
      <c r="H116" s="47">
        <f>H46+H91+H102</f>
        <v>2.0435023302236091</v>
      </c>
      <c r="I116" s="48">
        <f>I46+I91+I102</f>
        <v>5806.4673399837575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8" t="s">
        <v>100</v>
      </c>
      <c r="B118" s="128"/>
      <c r="C118" s="128"/>
      <c r="D118" s="128"/>
      <c r="E118" s="128"/>
      <c r="F118" s="128"/>
      <c r="G118" s="128"/>
      <c r="H118" s="128"/>
      <c r="I118" s="128"/>
    </row>
    <row r="119" spans="1:12" ht="33.75" customHeight="1" x14ac:dyDescent="0.25">
      <c r="A119" s="22" t="s">
        <v>31</v>
      </c>
      <c r="B119" s="146" t="s">
        <v>101</v>
      </c>
      <c r="C119" s="146"/>
      <c r="D119" s="146"/>
      <c r="E119" s="146"/>
      <c r="F119" s="146"/>
      <c r="G119" s="146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9" t="s">
        <v>102</v>
      </c>
      <c r="C120" s="129"/>
      <c r="D120" s="129"/>
      <c r="E120" s="129"/>
      <c r="F120" s="129"/>
      <c r="G120" s="12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103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9" t="s">
        <v>104</v>
      </c>
      <c r="C122" s="129"/>
      <c r="D122" s="129"/>
      <c r="E122" s="129"/>
      <c r="F122" s="129"/>
      <c r="G122" s="12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9" t="s">
        <v>186</v>
      </c>
      <c r="C123" s="129"/>
      <c r="D123" s="129"/>
      <c r="E123" s="129"/>
      <c r="F123" s="129"/>
      <c r="G123" s="129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9" t="s">
        <v>188</v>
      </c>
      <c r="C124" s="129"/>
      <c r="D124" s="129"/>
      <c r="E124" s="129"/>
      <c r="F124" s="129"/>
      <c r="G124" s="12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9" t="s">
        <v>187</v>
      </c>
      <c r="C125" s="129"/>
      <c r="D125" s="129"/>
      <c r="E125" s="129"/>
      <c r="F125" s="129"/>
      <c r="G125" s="12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9" t="s">
        <v>105</v>
      </c>
      <c r="C126" s="129"/>
      <c r="D126" s="129"/>
      <c r="E126" s="129"/>
      <c r="F126" s="129"/>
      <c r="G126" s="129"/>
      <c r="H126" s="23">
        <f t="shared" si="6"/>
        <v>0</v>
      </c>
      <c r="I126" s="24">
        <v>0</v>
      </c>
    </row>
    <row r="127" spans="1:12" ht="15" customHeight="1" x14ac:dyDescent="0.25">
      <c r="A127" s="142" t="s">
        <v>106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189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107</v>
      </c>
      <c r="B130" s="148"/>
      <c r="C130" s="148"/>
      <c r="D130" s="148"/>
      <c r="E130" s="148"/>
      <c r="F130" s="55">
        <f>I29</f>
        <v>0.2</v>
      </c>
      <c r="G130" s="56">
        <f>I132*F130</f>
        <v>1133.9173952694787</v>
      </c>
      <c r="H130" s="57" t="s">
        <v>108</v>
      </c>
      <c r="I130" s="58">
        <f>I97</f>
        <v>136.88036363636363</v>
      </c>
    </row>
    <row r="131" spans="1:12" s="61" customFormat="1" ht="16.5" customHeight="1" x14ac:dyDescent="0.25">
      <c r="A131" s="144" t="s">
        <v>109</v>
      </c>
      <c r="B131" s="144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45">
        <f>I46</f>
        <v>2841.4292727272727</v>
      </c>
      <c r="B132" s="145"/>
      <c r="C132" s="62">
        <f>I66</f>
        <v>1045.6459723636365</v>
      </c>
      <c r="D132" s="62">
        <f>I78</f>
        <v>724.40250307690917</v>
      </c>
      <c r="E132" s="62">
        <f>I85</f>
        <v>202.19610704727273</v>
      </c>
      <c r="F132" s="62">
        <f>I89</f>
        <v>266.58012113230257</v>
      </c>
      <c r="G132" s="62">
        <f>I102</f>
        <v>726.21336363636362</v>
      </c>
      <c r="H132" s="62">
        <f>A132+C132+D132+E132+F132+G132</f>
        <v>5806.4673399837566</v>
      </c>
      <c r="I132" s="62">
        <f>H132-I130</f>
        <v>5669.5869763473929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43</v>
      </c>
      <c r="B134" s="146" t="s">
        <v>117</v>
      </c>
      <c r="C134" s="146"/>
      <c r="D134" s="146"/>
      <c r="E134" s="146"/>
      <c r="F134" s="146"/>
      <c r="G134" s="146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9" t="s">
        <v>118</v>
      </c>
      <c r="C135" s="129"/>
      <c r="D135" s="129"/>
      <c r="E135" s="129"/>
      <c r="F135" s="129"/>
      <c r="G135" s="12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9" t="s">
        <v>119</v>
      </c>
      <c r="C136" s="129"/>
      <c r="D136" s="129"/>
      <c r="E136" s="129"/>
      <c r="F136" s="129"/>
      <c r="G136" s="129"/>
      <c r="H136" s="23">
        <f>I136/$I$145</f>
        <v>0</v>
      </c>
      <c r="I136" s="24">
        <v>0</v>
      </c>
    </row>
    <row r="137" spans="1:12" ht="35.65" customHeight="1" x14ac:dyDescent="0.25">
      <c r="A137" s="142" t="s">
        <v>175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6" t="s">
        <v>120</v>
      </c>
      <c r="C139" s="146"/>
      <c r="D139" s="146"/>
      <c r="E139" s="146"/>
      <c r="F139" s="146"/>
      <c r="G139" s="146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9" t="s">
        <v>120</v>
      </c>
      <c r="C140" s="129"/>
      <c r="D140" s="129"/>
      <c r="E140" s="129"/>
      <c r="F140" s="129"/>
      <c r="G140" s="129"/>
      <c r="H140" s="23">
        <f>I140/I145</f>
        <v>0</v>
      </c>
      <c r="I140" s="24">
        <v>0</v>
      </c>
    </row>
    <row r="141" spans="1:12" ht="36.6" customHeight="1" x14ac:dyDescent="0.25">
      <c r="A141" s="142" t="s">
        <v>174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121</v>
      </c>
      <c r="B143" s="147"/>
      <c r="C143" s="147"/>
      <c r="D143" s="147"/>
      <c r="E143" s="147"/>
      <c r="F143" s="55">
        <v>0.18</v>
      </c>
      <c r="G143" s="56">
        <f>I145*F143</f>
        <v>1020.5256557425307</v>
      </c>
      <c r="H143" s="57" t="s">
        <v>108</v>
      </c>
      <c r="I143" s="58">
        <f>I97</f>
        <v>136.88036363636363</v>
      </c>
      <c r="L143" s="2"/>
    </row>
    <row r="144" spans="1:12" s="61" customFormat="1" ht="16.5" customHeight="1" x14ac:dyDescent="0.25">
      <c r="A144" s="144" t="s">
        <v>109</v>
      </c>
      <c r="B144" s="144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45">
        <f>I46</f>
        <v>2841.4292727272727</v>
      </c>
      <c r="B145" s="145"/>
      <c r="C145" s="62">
        <f>I66</f>
        <v>1045.6459723636365</v>
      </c>
      <c r="D145" s="62">
        <f>I78</f>
        <v>724.40250307690917</v>
      </c>
      <c r="E145" s="62">
        <f>I85</f>
        <v>202.19610704727273</v>
      </c>
      <c r="F145" s="62">
        <f>I89</f>
        <v>266.58012113230257</v>
      </c>
      <c r="G145" s="62">
        <f>I102</f>
        <v>726.21336363636362</v>
      </c>
      <c r="H145" s="62">
        <f>A145+C145+D145+E145+F145+G145</f>
        <v>5806.4673399837566</v>
      </c>
      <c r="I145" s="62">
        <f>H145-I143</f>
        <v>5669.5869763473929</v>
      </c>
      <c r="J145" s="34"/>
      <c r="L145" s="2"/>
    </row>
    <row r="146" spans="1:12" ht="4.5" customHeight="1" x14ac:dyDescent="0.25"/>
    <row r="147" spans="1:12" ht="12" customHeight="1" x14ac:dyDescent="0.25">
      <c r="A147" s="130" t="s">
        <v>122</v>
      </c>
      <c r="B147" s="130"/>
      <c r="C147" s="130"/>
      <c r="D147" s="130"/>
      <c r="E147" s="130"/>
      <c r="F147" s="130"/>
      <c r="G147" s="130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8" t="s">
        <v>123</v>
      </c>
      <c r="B149" s="128"/>
      <c r="C149" s="128"/>
      <c r="D149" s="128"/>
      <c r="E149" s="128"/>
      <c r="F149" s="128"/>
      <c r="G149" s="128"/>
      <c r="H149" s="128"/>
      <c r="I149" s="128"/>
    </row>
    <row r="150" spans="1:12" ht="33.75" customHeight="1" x14ac:dyDescent="0.25">
      <c r="A150" s="22" t="s">
        <v>31</v>
      </c>
      <c r="B150" s="146" t="s">
        <v>124</v>
      </c>
      <c r="C150" s="146"/>
      <c r="D150" s="146"/>
      <c r="E150" s="146"/>
      <c r="F150" s="146"/>
      <c r="G150" s="146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9" t="s">
        <v>125</v>
      </c>
      <c r="C151" s="129"/>
      <c r="D151" s="129"/>
      <c r="E151" s="129"/>
      <c r="F151" s="129"/>
      <c r="G151" s="129"/>
      <c r="H151" s="23">
        <f>I151/$I$116</f>
        <v>7.1154898741105643E-3</v>
      </c>
      <c r="I151" s="24">
        <f>($D$161/$E$163)*H161</f>
        <v>41.315859562008129</v>
      </c>
    </row>
    <row r="152" spans="1:12" ht="15" customHeight="1" x14ac:dyDescent="0.25">
      <c r="A152" s="17">
        <v>2</v>
      </c>
      <c r="B152" s="129" t="s">
        <v>126</v>
      </c>
      <c r="C152" s="129"/>
      <c r="D152" s="129"/>
      <c r="E152" s="129"/>
      <c r="F152" s="129"/>
      <c r="G152" s="129"/>
      <c r="H152" s="23">
        <f>I152/$I$116</f>
        <v>3.2840722495894911E-2</v>
      </c>
      <c r="I152" s="24">
        <f>($D$161/$E$163)*H162</f>
        <v>190.68858259388367</v>
      </c>
    </row>
    <row r="153" spans="1:12" ht="15" customHeight="1" x14ac:dyDescent="0.25">
      <c r="A153" s="17">
        <v>3</v>
      </c>
      <c r="B153" s="129" t="s">
        <v>11</v>
      </c>
      <c r="C153" s="129"/>
      <c r="D153" s="129"/>
      <c r="E153" s="129"/>
      <c r="F153" s="129"/>
      <c r="G153" s="129"/>
      <c r="H153" s="23">
        <f>I153/$I$116</f>
        <v>5.4734537493158188E-2</v>
      </c>
      <c r="I153" s="24">
        <f>($D$161/$E$163)*H163</f>
        <v>317.81430432313948</v>
      </c>
    </row>
    <row r="154" spans="1:12" ht="15" customHeight="1" x14ac:dyDescent="0.25">
      <c r="A154" s="17">
        <v>4</v>
      </c>
      <c r="B154" s="129" t="s">
        <v>127</v>
      </c>
      <c r="C154" s="129"/>
      <c r="D154" s="129"/>
      <c r="E154" s="129"/>
      <c r="F154" s="129"/>
      <c r="G154" s="12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9" t="s">
        <v>128</v>
      </c>
      <c r="C155" s="129"/>
      <c r="D155" s="129"/>
      <c r="E155" s="129"/>
      <c r="F155" s="129"/>
      <c r="G155" s="12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2" t="s">
        <v>129</v>
      </c>
      <c r="B156" s="142"/>
      <c r="C156" s="142"/>
      <c r="D156" s="142"/>
      <c r="E156" s="142"/>
      <c r="F156" s="142"/>
      <c r="G156" s="142"/>
      <c r="H156" s="25">
        <f>H151+H152+H153+H154+H155</f>
        <v>9.469074986316367E-2</v>
      </c>
      <c r="I156" s="26">
        <f>SUM(I151:I155)</f>
        <v>549.81874647903123</v>
      </c>
    </row>
    <row r="157" spans="1:12" ht="11.25" customHeight="1" x14ac:dyDescent="0.25">
      <c r="A157" s="29" t="s">
        <v>130</v>
      </c>
      <c r="B157" s="143" t="s">
        <v>131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132</v>
      </c>
      <c r="B158" s="134" t="s">
        <v>133</v>
      </c>
      <c r="C158" s="134"/>
      <c r="D158" s="134"/>
      <c r="E158" s="134"/>
      <c r="F158" s="134"/>
      <c r="G158" s="134"/>
      <c r="H158" s="134"/>
      <c r="I158" s="134"/>
    </row>
    <row r="159" spans="1:12" ht="13.5" customHeight="1" x14ac:dyDescent="0.25">
      <c r="A159" s="137" t="s">
        <v>134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135</v>
      </c>
      <c r="B160" s="138"/>
      <c r="C160" s="17" t="s">
        <v>136</v>
      </c>
      <c r="D160" s="139" t="s">
        <v>137</v>
      </c>
      <c r="E160" s="139"/>
      <c r="F160" s="17" t="s">
        <v>138</v>
      </c>
      <c r="G160" s="203" t="s">
        <v>139</v>
      </c>
      <c r="H160" s="206" t="s">
        <v>140</v>
      </c>
      <c r="I160" s="206"/>
    </row>
    <row r="161" spans="1:10" ht="13.5" customHeight="1" x14ac:dyDescent="0.25">
      <c r="A161" s="140">
        <f>I116</f>
        <v>5806.4673399837575</v>
      </c>
      <c r="B161" s="140"/>
      <c r="C161" s="24">
        <f>I147</f>
        <v>0</v>
      </c>
      <c r="D161" s="141">
        <f>A161+C161</f>
        <v>5806.4673399837575</v>
      </c>
      <c r="E161" s="141"/>
      <c r="F161" s="17" t="str">
        <f>B151</f>
        <v>PIS</v>
      </c>
      <c r="G161" s="204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09" t="s">
        <v>141</v>
      </c>
      <c r="B162" s="209"/>
      <c r="C162" s="203">
        <v>1</v>
      </c>
      <c r="D162" s="210">
        <f>G166/1</f>
        <v>0.14250000000000002</v>
      </c>
      <c r="E162" s="211">
        <f>C162-D162</f>
        <v>0.85749999999999993</v>
      </c>
      <c r="F162" s="17" t="str">
        <f>B152</f>
        <v>COFINS</v>
      </c>
      <c r="G162" s="204">
        <v>7.5999999999999998E-2</v>
      </c>
      <c r="H162" s="207">
        <v>0.03</v>
      </c>
      <c r="I162" s="207"/>
    </row>
    <row r="163" spans="1:10" ht="13.5" customHeight="1" x14ac:dyDescent="0.25">
      <c r="A163" s="212" t="s">
        <v>142</v>
      </c>
      <c r="B163" s="212"/>
      <c r="C163" s="213">
        <v>1</v>
      </c>
      <c r="D163" s="214">
        <f>H166</f>
        <v>8.6499999999999994E-2</v>
      </c>
      <c r="E163" s="215">
        <f>C163-D163</f>
        <v>0.91349999999999998</v>
      </c>
      <c r="F163" s="17" t="str">
        <f>B153</f>
        <v>ISS</v>
      </c>
      <c r="G163" s="204">
        <f>I11</f>
        <v>0.05</v>
      </c>
      <c r="H163" s="207">
        <f>I11</f>
        <v>0.05</v>
      </c>
      <c r="I163" s="207"/>
    </row>
    <row r="164" spans="1:10" ht="13.5" customHeight="1" x14ac:dyDescent="0.25">
      <c r="A164" s="136" t="s">
        <v>143</v>
      </c>
      <c r="B164" s="136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4">
        <v>0</v>
      </c>
      <c r="H164" s="207">
        <v>0</v>
      </c>
      <c r="I164" s="207"/>
    </row>
    <row r="165" spans="1:10" ht="13.5" customHeight="1" x14ac:dyDescent="0.25">
      <c r="A165" s="133" t="s">
        <v>145</v>
      </c>
      <c r="B165" s="133" t="s">
        <v>146</v>
      </c>
      <c r="C165" s="133"/>
      <c r="D165" s="133"/>
      <c r="E165" s="133"/>
      <c r="F165" s="12" t="s">
        <v>147</v>
      </c>
      <c r="G165" s="204">
        <v>0</v>
      </c>
      <c r="H165" s="207">
        <v>0</v>
      </c>
      <c r="I165" s="207"/>
    </row>
    <row r="166" spans="1:10" ht="18" customHeight="1" x14ac:dyDescent="0.25">
      <c r="A166" s="133"/>
      <c r="B166" s="133"/>
      <c r="C166" s="133"/>
      <c r="D166" s="133"/>
      <c r="E166" s="133"/>
      <c r="F166" s="3" t="s">
        <v>148</v>
      </c>
      <c r="G166" s="205">
        <f>SUM(G161:G165)</f>
        <v>0.14250000000000002</v>
      </c>
      <c r="H166" s="208">
        <f>SUM(H161:I165)</f>
        <v>8.6499999999999994E-2</v>
      </c>
      <c r="I166" s="208"/>
    </row>
    <row r="167" spans="1:10" ht="18" customHeight="1" x14ac:dyDescent="0.25">
      <c r="A167" s="29" t="s">
        <v>149</v>
      </c>
      <c r="B167" s="134" t="s">
        <v>150</v>
      </c>
      <c r="C167" s="134"/>
      <c r="D167" s="134"/>
      <c r="E167" s="134"/>
      <c r="F167" s="134"/>
      <c r="G167" s="134"/>
      <c r="H167" s="134"/>
      <c r="I167" s="134"/>
    </row>
    <row r="168" spans="1:10" ht="4.5" customHeight="1" x14ac:dyDescent="0.25">
      <c r="A168" s="65"/>
      <c r="B168" s="135"/>
      <c r="C168" s="135"/>
      <c r="D168" s="135"/>
      <c r="E168" s="135"/>
      <c r="F168" s="135"/>
      <c r="G168" s="135"/>
      <c r="H168" s="135"/>
      <c r="I168" s="135"/>
    </row>
    <row r="169" spans="1:10" ht="12" customHeight="1" x14ac:dyDescent="0.25">
      <c r="A169" s="130" t="s">
        <v>151</v>
      </c>
      <c r="B169" s="130"/>
      <c r="C169" s="130"/>
      <c r="D169" s="130"/>
      <c r="E169" s="130"/>
      <c r="F169" s="130"/>
      <c r="G169" s="130"/>
      <c r="H169" s="47">
        <f>H156</f>
        <v>9.469074986316367E-2</v>
      </c>
      <c r="I169" s="48">
        <f>I156</f>
        <v>549.81874647903123</v>
      </c>
    </row>
    <row r="170" spans="1:10" ht="4.5" customHeight="1" x14ac:dyDescent="0.25"/>
    <row r="171" spans="1:10" ht="11.25" customHeight="1" x14ac:dyDescent="0.25">
      <c r="A171" s="132" t="s">
        <v>152</v>
      </c>
      <c r="B171" s="132"/>
      <c r="C171" s="132"/>
      <c r="D171" s="132"/>
      <c r="E171" s="132"/>
      <c r="F171" s="132"/>
      <c r="G171" s="132"/>
      <c r="H171" s="132"/>
      <c r="I171" s="132"/>
    </row>
    <row r="172" spans="1:10" ht="11.25" customHeight="1" x14ac:dyDescent="0.25">
      <c r="A172" s="128" t="s">
        <v>30</v>
      </c>
      <c r="B172" s="128"/>
      <c r="C172" s="128"/>
      <c r="D172" s="128"/>
      <c r="E172" s="128"/>
      <c r="F172" s="128"/>
      <c r="G172" s="128"/>
      <c r="H172" s="128"/>
      <c r="I172" s="128"/>
    </row>
    <row r="173" spans="1:10" ht="15" customHeight="1" x14ac:dyDescent="0.25">
      <c r="A173" s="17">
        <v>1</v>
      </c>
      <c r="B173" s="129" t="s">
        <v>153</v>
      </c>
      <c r="C173" s="129"/>
      <c r="D173" s="129"/>
      <c r="E173" s="129"/>
      <c r="F173" s="129"/>
      <c r="G173" s="129"/>
      <c r="H173" s="23">
        <f>I173/$G$196</f>
        <v>0.44702664953655352</v>
      </c>
      <c r="I173" s="66">
        <f>I46</f>
        <v>2841.4292727272727</v>
      </c>
    </row>
    <row r="174" spans="1:10" ht="15" customHeight="1" x14ac:dyDescent="0.25">
      <c r="A174" s="17">
        <v>2</v>
      </c>
      <c r="B174" s="129" t="s">
        <v>154</v>
      </c>
      <c r="C174" s="129"/>
      <c r="D174" s="129"/>
      <c r="E174" s="129"/>
      <c r="F174" s="129"/>
      <c r="G174" s="129"/>
      <c r="H174" s="23">
        <f>I174/$G$196</f>
        <v>0.35222214248477995</v>
      </c>
      <c r="I174" s="66">
        <f>I66+I78+I85+I89</f>
        <v>2238.824703620121</v>
      </c>
    </row>
    <row r="175" spans="1:10" ht="15" customHeight="1" x14ac:dyDescent="0.25">
      <c r="A175" s="17">
        <v>3</v>
      </c>
      <c r="B175" s="129" t="s">
        <v>155</v>
      </c>
      <c r="C175" s="129"/>
      <c r="D175" s="129"/>
      <c r="E175" s="129"/>
      <c r="F175" s="129"/>
      <c r="G175" s="129"/>
      <c r="H175" s="23">
        <f>I175/$G$196</f>
        <v>0.11425120797866639</v>
      </c>
      <c r="I175" s="66">
        <f>I102</f>
        <v>726.21336363636362</v>
      </c>
    </row>
    <row r="176" spans="1:10" s="28" customFormat="1" ht="15" customHeight="1" x14ac:dyDescent="0.25">
      <c r="A176" s="130" t="s">
        <v>156</v>
      </c>
      <c r="B176" s="130"/>
      <c r="C176" s="130"/>
      <c r="D176" s="130"/>
      <c r="E176" s="130"/>
      <c r="F176" s="130"/>
      <c r="G176" s="130"/>
      <c r="H176" s="47">
        <f>H173+H174+H175</f>
        <v>0.91349999999999987</v>
      </c>
      <c r="I176" s="48">
        <f>SUM(I173:I175)</f>
        <v>5806.4673399837575</v>
      </c>
      <c r="J176" s="35"/>
    </row>
    <row r="177" spans="1:11" ht="4.5" customHeight="1" x14ac:dyDescent="0.25"/>
    <row r="178" spans="1:11" ht="11.25" customHeight="1" x14ac:dyDescent="0.25">
      <c r="A178" s="128" t="s">
        <v>100</v>
      </c>
      <c r="B178" s="128"/>
      <c r="C178" s="128"/>
      <c r="D178" s="128"/>
      <c r="E178" s="128"/>
      <c r="F178" s="128"/>
      <c r="G178" s="128"/>
      <c r="H178" s="128"/>
      <c r="I178" s="128"/>
    </row>
    <row r="179" spans="1:11" ht="15" customHeight="1" x14ac:dyDescent="0.25">
      <c r="A179" s="17">
        <v>1</v>
      </c>
      <c r="B179" s="129" t="s">
        <v>157</v>
      </c>
      <c r="C179" s="129"/>
      <c r="D179" s="129"/>
      <c r="E179" s="129"/>
      <c r="F179" s="129"/>
      <c r="G179" s="129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9" t="s">
        <v>158</v>
      </c>
      <c r="C180" s="129"/>
      <c r="D180" s="129"/>
      <c r="E180" s="129"/>
      <c r="F180" s="129"/>
      <c r="G180" s="12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9" t="s">
        <v>159</v>
      </c>
      <c r="C181" s="129"/>
      <c r="D181" s="129"/>
      <c r="E181" s="129"/>
      <c r="F181" s="129"/>
      <c r="G181" s="129"/>
      <c r="H181" s="23">
        <f>I181/$G$196</f>
        <v>0</v>
      </c>
      <c r="I181" s="24">
        <f>I141</f>
        <v>0</v>
      </c>
    </row>
    <row r="182" spans="1:11" ht="15" customHeight="1" x14ac:dyDescent="0.25">
      <c r="A182" s="130" t="s">
        <v>160</v>
      </c>
      <c r="B182" s="130"/>
      <c r="C182" s="130"/>
      <c r="D182" s="130"/>
      <c r="E182" s="130"/>
      <c r="F182" s="130"/>
      <c r="G182" s="130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8" t="s">
        <v>123</v>
      </c>
      <c r="B184" s="128"/>
      <c r="C184" s="128"/>
      <c r="D184" s="128"/>
      <c r="E184" s="128"/>
      <c r="F184" s="128"/>
      <c r="G184" s="128"/>
      <c r="H184" s="128"/>
      <c r="I184" s="128"/>
    </row>
    <row r="185" spans="1:11" ht="15" customHeight="1" x14ac:dyDescent="0.25">
      <c r="A185" s="17">
        <v>1</v>
      </c>
      <c r="B185" s="129" t="s">
        <v>161</v>
      </c>
      <c r="C185" s="129"/>
      <c r="D185" s="129"/>
      <c r="E185" s="129"/>
      <c r="F185" s="129"/>
      <c r="G185" s="129"/>
      <c r="H185" s="23">
        <f>I185/$G$196</f>
        <v>8.6499999999999994E-2</v>
      </c>
      <c r="I185" s="24">
        <f>I156</f>
        <v>549.81874647903123</v>
      </c>
    </row>
    <row r="186" spans="1:11" ht="15" customHeight="1" x14ac:dyDescent="0.25">
      <c r="A186" s="130" t="s">
        <v>162</v>
      </c>
      <c r="B186" s="130"/>
      <c r="C186" s="130"/>
      <c r="D186" s="130"/>
      <c r="E186" s="130"/>
      <c r="F186" s="130"/>
      <c r="G186" s="130"/>
      <c r="H186" s="47">
        <f>H185</f>
        <v>8.6499999999999994E-2</v>
      </c>
      <c r="I186" s="48">
        <f>I156</f>
        <v>549.81874647903123</v>
      </c>
      <c r="K186" s="41"/>
    </row>
    <row r="187" spans="1:11" ht="4.5" customHeight="1" x14ac:dyDescent="0.25"/>
    <row r="188" spans="1:11" ht="11.25" customHeight="1" x14ac:dyDescent="0.25">
      <c r="A188" s="131" t="s">
        <v>183</v>
      </c>
      <c r="B188" s="131"/>
      <c r="C188" s="131"/>
      <c r="D188" s="131"/>
      <c r="E188" s="131"/>
      <c r="F188" s="131"/>
      <c r="G188" s="131"/>
      <c r="H188" s="131"/>
      <c r="I188" s="13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199</v>
      </c>
      <c r="B190" s="182"/>
      <c r="C190" s="182"/>
      <c r="D190" s="182"/>
      <c r="E190" s="182"/>
      <c r="F190" s="182"/>
      <c r="G190" s="182"/>
      <c r="H190" s="183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1" t="s">
        <v>181</v>
      </c>
      <c r="B192" s="131"/>
      <c r="C192" s="131"/>
      <c r="D192" s="131"/>
      <c r="E192" s="131"/>
      <c r="F192" s="181"/>
      <c r="G192" s="184" t="s">
        <v>185</v>
      </c>
      <c r="H192" s="185"/>
      <c r="I192" s="186"/>
    </row>
    <row r="193" spans="1:9" ht="11.25" customHeight="1" x14ac:dyDescent="0.25">
      <c r="A193" s="131"/>
      <c r="B193" s="131"/>
      <c r="C193" s="131"/>
      <c r="D193" s="131"/>
      <c r="E193" s="131"/>
      <c r="F193" s="131"/>
      <c r="G193" s="100"/>
      <c r="H193" s="101"/>
      <c r="I193" s="102">
        <f>((H70+H76+H77+H82+H83+H84)+((H70+H76+H77+H82+H83+H84)*H66))*I46*H196</f>
        <v>1094.0134406555912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182</v>
      </c>
      <c r="B195" s="189"/>
      <c r="C195" s="189"/>
      <c r="D195" s="189"/>
      <c r="E195" s="189"/>
      <c r="F195" s="190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3">
        <f>I176+I182+I186</f>
        <v>6356.2860864627892</v>
      </c>
      <c r="H196" s="74">
        <f>IF(D6="12x36",2,1)</f>
        <v>1</v>
      </c>
      <c r="I196" s="84">
        <f>G196*H196</f>
        <v>6356.2860864627892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tabSelected="1" view="pageBreakPreview" topLeftCell="A175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211</v>
      </c>
      <c r="D2" s="169"/>
      <c r="E2" s="202" t="s">
        <v>226</v>
      </c>
      <c r="F2" s="170"/>
      <c r="G2" s="170"/>
      <c r="H2" s="170"/>
      <c r="I2" s="170"/>
    </row>
    <row r="3" spans="1:11" ht="11.25" customHeight="1" x14ac:dyDescent="0.25">
      <c r="A3" s="168" t="s">
        <v>2</v>
      </c>
      <c r="B3" s="16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4</v>
      </c>
      <c r="B5" s="151"/>
      <c r="C5" s="151"/>
      <c r="D5" s="171" t="s">
        <v>215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200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40</v>
      </c>
      <c r="E6" s="151"/>
      <c r="F6" s="151"/>
      <c r="G6" s="172"/>
      <c r="H6" s="172"/>
      <c r="I6" s="173"/>
    </row>
    <row r="7" spans="1:11" ht="22.5" customHeight="1" x14ac:dyDescent="0.25">
      <c r="A7" s="151" t="s">
        <v>5</v>
      </c>
      <c r="B7" s="151"/>
      <c r="C7" s="151"/>
      <c r="D7" s="129" t="s">
        <v>213</v>
      </c>
      <c r="E7" s="129"/>
      <c r="F7" s="129"/>
      <c r="G7" s="174" t="s">
        <v>6</v>
      </c>
      <c r="H7" s="174"/>
      <c r="I7" s="175" t="s">
        <v>184</v>
      </c>
    </row>
    <row r="8" spans="1:11" ht="22.5" customHeight="1" x14ac:dyDescent="0.25">
      <c r="A8" s="151" t="s">
        <v>7</v>
      </c>
      <c r="B8" s="151"/>
      <c r="C8" s="151"/>
      <c r="D8" s="129" t="s">
        <v>14</v>
      </c>
      <c r="E8" s="129"/>
      <c r="F8" s="129"/>
      <c r="G8" s="174"/>
      <c r="H8" s="174"/>
      <c r="I8" s="175"/>
    </row>
    <row r="9" spans="1:11" ht="24.75" customHeight="1" x14ac:dyDescent="0.25">
      <c r="A9" s="151" t="s">
        <v>8</v>
      </c>
      <c r="B9" s="151"/>
      <c r="C9" s="151"/>
      <c r="D9" s="151" t="s">
        <v>216</v>
      </c>
      <c r="E9" s="151"/>
      <c r="F9" s="151"/>
      <c r="G9" s="174" t="s">
        <v>9</v>
      </c>
      <c r="H9" s="174"/>
      <c r="I9" s="9" t="s">
        <v>184</v>
      </c>
    </row>
    <row r="10" spans="1:11" ht="32.25" customHeight="1" x14ac:dyDescent="0.25">
      <c r="A10" s="180" t="s">
        <v>177</v>
      </c>
      <c r="B10" s="180"/>
      <c r="C10" s="180"/>
      <c r="D10" s="180"/>
      <c r="E10" s="180"/>
      <c r="F10" s="180"/>
      <c r="G10" s="8" t="s">
        <v>10</v>
      </c>
      <c r="H10" s="10">
        <v>220</v>
      </c>
      <c r="I10" s="11">
        <v>1996.44</v>
      </c>
    </row>
    <row r="11" spans="1:11" ht="11.25" customHeight="1" x14ac:dyDescent="0.25">
      <c r="A11" s="139" t="s">
        <v>11</v>
      </c>
      <c r="B11" s="139"/>
      <c r="C11" s="139"/>
      <c r="D11" s="139"/>
      <c r="E11" s="139"/>
      <c r="F11" s="139"/>
      <c r="G11" s="10" t="str">
        <f>D9</f>
        <v>Porto Alegre</v>
      </c>
      <c r="H11" s="10" t="s">
        <v>12</v>
      </c>
      <c r="I11" s="13">
        <v>2.5000000000000001E-2</v>
      </c>
    </row>
    <row r="12" spans="1:11" ht="15" customHeight="1" x14ac:dyDescent="0.25">
      <c r="A12" s="139" t="s">
        <v>13</v>
      </c>
      <c r="B12" s="139"/>
      <c r="C12" s="139"/>
      <c r="D12" s="139"/>
      <c r="E12" s="139"/>
      <c r="F12" s="139"/>
      <c r="G12" s="176" t="s">
        <v>14</v>
      </c>
      <c r="H12" s="10" t="s">
        <v>15</v>
      </c>
      <c r="I12" s="11">
        <v>5.3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16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17</v>
      </c>
      <c r="I14" s="9">
        <v>0.06</v>
      </c>
    </row>
    <row r="15" spans="1:11" ht="11.25" customHeight="1" x14ac:dyDescent="0.25">
      <c r="A15" s="139" t="s">
        <v>176</v>
      </c>
      <c r="B15" s="139"/>
      <c r="C15" s="139"/>
      <c r="D15" s="139"/>
      <c r="E15" s="139"/>
      <c r="F15" s="139"/>
      <c r="G15" s="176" t="s">
        <v>14</v>
      </c>
      <c r="H15" s="10" t="s">
        <v>15</v>
      </c>
      <c r="I15" s="11">
        <v>27.15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16</v>
      </c>
      <c r="I16" s="14">
        <v>22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17</v>
      </c>
      <c r="I17" s="9">
        <v>0.19</v>
      </c>
    </row>
    <row r="18" spans="1:9" ht="11.25" customHeight="1" x14ac:dyDescent="0.25">
      <c r="A18" s="139" t="s">
        <v>19</v>
      </c>
      <c r="B18" s="139"/>
      <c r="C18" s="139"/>
      <c r="D18" s="139"/>
      <c r="E18" s="139"/>
      <c r="F18" s="139"/>
      <c r="G18" s="176" t="s">
        <v>14</v>
      </c>
      <c r="H18" s="10" t="s">
        <v>15</v>
      </c>
      <c r="I18" s="11">
        <v>0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16</v>
      </c>
      <c r="I19" s="14">
        <v>0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17</v>
      </c>
      <c r="I20" s="9">
        <v>0</v>
      </c>
    </row>
    <row r="21" spans="1:9" ht="14.25" customHeight="1" x14ac:dyDescent="0.25">
      <c r="A21" s="138" t="s">
        <v>206</v>
      </c>
      <c r="B21" s="138"/>
      <c r="C21" s="138"/>
      <c r="D21" s="138"/>
      <c r="E21" s="138"/>
      <c r="F21" s="13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38" t="s">
        <v>205</v>
      </c>
      <c r="B22" s="138"/>
      <c r="C22" s="138"/>
      <c r="D22" s="138"/>
      <c r="E22" s="138"/>
      <c r="F22" s="13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39" t="s">
        <v>178</v>
      </c>
      <c r="B23" s="178"/>
      <c r="C23" s="178"/>
      <c r="D23" s="178"/>
      <c r="E23" s="178"/>
      <c r="F23" s="179"/>
      <c r="G23" s="109" t="s">
        <v>14</v>
      </c>
      <c r="H23" s="15" t="s">
        <v>20</v>
      </c>
      <c r="I23" s="110" t="s">
        <v>184</v>
      </c>
    </row>
    <row r="24" spans="1:9" ht="22.5" customHeight="1" x14ac:dyDescent="0.25">
      <c r="A24" s="156" t="s">
        <v>21</v>
      </c>
      <c r="B24" s="156"/>
      <c r="C24" s="156"/>
      <c r="D24" s="156"/>
      <c r="E24" s="156"/>
      <c r="F24" s="156"/>
      <c r="G24" s="15"/>
      <c r="H24" s="15" t="s">
        <v>22</v>
      </c>
      <c r="I24" s="18" t="s">
        <v>184</v>
      </c>
    </row>
    <row r="25" spans="1:9" ht="34.5" customHeight="1" x14ac:dyDescent="0.25">
      <c r="A25" s="138" t="s">
        <v>23</v>
      </c>
      <c r="B25" s="138"/>
      <c r="C25" s="138"/>
      <c r="D25" s="138"/>
      <c r="E25" s="138"/>
      <c r="F25" s="138"/>
      <c r="G25" s="10"/>
      <c r="H25" s="10" t="s">
        <v>24</v>
      </c>
      <c r="I25" s="11">
        <f>I10/H10*I5</f>
        <v>1814.9454545454546</v>
      </c>
    </row>
    <row r="26" spans="1:9" ht="15" customHeight="1" x14ac:dyDescent="0.25">
      <c r="A26" s="138" t="s">
        <v>25</v>
      </c>
      <c r="B26" s="138"/>
      <c r="C26" s="138"/>
      <c r="D26" s="138"/>
      <c r="E26" s="138"/>
      <c r="F26" s="138"/>
      <c r="G26" s="15"/>
      <c r="H26" s="19" t="s">
        <v>26</v>
      </c>
      <c r="I26" s="20" t="s">
        <v>184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27</v>
      </c>
      <c r="I27" s="9" t="s">
        <v>184</v>
      </c>
    </row>
    <row r="28" spans="1:9" ht="26.25" customHeight="1" x14ac:dyDescent="0.25">
      <c r="A28" s="138" t="s">
        <v>28</v>
      </c>
      <c r="B28" s="138"/>
      <c r="C28" s="138"/>
      <c r="D28" s="138"/>
      <c r="E28" s="138"/>
      <c r="F28" s="138"/>
      <c r="G28" s="15"/>
      <c r="H28" s="10" t="s">
        <v>26</v>
      </c>
      <c r="I28" s="20" t="s">
        <v>184</v>
      </c>
    </row>
    <row r="29" spans="1:9" ht="35.25" customHeight="1" x14ac:dyDescent="0.25">
      <c r="A29" s="138" t="s">
        <v>29</v>
      </c>
      <c r="B29" s="138"/>
      <c r="C29" s="138"/>
      <c r="D29" s="138"/>
      <c r="E29" s="138"/>
      <c r="F29" s="138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8" t="s">
        <v>30</v>
      </c>
      <c r="B36" s="128"/>
      <c r="C36" s="128"/>
      <c r="D36" s="128"/>
      <c r="E36" s="128"/>
      <c r="F36" s="128"/>
      <c r="G36" s="128"/>
      <c r="H36" s="128"/>
      <c r="I36" s="128"/>
    </row>
    <row r="37" spans="1:10" ht="33.75" customHeight="1" x14ac:dyDescent="0.25">
      <c r="A37" s="22" t="s">
        <v>31</v>
      </c>
      <c r="B37" s="146" t="s">
        <v>32</v>
      </c>
      <c r="C37" s="146"/>
      <c r="D37" s="146"/>
      <c r="E37" s="146"/>
      <c r="F37" s="146"/>
      <c r="G37" s="146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9" t="s">
        <v>35</v>
      </c>
      <c r="C38" s="129"/>
      <c r="D38" s="129"/>
      <c r="E38" s="129"/>
      <c r="F38" s="129"/>
      <c r="G38" s="129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29" t="s">
        <v>36</v>
      </c>
      <c r="C39" s="129"/>
      <c r="D39" s="129"/>
      <c r="E39" s="129"/>
      <c r="F39" s="129"/>
      <c r="G39" s="129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9" t="s">
        <v>37</v>
      </c>
      <c r="C40" s="129"/>
      <c r="D40" s="129"/>
      <c r="E40" s="129"/>
      <c r="F40" s="129"/>
      <c r="G40" s="12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9" t="s">
        <v>38</v>
      </c>
      <c r="C41" s="129"/>
      <c r="D41" s="129"/>
      <c r="E41" s="129"/>
      <c r="F41" s="129"/>
      <c r="G41" s="12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9" t="s">
        <v>39</v>
      </c>
      <c r="C42" s="129"/>
      <c r="D42" s="129"/>
      <c r="E42" s="129"/>
      <c r="F42" s="129"/>
      <c r="G42" s="129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9" t="s">
        <v>171</v>
      </c>
      <c r="C43" s="129"/>
      <c r="D43" s="129"/>
      <c r="E43" s="129"/>
      <c r="F43" s="129"/>
      <c r="G43" s="129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9" t="s">
        <v>40</v>
      </c>
      <c r="C44" s="129"/>
      <c r="D44" s="129"/>
      <c r="E44" s="129"/>
      <c r="F44" s="129"/>
      <c r="G44" s="129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9" t="s">
        <v>41</v>
      </c>
      <c r="C45" s="129"/>
      <c r="D45" s="129"/>
      <c r="E45" s="129"/>
      <c r="F45" s="129"/>
      <c r="G45" s="129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42</v>
      </c>
      <c r="B46" s="142"/>
      <c r="C46" s="142"/>
      <c r="D46" s="142"/>
      <c r="E46" s="142"/>
      <c r="F46" s="142"/>
      <c r="G46" s="142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6" t="s">
        <v>44</v>
      </c>
      <c r="C57" s="146"/>
      <c r="D57" s="146"/>
      <c r="E57" s="146"/>
      <c r="F57" s="146"/>
      <c r="G57" s="146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9" t="s">
        <v>45</v>
      </c>
      <c r="C58" s="129"/>
      <c r="D58" s="129"/>
      <c r="E58" s="129"/>
      <c r="F58" s="129"/>
      <c r="G58" s="129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29" t="s">
        <v>46</v>
      </c>
      <c r="C59" s="129"/>
      <c r="D59" s="129"/>
      <c r="E59" s="129"/>
      <c r="F59" s="129"/>
      <c r="G59" s="129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29" t="s">
        <v>47</v>
      </c>
      <c r="C60" s="129"/>
      <c r="D60" s="129"/>
      <c r="E60" s="129"/>
      <c r="F60" s="129"/>
      <c r="G60" s="129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29" t="s">
        <v>48</v>
      </c>
      <c r="C61" s="129"/>
      <c r="D61" s="129"/>
      <c r="E61" s="129"/>
      <c r="F61" s="129"/>
      <c r="G61" s="129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29" t="s">
        <v>49</v>
      </c>
      <c r="C62" s="129"/>
      <c r="D62" s="129"/>
      <c r="E62" s="129"/>
      <c r="F62" s="129"/>
      <c r="G62" s="129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29" t="s">
        <v>50</v>
      </c>
      <c r="C63" s="129"/>
      <c r="D63" s="129"/>
      <c r="E63" s="129"/>
      <c r="F63" s="129"/>
      <c r="G63" s="129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29" t="s">
        <v>51</v>
      </c>
      <c r="C64" s="129"/>
      <c r="D64" s="129"/>
      <c r="E64" s="129"/>
      <c r="F64" s="129"/>
      <c r="G64" s="129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29" t="s">
        <v>52</v>
      </c>
      <c r="C65" s="129"/>
      <c r="D65" s="129"/>
      <c r="E65" s="129"/>
      <c r="F65" s="129"/>
      <c r="G65" s="129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42" t="s">
        <v>53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57" t="s">
        <v>54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55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56</v>
      </c>
      <c r="B69" s="146" t="s">
        <v>57</v>
      </c>
      <c r="C69" s="146"/>
      <c r="D69" s="146"/>
      <c r="E69" s="146"/>
      <c r="F69" s="146"/>
      <c r="G69" s="146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9" t="s">
        <v>58</v>
      </c>
      <c r="C70" s="129"/>
      <c r="D70" s="129"/>
      <c r="E70" s="129"/>
      <c r="F70" s="129"/>
      <c r="G70" s="129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29" t="s">
        <v>59</v>
      </c>
      <c r="C71" s="129"/>
      <c r="D71" s="129"/>
      <c r="E71" s="129"/>
      <c r="F71" s="129"/>
      <c r="G71" s="129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29" t="s">
        <v>190</v>
      </c>
      <c r="C72" s="129"/>
      <c r="D72" s="129"/>
      <c r="E72" s="129"/>
      <c r="F72" s="129"/>
      <c r="G72" s="129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29" t="s">
        <v>60</v>
      </c>
      <c r="C73" s="129"/>
      <c r="D73" s="129"/>
      <c r="E73" s="129"/>
      <c r="F73" s="129"/>
      <c r="G73" s="129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29" t="s">
        <v>61</v>
      </c>
      <c r="C74" s="129"/>
      <c r="D74" s="129"/>
      <c r="E74" s="129"/>
      <c r="F74" s="129"/>
      <c r="G74" s="129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29" t="s">
        <v>62</v>
      </c>
      <c r="C75" s="129"/>
      <c r="D75" s="129"/>
      <c r="E75" s="129"/>
      <c r="F75" s="129"/>
      <c r="G75" s="129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29" t="s">
        <v>63</v>
      </c>
      <c r="C76" s="129"/>
      <c r="D76" s="129"/>
      <c r="E76" s="129"/>
      <c r="F76" s="129"/>
      <c r="G76" s="129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29" t="s">
        <v>64</v>
      </c>
      <c r="C77" s="129"/>
      <c r="D77" s="129"/>
      <c r="E77" s="129"/>
      <c r="F77" s="129"/>
      <c r="G77" s="129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42" t="s">
        <v>65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66</v>
      </c>
      <c r="B79" s="143" t="s">
        <v>67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70</v>
      </c>
      <c r="B81" s="146" t="s">
        <v>71</v>
      </c>
      <c r="C81" s="146"/>
      <c r="D81" s="146"/>
      <c r="E81" s="146"/>
      <c r="F81" s="146"/>
      <c r="G81" s="146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9" t="s">
        <v>72</v>
      </c>
      <c r="C82" s="129"/>
      <c r="D82" s="129"/>
      <c r="E82" s="129"/>
      <c r="F82" s="129"/>
      <c r="G82" s="129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29" t="s">
        <v>73</v>
      </c>
      <c r="C83" s="129"/>
      <c r="D83" s="129"/>
      <c r="E83" s="129"/>
      <c r="F83" s="129"/>
      <c r="G83" s="129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29" t="s">
        <v>74</v>
      </c>
      <c r="C84" s="129"/>
      <c r="D84" s="129"/>
      <c r="E84" s="129"/>
      <c r="F84" s="129"/>
      <c r="G84" s="129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42" t="s">
        <v>75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6" t="s">
        <v>77</v>
      </c>
      <c r="C87" s="146"/>
      <c r="D87" s="146"/>
      <c r="E87" s="146"/>
      <c r="F87" s="146"/>
      <c r="G87" s="146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9" t="s">
        <v>78</v>
      </c>
      <c r="C88" s="129"/>
      <c r="D88" s="129"/>
      <c r="E88" s="129"/>
      <c r="F88" s="129"/>
      <c r="G88" s="129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42" t="s">
        <v>79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6" t="s">
        <v>81</v>
      </c>
      <c r="C93" s="146"/>
      <c r="D93" s="146"/>
      <c r="E93" s="146"/>
      <c r="F93" s="146"/>
      <c r="G93" s="146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9" t="s">
        <v>18</v>
      </c>
      <c r="C94" s="129"/>
      <c r="D94" s="129"/>
      <c r="E94" s="129"/>
      <c r="F94" s="129"/>
      <c r="G94" s="129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9" t="s">
        <v>19</v>
      </c>
      <c r="C95" s="129"/>
      <c r="D95" s="129"/>
      <c r="E95" s="129"/>
      <c r="F95" s="129"/>
      <c r="G95" s="129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173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9" t="s">
        <v>82</v>
      </c>
      <c r="C97" s="129"/>
      <c r="D97" s="129"/>
      <c r="E97" s="129"/>
      <c r="F97" s="129"/>
      <c r="G97" s="129"/>
      <c r="H97" s="23">
        <f t="shared" si="4"/>
        <v>6.8488709903628445E-2</v>
      </c>
      <c r="I97" s="24">
        <f>I106</f>
        <v>124.30327272727271</v>
      </c>
    </row>
    <row r="98" spans="1:10" ht="15" customHeight="1" x14ac:dyDescent="0.25">
      <c r="A98" s="17">
        <f t="shared" si="5"/>
        <v>5</v>
      </c>
      <c r="B98" s="129" t="s">
        <v>83</v>
      </c>
      <c r="C98" s="129"/>
      <c r="D98" s="129"/>
      <c r="E98" s="129"/>
      <c r="F98" s="129"/>
      <c r="G98" s="129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9" t="s">
        <v>204</v>
      </c>
      <c r="C99" s="129"/>
      <c r="D99" s="129"/>
      <c r="E99" s="129"/>
      <c r="F99" s="129"/>
      <c r="G99" s="129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9" t="s">
        <v>205</v>
      </c>
      <c r="C100" s="129"/>
      <c r="D100" s="129"/>
      <c r="E100" s="129"/>
      <c r="F100" s="129"/>
      <c r="G100" s="129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9" t="s">
        <v>84</v>
      </c>
      <c r="C101" s="129"/>
      <c r="D101" s="129"/>
      <c r="E101" s="129"/>
      <c r="F101" s="129"/>
      <c r="G101" s="129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85</v>
      </c>
      <c r="B102" s="142"/>
      <c r="C102" s="142"/>
      <c r="D102" s="142"/>
      <c r="E102" s="142"/>
      <c r="F102" s="142"/>
      <c r="G102" s="142"/>
      <c r="H102" s="25">
        <f>SUM(H94:H101)</f>
        <v>0.39319984572539113</v>
      </c>
      <c r="I102" s="26">
        <f>SUM(I94:I101)</f>
        <v>713.63627272727263</v>
      </c>
      <c r="J102" s="34"/>
    </row>
    <row r="103" spans="1:10" ht="18" customHeight="1" x14ac:dyDescent="0.25">
      <c r="A103" s="29" t="s">
        <v>86</v>
      </c>
      <c r="B103" s="157" t="s">
        <v>87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88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89</v>
      </c>
      <c r="B105" s="13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58">
        <f>IF(I12="Não aplicável",0,I12)</f>
        <v>5.3</v>
      </c>
      <c r="B106" s="15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124.30327272727271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97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89</v>
      </c>
      <c r="B109" s="13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172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89</v>
      </c>
      <c r="B113" s="156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0" t="s">
        <v>99</v>
      </c>
      <c r="B116" s="130"/>
      <c r="C116" s="130"/>
      <c r="D116" s="130"/>
      <c r="E116" s="130"/>
      <c r="F116" s="130"/>
      <c r="G116" s="130"/>
      <c r="H116" s="47">
        <f>H46+H91+H102</f>
        <v>2.1811218697253913</v>
      </c>
      <c r="I116" s="48">
        <f>I46+I91+I102</f>
        <v>3958.6172232677818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8" t="s">
        <v>100</v>
      </c>
      <c r="B118" s="128"/>
      <c r="C118" s="128"/>
      <c r="D118" s="128"/>
      <c r="E118" s="128"/>
      <c r="F118" s="128"/>
      <c r="G118" s="128"/>
      <c r="H118" s="128"/>
      <c r="I118" s="128"/>
    </row>
    <row r="119" spans="1:12" ht="33.75" customHeight="1" x14ac:dyDescent="0.25">
      <c r="A119" s="22" t="s">
        <v>31</v>
      </c>
      <c r="B119" s="146" t="s">
        <v>101</v>
      </c>
      <c r="C119" s="146"/>
      <c r="D119" s="146"/>
      <c r="E119" s="146"/>
      <c r="F119" s="146"/>
      <c r="G119" s="146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9" t="s">
        <v>102</v>
      </c>
      <c r="C120" s="129"/>
      <c r="D120" s="129"/>
      <c r="E120" s="129"/>
      <c r="F120" s="129"/>
      <c r="G120" s="129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103</v>
      </c>
      <c r="C121" s="151"/>
      <c r="D121" s="151"/>
      <c r="E121" s="151"/>
      <c r="F121" s="151"/>
      <c r="G121" s="151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29" t="s">
        <v>104</v>
      </c>
      <c r="C122" s="129"/>
      <c r="D122" s="129"/>
      <c r="E122" s="129"/>
      <c r="F122" s="129"/>
      <c r="G122" s="129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9" t="s">
        <v>186</v>
      </c>
      <c r="C123" s="129"/>
      <c r="D123" s="129"/>
      <c r="E123" s="129"/>
      <c r="F123" s="129"/>
      <c r="G123" s="129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9" t="s">
        <v>188</v>
      </c>
      <c r="C124" s="129"/>
      <c r="D124" s="129"/>
      <c r="E124" s="129"/>
      <c r="F124" s="129"/>
      <c r="G124" s="129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9" t="s">
        <v>187</v>
      </c>
      <c r="C125" s="129"/>
      <c r="D125" s="129"/>
      <c r="E125" s="129"/>
      <c r="F125" s="129"/>
      <c r="G125" s="129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9" t="s">
        <v>105</v>
      </c>
      <c r="C126" s="129"/>
      <c r="D126" s="129"/>
      <c r="E126" s="129"/>
      <c r="F126" s="129"/>
      <c r="G126" s="129"/>
      <c r="H126" s="23">
        <f t="shared" si="6"/>
        <v>0</v>
      </c>
      <c r="I126" s="24">
        <v>0</v>
      </c>
    </row>
    <row r="127" spans="1:12" ht="15" customHeight="1" x14ac:dyDescent="0.25">
      <c r="A127" s="142" t="s">
        <v>106</v>
      </c>
      <c r="B127" s="142"/>
      <c r="C127" s="142"/>
      <c r="D127" s="142"/>
      <c r="E127" s="142"/>
      <c r="F127" s="142"/>
      <c r="G127" s="142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43" t="s">
        <v>189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107</v>
      </c>
      <c r="B130" s="148"/>
      <c r="C130" s="148"/>
      <c r="D130" s="148"/>
      <c r="E130" s="148"/>
      <c r="F130" s="55">
        <f>I29</f>
        <v>0.1</v>
      </c>
      <c r="G130" s="56">
        <f>I132*F130</f>
        <v>383.43139505405094</v>
      </c>
      <c r="H130" s="57" t="s">
        <v>108</v>
      </c>
      <c r="I130" s="58">
        <f>I97</f>
        <v>124.30327272727271</v>
      </c>
    </row>
    <row r="131" spans="1:12" s="61" customFormat="1" ht="16.5" customHeight="1" x14ac:dyDescent="0.25">
      <c r="A131" s="144" t="s">
        <v>109</v>
      </c>
      <c r="B131" s="144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45">
        <f>I46</f>
        <v>1814.9454545454546</v>
      </c>
      <c r="B132" s="145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713.63627272727263</v>
      </c>
      <c r="H132" s="62">
        <f>A132+C132+D132+E132+F132+G132</f>
        <v>3958.6172232677818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43</v>
      </c>
      <c r="B134" s="146" t="s">
        <v>117</v>
      </c>
      <c r="C134" s="146"/>
      <c r="D134" s="146"/>
      <c r="E134" s="146"/>
      <c r="F134" s="146"/>
      <c r="G134" s="146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9" t="s">
        <v>118</v>
      </c>
      <c r="C135" s="129"/>
      <c r="D135" s="129"/>
      <c r="E135" s="129"/>
      <c r="F135" s="129"/>
      <c r="G135" s="129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9" t="s">
        <v>119</v>
      </c>
      <c r="C136" s="129"/>
      <c r="D136" s="129"/>
      <c r="E136" s="129"/>
      <c r="F136" s="129"/>
      <c r="G136" s="129"/>
      <c r="H136" s="23">
        <f>I136/$I$145</f>
        <v>0</v>
      </c>
      <c r="I136" s="24">
        <v>0</v>
      </c>
    </row>
    <row r="137" spans="1:12" ht="35.65" customHeight="1" x14ac:dyDescent="0.25">
      <c r="A137" s="142" t="s">
        <v>175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6" t="s">
        <v>120</v>
      </c>
      <c r="C139" s="146"/>
      <c r="D139" s="146"/>
      <c r="E139" s="146"/>
      <c r="F139" s="146"/>
      <c r="G139" s="146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9" t="s">
        <v>120</v>
      </c>
      <c r="C140" s="129"/>
      <c r="D140" s="129"/>
      <c r="E140" s="129"/>
      <c r="F140" s="129"/>
      <c r="G140" s="129"/>
      <c r="H140" s="23">
        <f>I140/I145</f>
        <v>0</v>
      </c>
      <c r="I140" s="24">
        <v>0</v>
      </c>
    </row>
    <row r="141" spans="1:12" ht="36.6" customHeight="1" x14ac:dyDescent="0.25">
      <c r="A141" s="142" t="s">
        <v>174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121</v>
      </c>
      <c r="B143" s="147"/>
      <c r="C143" s="147"/>
      <c r="D143" s="147"/>
      <c r="E143" s="147"/>
      <c r="F143" s="55">
        <v>0.18</v>
      </c>
      <c r="G143" s="56">
        <f>I145*F143</f>
        <v>690.17651109729161</v>
      </c>
      <c r="H143" s="57" t="s">
        <v>108</v>
      </c>
      <c r="I143" s="58">
        <f>I97</f>
        <v>124.30327272727271</v>
      </c>
      <c r="L143" s="2"/>
    </row>
    <row r="144" spans="1:12" s="61" customFormat="1" ht="16.5" customHeight="1" x14ac:dyDescent="0.25">
      <c r="A144" s="144" t="s">
        <v>109</v>
      </c>
      <c r="B144" s="144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45">
        <f>I46</f>
        <v>1814.9454545454546</v>
      </c>
      <c r="B145" s="145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713.63627272727263</v>
      </c>
      <c r="H145" s="62">
        <f>A145+C145+D145+E145+F145+G145</f>
        <v>3958.6172232677818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30" t="s">
        <v>122</v>
      </c>
      <c r="B147" s="130"/>
      <c r="C147" s="130"/>
      <c r="D147" s="130"/>
      <c r="E147" s="130"/>
      <c r="F147" s="130"/>
      <c r="G147" s="130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28" t="s">
        <v>123</v>
      </c>
      <c r="B149" s="128"/>
      <c r="C149" s="128"/>
      <c r="D149" s="128"/>
      <c r="E149" s="128"/>
      <c r="F149" s="128"/>
      <c r="G149" s="128"/>
      <c r="H149" s="128"/>
      <c r="I149" s="128"/>
    </row>
    <row r="150" spans="1:12" ht="33.75" customHeight="1" x14ac:dyDescent="0.25">
      <c r="A150" s="22" t="s">
        <v>31</v>
      </c>
      <c r="B150" s="146" t="s">
        <v>124</v>
      </c>
      <c r="C150" s="146"/>
      <c r="D150" s="146"/>
      <c r="E150" s="146"/>
      <c r="F150" s="146"/>
      <c r="G150" s="146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9" t="s">
        <v>125</v>
      </c>
      <c r="C151" s="129"/>
      <c r="D151" s="129"/>
      <c r="E151" s="129"/>
      <c r="F151" s="129"/>
      <c r="G151" s="129"/>
      <c r="H151" s="23">
        <f>I151/$I$116</f>
        <v>7.5967922834210416E-3</v>
      </c>
      <c r="I151" s="24">
        <f>($D$161/$E$163)*H161</f>
        <v>30.072792774738314</v>
      </c>
    </row>
    <row r="152" spans="1:12" ht="15" customHeight="1" x14ac:dyDescent="0.25">
      <c r="A152" s="17">
        <v>2</v>
      </c>
      <c r="B152" s="129" t="s">
        <v>126</v>
      </c>
      <c r="C152" s="129"/>
      <c r="D152" s="129"/>
      <c r="E152" s="129"/>
      <c r="F152" s="129"/>
      <c r="G152" s="129"/>
      <c r="H152" s="23">
        <f>I152/$I$116</f>
        <v>3.5062118231174035E-2</v>
      </c>
      <c r="I152" s="24">
        <f>($D$161/$E$163)*H162</f>
        <v>138.79750511417683</v>
      </c>
    </row>
    <row r="153" spans="1:12" ht="15" customHeight="1" x14ac:dyDescent="0.25">
      <c r="A153" s="17">
        <v>3</v>
      </c>
      <c r="B153" s="129" t="s">
        <v>11</v>
      </c>
      <c r="C153" s="129"/>
      <c r="D153" s="129"/>
      <c r="E153" s="129"/>
      <c r="F153" s="129"/>
      <c r="G153" s="129"/>
      <c r="H153" s="23">
        <f>I153/$I$116</f>
        <v>2.9218431859311701E-2</v>
      </c>
      <c r="I153" s="24">
        <f>($D$161/$E$163)*H163</f>
        <v>115.66458759514738</v>
      </c>
    </row>
    <row r="154" spans="1:12" ht="15" customHeight="1" x14ac:dyDescent="0.25">
      <c r="A154" s="17">
        <v>4</v>
      </c>
      <c r="B154" s="129" t="s">
        <v>127</v>
      </c>
      <c r="C154" s="129"/>
      <c r="D154" s="129"/>
      <c r="E154" s="129"/>
      <c r="F154" s="129"/>
      <c r="G154" s="129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9" t="s">
        <v>128</v>
      </c>
      <c r="C155" s="129"/>
      <c r="D155" s="129"/>
      <c r="E155" s="129"/>
      <c r="F155" s="129"/>
      <c r="G155" s="129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2" t="s">
        <v>129</v>
      </c>
      <c r="B156" s="142"/>
      <c r="C156" s="142"/>
      <c r="D156" s="142"/>
      <c r="E156" s="142"/>
      <c r="F156" s="142"/>
      <c r="G156" s="142"/>
      <c r="H156" s="25">
        <f>H151+H152+H153+H154+H155</f>
        <v>7.1877342373906777E-2</v>
      </c>
      <c r="I156" s="26">
        <f>SUM(I151:I155)</f>
        <v>284.5348854840625</v>
      </c>
    </row>
    <row r="157" spans="1:12" ht="11.25" customHeight="1" x14ac:dyDescent="0.25">
      <c r="A157" s="29" t="s">
        <v>130</v>
      </c>
      <c r="B157" s="143" t="s">
        <v>131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132</v>
      </c>
      <c r="B158" s="134" t="s">
        <v>133</v>
      </c>
      <c r="C158" s="134"/>
      <c r="D158" s="134"/>
      <c r="E158" s="134"/>
      <c r="F158" s="134"/>
      <c r="G158" s="134"/>
      <c r="H158" s="134"/>
      <c r="I158" s="134"/>
    </row>
    <row r="159" spans="1:12" ht="13.5" customHeight="1" x14ac:dyDescent="0.25">
      <c r="A159" s="137" t="s">
        <v>134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135</v>
      </c>
      <c r="B160" s="138"/>
      <c r="C160" s="17" t="s">
        <v>136</v>
      </c>
      <c r="D160" s="139" t="s">
        <v>137</v>
      </c>
      <c r="E160" s="139"/>
      <c r="F160" s="17" t="s">
        <v>138</v>
      </c>
      <c r="G160" s="203" t="s">
        <v>139</v>
      </c>
      <c r="H160" s="206" t="s">
        <v>140</v>
      </c>
      <c r="I160" s="206"/>
    </row>
    <row r="161" spans="1:10" ht="13.5" customHeight="1" x14ac:dyDescent="0.25">
      <c r="A161" s="140">
        <f>I116</f>
        <v>3958.6172232677818</v>
      </c>
      <c r="B161" s="140"/>
      <c r="C161" s="24">
        <f>I147</f>
        <v>383.43139505405094</v>
      </c>
      <c r="D161" s="141">
        <f>A161+C161</f>
        <v>4342.0486183218327</v>
      </c>
      <c r="E161" s="141"/>
      <c r="F161" s="17" t="str">
        <f>B151</f>
        <v>PIS</v>
      </c>
      <c r="G161" s="204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09" t="s">
        <v>141</v>
      </c>
      <c r="B162" s="209"/>
      <c r="C162" s="203">
        <v>1</v>
      </c>
      <c r="D162" s="210">
        <f>G166/1</f>
        <v>0.11749999999999999</v>
      </c>
      <c r="E162" s="211">
        <f>C162-D162</f>
        <v>0.88250000000000006</v>
      </c>
      <c r="F162" s="17" t="str">
        <f>B152</f>
        <v>COFINS</v>
      </c>
      <c r="G162" s="204">
        <v>7.5999999999999998E-2</v>
      </c>
      <c r="H162" s="207">
        <v>0.03</v>
      </c>
      <c r="I162" s="207"/>
    </row>
    <row r="163" spans="1:10" ht="13.5" customHeight="1" x14ac:dyDescent="0.25">
      <c r="A163" s="212" t="s">
        <v>142</v>
      </c>
      <c r="B163" s="212"/>
      <c r="C163" s="213">
        <v>1</v>
      </c>
      <c r="D163" s="214">
        <f>H166</f>
        <v>6.1499999999999999E-2</v>
      </c>
      <c r="E163" s="215">
        <f>C163-D163</f>
        <v>0.9385</v>
      </c>
      <c r="F163" s="17" t="str">
        <f>B153</f>
        <v>ISS</v>
      </c>
      <c r="G163" s="204">
        <f>I11</f>
        <v>2.5000000000000001E-2</v>
      </c>
      <c r="H163" s="207">
        <f>I11</f>
        <v>2.5000000000000001E-2</v>
      </c>
      <c r="I163" s="207"/>
    </row>
    <row r="164" spans="1:10" ht="13.5" customHeight="1" x14ac:dyDescent="0.25">
      <c r="A164" s="136" t="s">
        <v>143</v>
      </c>
      <c r="B164" s="136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4">
        <v>0</v>
      </c>
      <c r="H164" s="207">
        <v>0</v>
      </c>
      <c r="I164" s="207"/>
    </row>
    <row r="165" spans="1:10" ht="13.5" customHeight="1" x14ac:dyDescent="0.25">
      <c r="A165" s="133" t="s">
        <v>145</v>
      </c>
      <c r="B165" s="133" t="s">
        <v>146</v>
      </c>
      <c r="C165" s="133"/>
      <c r="D165" s="133"/>
      <c r="E165" s="133"/>
      <c r="F165" s="12" t="s">
        <v>147</v>
      </c>
      <c r="G165" s="204">
        <v>0</v>
      </c>
      <c r="H165" s="207">
        <v>0</v>
      </c>
      <c r="I165" s="207"/>
    </row>
    <row r="166" spans="1:10" ht="18" customHeight="1" x14ac:dyDescent="0.25">
      <c r="A166" s="133"/>
      <c r="B166" s="133"/>
      <c r="C166" s="133"/>
      <c r="D166" s="133"/>
      <c r="E166" s="133"/>
      <c r="F166" s="3" t="s">
        <v>148</v>
      </c>
      <c r="G166" s="205">
        <f>SUM(G161:G165)</f>
        <v>0.11749999999999999</v>
      </c>
      <c r="H166" s="208">
        <f>SUM(H161:I165)</f>
        <v>6.1499999999999999E-2</v>
      </c>
      <c r="I166" s="208"/>
    </row>
    <row r="167" spans="1:10" ht="18" customHeight="1" x14ac:dyDescent="0.25">
      <c r="A167" s="29" t="s">
        <v>149</v>
      </c>
      <c r="B167" s="134" t="s">
        <v>150</v>
      </c>
      <c r="C167" s="134"/>
      <c r="D167" s="134"/>
      <c r="E167" s="134"/>
      <c r="F167" s="134"/>
      <c r="G167" s="134"/>
      <c r="H167" s="134"/>
      <c r="I167" s="134"/>
    </row>
    <row r="168" spans="1:10" ht="4.5" customHeight="1" x14ac:dyDescent="0.25">
      <c r="A168" s="65"/>
      <c r="B168" s="135"/>
      <c r="C168" s="135"/>
      <c r="D168" s="135"/>
      <c r="E168" s="135"/>
      <c r="F168" s="135"/>
      <c r="G168" s="135"/>
      <c r="H168" s="135"/>
      <c r="I168" s="135"/>
    </row>
    <row r="169" spans="1:10" ht="12" customHeight="1" x14ac:dyDescent="0.25">
      <c r="A169" s="130" t="s">
        <v>151</v>
      </c>
      <c r="B169" s="130"/>
      <c r="C169" s="130"/>
      <c r="D169" s="130"/>
      <c r="E169" s="130"/>
      <c r="F169" s="130"/>
      <c r="G169" s="130"/>
      <c r="H169" s="47">
        <f>H156</f>
        <v>7.1877342373906777E-2</v>
      </c>
      <c r="I169" s="48">
        <f>I156</f>
        <v>284.5348854840625</v>
      </c>
    </row>
    <row r="170" spans="1:10" ht="4.5" customHeight="1" x14ac:dyDescent="0.25"/>
    <row r="171" spans="1:10" ht="11.25" customHeight="1" x14ac:dyDescent="0.25">
      <c r="A171" s="132" t="s">
        <v>152</v>
      </c>
      <c r="B171" s="132"/>
      <c r="C171" s="132"/>
      <c r="D171" s="132"/>
      <c r="E171" s="132"/>
      <c r="F171" s="132"/>
      <c r="G171" s="132"/>
      <c r="H171" s="132"/>
      <c r="I171" s="132"/>
    </row>
    <row r="172" spans="1:10" ht="11.25" customHeight="1" x14ac:dyDescent="0.25">
      <c r="A172" s="128" t="s">
        <v>30</v>
      </c>
      <c r="B172" s="128"/>
      <c r="C172" s="128"/>
      <c r="D172" s="128"/>
      <c r="E172" s="128"/>
      <c r="F172" s="128"/>
      <c r="G172" s="128"/>
      <c r="H172" s="128"/>
      <c r="I172" s="128"/>
    </row>
    <row r="173" spans="1:10" ht="15" customHeight="1" x14ac:dyDescent="0.25">
      <c r="A173" s="17">
        <v>1</v>
      </c>
      <c r="B173" s="129" t="s">
        <v>153</v>
      </c>
      <c r="C173" s="129"/>
      <c r="D173" s="129"/>
      <c r="E173" s="129"/>
      <c r="F173" s="129"/>
      <c r="G173" s="129"/>
      <c r="H173" s="23">
        <f>I173/$G$196</f>
        <v>0.392286328140939</v>
      </c>
      <c r="I173" s="66">
        <f>I46</f>
        <v>1814.9454545454546</v>
      </c>
    </row>
    <row r="174" spans="1:10" ht="15" customHeight="1" x14ac:dyDescent="0.25">
      <c r="A174" s="17">
        <v>2</v>
      </c>
      <c r="B174" s="129" t="s">
        <v>154</v>
      </c>
      <c r="C174" s="129"/>
      <c r="D174" s="129"/>
      <c r="E174" s="129"/>
      <c r="F174" s="129"/>
      <c r="G174" s="129"/>
      <c r="H174" s="23">
        <f>I174/$G$196</f>
        <v>0.30909103765633683</v>
      </c>
      <c r="I174" s="66">
        <f>I66+I78+I85+I89</f>
        <v>1430.0354959950546</v>
      </c>
    </row>
    <row r="175" spans="1:10" ht="15" customHeight="1" x14ac:dyDescent="0.25">
      <c r="A175" s="17">
        <v>3</v>
      </c>
      <c r="B175" s="129" t="s">
        <v>155</v>
      </c>
      <c r="C175" s="129"/>
      <c r="D175" s="129"/>
      <c r="E175" s="129"/>
      <c r="F175" s="129"/>
      <c r="G175" s="129"/>
      <c r="H175" s="23">
        <f>I175/$G$196</f>
        <v>0.15424692370519738</v>
      </c>
      <c r="I175" s="66">
        <f>I102</f>
        <v>713.63627272727263</v>
      </c>
    </row>
    <row r="176" spans="1:10" s="28" customFormat="1" ht="15" customHeight="1" x14ac:dyDescent="0.25">
      <c r="A176" s="130" t="s">
        <v>156</v>
      </c>
      <c r="B176" s="130"/>
      <c r="C176" s="130"/>
      <c r="D176" s="130"/>
      <c r="E176" s="130"/>
      <c r="F176" s="130"/>
      <c r="G176" s="130"/>
      <c r="H176" s="47">
        <f>H173+H174+H175</f>
        <v>0.85562428950247327</v>
      </c>
      <c r="I176" s="48">
        <f>SUM(I173:I175)</f>
        <v>3958.6172232677818</v>
      </c>
      <c r="J176" s="35"/>
    </row>
    <row r="177" spans="1:11" ht="4.5" customHeight="1" x14ac:dyDescent="0.25"/>
    <row r="178" spans="1:11" ht="11.25" customHeight="1" x14ac:dyDescent="0.25">
      <c r="A178" s="128" t="s">
        <v>100</v>
      </c>
      <c r="B178" s="128"/>
      <c r="C178" s="128"/>
      <c r="D178" s="128"/>
      <c r="E178" s="128"/>
      <c r="F178" s="128"/>
      <c r="G178" s="128"/>
      <c r="H178" s="128"/>
      <c r="I178" s="128"/>
    </row>
    <row r="179" spans="1:11" ht="15" customHeight="1" x14ac:dyDescent="0.25">
      <c r="A179" s="17">
        <v>1</v>
      </c>
      <c r="B179" s="129" t="s">
        <v>157</v>
      </c>
      <c r="C179" s="129"/>
      <c r="D179" s="129"/>
      <c r="E179" s="129"/>
      <c r="F179" s="129"/>
      <c r="G179" s="129"/>
      <c r="H179" s="23">
        <f>I179/$G$196</f>
        <v>8.2875710497526886E-2</v>
      </c>
      <c r="I179" s="24">
        <f>I127</f>
        <v>383.43139505405094</v>
      </c>
    </row>
    <row r="180" spans="1:11" ht="15" customHeight="1" x14ac:dyDescent="0.25">
      <c r="A180" s="17">
        <v>2</v>
      </c>
      <c r="B180" s="129" t="s">
        <v>158</v>
      </c>
      <c r="C180" s="129"/>
      <c r="D180" s="129"/>
      <c r="E180" s="129"/>
      <c r="F180" s="129"/>
      <c r="G180" s="129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9" t="s">
        <v>159</v>
      </c>
      <c r="C181" s="129"/>
      <c r="D181" s="129"/>
      <c r="E181" s="129"/>
      <c r="F181" s="129"/>
      <c r="G181" s="129"/>
      <c r="H181" s="23">
        <f>I181/$G$196</f>
        <v>0</v>
      </c>
      <c r="I181" s="24">
        <f>I141</f>
        <v>0</v>
      </c>
    </row>
    <row r="182" spans="1:11" ht="15" customHeight="1" x14ac:dyDescent="0.25">
      <c r="A182" s="130" t="s">
        <v>160</v>
      </c>
      <c r="B182" s="130"/>
      <c r="C182" s="130"/>
      <c r="D182" s="130"/>
      <c r="E182" s="130"/>
      <c r="F182" s="130"/>
      <c r="G182" s="130"/>
      <c r="H182" s="47">
        <f>H179+H180+H181</f>
        <v>8.2875710497526886E-2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28" t="s">
        <v>123</v>
      </c>
      <c r="B184" s="128"/>
      <c r="C184" s="128"/>
      <c r="D184" s="128"/>
      <c r="E184" s="128"/>
      <c r="F184" s="128"/>
      <c r="G184" s="128"/>
      <c r="H184" s="128"/>
      <c r="I184" s="128"/>
    </row>
    <row r="185" spans="1:11" ht="15" customHeight="1" x14ac:dyDescent="0.25">
      <c r="A185" s="17">
        <v>1</v>
      </c>
      <c r="B185" s="129" t="s">
        <v>161</v>
      </c>
      <c r="C185" s="129"/>
      <c r="D185" s="129"/>
      <c r="E185" s="129"/>
      <c r="F185" s="129"/>
      <c r="G185" s="129"/>
      <c r="H185" s="23">
        <f>I185/$G$196</f>
        <v>6.1499999999999992E-2</v>
      </c>
      <c r="I185" s="24">
        <f>I156</f>
        <v>284.5348854840625</v>
      </c>
    </row>
    <row r="186" spans="1:11" ht="15" customHeight="1" x14ac:dyDescent="0.25">
      <c r="A186" s="130" t="s">
        <v>162</v>
      </c>
      <c r="B186" s="130"/>
      <c r="C186" s="130"/>
      <c r="D186" s="130"/>
      <c r="E186" s="130"/>
      <c r="F186" s="130"/>
      <c r="G186" s="130"/>
      <c r="H186" s="47">
        <f>H185</f>
        <v>6.1499999999999992E-2</v>
      </c>
      <c r="I186" s="48">
        <f>I156</f>
        <v>284.5348854840625</v>
      </c>
      <c r="K186" s="41"/>
    </row>
    <row r="187" spans="1:11" ht="4.5" customHeight="1" x14ac:dyDescent="0.25"/>
    <row r="188" spans="1:11" ht="11.25" customHeight="1" x14ac:dyDescent="0.25">
      <c r="A188" s="131" t="s">
        <v>183</v>
      </c>
      <c r="B188" s="131"/>
      <c r="C188" s="131"/>
      <c r="D188" s="131"/>
      <c r="E188" s="131"/>
      <c r="F188" s="131"/>
      <c r="G188" s="131"/>
      <c r="H188" s="131"/>
      <c r="I188" s="13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199</v>
      </c>
      <c r="B190" s="182"/>
      <c r="C190" s="182"/>
      <c r="D190" s="182"/>
      <c r="E190" s="182"/>
      <c r="F190" s="182"/>
      <c r="G190" s="182"/>
      <c r="H190" s="183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1" t="s">
        <v>181</v>
      </c>
      <c r="B192" s="131"/>
      <c r="C192" s="131"/>
      <c r="D192" s="131"/>
      <c r="E192" s="131"/>
      <c r="F192" s="181"/>
      <c r="G192" s="184" t="s">
        <v>185</v>
      </c>
      <c r="H192" s="185"/>
      <c r="I192" s="186"/>
    </row>
    <row r="193" spans="1:9" ht="11.25" customHeight="1" x14ac:dyDescent="0.25">
      <c r="A193" s="131"/>
      <c r="B193" s="131"/>
      <c r="C193" s="131"/>
      <c r="D193" s="131"/>
      <c r="E193" s="131"/>
      <c r="F193" s="131"/>
      <c r="G193" s="100"/>
      <c r="H193" s="101"/>
      <c r="I193" s="102">
        <f>((H70+H76+H77+H82+H83+H84)+((H70+H76+H77+H82+H83+H84)*H66))*I46*H196</f>
        <v>698.79434986734555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182</v>
      </c>
      <c r="B195" s="189"/>
      <c r="C195" s="189"/>
      <c r="D195" s="189"/>
      <c r="E195" s="189"/>
      <c r="F195" s="190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3">
        <f>I176+I182+I186</f>
        <v>4626.5835038058949</v>
      </c>
      <c r="H196" s="74">
        <f>IF(D6="12x36",2,1)</f>
        <v>1</v>
      </c>
      <c r="I196" s="84">
        <f>G196*H196</f>
        <v>4626.5835038058949</v>
      </c>
    </row>
  </sheetData>
  <mergeCells count="181"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2:F193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A112:E112"/>
    <mergeCell ref="F112:I112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B45:G45"/>
    <mergeCell ref="B57:G57"/>
    <mergeCell ref="B58:G58"/>
    <mergeCell ref="A46:G46"/>
    <mergeCell ref="A47:I56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A24:F24"/>
    <mergeCell ref="A25:F25"/>
    <mergeCell ref="A26:F27"/>
    <mergeCell ref="A28:F28"/>
    <mergeCell ref="A29:F29"/>
    <mergeCell ref="A31:I35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topLeftCell="A3" zoomScale="130" zoomScaleNormal="100" zoomScaleSheetLayoutView="130" workbookViewId="0">
      <selection activeCell="G22" sqref="G22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44.25" customHeight="1" x14ac:dyDescent="0.25">
      <c r="A1" s="199" t="s">
        <v>207</v>
      </c>
      <c r="B1" s="200"/>
      <c r="C1" s="200"/>
      <c r="D1" s="201"/>
    </row>
    <row r="2" spans="1:4" ht="34.5" customHeight="1" x14ac:dyDescent="0.25">
      <c r="A2" s="196" t="s">
        <v>208</v>
      </c>
      <c r="B2" s="197"/>
      <c r="C2" s="197"/>
      <c r="D2" s="198"/>
    </row>
    <row r="3" spans="1:4" ht="30" x14ac:dyDescent="0.25">
      <c r="A3" s="98" t="s">
        <v>210</v>
      </c>
      <c r="B3" s="98" t="s">
        <v>196</v>
      </c>
      <c r="C3" s="98" t="s">
        <v>197</v>
      </c>
      <c r="D3" s="98" t="s">
        <v>198</v>
      </c>
    </row>
    <row r="4" spans="1:4" x14ac:dyDescent="0.25">
      <c r="A4" s="95"/>
      <c r="B4" s="93"/>
      <c r="C4" s="90"/>
      <c r="D4" s="90"/>
    </row>
    <row r="5" spans="1:4" x14ac:dyDescent="0.25">
      <c r="A5" s="96"/>
      <c r="B5" s="94"/>
      <c r="C5" s="91"/>
      <c r="D5" s="91"/>
    </row>
    <row r="6" spans="1:4" x14ac:dyDescent="0.25">
      <c r="A6" s="95"/>
      <c r="B6" s="93"/>
      <c r="C6" s="90"/>
      <c r="D6" s="90"/>
    </row>
    <row r="7" spans="1:4" x14ac:dyDescent="0.25">
      <c r="A7" s="95"/>
      <c r="B7" s="93"/>
      <c r="C7" s="90"/>
      <c r="D7" s="90"/>
    </row>
    <row r="8" spans="1:4" x14ac:dyDescent="0.25">
      <c r="A8" s="95"/>
      <c r="B8" s="93"/>
      <c r="C8" s="90"/>
      <c r="D8" s="90"/>
    </row>
    <row r="9" spans="1:4" x14ac:dyDescent="0.25">
      <c r="A9" s="95"/>
      <c r="B9" s="93"/>
      <c r="C9" s="90"/>
      <c r="D9" s="90"/>
    </row>
    <row r="10" spans="1:4" x14ac:dyDescent="0.25">
      <c r="A10" s="95"/>
      <c r="B10" s="93"/>
      <c r="C10" s="90"/>
      <c r="D10" s="90"/>
    </row>
    <row r="11" spans="1:4" x14ac:dyDescent="0.25">
      <c r="A11" s="95"/>
      <c r="B11" s="93"/>
      <c r="C11" s="90"/>
      <c r="D11" s="90"/>
    </row>
    <row r="12" spans="1:4" x14ac:dyDescent="0.25">
      <c r="A12" s="95"/>
      <c r="B12" s="93"/>
      <c r="C12" s="90"/>
      <c r="D12" s="90"/>
    </row>
    <row r="13" spans="1:4" x14ac:dyDescent="0.25">
      <c r="A13" s="95"/>
      <c r="B13" s="93"/>
      <c r="C13" s="90"/>
      <c r="D13" s="90"/>
    </row>
    <row r="14" spans="1:4" x14ac:dyDescent="0.25">
      <c r="A14" s="95"/>
      <c r="B14" s="93"/>
      <c r="C14" s="90"/>
      <c r="D14" s="90"/>
    </row>
    <row r="15" spans="1:4" x14ac:dyDescent="0.25">
      <c r="A15" s="95"/>
      <c r="B15" s="93"/>
      <c r="C15" s="90"/>
      <c r="D15" s="90"/>
    </row>
    <row r="16" spans="1:4" x14ac:dyDescent="0.25">
      <c r="A16" s="95"/>
      <c r="B16" s="93"/>
      <c r="C16" s="90"/>
      <c r="D16" s="90"/>
    </row>
    <row r="17" spans="1:4" x14ac:dyDescent="0.25">
      <c r="A17" s="95"/>
      <c r="B17" s="93"/>
      <c r="C17" s="90"/>
      <c r="D17" s="90"/>
    </row>
    <row r="18" spans="1:4" x14ac:dyDescent="0.25">
      <c r="A18" s="95"/>
      <c r="B18" s="93"/>
      <c r="C18" s="90"/>
      <c r="D18" s="90"/>
    </row>
    <row r="19" spans="1:4" x14ac:dyDescent="0.25">
      <c r="A19" s="95"/>
      <c r="B19" s="93"/>
      <c r="C19" s="90"/>
      <c r="D19" s="90"/>
    </row>
    <row r="20" spans="1:4" x14ac:dyDescent="0.25">
      <c r="A20" s="95"/>
      <c r="B20" s="93"/>
      <c r="C20" s="90"/>
      <c r="D20" s="90"/>
    </row>
    <row r="21" spans="1:4" x14ac:dyDescent="0.25">
      <c r="A21" s="95"/>
      <c r="B21" s="93"/>
      <c r="C21" s="90"/>
      <c r="D21" s="90"/>
    </row>
    <row r="22" spans="1:4" x14ac:dyDescent="0.25">
      <c r="A22" s="95"/>
      <c r="B22" s="93"/>
      <c r="C22" s="90"/>
      <c r="D22" s="90"/>
    </row>
    <row r="23" spans="1:4" x14ac:dyDescent="0.25">
      <c r="A23" s="95"/>
      <c r="B23" s="93"/>
      <c r="C23" s="90"/>
      <c r="D23" s="90"/>
    </row>
    <row r="24" spans="1:4" x14ac:dyDescent="0.25">
      <c r="A24" s="95"/>
      <c r="B24" s="93"/>
      <c r="C24" s="90"/>
      <c r="D24" s="90"/>
    </row>
    <row r="25" spans="1:4" x14ac:dyDescent="0.25">
      <c r="A25" s="95"/>
      <c r="B25" s="93"/>
      <c r="C25" s="90"/>
      <c r="D25" s="90"/>
    </row>
    <row r="26" spans="1:4" x14ac:dyDescent="0.25">
      <c r="A26" s="95"/>
      <c r="B26" s="93"/>
      <c r="C26" s="90"/>
      <c r="D26" s="90"/>
    </row>
    <row r="27" spans="1:4" x14ac:dyDescent="0.25">
      <c r="A27" s="95"/>
      <c r="B27" s="93"/>
      <c r="C27" s="90"/>
      <c r="D27" s="90"/>
    </row>
    <row r="28" spans="1:4" x14ac:dyDescent="0.25">
      <c r="A28" s="95"/>
      <c r="B28" s="93"/>
      <c r="C28" s="90"/>
      <c r="D28" s="90"/>
    </row>
    <row r="29" spans="1:4" x14ac:dyDescent="0.25">
      <c r="A29" s="95"/>
      <c r="B29" s="93"/>
      <c r="C29" s="90"/>
      <c r="D29" s="90"/>
    </row>
    <row r="30" spans="1:4" x14ac:dyDescent="0.25">
      <c r="A30" s="95"/>
      <c r="B30" s="93"/>
      <c r="C30" s="90"/>
      <c r="D30" s="90"/>
    </row>
    <row r="31" spans="1:4" x14ac:dyDescent="0.25">
      <c r="A31" s="95"/>
      <c r="B31" s="93"/>
      <c r="C31" s="90"/>
      <c r="D31" s="90"/>
    </row>
    <row r="32" spans="1:4" x14ac:dyDescent="0.25">
      <c r="A32" s="95"/>
      <c r="B32" s="93"/>
      <c r="C32" s="90"/>
      <c r="D32" s="90"/>
    </row>
    <row r="33" spans="1:4" x14ac:dyDescent="0.25">
      <c r="A33" s="95"/>
      <c r="B33" s="93"/>
      <c r="C33" s="90"/>
      <c r="D33" s="92"/>
    </row>
    <row r="34" spans="1:4" ht="6" customHeight="1" x14ac:dyDescent="0.25">
      <c r="A34" s="119"/>
      <c r="B34" s="120"/>
      <c r="C34" s="120"/>
      <c r="D34" s="120"/>
    </row>
    <row r="35" spans="1:4" ht="27.75" customHeight="1" x14ac:dyDescent="0.25">
      <c r="A35" s="122" t="s">
        <v>191</v>
      </c>
      <c r="B35" s="123"/>
      <c r="C35" s="123"/>
      <c r="D35" s="97">
        <f>SUM(D4:D33)</f>
        <v>0</v>
      </c>
    </row>
    <row r="36" spans="1:4" ht="6.75" customHeight="1" x14ac:dyDescent="0.25">
      <c r="A36" s="119"/>
      <c r="B36" s="120"/>
      <c r="C36" s="120"/>
      <c r="D36" s="120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4"/>
  <sheetViews>
    <sheetView view="pageBreakPreview" zoomScale="130" zoomScaleNormal="100" zoomScaleSheetLayoutView="130" workbookViewId="0">
      <selection activeCell="G22" sqref="G22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7.28515625" style="67" customWidth="1"/>
    <col min="6" max="6" width="17.85546875" style="67" customWidth="1"/>
    <col min="7" max="7" width="16.42578125" style="67" customWidth="1"/>
    <col min="8" max="8" width="15.42578125" style="67" customWidth="1"/>
    <col min="9" max="9" width="14.85546875" style="67" customWidth="1"/>
    <col min="10" max="10" width="15.42578125" style="67" customWidth="1"/>
    <col min="11" max="11" width="15" style="67" customWidth="1"/>
    <col min="12" max="16384" width="8.42578125" style="67"/>
  </cols>
  <sheetData>
    <row r="1" spans="1:11" ht="76.5" customHeight="1" x14ac:dyDescent="0.25">
      <c r="A1" s="79" t="s">
        <v>166</v>
      </c>
      <c r="B1" s="79" t="s">
        <v>167</v>
      </c>
      <c r="C1" s="78" t="s">
        <v>168</v>
      </c>
      <c r="D1" s="78" t="s">
        <v>169</v>
      </c>
      <c r="E1" s="80" t="s">
        <v>170</v>
      </c>
      <c r="F1" s="80" t="s">
        <v>200</v>
      </c>
      <c r="G1" s="80" t="s">
        <v>201</v>
      </c>
      <c r="H1" s="81" t="s">
        <v>202</v>
      </c>
      <c r="I1" s="82" t="s">
        <v>203</v>
      </c>
      <c r="J1" s="82" t="s">
        <v>180</v>
      </c>
      <c r="K1" s="81" t="s">
        <v>209</v>
      </c>
    </row>
    <row r="2" spans="1:11" x14ac:dyDescent="0.25">
      <c r="A2" s="68" t="s">
        <v>221</v>
      </c>
      <c r="B2" s="68" t="s">
        <v>216</v>
      </c>
      <c r="C2" s="76" t="s">
        <v>222</v>
      </c>
      <c r="D2" s="76" t="s">
        <v>223</v>
      </c>
      <c r="E2" s="77">
        <v>8</v>
      </c>
      <c r="F2" s="107">
        <f t="shared" ref="F2:F7" ca="1" si="0">OFFSET(INDIRECT(SUBSTITUTE(_xlfn.FORMULATEXT(J2),"=","")), -6, 0)</f>
        <v>0</v>
      </c>
      <c r="G2" s="106">
        <f t="shared" ref="G2:G7" ca="1" si="1">F2*E2</f>
        <v>0</v>
      </c>
      <c r="H2" s="103">
        <f t="shared" ref="H2:H7" ca="1" si="2">OFFSET(INDIRECT(SUBSTITUTE(_xlfn.FORMULATEXT(J2),"=","")), -3, 0)</f>
        <v>865.32136549029826</v>
      </c>
      <c r="I2" s="103">
        <f ca="1">H2*E2</f>
        <v>6922.5709239223861</v>
      </c>
      <c r="J2" s="104">
        <f>'Aux Limpeza 40h'!I196</f>
        <v>5055.4004740842693</v>
      </c>
      <c r="K2" s="104">
        <f t="shared" ref="K2:K7" si="3">E2*J2</f>
        <v>40443.203792674154</v>
      </c>
    </row>
    <row r="3" spans="1:11" x14ac:dyDescent="0.25">
      <c r="A3" s="68" t="s">
        <v>221</v>
      </c>
      <c r="B3" s="68" t="s">
        <v>216</v>
      </c>
      <c r="C3" s="69" t="s">
        <v>224</v>
      </c>
      <c r="D3" s="76" t="s">
        <v>223</v>
      </c>
      <c r="E3" s="70">
        <v>2</v>
      </c>
      <c r="F3" s="107">
        <f t="shared" ca="1" si="0"/>
        <v>0</v>
      </c>
      <c r="G3" s="106">
        <f t="shared" ca="1" si="1"/>
        <v>0</v>
      </c>
      <c r="H3" s="103">
        <f t="shared" ca="1" si="2"/>
        <v>648.99102411772367</v>
      </c>
      <c r="I3" s="103">
        <f t="shared" ref="I3:I7" ca="1" si="4">H3*E3</f>
        <v>1297.9820482354473</v>
      </c>
      <c r="J3" s="105">
        <f>'Aux Limpeza 30h'!I196</f>
        <v>3710.1839730378965</v>
      </c>
      <c r="K3" s="105">
        <f t="shared" si="3"/>
        <v>7420.367946075793</v>
      </c>
    </row>
    <row r="4" spans="1:11" x14ac:dyDescent="0.25">
      <c r="A4" s="68" t="s">
        <v>219</v>
      </c>
      <c r="B4" s="68" t="s">
        <v>216</v>
      </c>
      <c r="C4" s="76" t="s">
        <v>222</v>
      </c>
      <c r="D4" s="76" t="s">
        <v>223</v>
      </c>
      <c r="E4" s="70">
        <v>1</v>
      </c>
      <c r="F4" s="107">
        <f t="shared" ca="1" si="0"/>
        <v>0</v>
      </c>
      <c r="G4" s="106">
        <f t="shared" ca="1" si="1"/>
        <v>0</v>
      </c>
      <c r="H4" s="103">
        <f t="shared" ca="1" si="2"/>
        <v>1094.0134406555912</v>
      </c>
      <c r="I4" s="103">
        <f t="shared" ca="1" si="4"/>
        <v>1094.0134406555912</v>
      </c>
      <c r="J4" s="105">
        <f>'Sup Limpeza'!I196</f>
        <v>6186.9657325346379</v>
      </c>
      <c r="K4" s="105">
        <f t="shared" si="3"/>
        <v>6186.9657325346379</v>
      </c>
    </row>
    <row r="5" spans="1:11" x14ac:dyDescent="0.25">
      <c r="A5" s="68" t="s">
        <v>218</v>
      </c>
      <c r="B5" s="68" t="s">
        <v>216</v>
      </c>
      <c r="C5" s="76" t="s">
        <v>222</v>
      </c>
      <c r="D5" s="76" t="s">
        <v>223</v>
      </c>
      <c r="E5" s="70">
        <v>3</v>
      </c>
      <c r="F5" s="107">
        <f t="shared" ca="1" si="0"/>
        <v>0</v>
      </c>
      <c r="G5" s="106">
        <f t="shared" ca="1" si="1"/>
        <v>0</v>
      </c>
      <c r="H5" s="103">
        <f t="shared" ca="1" si="2"/>
        <v>865.32136549029826</v>
      </c>
      <c r="I5" s="103">
        <f t="shared" ca="1" si="4"/>
        <v>2595.9640964708947</v>
      </c>
      <c r="J5" s="105">
        <f>Jardineiro!I196</f>
        <v>5193.7529774801169</v>
      </c>
      <c r="K5" s="105">
        <f t="shared" si="3"/>
        <v>15581.258932440351</v>
      </c>
    </row>
    <row r="6" spans="1:11" x14ac:dyDescent="0.25">
      <c r="A6" s="68" t="s">
        <v>217</v>
      </c>
      <c r="B6" s="68" t="s">
        <v>216</v>
      </c>
      <c r="C6" s="76" t="s">
        <v>222</v>
      </c>
      <c r="D6" s="76" t="s">
        <v>223</v>
      </c>
      <c r="E6" s="70">
        <v>1</v>
      </c>
      <c r="F6" s="107">
        <f t="shared" ca="1" si="0"/>
        <v>0</v>
      </c>
      <c r="G6" s="106">
        <f t="shared" ca="1" si="1"/>
        <v>0</v>
      </c>
      <c r="H6" s="103">
        <f t="shared" ca="1" si="2"/>
        <v>1094.0134406555912</v>
      </c>
      <c r="I6" s="103">
        <f t="shared" ca="1" si="4"/>
        <v>1094.0134406555912</v>
      </c>
      <c r="J6" s="105">
        <f>'Sup Jardinagem'!I196</f>
        <v>6356.2860864627892</v>
      </c>
      <c r="K6" s="105">
        <f t="shared" si="3"/>
        <v>6356.2860864627892</v>
      </c>
    </row>
    <row r="7" spans="1:11" x14ac:dyDescent="0.25">
      <c r="A7" s="68" t="s">
        <v>215</v>
      </c>
      <c r="B7" s="68" t="s">
        <v>216</v>
      </c>
      <c r="C7" s="76" t="s">
        <v>222</v>
      </c>
      <c r="D7" s="76" t="s">
        <v>223</v>
      </c>
      <c r="E7" s="70">
        <v>1</v>
      </c>
      <c r="F7" s="107">
        <f t="shared" ca="1" si="0"/>
        <v>0</v>
      </c>
      <c r="G7" s="106">
        <f t="shared" ca="1" si="1"/>
        <v>0</v>
      </c>
      <c r="H7" s="103">
        <f t="shared" ca="1" si="2"/>
        <v>698.79434986734555</v>
      </c>
      <c r="I7" s="103">
        <f t="shared" ca="1" si="4"/>
        <v>698.79434986734555</v>
      </c>
      <c r="J7" s="105">
        <f>Recepcionista!I196</f>
        <v>4626.5835038058949</v>
      </c>
      <c r="K7" s="105">
        <f t="shared" si="3"/>
        <v>4626.5835038058949</v>
      </c>
    </row>
    <row r="8" spans="1:11" ht="6" customHeight="1" x14ac:dyDescent="0.25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1"/>
    </row>
    <row r="9" spans="1:11" ht="63" customHeight="1" x14ac:dyDescent="0.25">
      <c r="A9" s="122" t="s">
        <v>195</v>
      </c>
      <c r="B9" s="123"/>
      <c r="C9" s="123"/>
      <c r="D9" s="124"/>
      <c r="E9" s="108">
        <f>SUM(E2:E7)</f>
        <v>16</v>
      </c>
      <c r="F9" s="111" t="s">
        <v>191</v>
      </c>
      <c r="G9" s="112">
        <f ca="1">SUM(G2:G7)</f>
        <v>0</v>
      </c>
      <c r="H9" s="111" t="s">
        <v>192</v>
      </c>
      <c r="I9" s="112">
        <f ca="1">SUM(I2:I7)</f>
        <v>13703.338299807256</v>
      </c>
      <c r="J9" s="113" t="s">
        <v>193</v>
      </c>
      <c r="K9" s="114">
        <f ca="1">I9/K11</f>
        <v>0.16998567358485681</v>
      </c>
    </row>
    <row r="10" spans="1:11" ht="6" customHeight="1" x14ac:dyDescent="0.25">
      <c r="A10" s="116"/>
      <c r="B10" s="117"/>
      <c r="C10" s="117"/>
      <c r="D10" s="117"/>
      <c r="E10" s="117"/>
      <c r="F10" s="117"/>
      <c r="G10" s="117"/>
      <c r="H10" s="117"/>
      <c r="I10" s="117"/>
      <c r="J10" s="117"/>
      <c r="K10" s="118"/>
    </row>
    <row r="11" spans="1:11" ht="26.45" customHeight="1" x14ac:dyDescent="0.25">
      <c r="A11" s="125" t="s">
        <v>194</v>
      </c>
      <c r="B11" s="126"/>
      <c r="C11" s="126"/>
      <c r="D11" s="126"/>
      <c r="E11" s="126"/>
      <c r="F11" s="126"/>
      <c r="G11" s="126"/>
      <c r="H11" s="126"/>
      <c r="I11" s="126"/>
      <c r="J11" s="127"/>
      <c r="K11" s="85">
        <f>SUM(K2:K7)</f>
        <v>80614.665993993622</v>
      </c>
    </row>
    <row r="12" spans="1:11" ht="6" customHeight="1" x14ac:dyDescent="0.25">
      <c r="A12" s="119"/>
      <c r="B12" s="120"/>
      <c r="C12" s="120"/>
      <c r="D12" s="120"/>
      <c r="E12" s="120"/>
      <c r="F12" s="120"/>
      <c r="G12" s="120"/>
      <c r="H12" s="120"/>
      <c r="I12" s="120"/>
      <c r="J12" s="120"/>
      <c r="K12" s="121"/>
    </row>
    <row r="14" spans="1:11" x14ac:dyDescent="0.25">
      <c r="K14" s="115"/>
    </row>
  </sheetData>
  <mergeCells count="5">
    <mergeCell ref="A10:K10"/>
    <mergeCell ref="A8:K8"/>
    <mergeCell ref="A12:K12"/>
    <mergeCell ref="A9:D9"/>
    <mergeCell ref="A11:J11"/>
  </mergeCells>
  <pageMargins left="0.51180555555555596" right="0.51180555555555596" top="0.78749999999999998" bottom="0.78749999999999998" header="0.511811023622047" footer="0.511811023622047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Aux Limpeza 40h</vt:lpstr>
      <vt:lpstr>Aux Limpeza 30h</vt:lpstr>
      <vt:lpstr>Sup Limpeza</vt:lpstr>
      <vt:lpstr>Jardineiro</vt:lpstr>
      <vt:lpstr>Sup Jardinagem</vt:lpstr>
      <vt:lpstr>Recepcionista</vt:lpstr>
      <vt:lpstr>Materiais Equipamentos</vt:lpstr>
      <vt:lpstr>Resumo</vt:lpstr>
      <vt:lpstr>'Aux Limpeza 30h'!Area_de_impressao</vt:lpstr>
      <vt:lpstr>'Aux Limpeza 40h'!Area_de_impressao</vt:lpstr>
      <vt:lpstr>Jardineiro!Area_de_impressao</vt:lpstr>
      <vt:lpstr>Recepcionista!Area_de_impressao</vt:lpstr>
      <vt:lpstr>'Sup Jardinagem'!Area_de_impressao</vt:lpstr>
      <vt:lpstr>'Sup Limpeza'!Area_de_impressao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2026-03-03T17:59:00Z</cp:lastPrinted>
  <dcterms:created xsi:type="dcterms:W3CDTF">2019-04-12T20:03:09Z</dcterms:created>
  <dcterms:modified xsi:type="dcterms:W3CDTF">2026-06-03T12:03:37Z</dcterms:modified>
  <dc:language>pt-BR</dc:language>
</cp:coreProperties>
</file>