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8_{E7B9E74D-1A0E-4B4F-A6BD-450665387EF7}" xr6:coauthVersionLast="45" xr6:coauthVersionMax="45" xr10:uidLastSave="{00000000-0000-0000-0000-000000000000}"/>
  <bookViews>
    <workbookView xWindow="-120" yWindow="-120" windowWidth="20730" windowHeight="11040" tabRatio="500" firstSheet="3" activeTab="6" xr2:uid="{00000000-000D-0000-FFFF-FFFF00000000}"/>
  </bookViews>
  <sheets>
    <sheet name="Vigilante 12x36 diurno" sheetId="1" r:id="rId1"/>
    <sheet name="Vigilante noturno 12x36" sheetId="2" r:id="rId2"/>
    <sheet name="Vigilante 4h " sheetId="8" r:id="rId3"/>
    <sheet name="Vigilante 8h" sheetId="9" r:id="rId4"/>
    <sheet name="Supervisor" sheetId="10" r:id="rId5"/>
    <sheet name="Materiais Equipamentos" sheetId="5" r:id="rId6"/>
    <sheet name="Resumo" sheetId="6" r:id="rId7"/>
  </sheets>
  <externalReferences>
    <externalReference r:id="rId8"/>
    <externalReference r:id="rId9"/>
  </externalReferences>
  <definedNames>
    <definedName name="_xlnm.Print_Area" localSheetId="4">Supervisor!$A$1:$I$194</definedName>
    <definedName name="_xlnm.Print_Area" localSheetId="0">'Vigilante 12x36 diurno'!$A$1:$I$194</definedName>
    <definedName name="_xlnm.Print_Area" localSheetId="2">'Vigilante 4h '!$A$1:$I$194</definedName>
    <definedName name="_xlnm.Print_Area" localSheetId="3">'Vigilante 8h'!$A$1:$I$194</definedName>
    <definedName name="_xlnm.Print_Area" localSheetId="1">'Vigilante noturno 12x36'!$A$1:$I$194</definedName>
    <definedName name="Auxiliar" localSheetId="5">#REF!</definedName>
    <definedName name="Auxiliar" localSheetId="6">#REF!</definedName>
    <definedName name="Auxiliar" localSheetId="1">#REF!</definedName>
    <definedName name="Auxiliar">#REF!</definedName>
    <definedName name="CUSTO_VALE_TRANSPORTE" localSheetId="5">#REF!</definedName>
    <definedName name="CUSTO_VALE_TRANSPORTE" localSheetId="1">#REF!</definedName>
    <definedName name="CUSTO_VALE_TRANSPORTE">#REF!</definedName>
    <definedName name="ecwece4c" localSheetId="5">#REF!</definedName>
    <definedName name="ecwece4c" localSheetId="1">#REF!</definedName>
    <definedName name="ecwece4c">#REF!</definedName>
    <definedName name="MOMB4">'[1]SERVENTE MANUTENCAO'!$I$144</definedName>
    <definedName name="MONA1" localSheetId="5">#REF!</definedName>
    <definedName name="MONA1" localSheetId="6">#REF!</definedName>
    <definedName name="MONA1" localSheetId="1">#REF!</definedName>
    <definedName name="MONA1">#REF!</definedName>
    <definedName name="MONA2" localSheetId="5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5">#REF!</definedName>
    <definedName name="MONA5" localSheetId="6">#REF!</definedName>
    <definedName name="MONA5" localSheetId="1">#REF!</definedName>
    <definedName name="MONA5">#REF!</definedName>
    <definedName name="MONA6" localSheetId="5">#REF!</definedName>
    <definedName name="MONA6" localSheetId="1">#REF!</definedName>
    <definedName name="MONA6">#REF!</definedName>
    <definedName name="MONA7" localSheetId="5">#REF!</definedName>
    <definedName name="MONA7" localSheetId="1">#REF!</definedName>
    <definedName name="MONA7">#REF!</definedName>
    <definedName name="MONA8">[2]MECANICO_REFRIGERACAO!$I$138</definedName>
    <definedName name="MONB1" localSheetId="5">#REF!</definedName>
    <definedName name="MONB1" localSheetId="6">#REF!</definedName>
    <definedName name="MONB1" localSheetId="1">#REF!</definedName>
    <definedName name="MONB1">#REF!</definedName>
    <definedName name="MONB2" localSheetId="5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5">#REF!</definedName>
    <definedName name="MONB5" localSheetId="6">#REF!</definedName>
    <definedName name="MONB5" localSheetId="1">#REF!</definedName>
    <definedName name="MONB5">#REF!</definedName>
    <definedName name="MONB6" localSheetId="5">#REF!</definedName>
    <definedName name="MONB6" localSheetId="1">#REF!</definedName>
    <definedName name="MONB6">#REF!</definedName>
    <definedName name="MONB7" localSheetId="5">#REF!</definedName>
    <definedName name="MONB7" localSheetId="1">#REF!</definedName>
    <definedName name="MONB7">#REF!</definedName>
    <definedName name="MONB8">[2]MECANICO_REFRIGERACAO!$I$144</definedName>
    <definedName name="MONC1" localSheetId="5">#REF!</definedName>
    <definedName name="MONC1" localSheetId="6">#REF!</definedName>
    <definedName name="MONC1" localSheetId="1">#REF!</definedName>
    <definedName name="MONC1">#REF!</definedName>
    <definedName name="MONC2" localSheetId="5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5">#REF!</definedName>
    <definedName name="MONC5" localSheetId="6">#REF!</definedName>
    <definedName name="MONC5" localSheetId="1">#REF!</definedName>
    <definedName name="MONC5">#REF!</definedName>
    <definedName name="MONC6" localSheetId="5">#REF!</definedName>
    <definedName name="MONC6" localSheetId="1">#REF!</definedName>
    <definedName name="MONC6">#REF!</definedName>
    <definedName name="MONC7" localSheetId="5">#REF!</definedName>
    <definedName name="MONC7" localSheetId="1">#REF!</definedName>
    <definedName name="MONC7">#REF!</definedName>
    <definedName name="MONC8">[2]MECANICO_REFRIGERACAO!$I$148</definedName>
    <definedName name="mont" localSheetId="5">#REF!</definedName>
    <definedName name="mont" localSheetId="6">#REF!</definedName>
    <definedName name="mont" localSheetId="1">#REF!</definedName>
    <definedName name="mont">#REF!</definedName>
    <definedName name="MONTANTEA" localSheetId="5">#REF!</definedName>
    <definedName name="MONTANTEA" localSheetId="1">#REF!</definedName>
    <definedName name="MONTANTEA">#REF!</definedName>
    <definedName name="MONTANTEA1" localSheetId="5">#REF!</definedName>
    <definedName name="MONTANTEA1" localSheetId="1">#REF!</definedName>
    <definedName name="MONTANTEA1">#REF!</definedName>
    <definedName name="MONTANTEA2" localSheetId="5">#REF!</definedName>
    <definedName name="MONTANTEA2" localSheetId="1">#REF!</definedName>
    <definedName name="MONTANTEA2">#REF!</definedName>
    <definedName name="MONTANTEB" localSheetId="5">#REF!</definedName>
    <definedName name="MONTANTEB" localSheetId="1">#REF!</definedName>
    <definedName name="MONTANTEB">#REF!</definedName>
    <definedName name="MONTANTEB1" localSheetId="5">#REF!</definedName>
    <definedName name="MONTANTEB1" localSheetId="1">#REF!</definedName>
    <definedName name="MONTANTEB1">#REF!</definedName>
    <definedName name="MONTANTEB2" localSheetId="5">#REF!</definedName>
    <definedName name="MONTANTEB2" localSheetId="1">#REF!</definedName>
    <definedName name="MONTANTEB2">#REF!</definedName>
    <definedName name="MONTANTEC" localSheetId="5">#REF!</definedName>
    <definedName name="MONTANTEC" localSheetId="1">#REF!</definedName>
    <definedName name="MONTANTEC">#REF!</definedName>
    <definedName name="MONTANTEC1" localSheetId="5">#REF!</definedName>
    <definedName name="MONTANTEC1" localSheetId="1">#REF!</definedName>
    <definedName name="MONTANTEC1">#REF!</definedName>
    <definedName name="MONTANTEC2" localSheetId="5">#REF!</definedName>
    <definedName name="MONTANTEC2" localSheetId="1">#REF!</definedName>
    <definedName name="MONTANTEC2">#REF!</definedName>
    <definedName name="ok" localSheetId="5">#REF!</definedName>
    <definedName name="ok" localSheetId="1">#REF!</definedName>
    <definedName name="ok">#REF!</definedName>
    <definedName name="REMUNERACAO1" localSheetId="5">#REF!</definedName>
    <definedName name="REMUNERACAO1" localSheetId="1">#REF!</definedName>
    <definedName name="REMUNERACAO1">#REF!</definedName>
    <definedName name="REMUNERACAO2" localSheetId="5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5">#REF!</definedName>
    <definedName name="REMUNERACAO5" localSheetId="6">#REF!</definedName>
    <definedName name="REMUNERACAO5" localSheetId="1">#REF!</definedName>
    <definedName name="REMUNERACAO5">#REF!</definedName>
    <definedName name="REMUNERACAO6" localSheetId="5">#REF!</definedName>
    <definedName name="REMUNERACAO6" localSheetId="1">#REF!</definedName>
    <definedName name="REMUNERACAO6">#REF!</definedName>
    <definedName name="REMUNERACAO7" localSheetId="5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5">#REF!</definedName>
    <definedName name="TOTAL_MONT_A" localSheetId="6">#REF!</definedName>
    <definedName name="TOTAL_MONT_A" localSheetId="1">#REF!</definedName>
    <definedName name="TOTAL_MONT_A">#REF!</definedName>
    <definedName name="TOTAL1" localSheetId="5">#REF!</definedName>
    <definedName name="TOTAL1" localSheetId="1">#REF!</definedName>
    <definedName name="TOTAL1">#REF!</definedName>
    <definedName name="TOTAL2" localSheetId="5">#REF!</definedName>
    <definedName name="TOTAL2" localSheetId="1">#REF!</definedName>
    <definedName name="TOTAL2">#REF!</definedName>
    <definedName name="VALE_TRANSPORTE" localSheetId="5">#REF!</definedName>
    <definedName name="VALE_TRANSPORTE" localSheetId="1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1" i="10" l="1"/>
  <c r="I18" i="10"/>
  <c r="I15" i="10"/>
  <c r="H194" i="10"/>
  <c r="E161" i="10"/>
  <c r="H160" i="10"/>
  <c r="H163" i="10" s="1"/>
  <c r="D160" i="10" s="1"/>
  <c r="E160" i="10" s="1"/>
  <c r="G160" i="10"/>
  <c r="G163" i="10" s="1"/>
  <c r="D159" i="10" s="1"/>
  <c r="E159" i="10" s="1"/>
  <c r="I134" i="10"/>
  <c r="I178" i="10" s="1"/>
  <c r="F127" i="10"/>
  <c r="I118" i="10" s="1"/>
  <c r="G111" i="10"/>
  <c r="C111" i="10"/>
  <c r="A111" i="10"/>
  <c r="H110" i="10"/>
  <c r="G107" i="10"/>
  <c r="C107" i="10"/>
  <c r="A107" i="10"/>
  <c r="G103" i="10"/>
  <c r="C103" i="10"/>
  <c r="A103" i="10"/>
  <c r="E103" i="10" s="1"/>
  <c r="I98" i="10"/>
  <c r="I97" i="10"/>
  <c r="H85" i="10"/>
  <c r="H78" i="10"/>
  <c r="H66" i="10"/>
  <c r="B47" i="10"/>
  <c r="I45" i="10"/>
  <c r="I44" i="10"/>
  <c r="I43" i="10"/>
  <c r="I41" i="10"/>
  <c r="I40" i="10"/>
  <c r="I39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A6" i="10"/>
  <c r="I5" i="10"/>
  <c r="I37" i="10" s="1"/>
  <c r="I42" i="10" s="1"/>
  <c r="G5" i="10"/>
  <c r="H194" i="9"/>
  <c r="E161" i="9"/>
  <c r="H160" i="9"/>
  <c r="H163" i="9" s="1"/>
  <c r="D160" i="9" s="1"/>
  <c r="E160" i="9" s="1"/>
  <c r="G160" i="9"/>
  <c r="G163" i="9" s="1"/>
  <c r="D159" i="9" s="1"/>
  <c r="E159" i="9" s="1"/>
  <c r="I134" i="9"/>
  <c r="I178" i="9" s="1"/>
  <c r="F127" i="9"/>
  <c r="I118" i="9" s="1"/>
  <c r="G111" i="9"/>
  <c r="C111" i="9"/>
  <c r="A111" i="9"/>
  <c r="H110" i="9"/>
  <c r="G107" i="9"/>
  <c r="C107" i="9"/>
  <c r="A107" i="9"/>
  <c r="G103" i="9"/>
  <c r="A103" i="9"/>
  <c r="I98" i="9"/>
  <c r="I97" i="9"/>
  <c r="H85" i="9"/>
  <c r="H78" i="9"/>
  <c r="H66" i="9"/>
  <c r="H88" i="9" s="1"/>
  <c r="H89" i="9" s="1"/>
  <c r="H91" i="9" s="1"/>
  <c r="B47" i="9"/>
  <c r="I45" i="9"/>
  <c r="I44" i="9"/>
  <c r="I43" i="9"/>
  <c r="I42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I18" i="9"/>
  <c r="I15" i="9"/>
  <c r="C103" i="9" s="1"/>
  <c r="A6" i="9"/>
  <c r="I5" i="9"/>
  <c r="I37" i="9" s="1"/>
  <c r="G5" i="9"/>
  <c r="H194" i="8"/>
  <c r="E161" i="8"/>
  <c r="H160" i="8"/>
  <c r="H163" i="8" s="1"/>
  <c r="D160" i="8" s="1"/>
  <c r="E160" i="8" s="1"/>
  <c r="G160" i="8"/>
  <c r="G163" i="8" s="1"/>
  <c r="D159" i="8" s="1"/>
  <c r="E159" i="8" s="1"/>
  <c r="I134" i="8"/>
  <c r="I178" i="8" s="1"/>
  <c r="F127" i="8"/>
  <c r="I118" i="8" s="1"/>
  <c r="G111" i="8"/>
  <c r="C111" i="8"/>
  <c r="A111" i="8"/>
  <c r="H110" i="8"/>
  <c r="G107" i="8"/>
  <c r="C107" i="8"/>
  <c r="A107" i="8"/>
  <c r="G103" i="8"/>
  <c r="A103" i="8"/>
  <c r="I98" i="8"/>
  <c r="I97" i="8"/>
  <c r="H85" i="8"/>
  <c r="H78" i="8"/>
  <c r="H66" i="8"/>
  <c r="H88" i="8" s="1"/>
  <c r="H89" i="8" s="1"/>
  <c r="H91" i="8" s="1"/>
  <c r="B47" i="8"/>
  <c r="I45" i="8"/>
  <c r="I44" i="8"/>
  <c r="I43" i="8"/>
  <c r="I42" i="8"/>
  <c r="I41" i="8"/>
  <c r="I40" i="8"/>
  <c r="I39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I15" i="8"/>
  <c r="C103" i="8" s="1"/>
  <c r="A6" i="8"/>
  <c r="I5" i="8"/>
  <c r="I37" i="8" s="1"/>
  <c r="G5" i="8"/>
  <c r="I18" i="1"/>
  <c r="I15" i="1"/>
  <c r="I18" i="2"/>
  <c r="I15" i="2"/>
  <c r="E8" i="6"/>
  <c r="E107" i="8" l="1"/>
  <c r="E103" i="9"/>
  <c r="E107" i="9"/>
  <c r="H88" i="10"/>
  <c r="H89" i="10" s="1"/>
  <c r="H91" i="10" s="1"/>
  <c r="E103" i="8"/>
  <c r="E111" i="9"/>
  <c r="E111" i="10"/>
  <c r="F111" i="10" s="1"/>
  <c r="H111" i="10" s="1"/>
  <c r="I111" i="10" s="1"/>
  <c r="I94" i="10" s="1"/>
  <c r="E107" i="10"/>
  <c r="F107" i="10" s="1"/>
  <c r="H107" i="10" s="1"/>
  <c r="I107" i="10" s="1"/>
  <c r="I95" i="10" s="1"/>
  <c r="F103" i="10"/>
  <c r="H103" i="10" s="1"/>
  <c r="I103" i="10" s="1"/>
  <c r="I96" i="10" s="1"/>
  <c r="I46" i="10"/>
  <c r="I38" i="10" s="1"/>
  <c r="E111" i="8"/>
  <c r="F111" i="8" s="1"/>
  <c r="H111" i="8" s="1"/>
  <c r="I111" i="8" s="1"/>
  <c r="I94" i="8" s="1"/>
  <c r="F107" i="9"/>
  <c r="H107" i="9" s="1"/>
  <c r="I107" i="9" s="1"/>
  <c r="I95" i="9" s="1"/>
  <c r="F111" i="9"/>
  <c r="H111" i="9" s="1"/>
  <c r="I111" i="9"/>
  <c r="I94" i="9" s="1"/>
  <c r="I46" i="9"/>
  <c r="F103" i="9"/>
  <c r="H103" i="9" s="1"/>
  <c r="I103" i="9" s="1"/>
  <c r="I96" i="9" s="1"/>
  <c r="F107" i="8"/>
  <c r="H107" i="8" s="1"/>
  <c r="I107" i="8" s="1"/>
  <c r="I95" i="8" s="1"/>
  <c r="I46" i="8"/>
  <c r="I38" i="8"/>
  <c r="F103" i="8"/>
  <c r="H103" i="8" s="1"/>
  <c r="I103" i="8" s="1"/>
  <c r="I96" i="8" s="1"/>
  <c r="I48" i="8"/>
  <c r="H42" i="8" s="1"/>
  <c r="D35" i="5"/>
  <c r="I48" i="10" l="1"/>
  <c r="H96" i="10" s="1"/>
  <c r="I140" i="10"/>
  <c r="I127" i="10"/>
  <c r="I99" i="10"/>
  <c r="I99" i="9"/>
  <c r="I140" i="9"/>
  <c r="I127" i="9"/>
  <c r="I38" i="9"/>
  <c r="H37" i="8"/>
  <c r="H95" i="8"/>
  <c r="I99" i="8"/>
  <c r="H94" i="8"/>
  <c r="H45" i="8"/>
  <c r="H44" i="8"/>
  <c r="I140" i="8"/>
  <c r="H96" i="8"/>
  <c r="I127" i="8"/>
  <c r="I88" i="8"/>
  <c r="I89" i="8" s="1"/>
  <c r="I74" i="8"/>
  <c r="I60" i="8"/>
  <c r="I72" i="8"/>
  <c r="I71" i="8"/>
  <c r="H40" i="8"/>
  <c r="I84" i="8"/>
  <c r="I83" i="8"/>
  <c r="I82" i="8"/>
  <c r="H43" i="8"/>
  <c r="H39" i="8"/>
  <c r="I171" i="8"/>
  <c r="I62" i="8"/>
  <c r="A142" i="8"/>
  <c r="H98" i="8"/>
  <c r="I73" i="8"/>
  <c r="I59" i="8"/>
  <c r="I58" i="8"/>
  <c r="I70" i="8"/>
  <c r="A129" i="8"/>
  <c r="I64" i="8"/>
  <c r="I75" i="8"/>
  <c r="H47" i="8"/>
  <c r="I65" i="8"/>
  <c r="I77" i="8"/>
  <c r="I63" i="8"/>
  <c r="I76" i="8"/>
  <c r="I61" i="8"/>
  <c r="H38" i="8"/>
  <c r="I191" i="8"/>
  <c r="H4" i="6" s="1"/>
  <c r="I4" i="6" s="1"/>
  <c r="H46" i="8"/>
  <c r="H97" i="8"/>
  <c r="H41" i="8"/>
  <c r="H48" i="8" l="1"/>
  <c r="H95" i="10"/>
  <c r="I85" i="8"/>
  <c r="H46" i="10"/>
  <c r="G129" i="10"/>
  <c r="I173" i="10"/>
  <c r="G142" i="10"/>
  <c r="H94" i="10"/>
  <c r="I88" i="10"/>
  <c r="I89" i="10" s="1"/>
  <c r="I74" i="10"/>
  <c r="I60" i="10"/>
  <c r="H40" i="10"/>
  <c r="H47" i="10"/>
  <c r="I65" i="10"/>
  <c r="I64" i="10"/>
  <c r="I77" i="10"/>
  <c r="I63" i="10"/>
  <c r="I171" i="10"/>
  <c r="I61" i="10"/>
  <c r="I73" i="10"/>
  <c r="I59" i="10"/>
  <c r="I58" i="10"/>
  <c r="A129" i="10"/>
  <c r="I82" i="10"/>
  <c r="H43" i="10"/>
  <c r="H39" i="10"/>
  <c r="I76" i="10"/>
  <c r="I75" i="10"/>
  <c r="I72" i="10"/>
  <c r="I71" i="10"/>
  <c r="H44" i="10"/>
  <c r="I84" i="10"/>
  <c r="I70" i="10"/>
  <c r="I83" i="10"/>
  <c r="H42" i="10"/>
  <c r="I62" i="10"/>
  <c r="A142" i="10"/>
  <c r="H98" i="10"/>
  <c r="H37" i="10"/>
  <c r="H48" i="10" s="1"/>
  <c r="H97" i="10"/>
  <c r="H45" i="10"/>
  <c r="H41" i="10"/>
  <c r="I191" i="10"/>
  <c r="H6" i="6" s="1"/>
  <c r="I6" i="6" s="1"/>
  <c r="H38" i="10"/>
  <c r="I48" i="9"/>
  <c r="H38" i="9" s="1"/>
  <c r="G129" i="9"/>
  <c r="I173" i="9"/>
  <c r="G142" i="9"/>
  <c r="F129" i="8"/>
  <c r="F142" i="8"/>
  <c r="E142" i="8"/>
  <c r="E129" i="8"/>
  <c r="I78" i="8"/>
  <c r="I66" i="8"/>
  <c r="H99" i="8"/>
  <c r="H113" i="8" s="1"/>
  <c r="G129" i="8"/>
  <c r="I173" i="8"/>
  <c r="G142" i="8"/>
  <c r="H194" i="2"/>
  <c r="H194" i="1"/>
  <c r="I85" i="10" l="1"/>
  <c r="E129" i="10" s="1"/>
  <c r="I66" i="10"/>
  <c r="H99" i="10"/>
  <c r="H113" i="10"/>
  <c r="I78" i="10"/>
  <c r="F129" i="10"/>
  <c r="F142" i="10"/>
  <c r="I88" i="9"/>
  <c r="I89" i="9" s="1"/>
  <c r="I74" i="9"/>
  <c r="I60" i="9"/>
  <c r="I71" i="9"/>
  <c r="H44" i="9"/>
  <c r="H40" i="9"/>
  <c r="I70" i="9"/>
  <c r="I83" i="9"/>
  <c r="H47" i="9"/>
  <c r="I82" i="9"/>
  <c r="I77" i="9"/>
  <c r="I75" i="9"/>
  <c r="I73" i="9"/>
  <c r="I59" i="9"/>
  <c r="I72" i="9"/>
  <c r="I58" i="9"/>
  <c r="A129" i="9"/>
  <c r="I64" i="9"/>
  <c r="I63" i="9"/>
  <c r="H42" i="9"/>
  <c r="I76" i="9"/>
  <c r="I84" i="9"/>
  <c r="H43" i="9"/>
  <c r="H39" i="9"/>
  <c r="I65" i="9"/>
  <c r="I171" i="9"/>
  <c r="I62" i="9"/>
  <c r="A142" i="9"/>
  <c r="H98" i="9"/>
  <c r="I61" i="9"/>
  <c r="I191" i="9"/>
  <c r="H5" i="6" s="1"/>
  <c r="I5" i="6" s="1"/>
  <c r="H37" i="9"/>
  <c r="H97" i="9"/>
  <c r="H45" i="9"/>
  <c r="H41" i="9"/>
  <c r="H94" i="9"/>
  <c r="H96" i="9"/>
  <c r="H46" i="9"/>
  <c r="H95" i="9"/>
  <c r="D129" i="8"/>
  <c r="D142" i="8"/>
  <c r="C129" i="8"/>
  <c r="C142" i="8"/>
  <c r="H142" i="8" s="1"/>
  <c r="I142" i="8" s="1"/>
  <c r="I172" i="8"/>
  <c r="I91" i="8"/>
  <c r="I113" i="8" s="1"/>
  <c r="A158" i="8" s="1"/>
  <c r="G111" i="2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E142" i="10" l="1"/>
  <c r="H129" i="8"/>
  <c r="I129" i="8" s="1"/>
  <c r="I91" i="10"/>
  <c r="I113" i="10" s="1"/>
  <c r="A158" i="10" s="1"/>
  <c r="C142" i="10"/>
  <c r="C129" i="10"/>
  <c r="I172" i="10"/>
  <c r="D129" i="10"/>
  <c r="D142" i="10"/>
  <c r="F129" i="9"/>
  <c r="F142" i="9"/>
  <c r="I78" i="9"/>
  <c r="H99" i="9"/>
  <c r="I85" i="9"/>
  <c r="H48" i="9"/>
  <c r="H113" i="9" s="1"/>
  <c r="I66" i="9"/>
  <c r="G140" i="8"/>
  <c r="H133" i="8"/>
  <c r="H132" i="8"/>
  <c r="I174" i="8"/>
  <c r="H122" i="8"/>
  <c r="H117" i="8"/>
  <c r="H121" i="8"/>
  <c r="H119" i="8"/>
  <c r="G127" i="8"/>
  <c r="H123" i="8"/>
  <c r="H118" i="8"/>
  <c r="I50" i="2"/>
  <c r="I47" i="2"/>
  <c r="H134" i="8" l="1"/>
  <c r="I174" i="10"/>
  <c r="H142" i="10"/>
  <c r="I142" i="10" s="1"/>
  <c r="H129" i="10"/>
  <c r="I129" i="10" s="1"/>
  <c r="D142" i="9"/>
  <c r="D129" i="9"/>
  <c r="C129" i="9"/>
  <c r="I91" i="9"/>
  <c r="I113" i="9" s="1"/>
  <c r="A158" i="9" s="1"/>
  <c r="I172" i="9"/>
  <c r="C142" i="9"/>
  <c r="E142" i="9"/>
  <c r="E129" i="9"/>
  <c r="I188" i="8"/>
  <c r="H120" i="8"/>
  <c r="H124" i="8" s="1"/>
  <c r="I124" i="8"/>
  <c r="H137" i="8"/>
  <c r="H138" i="8" s="1"/>
  <c r="I138" i="8"/>
  <c r="I179" i="8" s="1"/>
  <c r="C111" i="1"/>
  <c r="F4" i="6"/>
  <c r="G4" i="6" l="1"/>
  <c r="H122" i="10"/>
  <c r="H123" i="10"/>
  <c r="H121" i="10"/>
  <c r="H117" i="10"/>
  <c r="H119" i="10"/>
  <c r="G127" i="10"/>
  <c r="H118" i="10"/>
  <c r="G140" i="10"/>
  <c r="H133" i="10"/>
  <c r="H132" i="10"/>
  <c r="H129" i="9"/>
  <c r="I129" i="9" s="1"/>
  <c r="H121" i="9" s="1"/>
  <c r="I174" i="9"/>
  <c r="H142" i="9"/>
  <c r="I142" i="9" s="1"/>
  <c r="H144" i="8"/>
  <c r="I177" i="8"/>
  <c r="I144" i="8"/>
  <c r="C158" i="8" s="1"/>
  <c r="D158" i="8" s="1"/>
  <c r="E161" i="2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C103" i="2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C103" i="1"/>
  <c r="A6" i="1"/>
  <c r="I5" i="1"/>
  <c r="I37" i="1" s="1"/>
  <c r="G5" i="1"/>
  <c r="H134" i="10" l="1"/>
  <c r="H118" i="9"/>
  <c r="H123" i="9"/>
  <c r="H117" i="9"/>
  <c r="H119" i="9"/>
  <c r="G127" i="9"/>
  <c r="H120" i="9" s="1"/>
  <c r="H122" i="9"/>
  <c r="I188" i="10"/>
  <c r="H120" i="10"/>
  <c r="H124" i="10" s="1"/>
  <c r="I124" i="10"/>
  <c r="I138" i="10"/>
  <c r="I179" i="10" s="1"/>
  <c r="H137" i="10"/>
  <c r="H138" i="10" s="1"/>
  <c r="H132" i="9"/>
  <c r="G140" i="9"/>
  <c r="H133" i="9"/>
  <c r="I180" i="8"/>
  <c r="I148" i="8"/>
  <c r="I152" i="8"/>
  <c r="H152" i="8" s="1"/>
  <c r="I151" i="8"/>
  <c r="H151" i="8" s="1"/>
  <c r="I150" i="8"/>
  <c r="H150" i="8" s="1"/>
  <c r="I149" i="8"/>
  <c r="H149" i="8" s="1"/>
  <c r="E111" i="1"/>
  <c r="F111" i="1" s="1"/>
  <c r="H111" i="1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F6" i="6"/>
  <c r="I188" i="9" l="1"/>
  <c r="H124" i="9"/>
  <c r="G6" i="6"/>
  <c r="I124" i="9"/>
  <c r="H144" i="10"/>
  <c r="I144" i="10"/>
  <c r="C158" i="10" s="1"/>
  <c r="D158" i="10" s="1"/>
  <c r="I177" i="10"/>
  <c r="H137" i="9"/>
  <c r="H138" i="9" s="1"/>
  <c r="I138" i="9"/>
  <c r="I179" i="9" s="1"/>
  <c r="I177" i="9"/>
  <c r="H134" i="9"/>
  <c r="H148" i="8"/>
  <c r="H153" i="8" s="1"/>
  <c r="H167" i="8" s="1"/>
  <c r="I153" i="8"/>
  <c r="I111" i="1"/>
  <c r="I94" i="1" s="1"/>
  <c r="I103" i="1"/>
  <c r="I96" i="1" s="1"/>
  <c r="I140" i="1" s="1"/>
  <c r="I52" i="2"/>
  <c r="I39" i="2" s="1"/>
  <c r="I48" i="2"/>
  <c r="I99" i="2"/>
  <c r="I140" i="2"/>
  <c r="I127" i="2"/>
  <c r="I48" i="1"/>
  <c r="I191" i="1" s="1"/>
  <c r="H2" i="6" s="1"/>
  <c r="I2" i="6" s="1"/>
  <c r="F107" i="1"/>
  <c r="H107" i="1" s="1"/>
  <c r="I107" i="1" s="1"/>
  <c r="I95" i="1" s="1"/>
  <c r="F5" i="6"/>
  <c r="G5" i="6" l="1"/>
  <c r="I127" i="1"/>
  <c r="I180" i="10"/>
  <c r="I148" i="10"/>
  <c r="I152" i="10"/>
  <c r="H152" i="10" s="1"/>
  <c r="I151" i="10"/>
  <c r="H151" i="10" s="1"/>
  <c r="I150" i="10"/>
  <c r="H150" i="10" s="1"/>
  <c r="I149" i="10"/>
  <c r="H149" i="10" s="1"/>
  <c r="H144" i="9"/>
  <c r="I180" i="9"/>
  <c r="I144" i="9"/>
  <c r="C158" i="9" s="1"/>
  <c r="D158" i="9" s="1"/>
  <c r="I167" i="8"/>
  <c r="I184" i="8"/>
  <c r="G194" i="8" s="1"/>
  <c r="I183" i="8"/>
  <c r="H42" i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183" i="8" l="1"/>
  <c r="H184" i="8" s="1"/>
  <c r="H148" i="10"/>
  <c r="H153" i="10" s="1"/>
  <c r="H167" i="10" s="1"/>
  <c r="I153" i="10"/>
  <c r="I148" i="9"/>
  <c r="I152" i="9"/>
  <c r="H152" i="9" s="1"/>
  <c r="I150" i="9"/>
  <c r="H150" i="9" s="1"/>
  <c r="I149" i="9"/>
  <c r="H149" i="9" s="1"/>
  <c r="I151" i="9"/>
  <c r="H151" i="9" s="1"/>
  <c r="I194" i="8"/>
  <c r="J4" i="6" s="1"/>
  <c r="K4" i="6" s="1"/>
  <c r="H178" i="8"/>
  <c r="H171" i="8"/>
  <c r="H173" i="8"/>
  <c r="H172" i="8"/>
  <c r="H179" i="8"/>
  <c r="H177" i="8"/>
  <c r="H48" i="1"/>
  <c r="H113" i="1" s="1"/>
  <c r="H99" i="1"/>
  <c r="H39" i="2"/>
  <c r="I191" i="2"/>
  <c r="H3" i="6" s="1"/>
  <c r="I3" i="6" s="1"/>
  <c r="I8" i="6" s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I167" i="10" l="1"/>
  <c r="I184" i="10"/>
  <c r="G194" i="10" s="1"/>
  <c r="I183" i="10"/>
  <c r="H148" i="9"/>
  <c r="H153" i="9" s="1"/>
  <c r="H167" i="9" s="1"/>
  <c r="I153" i="9"/>
  <c r="H174" i="8"/>
  <c r="H180" i="8"/>
  <c r="F142" i="2"/>
  <c r="F129" i="2"/>
  <c r="I85" i="2"/>
  <c r="I66" i="2"/>
  <c r="H99" i="2"/>
  <c r="I78" i="2"/>
  <c r="H55" i="2"/>
  <c r="C142" i="1"/>
  <c r="I172" i="1"/>
  <c r="C129" i="1"/>
  <c r="I91" i="1"/>
  <c r="I113" i="1" s="1"/>
  <c r="A158" i="1" s="1"/>
  <c r="D142" i="1"/>
  <c r="D129" i="1"/>
  <c r="E142" i="1"/>
  <c r="E129" i="1"/>
  <c r="H113" i="2" l="1"/>
  <c r="H183" i="10"/>
  <c r="H184" i="10" s="1"/>
  <c r="I194" i="10"/>
  <c r="J6" i="6" s="1"/>
  <c r="K6" i="6" s="1"/>
  <c r="H178" i="10"/>
  <c r="H171" i="10"/>
  <c r="H173" i="10"/>
  <c r="H172" i="10"/>
  <c r="H179" i="10"/>
  <c r="H177" i="10"/>
  <c r="I167" i="9"/>
  <c r="I184" i="9"/>
  <c r="G194" i="9" s="1"/>
  <c r="I183" i="9"/>
  <c r="H129" i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83" i="9" l="1"/>
  <c r="H184" i="9" s="1"/>
  <c r="H180" i="10"/>
  <c r="H174" i="10"/>
  <c r="I194" i="9"/>
  <c r="J5" i="6" s="1"/>
  <c r="K5" i="6" s="1"/>
  <c r="H178" i="9"/>
  <c r="H173" i="9"/>
  <c r="H171" i="9"/>
  <c r="H172" i="9"/>
  <c r="H179" i="9"/>
  <c r="H177" i="9"/>
  <c r="H118" i="1"/>
  <c r="H119" i="1"/>
  <c r="H122" i="1"/>
  <c r="G127" i="1"/>
  <c r="H123" i="1"/>
  <c r="H121" i="1"/>
  <c r="H132" i="1"/>
  <c r="H134" i="1" s="1"/>
  <c r="G140" i="1"/>
  <c r="H137" i="1" s="1"/>
  <c r="H138" i="1" s="1"/>
  <c r="H129" i="2"/>
  <c r="I129" i="2" s="1"/>
  <c r="H121" i="2" s="1"/>
  <c r="I174" i="2"/>
  <c r="H142" i="2"/>
  <c r="I142" i="2" s="1"/>
  <c r="H180" i="9" l="1"/>
  <c r="H174" i="9"/>
  <c r="I188" i="1"/>
  <c r="I124" i="1"/>
  <c r="I177" i="1" s="1"/>
  <c r="H120" i="1"/>
  <c r="H124" i="1" s="1"/>
  <c r="H144" i="1" s="1"/>
  <c r="I138" i="1"/>
  <c r="G127" i="2"/>
  <c r="H120" i="2" s="1"/>
  <c r="H119" i="2"/>
  <c r="H118" i="2"/>
  <c r="H117" i="2"/>
  <c r="H123" i="2"/>
  <c r="H122" i="2"/>
  <c r="H133" i="2"/>
  <c r="G140" i="2"/>
  <c r="H132" i="2"/>
  <c r="F2" i="6"/>
  <c r="G2" i="6" l="1"/>
  <c r="I144" i="1"/>
  <c r="C158" i="1" s="1"/>
  <c r="D158" i="1" s="1"/>
  <c r="I152" i="1" s="1"/>
  <c r="H152" i="1" s="1"/>
  <c r="I179" i="1"/>
  <c r="I180" i="1" s="1"/>
  <c r="I188" i="2"/>
  <c r="I124" i="2"/>
  <c r="I177" i="2" s="1"/>
  <c r="H134" i="2"/>
  <c r="H124" i="2"/>
  <c r="I138" i="2"/>
  <c r="H137" i="2"/>
  <c r="H138" i="2" s="1"/>
  <c r="F3" i="6"/>
  <c r="I149" i="1" l="1"/>
  <c r="H149" i="1" s="1"/>
  <c r="G3" i="6"/>
  <c r="G8" i="6" s="1"/>
  <c r="I150" i="1"/>
  <c r="H150" i="1" s="1"/>
  <c r="I151" i="1"/>
  <c r="H151" i="1" s="1"/>
  <c r="I148" i="1"/>
  <c r="H148" i="1"/>
  <c r="I179" i="2"/>
  <c r="I144" i="2"/>
  <c r="C158" i="2" s="1"/>
  <c r="D158" i="2" s="1"/>
  <c r="H144" i="2"/>
  <c r="I153" i="1" l="1"/>
  <c r="I184" i="1" s="1"/>
  <c r="G194" i="1" s="1"/>
  <c r="H153" i="1"/>
  <c r="H167" i="1" s="1"/>
  <c r="I152" i="2"/>
  <c r="H152" i="2" s="1"/>
  <c r="I148" i="2"/>
  <c r="I149" i="2"/>
  <c r="H149" i="2" s="1"/>
  <c r="I151" i="2"/>
  <c r="H151" i="2" s="1"/>
  <c r="I150" i="2"/>
  <c r="H150" i="2" s="1"/>
  <c r="I180" i="2"/>
  <c r="I167" i="1" l="1"/>
  <c r="I183" i="1"/>
  <c r="H183" i="1" s="1"/>
  <c r="H184" i="1" s="1"/>
  <c r="I194" i="1"/>
  <c r="J2" i="6" s="1"/>
  <c r="K2" i="6" s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H184" i="2" s="1"/>
  <c r="I194" i="2"/>
  <c r="J3" i="6" s="1"/>
  <c r="K3" i="6" s="1"/>
  <c r="K10" i="6" s="1"/>
  <c r="K8" i="6" s="1"/>
  <c r="H178" i="2"/>
  <c r="H177" i="2"/>
  <c r="H173" i="2"/>
  <c r="H171" i="2"/>
  <c r="H172" i="2"/>
  <c r="H179" i="2"/>
  <c r="H174" i="2" l="1"/>
  <c r="H18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/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2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2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2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3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3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3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4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4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4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<sst xmlns="http://schemas.openxmlformats.org/spreadsheetml/2006/main" count="1416" uniqueCount="245">
  <si>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</si>
  <si>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</si>
  <si>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</si>
  <si>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</si>
  <si>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</si>
  <si>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</si>
  <si>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</si>
  <si>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</si>
  <si>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</si>
  <si>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</si>
  <si>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</si>
  <si>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</si>
  <si>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</si>
  <si>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</si>
  <si>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</si>
  <si>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</si>
  <si>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</si>
  <si>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</si>
  <si>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</si>
  <si>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</si>
  <si>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</si>
  <si>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</si>
  <si>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</si>
  <si>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</si>
  <si>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</si>
  <si>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</si>
  <si>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</si>
  <si>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</si>
  <si>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</si>
  <si>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</si>
  <si>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</si>
  <si>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</si>
  <si>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</si>
  <si>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</si>
  <si>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</si>
  <si>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</si>
  <si>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</si>
  <si>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</si>
  <si>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</si>
  <si>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</si>
  <si>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</si>
  <si>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</si>
  <si>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</si>
  <si>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</si>
  <si>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</si>
  <si>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</si>
  <si>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</si>
  <si>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</si>
  <si>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</si>
  <si>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</si>
  <si>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</si>
  <si>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</si>
  <si>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</si>
  <si>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</si>
  <si>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</si>
  <si>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</si>
  <si>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</si>
  <si>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</si>
  <si>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</si>
  <si>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</si>
  <si>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</si>
  <si>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</si>
  <si>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</si>
  <si>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</si>
  <si>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</si>
  <si>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</si>
  <si>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</si>
  <si>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</si>
  <si>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</si>
  <si>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</si>
  <si>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</si>
  <si>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</si>
  <si>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</si>
  <si>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</si>
  <si>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</si>
  <si>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</si>
  <si>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</si>
  <si>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</si>
  <si>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</si>
  <si>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</si>
  <si>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</si>
  <si>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</si>
  <si>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</si>
  <si>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</si>
  <si>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</si>
  <si>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</si>
  <si>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</si>
  <si>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</si>
  <si>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</si>
  <si>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</si>
  <si>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</si>
  <si>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</si>
  <si>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</si>
  <si>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</si>
  <si>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</si>
  <si>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</si>
  <si>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</si>
  <si>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</si>
  <si>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</si>
  <si>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</si>
  <si>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</si>
  <si>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</si>
  <si>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</si>
  <si>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</si>
  <si>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</si>
  <si>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</si>
  <si>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</si>
  <si>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</si>
  <si>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</si>
  <si>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</si>
  <si>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</si>
  <si>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</si>
  <si>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</si>
  <si>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</si>
  <si>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</si>
  <si>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</si>
  <si>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</si>
  <si>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</si>
  <si>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</si>
  <si>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</si>
  <si>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</si>
  <si>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</si>
  <si>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</si>
  <si>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</si>
  <si>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</si>
  <si>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</si>
  <si>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</si>
  <si>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</si>
  <si>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</si>
  <si>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</si>
  <si>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</si>
  <si>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</si>
  <si>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</si>
  <si>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</si>
  <si>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</si>
  <si>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</si>
  <si>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</si>
  <si>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</si>
  <si>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</si>
  <si>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</si>
  <si>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</si>
  <si>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</si>
  <si>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</si>
  <si>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</si>
  <si>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</si>
  <si>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</si>
  <si>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</si>
  <si>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</si>
  <si>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</si>
  <si>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</si>
  <si>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</si>
  <si>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</si>
  <si>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</si>
  <si>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</si>
  <si>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</si>
  <si>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</si>
  <si>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</si>
  <si>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</si>
  <si>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</si>
  <si>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</si>
  <si>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</si>
  <si>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</si>
  <si>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</si>
  <si>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</si>
  <si>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</si>
  <si>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</si>
  <si>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</si>
  <si>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</si>
  <si>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</si>
  <si>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</si>
  <si>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</si>
  <si>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</si>
  <si>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</si>
  <si>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</si>
  <si>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</si>
  <si>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</si>
  <si>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</si>
  <si>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</si>
  <si>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</si>
  <si>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</si>
  <si>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</si>
  <si>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</si>
  <si>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</si>
  <si>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</si>
  <si>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</si>
  <si>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</si>
  <si>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</si>
  <si>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</si>
  <si>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</si>
  <si>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</si>
  <si>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</si>
  <si>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</si>
  <si>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</si>
  <si>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</si>
  <si>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</si>
  <si>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</si>
  <si>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</si>
  <si>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</si>
  <si>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</si>
  <si>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</si>
  <si>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</si>
  <si>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</si>
  <si>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</si>
  <si>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</si>
  <si>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</si>
  <si>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</si>
  <si>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</si>
  <si>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</si>
  <si>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</si>
  <si>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</si>
  <si>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</si>
  <si>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</si>
  <si>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</si>
  <si>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</si>
  <si>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</si>
  <si>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</si>
  <si>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</si>
  <si>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</si>
  <si>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</si>
  <si>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</si>
  <si>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</si>
  <si>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</si>
  <si>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</si>
  <si>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</si>
  <si>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</si>
  <si>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</si>
  <si>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</si>
  <si>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</si>
  <si>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</si>
  <si>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</si>
  <si>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</si>
  <si>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Vigilante 24h</t>
  </si>
  <si>
    <t>12x36</t>
  </si>
  <si>
    <t xml:space="preserve"> RS000837/2025</t>
  </si>
  <si>
    <t>Porto Alegre</t>
  </si>
  <si>
    <t xml:space="preserve">24/1440-0005564-5
</t>
  </si>
  <si>
    <t>Supervisor</t>
  </si>
  <si>
    <t>Vigilante 04h</t>
  </si>
  <si>
    <t>Vigilante 08h</t>
  </si>
  <si>
    <t>Vigilante Diurno 12x36</t>
  </si>
  <si>
    <t>Vigilante Noturno 12x36</t>
  </si>
  <si>
    <t>Vigilante 4h</t>
  </si>
  <si>
    <t>seg-sex</t>
  </si>
  <si>
    <t xml:space="preserve">Vigilante Diurno 8h </t>
  </si>
  <si>
    <t>Vigilante 24h noturno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</si>
</sst>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31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1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7" fillId="11" borderId="1" xfId="0" applyNumberFormat="1" applyFont="1" applyFill="1" applyBorder="1" applyAlignment="1">
      <alignment horizontal="center" vertical="center" wrapText="1"/>
    </xf>
    <xf numFmtId="44" fontId="34" fillId="11" borderId="5" xfId="8" applyFont="1" applyFill="1" applyBorder="1" applyAlignment="1">
      <alignment vertical="center" wrapText="1"/>
    </xf>
    <xf numFmtId="44" fontId="34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9" fillId="16" borderId="3" xfId="4" applyFont="1" applyFill="1" applyBorder="1" applyAlignment="1">
      <alignment horizontal="center" vertical="center" wrapText="1"/>
    </xf>
    <xf numFmtId="49" fontId="31" fillId="0" borderId="1" xfId="4" applyNumberFormat="1" applyBorder="1"/>
    <xf numFmtId="1" fontId="31" fillId="0" borderId="1" xfId="4" applyNumberFormat="1" applyBorder="1"/>
    <xf numFmtId="171" fontId="31" fillId="0" borderId="1" xfId="4" applyNumberFormat="1" applyBorder="1"/>
    <xf numFmtId="49" fontId="30" fillId="0" borderId="1" xfId="4" applyNumberFormat="1" applyFont="1" applyBorder="1"/>
    <xf numFmtId="1" fontId="30" fillId="0" borderId="1" xfId="4" applyNumberFormat="1" applyFont="1" applyBorder="1"/>
    <xf numFmtId="171" fontId="30" fillId="0" borderId="1" xfId="4" applyNumberFormat="1" applyFont="1" applyBorder="1"/>
    <xf numFmtId="171" fontId="31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1" fillId="17" borderId="2" xfId="8" applyFill="1" applyBorder="1" applyAlignment="1">
      <alignment horizontal="center"/>
    </xf>
    <xf numFmtId="44" fontId="31" fillId="14" borderId="2" xfId="8" applyNumberFormat="1" applyFill="1" applyBorder="1" applyAlignment="1">
      <alignment horizontal="center"/>
    </xf>
    <xf numFmtId="44" fontId="31" fillId="14" borderId="2" xfId="8" applyFill="1" applyBorder="1" applyAlignment="1">
      <alignment horizontal="center"/>
    </xf>
    <xf numFmtId="164" fontId="31" fillId="18" borderId="2" xfId="4" applyNumberFormat="1" applyFill="1" applyBorder="1"/>
    <xf numFmtId="164" fontId="31" fillId="18" borderId="1" xfId="4" applyNumberFormat="1" applyFill="1" applyBorder="1"/>
    <xf numFmtId="43" fontId="12" fillId="14" borderId="1" xfId="4" applyNumberFormat="1" applyFont="1" applyFill="1" applyBorder="1" applyAlignment="1">
      <alignment vertical="center" wrapText="1"/>
    </xf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10" fontId="12" fillId="14" borderId="1" xfId="9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8" xfId="0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4" fillId="11" borderId="9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6" fillId="11" borderId="5" xfId="0" applyNumberFormat="1" applyFont="1" applyFill="1" applyBorder="1" applyAlignment="1">
      <alignment horizontal="center" vertical="center" wrapText="1"/>
    </xf>
    <xf numFmtId="4" fontId="35" fillId="11" borderId="7" xfId="0" applyNumberFormat="1" applyFont="1" applyFill="1" applyBorder="1" applyAlignment="1">
      <alignment horizontal="center" vertical="center" wrapText="1"/>
    </xf>
    <xf numFmtId="4" fontId="35" fillId="11" borderId="12" xfId="0" applyNumberFormat="1" applyFont="1" applyFill="1" applyBorder="1" applyAlignment="1">
      <alignment horizontal="center"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0" fontId="29" fillId="15" borderId="5" xfId="4" applyFont="1" applyFill="1" applyBorder="1" applyAlignment="1">
      <alignment horizontal="center" vertical="center" wrapText="1"/>
    </xf>
    <xf numFmtId="0" fontId="29" fillId="15" borderId="7" xfId="4" applyFont="1" applyFill="1" applyBorder="1" applyAlignment="1">
      <alignment horizontal="center" vertical="center" wrapText="1"/>
    </xf>
    <xf numFmtId="0" fontId="29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8" fillId="19" borderId="5" xfId="4" applyFont="1" applyFill="1" applyBorder="1" applyAlignment="1">
      <alignment horizontal="center" vertical="center" wrapText="1"/>
    </xf>
    <xf numFmtId="0" fontId="38" fillId="19" borderId="7" xfId="4" applyFont="1" applyFill="1" applyBorder="1" applyAlignment="1">
      <alignment horizontal="center" vertical="center" wrapText="1"/>
    </xf>
    <xf numFmtId="0" fontId="38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view="pageBreakPreview" topLeftCell="A185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4"/>
    </row>
    <row r="2" spans="1:11" ht="22.5" customHeight="1" x14ac:dyDescent="0.25">
      <c r="A2" s="134" t="s">
        <v>1</v>
      </c>
      <c r="B2" s="134"/>
      <c r="C2" s="135" t="s">
        <v>235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38" t="s">
        <v>231</v>
      </c>
      <c r="E5" s="138"/>
      <c r="F5" s="138"/>
      <c r="G5" s="139" t="str">
        <f>IF(D6="12x36","Regime de trabalho:","Quantidade de HORAS/MÊS")</f>
        <v>Regime de trabalho:</v>
      </c>
      <c r="H5" s="139"/>
      <c r="I5" s="140" t="str">
        <f>IF(D6="12x36",D6,5*D6)</f>
        <v>12x36</v>
      </c>
    </row>
    <row r="6" spans="1:11" ht="18.75" customHeight="1" x14ac:dyDescent="0.25">
      <c r="A6" s="141" t="str">
        <f>IF(D6="12x36","Regime de trabalho:","Regime de trabalho (horas semanais):")</f>
        <v>Regime de trabalho:</v>
      </c>
      <c r="B6" s="141"/>
      <c r="C6" s="141"/>
      <c r="D6" s="141" t="s">
        <v>232</v>
      </c>
      <c r="E6" s="141"/>
      <c r="F6" s="141"/>
      <c r="G6" s="139"/>
      <c r="H6" s="139"/>
      <c r="I6" s="140"/>
    </row>
    <row r="7" spans="1:11" ht="22.5" customHeight="1" x14ac:dyDescent="0.25">
      <c r="A7" s="141" t="s">
        <v>6</v>
      </c>
      <c r="B7" s="141"/>
      <c r="C7" s="141"/>
      <c r="D7" s="137" t="s">
        <v>233</v>
      </c>
      <c r="E7" s="137"/>
      <c r="F7" s="137"/>
      <c r="G7" s="142" t="s">
        <v>7</v>
      </c>
      <c r="H7" s="142"/>
      <c r="I7" s="143" t="s">
        <v>8</v>
      </c>
    </row>
    <row r="8" spans="1:11" ht="22.5" customHeight="1" x14ac:dyDescent="0.25">
      <c r="A8" s="141" t="s">
        <v>9</v>
      </c>
      <c r="B8" s="141"/>
      <c r="C8" s="141"/>
      <c r="D8" s="137" t="s">
        <v>17</v>
      </c>
      <c r="E8" s="137"/>
      <c r="F8" s="137"/>
      <c r="G8" s="142"/>
      <c r="H8" s="142"/>
      <c r="I8" s="143"/>
    </row>
    <row r="9" spans="1:11" ht="18.75" customHeight="1" x14ac:dyDescent="0.25">
      <c r="A9" s="141" t="s">
        <v>10</v>
      </c>
      <c r="B9" s="141"/>
      <c r="C9" s="141"/>
      <c r="D9" s="141" t="s">
        <v>234</v>
      </c>
      <c r="E9" s="141"/>
      <c r="F9" s="141"/>
      <c r="G9" s="142" t="s">
        <v>11</v>
      </c>
      <c r="H9" s="142"/>
      <c r="I9" s="9">
        <v>0.3</v>
      </c>
    </row>
    <row r="10" spans="1:11" ht="32.25" customHeight="1" x14ac:dyDescent="0.25">
      <c r="A10" s="144" t="s">
        <v>12</v>
      </c>
      <c r="B10" s="144"/>
      <c r="C10" s="144"/>
      <c r="D10" s="144"/>
      <c r="E10" s="144"/>
      <c r="F10" s="144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5" t="s">
        <v>14</v>
      </c>
      <c r="B11" s="145"/>
      <c r="C11" s="145"/>
      <c r="D11" s="145"/>
      <c r="E11" s="145"/>
      <c r="F11" s="145"/>
      <c r="G11" s="10"/>
      <c r="H11" s="10" t="s">
        <v>15</v>
      </c>
      <c r="I11" s="13">
        <v>2.5000000000000001E-2</v>
      </c>
    </row>
    <row r="12" spans="1:11" ht="24.75" customHeight="1" x14ac:dyDescent="0.25">
      <c r="A12" s="146" t="s">
        <v>16</v>
      </c>
      <c r="B12" s="146"/>
      <c r="C12" s="146"/>
      <c r="D12" s="146"/>
      <c r="E12" s="146"/>
      <c r="F12" s="146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46" t="s">
        <v>19</v>
      </c>
      <c r="B13" s="146"/>
      <c r="C13" s="146"/>
      <c r="D13" s="146"/>
      <c r="E13" s="146"/>
      <c r="F13" s="146"/>
      <c r="G13" s="10"/>
      <c r="H13" s="10"/>
      <c r="I13" s="15">
        <v>22</v>
      </c>
    </row>
    <row r="14" spans="1:11" ht="15" customHeight="1" x14ac:dyDescent="0.25">
      <c r="A14" s="145" t="s">
        <v>20</v>
      </c>
      <c r="B14" s="145"/>
      <c r="C14" s="145"/>
      <c r="D14" s="145"/>
      <c r="E14" s="145"/>
      <c r="F14" s="145"/>
      <c r="G14" s="147" t="s">
        <v>17</v>
      </c>
      <c r="H14" s="10" t="s">
        <v>21</v>
      </c>
      <c r="I14" s="11">
        <v>5.3</v>
      </c>
    </row>
    <row r="15" spans="1:11" x14ac:dyDescent="0.25">
      <c r="A15" s="145"/>
      <c r="B15" s="145"/>
      <c r="C15" s="145"/>
      <c r="D15" s="145"/>
      <c r="E15" s="145"/>
      <c r="F15" s="145"/>
      <c r="G15" s="147"/>
      <c r="H15" s="10" t="s">
        <v>22</v>
      </c>
      <c r="I15" s="15">
        <f>I13</f>
        <v>22</v>
      </c>
    </row>
    <row r="16" spans="1:11" x14ac:dyDescent="0.25">
      <c r="A16" s="145"/>
      <c r="B16" s="145"/>
      <c r="C16" s="145"/>
      <c r="D16" s="145"/>
      <c r="E16" s="145"/>
      <c r="F16" s="145"/>
      <c r="G16" s="147"/>
      <c r="H16" s="10" t="s">
        <v>23</v>
      </c>
      <c r="I16" s="123">
        <v>0.06</v>
      </c>
    </row>
    <row r="17" spans="1:9" ht="11.25" customHeight="1" x14ac:dyDescent="0.25">
      <c r="A17" s="145" t="s">
        <v>24</v>
      </c>
      <c r="B17" s="145"/>
      <c r="C17" s="145"/>
      <c r="D17" s="145"/>
      <c r="E17" s="145"/>
      <c r="F17" s="145"/>
      <c r="G17" s="147" t="s">
        <v>17</v>
      </c>
      <c r="H17" s="10" t="s">
        <v>21</v>
      </c>
      <c r="I17" s="11">
        <v>30</v>
      </c>
    </row>
    <row r="18" spans="1:9" ht="11.25" customHeight="1" x14ac:dyDescent="0.25">
      <c r="A18" s="145"/>
      <c r="B18" s="145"/>
      <c r="C18" s="145"/>
      <c r="D18" s="145"/>
      <c r="E18" s="145"/>
      <c r="F18" s="145"/>
      <c r="G18" s="147"/>
      <c r="H18" s="10" t="s">
        <v>22</v>
      </c>
      <c r="I18" s="15">
        <f>I13</f>
        <v>22</v>
      </c>
    </row>
    <row r="19" spans="1:9" x14ac:dyDescent="0.25">
      <c r="A19" s="145"/>
      <c r="B19" s="145"/>
      <c r="C19" s="145"/>
      <c r="D19" s="145"/>
      <c r="E19" s="145"/>
      <c r="F19" s="145"/>
      <c r="G19" s="147"/>
      <c r="H19" s="10" t="s">
        <v>23</v>
      </c>
      <c r="I19" s="123">
        <v>0.2</v>
      </c>
    </row>
    <row r="20" spans="1:9" ht="11.25" customHeight="1" x14ac:dyDescent="0.25">
      <c r="A20" s="145" t="s">
        <v>25</v>
      </c>
      <c r="B20" s="145"/>
      <c r="C20" s="145"/>
      <c r="D20" s="145"/>
      <c r="E20" s="145"/>
      <c r="F20" s="145"/>
      <c r="G20" s="147" t="s">
        <v>17</v>
      </c>
      <c r="H20" s="10" t="s">
        <v>21</v>
      </c>
      <c r="I20" s="11" t="s">
        <v>8</v>
      </c>
    </row>
    <row r="21" spans="1:9" x14ac:dyDescent="0.25">
      <c r="A21" s="145"/>
      <c r="B21" s="145"/>
      <c r="C21" s="145"/>
      <c r="D21" s="145"/>
      <c r="E21" s="145"/>
      <c r="F21" s="145"/>
      <c r="G21" s="147"/>
      <c r="H21" s="10" t="s">
        <v>22</v>
      </c>
      <c r="I21" s="15" t="s">
        <v>8</v>
      </c>
    </row>
    <row r="22" spans="1:9" x14ac:dyDescent="0.25">
      <c r="A22" s="145"/>
      <c r="B22" s="145"/>
      <c r="C22" s="145"/>
      <c r="D22" s="145"/>
      <c r="E22" s="145"/>
      <c r="F22" s="145"/>
      <c r="G22" s="147"/>
      <c r="H22" s="10" t="s">
        <v>23</v>
      </c>
      <c r="I22" s="123" t="s">
        <v>8</v>
      </c>
    </row>
    <row r="23" spans="1:9" ht="36" customHeight="1" x14ac:dyDescent="0.25">
      <c r="A23" s="148" t="s">
        <v>202</v>
      </c>
      <c r="B23" s="148"/>
      <c r="C23" s="148"/>
      <c r="D23" s="148"/>
      <c r="E23" s="148"/>
      <c r="F23" s="14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46" t="s">
        <v>27</v>
      </c>
      <c r="B24" s="146"/>
      <c r="C24" s="146"/>
      <c r="D24" s="146"/>
      <c r="E24" s="146"/>
      <c r="F24" s="146"/>
      <c r="G24" s="16"/>
      <c r="H24" s="16" t="s">
        <v>28</v>
      </c>
      <c r="I24" s="18" t="s">
        <v>8</v>
      </c>
    </row>
    <row r="25" spans="1:9" ht="34.5" customHeight="1" x14ac:dyDescent="0.25">
      <c r="A25" s="146" t="s">
        <v>29</v>
      </c>
      <c r="B25" s="146"/>
      <c r="C25" s="146"/>
      <c r="D25" s="146"/>
      <c r="E25" s="146"/>
      <c r="F25" s="146"/>
      <c r="G25" s="10"/>
      <c r="H25" s="10" t="s">
        <v>18</v>
      </c>
      <c r="I25" s="11" t="s">
        <v>8</v>
      </c>
    </row>
    <row r="26" spans="1:9" ht="15" customHeight="1" x14ac:dyDescent="0.25">
      <c r="A26" s="146" t="s">
        <v>30</v>
      </c>
      <c r="B26" s="146"/>
      <c r="C26" s="146"/>
      <c r="D26" s="146"/>
      <c r="E26" s="146"/>
      <c r="F26" s="146"/>
      <c r="G26" s="16"/>
      <c r="H26" s="19" t="s">
        <v>31</v>
      </c>
      <c r="I26" s="20" t="s">
        <v>8</v>
      </c>
    </row>
    <row r="27" spans="1:9" ht="15" customHeight="1" x14ac:dyDescent="0.25">
      <c r="A27" s="146"/>
      <c r="B27" s="146"/>
      <c r="C27" s="146"/>
      <c r="D27" s="146"/>
      <c r="E27" s="146"/>
      <c r="F27" s="146"/>
      <c r="G27" s="16"/>
      <c r="H27" s="21" t="s">
        <v>32</v>
      </c>
      <c r="I27" s="9" t="s">
        <v>8</v>
      </c>
    </row>
    <row r="28" spans="1:9" ht="26.25" customHeight="1" x14ac:dyDescent="0.25">
      <c r="A28" s="146" t="s">
        <v>193</v>
      </c>
      <c r="B28" s="146"/>
      <c r="C28" s="146"/>
      <c r="D28" s="146"/>
      <c r="E28" s="146"/>
      <c r="F28" s="146"/>
      <c r="G28" s="16"/>
      <c r="H28" s="10" t="s">
        <v>31</v>
      </c>
      <c r="I28" s="20" t="s">
        <v>8</v>
      </c>
    </row>
    <row r="29" spans="1:9" ht="35.25" customHeight="1" x14ac:dyDescent="0.25">
      <c r="A29" s="146" t="s">
        <v>34</v>
      </c>
      <c r="B29" s="146"/>
      <c r="C29" s="146"/>
      <c r="D29" s="146"/>
      <c r="E29" s="146"/>
      <c r="F29" s="146"/>
      <c r="G29" s="10"/>
      <c r="H29" s="8" t="s">
        <v>28</v>
      </c>
      <c r="I29" s="9">
        <v>0.2</v>
      </c>
    </row>
    <row r="30" spans="1:9" ht="1.1499999999999999" customHeight="1" x14ac:dyDescent="0.25">
      <c r="A30" s="151"/>
      <c r="B30" s="151"/>
      <c r="C30" s="151"/>
      <c r="D30" s="151"/>
      <c r="E30" s="151"/>
      <c r="F30" s="151"/>
      <c r="G30" s="151"/>
      <c r="H30" s="151"/>
      <c r="I30" s="151"/>
    </row>
    <row r="31" spans="1:9" ht="1.1499999999999999" customHeight="1" x14ac:dyDescent="0.25">
      <c r="A31" s="152"/>
      <c r="B31" s="152"/>
      <c r="C31" s="152"/>
      <c r="D31" s="152"/>
      <c r="E31" s="152"/>
      <c r="F31" s="152"/>
      <c r="G31" s="152"/>
      <c r="H31" s="152"/>
      <c r="I31" s="152"/>
    </row>
    <row r="32" spans="1:9" ht="1.1499999999999999" customHeight="1" x14ac:dyDescent="0.25">
      <c r="A32" s="152"/>
      <c r="B32" s="152"/>
      <c r="C32" s="152"/>
      <c r="D32" s="152"/>
      <c r="E32" s="152"/>
      <c r="F32" s="152"/>
      <c r="G32" s="152"/>
      <c r="H32" s="152"/>
      <c r="I32" s="152"/>
    </row>
    <row r="33" spans="1:10" ht="1.1499999999999999" customHeight="1" x14ac:dyDescent="0.25">
      <c r="A33" s="152"/>
      <c r="B33" s="152"/>
      <c r="C33" s="152"/>
      <c r="D33" s="152"/>
      <c r="E33" s="152"/>
      <c r="F33" s="152"/>
      <c r="G33" s="152"/>
      <c r="H33" s="152"/>
      <c r="I33" s="152"/>
    </row>
    <row r="34" spans="1:10" ht="3.6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7.25" customHeight="1" x14ac:dyDescent="0.25">
      <c r="A35" s="149" t="s">
        <v>35</v>
      </c>
      <c r="B35" s="149"/>
      <c r="C35" s="149"/>
      <c r="D35" s="149"/>
      <c r="E35" s="149"/>
      <c r="F35" s="149"/>
      <c r="G35" s="149"/>
      <c r="H35" s="149"/>
      <c r="I35" s="149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7" t="s">
        <v>40</v>
      </c>
      <c r="C37" s="137"/>
      <c r="D37" s="137"/>
      <c r="E37" s="137"/>
      <c r="F37" s="137"/>
      <c r="G37" s="137"/>
      <c r="H37" s="23">
        <f t="shared" ref="H37:H47" si="0">I37/$I$48</f>
        <v>0.75419417071740658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7" t="s">
        <v>41</v>
      </c>
      <c r="C38" s="137"/>
      <c r="D38" s="137"/>
      <c r="E38" s="137"/>
      <c r="F38" s="137"/>
      <c r="G38" s="137"/>
      <c r="H38" s="23">
        <f t="shared" si="0"/>
        <v>0.23076923076923078</v>
      </c>
      <c r="I38" s="24">
        <f>IF(I9=30%,(I37+I45+I46)*I9,0)</f>
        <v>644.21280000000002</v>
      </c>
    </row>
    <row r="39" spans="1:10" ht="15" customHeight="1" x14ac:dyDescent="0.25">
      <c r="A39" s="14">
        <f t="shared" si="1"/>
        <v>3</v>
      </c>
      <c r="B39" s="137" t="s">
        <v>42</v>
      </c>
      <c r="C39" s="137"/>
      <c r="D39" s="137"/>
      <c r="E39" s="137"/>
      <c r="F39" s="137"/>
      <c r="G39" s="137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7" t="s">
        <v>43</v>
      </c>
      <c r="C40" s="137"/>
      <c r="D40" s="137"/>
      <c r="E40" s="137"/>
      <c r="F40" s="137"/>
      <c r="G40" s="137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7" t="s">
        <v>44</v>
      </c>
      <c r="C41" s="137"/>
      <c r="D41" s="137"/>
      <c r="E41" s="137"/>
      <c r="F41" s="137"/>
      <c r="G41" s="137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7" t="s">
        <v>192</v>
      </c>
      <c r="C42" s="137"/>
      <c r="D42" s="137"/>
      <c r="E42" s="137"/>
      <c r="F42" s="137"/>
      <c r="G42" s="137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7" t="s">
        <v>45</v>
      </c>
      <c r="C43" s="137"/>
      <c r="D43" s="137"/>
      <c r="E43" s="137"/>
      <c r="F43" s="137"/>
      <c r="G43" s="137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7" t="s">
        <v>46</v>
      </c>
      <c r="C44" s="137"/>
      <c r="D44" s="137"/>
      <c r="E44" s="137"/>
      <c r="F44" s="137"/>
      <c r="G44" s="137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7" t="s">
        <v>47</v>
      </c>
      <c r="C45" s="137"/>
      <c r="D45" s="137"/>
      <c r="E45" s="137"/>
      <c r="F45" s="137"/>
      <c r="G45" s="137"/>
      <c r="H45" s="23">
        <f t="shared" si="0"/>
        <v>1.2530498761135595E-2</v>
      </c>
      <c r="I45" s="24">
        <f>I12*I13</f>
        <v>34.980000000000004</v>
      </c>
    </row>
    <row r="46" spans="1:10" ht="15" customHeight="1" x14ac:dyDescent="0.25">
      <c r="A46" s="14">
        <f t="shared" si="1"/>
        <v>10</v>
      </c>
      <c r="B46" s="137" t="s">
        <v>48</v>
      </c>
      <c r="C46" s="137"/>
      <c r="D46" s="137"/>
      <c r="E46" s="137"/>
      <c r="F46" s="137"/>
      <c r="G46" s="137"/>
      <c r="H46" s="23">
        <f t="shared" si="0"/>
        <v>2.5060997522271195E-3</v>
      </c>
      <c r="I46" s="24">
        <f>I45*20%</f>
        <v>6.9960000000000013</v>
      </c>
    </row>
    <row r="47" spans="1:10" ht="15" customHeight="1" x14ac:dyDescent="0.25">
      <c r="A47" s="14">
        <f t="shared" si="1"/>
        <v>11</v>
      </c>
      <c r="B47" s="15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54"/>
      <c r="D47" s="154"/>
      <c r="E47" s="154"/>
      <c r="F47" s="154"/>
      <c r="G47" s="154"/>
      <c r="H47" s="23">
        <f t="shared" si="0"/>
        <v>0</v>
      </c>
      <c r="I47" s="24">
        <v>0</v>
      </c>
    </row>
    <row r="48" spans="1:10" s="28" customFormat="1" ht="15" customHeight="1" x14ac:dyDescent="0.25">
      <c r="A48" s="155" t="s">
        <v>49</v>
      </c>
      <c r="B48" s="155"/>
      <c r="C48" s="155"/>
      <c r="D48" s="155"/>
      <c r="E48" s="155"/>
      <c r="F48" s="155"/>
      <c r="G48" s="155"/>
      <c r="H48" s="25">
        <f>SUM(H37:H47)</f>
        <v>1</v>
      </c>
      <c r="I48" s="26">
        <f>SUM(I37:I47)</f>
        <v>2791.5888</v>
      </c>
      <c r="J48" s="27"/>
    </row>
    <row r="49" spans="1:10" s="28" customFormat="1" ht="1.1499999999999999" customHeight="1" x14ac:dyDescent="0.25">
      <c r="A49" s="156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7"/>
    </row>
    <row r="51" spans="1:10" s="28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7"/>
    </row>
    <row r="52" spans="1:10" s="28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7"/>
    </row>
    <row r="53" spans="1:10" s="28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7"/>
    </row>
    <row r="54" spans="1:10" s="28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7"/>
    </row>
    <row r="55" spans="1:10" s="28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7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7" t="s">
        <v>52</v>
      </c>
      <c r="C58" s="137"/>
      <c r="D58" s="137"/>
      <c r="E58" s="137"/>
      <c r="F58" s="137"/>
      <c r="G58" s="137"/>
      <c r="H58" s="23">
        <v>0.2</v>
      </c>
      <c r="I58" s="24">
        <f t="shared" ref="I58:I65" si="2">$I$48*H58</f>
        <v>558.31776000000002</v>
      </c>
    </row>
    <row r="59" spans="1:10" ht="15" customHeight="1" x14ac:dyDescent="0.25">
      <c r="A59" s="14">
        <v>2</v>
      </c>
      <c r="B59" s="137" t="s">
        <v>53</v>
      </c>
      <c r="C59" s="137"/>
      <c r="D59" s="137"/>
      <c r="E59" s="137"/>
      <c r="F59" s="137"/>
      <c r="G59" s="137"/>
      <c r="H59" s="23">
        <v>1.4999999999999999E-2</v>
      </c>
      <c r="I59" s="24">
        <f t="shared" si="2"/>
        <v>41.873832</v>
      </c>
    </row>
    <row r="60" spans="1:10" ht="15" customHeight="1" x14ac:dyDescent="0.25">
      <c r="A60" s="14">
        <v>3</v>
      </c>
      <c r="B60" s="137" t="s">
        <v>54</v>
      </c>
      <c r="C60" s="137"/>
      <c r="D60" s="137"/>
      <c r="E60" s="137"/>
      <c r="F60" s="137"/>
      <c r="G60" s="137"/>
      <c r="H60" s="23">
        <v>0.01</v>
      </c>
      <c r="I60" s="24">
        <f t="shared" si="2"/>
        <v>27.915887999999999</v>
      </c>
    </row>
    <row r="61" spans="1:10" ht="15" customHeight="1" x14ac:dyDescent="0.25">
      <c r="A61" s="14">
        <v>4</v>
      </c>
      <c r="B61" s="137" t="s">
        <v>55</v>
      </c>
      <c r="C61" s="137"/>
      <c r="D61" s="137"/>
      <c r="E61" s="137"/>
      <c r="F61" s="137"/>
      <c r="G61" s="137"/>
      <c r="H61" s="23">
        <v>2E-3</v>
      </c>
      <c r="I61" s="24">
        <f t="shared" si="2"/>
        <v>5.5831776</v>
      </c>
    </row>
    <row r="62" spans="1:10" ht="15" customHeight="1" x14ac:dyDescent="0.25">
      <c r="A62" s="14">
        <v>5</v>
      </c>
      <c r="B62" s="137" t="s">
        <v>56</v>
      </c>
      <c r="C62" s="137"/>
      <c r="D62" s="137"/>
      <c r="E62" s="137"/>
      <c r="F62" s="137"/>
      <c r="G62" s="137"/>
      <c r="H62" s="23">
        <v>2.5000000000000001E-2</v>
      </c>
      <c r="I62" s="24">
        <f t="shared" si="2"/>
        <v>69.789720000000003</v>
      </c>
    </row>
    <row r="63" spans="1:10" ht="15" customHeight="1" x14ac:dyDescent="0.25">
      <c r="A63" s="14">
        <v>6</v>
      </c>
      <c r="B63" s="137" t="s">
        <v>57</v>
      </c>
      <c r="C63" s="137"/>
      <c r="D63" s="137"/>
      <c r="E63" s="137"/>
      <c r="F63" s="137"/>
      <c r="G63" s="137"/>
      <c r="H63" s="23">
        <v>0.08</v>
      </c>
      <c r="I63" s="24">
        <f t="shared" si="2"/>
        <v>223.32710399999999</v>
      </c>
    </row>
    <row r="64" spans="1:10" ht="15" customHeight="1" x14ac:dyDescent="0.25">
      <c r="A64" s="14">
        <v>7</v>
      </c>
      <c r="B64" s="137" t="s">
        <v>58</v>
      </c>
      <c r="C64" s="137"/>
      <c r="D64" s="137"/>
      <c r="E64" s="137"/>
      <c r="F64" s="137"/>
      <c r="G64" s="137"/>
      <c r="H64" s="23">
        <v>0.03</v>
      </c>
      <c r="I64" s="24">
        <f t="shared" si="2"/>
        <v>83.747664</v>
      </c>
    </row>
    <row r="65" spans="1:10" ht="15" customHeight="1" x14ac:dyDescent="0.25">
      <c r="A65" s="14">
        <v>8</v>
      </c>
      <c r="B65" s="137" t="s">
        <v>59</v>
      </c>
      <c r="C65" s="137"/>
      <c r="D65" s="137"/>
      <c r="E65" s="137"/>
      <c r="F65" s="137"/>
      <c r="G65" s="137"/>
      <c r="H65" s="23">
        <v>6.0000000000000001E-3</v>
      </c>
      <c r="I65" s="24">
        <f t="shared" si="2"/>
        <v>16.749532800000001</v>
      </c>
    </row>
    <row r="66" spans="1:10" s="28" customFormat="1" ht="15" customHeight="1" x14ac:dyDescent="0.25">
      <c r="A66" s="155" t="s">
        <v>60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1027.3046784000001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62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7" t="s">
        <v>65</v>
      </c>
      <c r="C70" s="137"/>
      <c r="D70" s="137"/>
      <c r="E70" s="137"/>
      <c r="F70" s="137"/>
      <c r="G70" s="137"/>
      <c r="H70" s="23">
        <v>0.119314</v>
      </c>
      <c r="I70" s="24">
        <f t="shared" ref="I70:I77" si="3">$I$48*H70</f>
        <v>333.07562608320001</v>
      </c>
    </row>
    <row r="71" spans="1:10" ht="15" customHeight="1" x14ac:dyDescent="0.25">
      <c r="A71" s="14">
        <v>2</v>
      </c>
      <c r="B71" s="137" t="s">
        <v>66</v>
      </c>
      <c r="C71" s="137"/>
      <c r="D71" s="137"/>
      <c r="E71" s="137"/>
      <c r="F71" s="137"/>
      <c r="G71" s="137"/>
      <c r="H71" s="116">
        <v>2.0485E-2</v>
      </c>
      <c r="I71" s="24">
        <f t="shared" si="3"/>
        <v>57.185696567999997</v>
      </c>
    </row>
    <row r="72" spans="1:10" ht="15" customHeight="1" x14ac:dyDescent="0.25">
      <c r="A72" s="14">
        <v>3</v>
      </c>
      <c r="B72" s="137" t="s">
        <v>67</v>
      </c>
      <c r="C72" s="137"/>
      <c r="D72" s="137"/>
      <c r="E72" s="137"/>
      <c r="F72" s="137"/>
      <c r="G72" s="137"/>
      <c r="H72" s="116">
        <v>1.2127000000000001E-2</v>
      </c>
      <c r="I72" s="24">
        <f t="shared" si="3"/>
        <v>33.853597377600003</v>
      </c>
    </row>
    <row r="73" spans="1:10" ht="15" customHeight="1" x14ac:dyDescent="0.25">
      <c r="A73" s="14">
        <v>4</v>
      </c>
      <c r="B73" s="137" t="s">
        <v>68</v>
      </c>
      <c r="C73" s="137"/>
      <c r="D73" s="137"/>
      <c r="E73" s="137"/>
      <c r="F73" s="137"/>
      <c r="G73" s="137"/>
      <c r="H73" s="116">
        <v>2.7250793878226798E-3</v>
      </c>
      <c r="I73" s="24">
        <f t="shared" si="3"/>
        <v>7.6073010981566496</v>
      </c>
    </row>
    <row r="74" spans="1:10" ht="15" customHeight="1" x14ac:dyDescent="0.25">
      <c r="A74" s="95">
        <v>5</v>
      </c>
      <c r="B74" s="161" t="s">
        <v>69</v>
      </c>
      <c r="C74" s="161"/>
      <c r="D74" s="161"/>
      <c r="E74" s="161"/>
      <c r="F74" s="161"/>
      <c r="G74" s="161"/>
      <c r="H74" s="116">
        <v>4.7600000000000002E-4</v>
      </c>
      <c r="I74" s="96">
        <f t="shared" si="3"/>
        <v>1.3287962688000001</v>
      </c>
    </row>
    <row r="75" spans="1:10" ht="15" customHeight="1" x14ac:dyDescent="0.25">
      <c r="A75" s="14">
        <v>6</v>
      </c>
      <c r="B75" s="137" t="s">
        <v>70</v>
      </c>
      <c r="C75" s="137"/>
      <c r="D75" s="137"/>
      <c r="E75" s="137"/>
      <c r="F75" s="137"/>
      <c r="G75" s="137"/>
      <c r="H75" s="23">
        <v>4.4200000000000001E-4</v>
      </c>
      <c r="I75" s="24">
        <f t="shared" si="3"/>
        <v>1.2338822495999999</v>
      </c>
    </row>
    <row r="76" spans="1:10" ht="15" customHeight="1" x14ac:dyDescent="0.25">
      <c r="A76" s="14">
        <v>7</v>
      </c>
      <c r="B76" s="137" t="s">
        <v>71</v>
      </c>
      <c r="C76" s="137"/>
      <c r="D76" s="137"/>
      <c r="E76" s="137"/>
      <c r="F76" s="137"/>
      <c r="G76" s="137"/>
      <c r="H76" s="23">
        <v>1.85E-4</v>
      </c>
      <c r="I76" s="24">
        <f t="shared" si="3"/>
        <v>0.51644392799999994</v>
      </c>
    </row>
    <row r="77" spans="1:10" ht="15" customHeight="1" x14ac:dyDescent="0.25">
      <c r="A77" s="14">
        <v>8</v>
      </c>
      <c r="B77" s="137" t="s">
        <v>72</v>
      </c>
      <c r="C77" s="137"/>
      <c r="D77" s="137"/>
      <c r="E77" s="137"/>
      <c r="F77" s="137"/>
      <c r="G77" s="137"/>
      <c r="H77" s="23">
        <v>9.0789999999999996E-2</v>
      </c>
      <c r="I77" s="24">
        <f t="shared" si="3"/>
        <v>253.448347152</v>
      </c>
    </row>
    <row r="78" spans="1:10" s="28" customFormat="1" ht="15" customHeight="1" x14ac:dyDescent="0.25">
      <c r="A78" s="155" t="s">
        <v>73</v>
      </c>
      <c r="B78" s="155"/>
      <c r="C78" s="155"/>
      <c r="D78" s="155"/>
      <c r="E78" s="155"/>
      <c r="F78" s="155"/>
      <c r="G78" s="155"/>
      <c r="H78" s="25">
        <f>SUM(H70:H77)</f>
        <v>0.24654407938782269</v>
      </c>
      <c r="I78" s="26">
        <f>SUM(I70:I77)</f>
        <v>688.24969072535669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63" t="s">
        <v>77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7" t="s">
        <v>80</v>
      </c>
      <c r="C82" s="137"/>
      <c r="D82" s="137"/>
      <c r="E82" s="137"/>
      <c r="F82" s="137"/>
      <c r="G82" s="137"/>
      <c r="H82" s="23">
        <v>4.8321000000000003E-2</v>
      </c>
      <c r="I82" s="24">
        <f>$I$48*H82</f>
        <v>134.8923624048</v>
      </c>
    </row>
    <row r="83" spans="1:11" ht="15" customHeight="1" x14ac:dyDescent="0.25">
      <c r="A83" s="14">
        <v>2</v>
      </c>
      <c r="B83" s="137" t="s">
        <v>81</v>
      </c>
      <c r="C83" s="137"/>
      <c r="D83" s="137"/>
      <c r="E83" s="137"/>
      <c r="F83" s="137"/>
      <c r="G83" s="137"/>
      <c r="H83" s="23">
        <v>3.5109999999999998E-3</v>
      </c>
      <c r="I83" s="24">
        <f>$I$48*H83</f>
        <v>9.8012682768000001</v>
      </c>
    </row>
    <row r="84" spans="1:11" ht="15" customHeight="1" x14ac:dyDescent="0.25">
      <c r="A84" s="14">
        <v>3</v>
      </c>
      <c r="B84" s="137" t="s">
        <v>82</v>
      </c>
      <c r="C84" s="137"/>
      <c r="D84" s="137"/>
      <c r="E84" s="137"/>
      <c r="F84" s="137"/>
      <c r="G84" s="137"/>
      <c r="H84" s="23">
        <v>1.9328000000000001E-2</v>
      </c>
      <c r="I84" s="24">
        <f>$I$48*H84</f>
        <v>53.955828326400002</v>
      </c>
    </row>
    <row r="85" spans="1:11" s="28" customFormat="1" ht="15" customHeight="1" x14ac:dyDescent="0.25">
      <c r="A85" s="155" t="s">
        <v>83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198.64945900799998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7" t="s">
        <v>86</v>
      </c>
      <c r="C88" s="137"/>
      <c r="D88" s="137"/>
      <c r="E88" s="137"/>
      <c r="F88" s="137"/>
      <c r="G88" s="137"/>
      <c r="H88" s="23">
        <f>(H66*H78)</f>
        <v>9.0728221214718782E-2</v>
      </c>
      <c r="I88" s="24">
        <f>$I$48*H88</f>
        <v>253.27588618693136</v>
      </c>
    </row>
    <row r="89" spans="1:11" s="28" customFormat="1" ht="15" customHeight="1" x14ac:dyDescent="0.25">
      <c r="A89" s="155" t="s">
        <v>87</v>
      </c>
      <c r="B89" s="155"/>
      <c r="C89" s="155"/>
      <c r="D89" s="155"/>
      <c r="E89" s="155"/>
      <c r="F89" s="155"/>
      <c r="G89" s="155"/>
      <c r="H89" s="25">
        <f>SUM(H88:H88)</f>
        <v>9.0728221214718782E-2</v>
      </c>
      <c r="I89" s="26">
        <f>I88</f>
        <v>253.27588618693136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203</v>
      </c>
      <c r="B91" s="164"/>
      <c r="C91" s="164"/>
      <c r="D91" s="164"/>
      <c r="E91" s="164"/>
      <c r="F91" s="164"/>
      <c r="G91" s="164"/>
      <c r="H91" s="32">
        <f>H66+H78+H85+H89</f>
        <v>0.77643230060254154</v>
      </c>
      <c r="I91" s="33">
        <f>I66+I78+I85+I89</f>
        <v>2167.4797143202882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7" t="s">
        <v>24</v>
      </c>
      <c r="C94" s="137"/>
      <c r="D94" s="137"/>
      <c r="E94" s="137"/>
      <c r="F94" s="137"/>
      <c r="G94" s="137"/>
      <c r="H94" s="23">
        <f>I94/$I$48</f>
        <v>0.18913960394166934</v>
      </c>
      <c r="I94" s="24">
        <f>I111</f>
        <v>528</v>
      </c>
    </row>
    <row r="95" spans="1:11" ht="15" customHeight="1" x14ac:dyDescent="0.25">
      <c r="A95" s="14">
        <v>2</v>
      </c>
      <c r="B95" s="137" t="s">
        <v>25</v>
      </c>
      <c r="C95" s="137"/>
      <c r="D95" s="137"/>
      <c r="E95" s="137"/>
      <c r="F95" s="137"/>
      <c r="G95" s="137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7" t="s">
        <v>90</v>
      </c>
      <c r="C96" s="137"/>
      <c r="D96" s="137"/>
      <c r="E96" s="137"/>
      <c r="F96" s="137"/>
      <c r="G96" s="137"/>
      <c r="H96" s="23">
        <f>I96/$I$48</f>
        <v>3.8285008164526235E-2</v>
      </c>
      <c r="I96" s="24">
        <f>I103</f>
        <v>106.87599999999999</v>
      </c>
    </row>
    <row r="97" spans="1:10" ht="15" customHeight="1" x14ac:dyDescent="0.25">
      <c r="A97" s="14">
        <v>4</v>
      </c>
      <c r="B97" s="137" t="s">
        <v>91</v>
      </c>
      <c r="C97" s="137"/>
      <c r="D97" s="137"/>
      <c r="E97" s="137"/>
      <c r="F97" s="137"/>
      <c r="G97" s="137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7" t="s">
        <v>92</v>
      </c>
      <c r="C98" s="137"/>
      <c r="D98" s="137"/>
      <c r="E98" s="137"/>
      <c r="F98" s="137"/>
      <c r="G98" s="137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55" t="s">
        <v>93</v>
      </c>
      <c r="B99" s="155"/>
      <c r="C99" s="155"/>
      <c r="D99" s="155"/>
      <c r="E99" s="155"/>
      <c r="F99" s="155"/>
      <c r="G99" s="155"/>
      <c r="H99" s="25">
        <f>SUM(H94:H98)</f>
        <v>0.22742461210619558</v>
      </c>
      <c r="I99" s="26">
        <f>SUM(I94:I98)</f>
        <v>634.87599999999998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65" t="s">
        <v>96</v>
      </c>
      <c r="B101" s="165"/>
      <c r="C101" s="165"/>
      <c r="D101" s="165"/>
      <c r="E101" s="165"/>
      <c r="F101" s="165"/>
      <c r="G101" s="165"/>
      <c r="H101" s="165"/>
      <c r="I101" s="165"/>
    </row>
    <row r="102" spans="1:10" ht="24" customHeight="1" x14ac:dyDescent="0.25">
      <c r="A102" s="146" t="s">
        <v>97</v>
      </c>
      <c r="B102" s="146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66">
        <f>IF(I14="Não aplicável",0,I14)</f>
        <v>5.3</v>
      </c>
      <c r="B103" s="166"/>
      <c r="C103" s="14">
        <f>IF(I15="Não aplicável",0,I15)</f>
        <v>22</v>
      </c>
      <c r="D103" s="14">
        <v>2</v>
      </c>
      <c r="E103" s="37">
        <f>A103*C103*D103</f>
        <v>233.2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106.87599999999999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5" t="s">
        <v>105</v>
      </c>
      <c r="B105" s="165"/>
      <c r="C105" s="165"/>
      <c r="D105" s="165"/>
      <c r="E105" s="165"/>
      <c r="F105" s="165"/>
      <c r="G105" s="165"/>
      <c r="H105" s="165"/>
      <c r="I105" s="165"/>
    </row>
    <row r="106" spans="1:10" ht="23.25" customHeight="1" x14ac:dyDescent="0.25">
      <c r="A106" s="146" t="s">
        <v>97</v>
      </c>
      <c r="B106" s="146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67">
        <f>IF(I20="Não aplicável",0,I20)</f>
        <v>0</v>
      </c>
      <c r="B107" s="167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5" t="s">
        <v>107</v>
      </c>
      <c r="B109" s="165"/>
      <c r="C109" s="165"/>
      <c r="D109" s="165"/>
      <c r="E109" s="165"/>
      <c r="F109" s="165"/>
      <c r="G109" s="165"/>
      <c r="H109" s="165"/>
      <c r="I109" s="165"/>
    </row>
    <row r="110" spans="1:10" ht="23.25" customHeight="1" x14ac:dyDescent="0.25">
      <c r="A110" s="146" t="s">
        <v>97</v>
      </c>
      <c r="B110" s="146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67">
        <f>IF(I17="Não aplicável",0,I17)</f>
        <v>30</v>
      </c>
      <c r="B111" s="167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68" t="s">
        <v>108</v>
      </c>
      <c r="B113" s="168"/>
      <c r="C113" s="168"/>
      <c r="D113" s="168"/>
      <c r="E113" s="168"/>
      <c r="F113" s="168"/>
      <c r="G113" s="168"/>
      <c r="H113" s="47">
        <f>H48+H91+H99</f>
        <v>2.0038569127087369</v>
      </c>
      <c r="I113" s="48">
        <f>I48+I91+I99</f>
        <v>5593.9445143202884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9" t="s">
        <v>109</v>
      </c>
      <c r="B115" s="149"/>
      <c r="C115" s="149"/>
      <c r="D115" s="149"/>
      <c r="E115" s="149"/>
      <c r="F115" s="149"/>
      <c r="G115" s="149"/>
      <c r="H115" s="149"/>
      <c r="I115" s="149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7" t="s">
        <v>111</v>
      </c>
      <c r="C117" s="137"/>
      <c r="D117" s="137"/>
      <c r="E117" s="137"/>
      <c r="F117" s="137"/>
      <c r="G117" s="137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1" t="s">
        <v>112</v>
      </c>
      <c r="C118" s="141"/>
      <c r="D118" s="141"/>
      <c r="E118" s="141"/>
      <c r="F118" s="141"/>
      <c r="G118" s="141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7" t="s">
        <v>113</v>
      </c>
      <c r="C119" s="137"/>
      <c r="D119" s="137"/>
      <c r="E119" s="137"/>
      <c r="F119" s="137"/>
      <c r="G119" s="137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61" t="s">
        <v>211</v>
      </c>
      <c r="C120" s="161"/>
      <c r="D120" s="161"/>
      <c r="E120" s="161"/>
      <c r="F120" s="161"/>
      <c r="G120" s="161"/>
      <c r="H120" s="23">
        <f t="shared" si="4"/>
        <v>0</v>
      </c>
      <c r="I120" s="24">
        <v>0</v>
      </c>
    </row>
    <row r="121" spans="1:12" ht="15" customHeight="1" x14ac:dyDescent="0.25">
      <c r="A121" s="94">
        <v>5</v>
      </c>
      <c r="B121" s="161" t="s">
        <v>212</v>
      </c>
      <c r="C121" s="161"/>
      <c r="D121" s="161"/>
      <c r="E121" s="161"/>
      <c r="F121" s="161"/>
      <c r="G121" s="161"/>
      <c r="H121" s="23">
        <f t="shared" si="4"/>
        <v>0</v>
      </c>
      <c r="I121" s="93">
        <v>0</v>
      </c>
    </row>
    <row r="122" spans="1:12" ht="15" customHeight="1" x14ac:dyDescent="0.25">
      <c r="A122" s="14">
        <v>6</v>
      </c>
      <c r="B122" s="161" t="s">
        <v>213</v>
      </c>
      <c r="C122" s="161"/>
      <c r="D122" s="161"/>
      <c r="E122" s="161"/>
      <c r="F122" s="161"/>
      <c r="G122" s="16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7" t="s">
        <v>114</v>
      </c>
      <c r="C123" s="137"/>
      <c r="D123" s="137"/>
      <c r="E123" s="137"/>
      <c r="F123" s="137"/>
      <c r="G123" s="137"/>
      <c r="H123" s="23">
        <f t="shared" si="4"/>
        <v>0</v>
      </c>
      <c r="I123" s="24">
        <v>0</v>
      </c>
    </row>
    <row r="124" spans="1:12" ht="15" customHeight="1" x14ac:dyDescent="0.25">
      <c r="A124" s="155" t="s">
        <v>115</v>
      </c>
      <c r="B124" s="155"/>
      <c r="C124" s="155"/>
      <c r="D124" s="155"/>
      <c r="E124" s="155"/>
      <c r="F124" s="155"/>
      <c r="G124" s="155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69" t="s">
        <v>214</v>
      </c>
      <c r="C125" s="169"/>
      <c r="D125" s="169"/>
      <c r="E125" s="169"/>
      <c r="F125" s="169"/>
      <c r="G125" s="169"/>
      <c r="H125" s="169"/>
      <c r="I125" s="169"/>
    </row>
    <row r="126" spans="1:12" ht="5.25" customHeight="1" x14ac:dyDescent="0.25"/>
    <row r="127" spans="1:12" ht="48.75" customHeight="1" x14ac:dyDescent="0.25">
      <c r="A127" s="170" t="s">
        <v>116</v>
      </c>
      <c r="B127" s="170"/>
      <c r="C127" s="170"/>
      <c r="D127" s="170"/>
      <c r="E127" s="170"/>
      <c r="F127" s="55">
        <f>I29</f>
        <v>0.2</v>
      </c>
      <c r="G127" s="56">
        <f>I129*F127</f>
        <v>1097.4137028640578</v>
      </c>
      <c r="H127" s="57" t="s">
        <v>117</v>
      </c>
      <c r="I127" s="58">
        <f>I96</f>
        <v>106.87599999999999</v>
      </c>
    </row>
    <row r="128" spans="1:12" s="61" customFormat="1" ht="16.5" customHeight="1" x14ac:dyDescent="0.25">
      <c r="A128" s="171" t="s">
        <v>118</v>
      </c>
      <c r="B128" s="17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72">
        <f>I48</f>
        <v>2791.5888</v>
      </c>
      <c r="B129" s="172"/>
      <c r="C129" s="62">
        <f>I66</f>
        <v>1027.3046784000001</v>
      </c>
      <c r="D129" s="62">
        <f>I78</f>
        <v>688.24969072535669</v>
      </c>
      <c r="E129" s="62">
        <f>I85</f>
        <v>198.64945900799998</v>
      </c>
      <c r="F129" s="62">
        <f>I89</f>
        <v>253.27588618693136</v>
      </c>
      <c r="G129" s="62">
        <f>I99</f>
        <v>634.87599999999998</v>
      </c>
      <c r="H129" s="62">
        <f>A129+C129+D129+E129+F129+G129</f>
        <v>5593.9445143202884</v>
      </c>
      <c r="I129" s="62">
        <f>H129-I127</f>
        <v>5487.0685143202882</v>
      </c>
      <c r="J129" s="34"/>
    </row>
    <row r="130" spans="1:12" ht="4.5" customHeight="1" x14ac:dyDescent="0.25">
      <c r="A130" s="29"/>
      <c r="B130" s="173"/>
      <c r="C130" s="173"/>
      <c r="D130" s="173"/>
      <c r="E130" s="173"/>
      <c r="F130" s="173"/>
      <c r="G130" s="173"/>
      <c r="H130" s="173"/>
      <c r="I130" s="17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7" t="s">
        <v>127</v>
      </c>
      <c r="C132" s="137"/>
      <c r="D132" s="137"/>
      <c r="E132" s="137"/>
      <c r="F132" s="137"/>
      <c r="G132" s="137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37" t="s">
        <v>128</v>
      </c>
      <c r="C133" s="137"/>
      <c r="D133" s="137"/>
      <c r="E133" s="137"/>
      <c r="F133" s="137"/>
      <c r="G133" s="137"/>
      <c r="H133" s="23">
        <f>I133/$I$142</f>
        <v>0</v>
      </c>
      <c r="I133" s="24">
        <v>0</v>
      </c>
    </row>
    <row r="134" spans="1:12" ht="34.5" customHeight="1" x14ac:dyDescent="0.25">
      <c r="A134" s="155" t="s">
        <v>197</v>
      </c>
      <c r="B134" s="155"/>
      <c r="C134" s="155"/>
      <c r="D134" s="155"/>
      <c r="E134" s="155"/>
      <c r="F134" s="155"/>
      <c r="G134" s="155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7" t="s">
        <v>129</v>
      </c>
      <c r="C137" s="137"/>
      <c r="D137" s="137"/>
      <c r="E137" s="137"/>
      <c r="F137" s="137"/>
      <c r="G137" s="137"/>
      <c r="H137" s="23">
        <f>I137/I142</f>
        <v>0</v>
      </c>
      <c r="I137" s="24">
        <v>0</v>
      </c>
    </row>
    <row r="138" spans="1:12" ht="35.1" customHeight="1" x14ac:dyDescent="0.25">
      <c r="A138" s="155" t="s">
        <v>196</v>
      </c>
      <c r="B138" s="155"/>
      <c r="C138" s="155"/>
      <c r="D138" s="155"/>
      <c r="E138" s="155"/>
      <c r="F138" s="155"/>
      <c r="G138" s="155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4" t="s">
        <v>130</v>
      </c>
      <c r="B140" s="174"/>
      <c r="C140" s="174"/>
      <c r="D140" s="174"/>
      <c r="E140" s="174"/>
      <c r="F140" s="55">
        <v>0.18</v>
      </c>
      <c r="G140" s="56">
        <f>I142*F140</f>
        <v>987.67233257765179</v>
      </c>
      <c r="H140" s="57" t="s">
        <v>117</v>
      </c>
      <c r="I140" s="58">
        <f>I96</f>
        <v>106.87599999999999</v>
      </c>
      <c r="L140" s="2"/>
    </row>
    <row r="141" spans="1:12" s="61" customFormat="1" ht="16.5" customHeight="1" x14ac:dyDescent="0.25">
      <c r="A141" s="171" t="s">
        <v>118</v>
      </c>
      <c r="B141" s="17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72">
        <f>I48</f>
        <v>2791.5888</v>
      </c>
      <c r="B142" s="172"/>
      <c r="C142" s="62">
        <f>I66</f>
        <v>1027.3046784000001</v>
      </c>
      <c r="D142" s="62">
        <f>I78</f>
        <v>688.24969072535669</v>
      </c>
      <c r="E142" s="62">
        <f>I85</f>
        <v>198.64945900799998</v>
      </c>
      <c r="F142" s="62">
        <f>I89</f>
        <v>253.27588618693136</v>
      </c>
      <c r="G142" s="62">
        <f>I99</f>
        <v>634.87599999999998</v>
      </c>
      <c r="H142" s="62">
        <f>A142+C142+D142+E142+F142+G142</f>
        <v>5593.9445143202884</v>
      </c>
      <c r="I142" s="62">
        <f>H142-I140</f>
        <v>5487.0685143202882</v>
      </c>
      <c r="J142" s="34"/>
      <c r="L142" s="2"/>
    </row>
    <row r="143" spans="1:12" ht="4.5" customHeight="1" x14ac:dyDescent="0.25"/>
    <row r="144" spans="1:12" ht="12" customHeight="1" x14ac:dyDescent="0.25">
      <c r="A144" s="168" t="s">
        <v>131</v>
      </c>
      <c r="B144" s="168"/>
      <c r="C144" s="168"/>
      <c r="D144" s="168"/>
      <c r="E144" s="168"/>
      <c r="F144" s="168"/>
      <c r="G144" s="168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9" t="s">
        <v>132</v>
      </c>
      <c r="B146" s="149"/>
      <c r="C146" s="149"/>
      <c r="D146" s="149"/>
      <c r="E146" s="149"/>
      <c r="F146" s="149"/>
      <c r="G146" s="149"/>
      <c r="H146" s="149"/>
      <c r="I146" s="149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7" t="s">
        <v>134</v>
      </c>
      <c r="C148" s="137"/>
      <c r="D148" s="137"/>
      <c r="E148" s="137"/>
      <c r="F148" s="137"/>
      <c r="G148" s="137"/>
      <c r="H148" s="23">
        <f>I148/$I$113</f>
        <v>6.9259456579648373E-3</v>
      </c>
      <c r="I148" s="24">
        <f>($D$158/$E$160)*H158</f>
        <v>38.743355719852822</v>
      </c>
    </row>
    <row r="149" spans="1:10" ht="15" customHeight="1" x14ac:dyDescent="0.25">
      <c r="A149" s="14">
        <v>2</v>
      </c>
      <c r="B149" s="137" t="s">
        <v>135</v>
      </c>
      <c r="C149" s="137"/>
      <c r="D149" s="137"/>
      <c r="E149" s="137"/>
      <c r="F149" s="137"/>
      <c r="G149" s="137"/>
      <c r="H149" s="23">
        <f>I149/$I$113</f>
        <v>3.1965903036760786E-2</v>
      </c>
      <c r="I149" s="24">
        <f>($D$158/$E$160)*H159</f>
        <v>178.81548793778225</v>
      </c>
    </row>
    <row r="150" spans="1:10" ht="15" customHeight="1" x14ac:dyDescent="0.25">
      <c r="A150" s="14">
        <v>3</v>
      </c>
      <c r="B150" s="137" t="s">
        <v>14</v>
      </c>
      <c r="C150" s="137"/>
      <c r="D150" s="137"/>
      <c r="E150" s="137"/>
      <c r="F150" s="137"/>
      <c r="G150" s="137"/>
      <c r="H150" s="23">
        <f>I150/$I$113</f>
        <v>2.6638252530633989E-2</v>
      </c>
      <c r="I150" s="24">
        <f>($D$158/$E$160)*H160</f>
        <v>149.01290661481855</v>
      </c>
    </row>
    <row r="151" spans="1:10" ht="15" customHeight="1" x14ac:dyDescent="0.25">
      <c r="A151" s="14">
        <v>4</v>
      </c>
      <c r="B151" s="137" t="s">
        <v>136</v>
      </c>
      <c r="C151" s="137"/>
      <c r="D151" s="137"/>
      <c r="E151" s="137"/>
      <c r="F151" s="137"/>
      <c r="G151" s="137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7" t="s">
        <v>137</v>
      </c>
      <c r="C152" s="137"/>
      <c r="D152" s="137"/>
      <c r="E152" s="137"/>
      <c r="F152" s="137"/>
      <c r="G152" s="137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55" t="s">
        <v>138</v>
      </c>
      <c r="B153" s="155"/>
      <c r="C153" s="155"/>
      <c r="D153" s="155"/>
      <c r="E153" s="155"/>
      <c r="F153" s="155"/>
      <c r="G153" s="155"/>
      <c r="H153" s="25">
        <f>H148+H149+H150+H151+H152</f>
        <v>6.5530101225359613E-2</v>
      </c>
      <c r="I153" s="26">
        <f>SUM(I148:I152)</f>
        <v>366.57175027245364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75" t="s">
        <v>142</v>
      </c>
      <c r="C155" s="175"/>
      <c r="D155" s="175"/>
      <c r="E155" s="175"/>
      <c r="F155" s="175"/>
      <c r="G155" s="175"/>
      <c r="H155" s="175"/>
      <c r="I155" s="175"/>
    </row>
    <row r="156" spans="1:10" ht="13.5" customHeight="1" x14ac:dyDescent="0.25">
      <c r="A156" s="165" t="s">
        <v>143</v>
      </c>
      <c r="B156" s="165"/>
      <c r="C156" s="165"/>
      <c r="D156" s="165"/>
      <c r="E156" s="165"/>
      <c r="F156" s="165"/>
      <c r="G156" s="165"/>
      <c r="H156" s="165"/>
      <c r="I156" s="165"/>
    </row>
    <row r="157" spans="1:10" ht="13.5" customHeight="1" x14ac:dyDescent="0.25">
      <c r="A157" s="134" t="s">
        <v>144</v>
      </c>
      <c r="B157" s="134"/>
      <c r="C157" s="3" t="s">
        <v>145</v>
      </c>
      <c r="D157" s="176" t="s">
        <v>146</v>
      </c>
      <c r="E157" s="176"/>
      <c r="F157" s="3" t="s">
        <v>147</v>
      </c>
      <c r="G157" s="3" t="s">
        <v>148</v>
      </c>
      <c r="H157" s="177" t="s">
        <v>149</v>
      </c>
      <c r="I157" s="177"/>
    </row>
    <row r="158" spans="1:10" ht="13.5" customHeight="1" x14ac:dyDescent="0.25">
      <c r="A158" s="178">
        <f>I113</f>
        <v>5593.9445143202884</v>
      </c>
      <c r="B158" s="178"/>
      <c r="C158" s="24">
        <f>I144</f>
        <v>0</v>
      </c>
      <c r="D158" s="179">
        <f>A158+C158</f>
        <v>5593.9445143202884</v>
      </c>
      <c r="E158" s="179"/>
      <c r="F158" s="14" t="s">
        <v>134</v>
      </c>
      <c r="G158" s="43">
        <v>1.6500000000000001E-2</v>
      </c>
      <c r="H158" s="180">
        <v>6.4999999999999997E-3</v>
      </c>
      <c r="I158" s="180"/>
      <c r="J158" s="34"/>
    </row>
    <row r="159" spans="1:10" ht="13.5" customHeight="1" x14ac:dyDescent="0.25">
      <c r="A159" s="137" t="s">
        <v>150</v>
      </c>
      <c r="B159" s="137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80">
        <v>0.03</v>
      </c>
      <c r="I159" s="180"/>
    </row>
    <row r="160" spans="1:10" ht="13.5" customHeight="1" x14ac:dyDescent="0.25">
      <c r="A160" s="181" t="s">
        <v>151</v>
      </c>
      <c r="B160" s="18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80">
        <f>I11</f>
        <v>2.5000000000000001E-2</v>
      </c>
      <c r="I160" s="180"/>
    </row>
    <row r="161" spans="1:10" ht="13.5" customHeight="1" x14ac:dyDescent="0.25">
      <c r="A161" s="181" t="s">
        <v>152</v>
      </c>
      <c r="B161" s="18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80">
        <v>0</v>
      </c>
      <c r="I161" s="180"/>
    </row>
    <row r="162" spans="1:10" ht="13.5" customHeight="1" x14ac:dyDescent="0.25">
      <c r="A162" s="182" t="s">
        <v>154</v>
      </c>
      <c r="B162" s="182" t="s">
        <v>155</v>
      </c>
      <c r="C162" s="182"/>
      <c r="D162" s="182"/>
      <c r="E162" s="182"/>
      <c r="F162" s="12" t="s">
        <v>156</v>
      </c>
      <c r="G162" s="43">
        <v>0</v>
      </c>
      <c r="H162" s="180">
        <v>0</v>
      </c>
      <c r="I162" s="180"/>
    </row>
    <row r="163" spans="1:10" ht="18" customHeight="1" x14ac:dyDescent="0.25">
      <c r="A163" s="182"/>
      <c r="B163" s="182"/>
      <c r="C163" s="182"/>
      <c r="D163" s="182"/>
      <c r="E163" s="182"/>
      <c r="F163" s="3" t="s">
        <v>157</v>
      </c>
      <c r="G163" s="68">
        <f>SUM(G158:G162)</f>
        <v>0.11749999999999999</v>
      </c>
      <c r="H163" s="183">
        <f>SUM(H158:I162)</f>
        <v>6.1499999999999999E-2</v>
      </c>
      <c r="I163" s="183"/>
    </row>
    <row r="164" spans="1:10" ht="48.75" customHeight="1" x14ac:dyDescent="0.25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2" customHeight="1" x14ac:dyDescent="0.25">
      <c r="A165" s="29" t="s">
        <v>159</v>
      </c>
      <c r="B165" s="175" t="s">
        <v>160</v>
      </c>
      <c r="C165" s="175"/>
      <c r="D165" s="175"/>
      <c r="E165" s="175"/>
      <c r="F165" s="175"/>
      <c r="G165" s="175"/>
      <c r="H165" s="175"/>
      <c r="I165" s="175"/>
    </row>
    <row r="166" spans="1:10" ht="4.5" customHeight="1" x14ac:dyDescent="0.25">
      <c r="A166" s="69"/>
      <c r="B166" s="185"/>
      <c r="C166" s="185"/>
      <c r="D166" s="185"/>
      <c r="E166" s="185"/>
      <c r="F166" s="185"/>
      <c r="G166" s="185"/>
      <c r="H166" s="185"/>
      <c r="I166" s="185"/>
    </row>
    <row r="167" spans="1:10" ht="12" customHeight="1" x14ac:dyDescent="0.25">
      <c r="A167" s="168" t="s">
        <v>161</v>
      </c>
      <c r="B167" s="168"/>
      <c r="C167" s="168"/>
      <c r="D167" s="168"/>
      <c r="E167" s="168"/>
      <c r="F167" s="168"/>
      <c r="G167" s="168"/>
      <c r="H167" s="47">
        <f>H153</f>
        <v>6.5530101225359613E-2</v>
      </c>
      <c r="I167" s="48">
        <f>I153</f>
        <v>366.57175027245364</v>
      </c>
    </row>
    <row r="168" spans="1:10" ht="4.5" customHeight="1" x14ac:dyDescent="0.25"/>
    <row r="169" spans="1:10" ht="11.25" customHeight="1" x14ac:dyDescent="0.25">
      <c r="A169" s="186" t="s">
        <v>162</v>
      </c>
      <c r="B169" s="186"/>
      <c r="C169" s="186"/>
      <c r="D169" s="186"/>
      <c r="E169" s="186"/>
      <c r="F169" s="186"/>
      <c r="G169" s="186"/>
      <c r="H169" s="186"/>
      <c r="I169" s="186"/>
    </row>
    <row r="170" spans="1:10" ht="11.25" customHeight="1" x14ac:dyDescent="0.25">
      <c r="A170" s="149" t="s">
        <v>35</v>
      </c>
      <c r="B170" s="149"/>
      <c r="C170" s="149"/>
      <c r="D170" s="149"/>
      <c r="E170" s="149"/>
      <c r="F170" s="149"/>
      <c r="G170" s="149"/>
      <c r="H170" s="149"/>
      <c r="I170" s="149"/>
    </row>
    <row r="171" spans="1:10" ht="15" customHeight="1" x14ac:dyDescent="0.25">
      <c r="A171" s="14">
        <v>1</v>
      </c>
      <c r="B171" s="137" t="s">
        <v>163</v>
      </c>
      <c r="C171" s="137"/>
      <c r="D171" s="137"/>
      <c r="E171" s="137"/>
      <c r="F171" s="137"/>
      <c r="G171" s="137"/>
      <c r="H171" s="23">
        <f>I171/$G$194</f>
        <v>0.46834681361124308</v>
      </c>
      <c r="I171" s="70">
        <f>I48</f>
        <v>2791.5888</v>
      </c>
    </row>
    <row r="172" spans="1:10" ht="15" customHeight="1" x14ac:dyDescent="0.25">
      <c r="A172" s="14">
        <v>2</v>
      </c>
      <c r="B172" s="137" t="s">
        <v>164</v>
      </c>
      <c r="C172" s="137"/>
      <c r="D172" s="137"/>
      <c r="E172" s="137"/>
      <c r="F172" s="137"/>
      <c r="G172" s="137"/>
      <c r="H172" s="23">
        <f>I172/$G$194</f>
        <v>0.3636395939720472</v>
      </c>
      <c r="I172" s="70">
        <f>I66+I78+I85+I89</f>
        <v>2167.4797143202882</v>
      </c>
    </row>
    <row r="173" spans="1:10" ht="15" customHeight="1" x14ac:dyDescent="0.25">
      <c r="A173" s="14">
        <v>3</v>
      </c>
      <c r="B173" s="137" t="s">
        <v>165</v>
      </c>
      <c r="C173" s="137"/>
      <c r="D173" s="137"/>
      <c r="E173" s="137"/>
      <c r="F173" s="137"/>
      <c r="G173" s="137"/>
      <c r="H173" s="23">
        <f>I173/$G$194</f>
        <v>0.10651359241670964</v>
      </c>
      <c r="I173" s="70">
        <f>I99</f>
        <v>634.87599999999998</v>
      </c>
    </row>
    <row r="174" spans="1:10" s="28" customFormat="1" ht="15" customHeight="1" x14ac:dyDescent="0.25">
      <c r="A174" s="168" t="s">
        <v>166</v>
      </c>
      <c r="B174" s="168"/>
      <c r="C174" s="168"/>
      <c r="D174" s="168"/>
      <c r="E174" s="168"/>
      <c r="F174" s="168"/>
      <c r="G174" s="168"/>
      <c r="H174" s="47">
        <f>H171+H172+H173</f>
        <v>0.9385</v>
      </c>
      <c r="I174" s="48">
        <f>SUM(I171:I173)</f>
        <v>5593.9445143202884</v>
      </c>
      <c r="J174" s="35"/>
    </row>
    <row r="175" spans="1:10" ht="4.5" customHeight="1" x14ac:dyDescent="0.25"/>
    <row r="176" spans="1:10" ht="11.25" customHeight="1" x14ac:dyDescent="0.25">
      <c r="A176" s="149" t="s">
        <v>109</v>
      </c>
      <c r="B176" s="149"/>
      <c r="C176" s="149"/>
      <c r="D176" s="149"/>
      <c r="E176" s="149"/>
      <c r="F176" s="149"/>
      <c r="G176" s="149"/>
      <c r="H176" s="149"/>
      <c r="I176" s="149"/>
    </row>
    <row r="177" spans="1:11" ht="15" customHeight="1" x14ac:dyDescent="0.25">
      <c r="A177" s="14">
        <v>1</v>
      </c>
      <c r="B177" s="137" t="s">
        <v>167</v>
      </c>
      <c r="C177" s="137"/>
      <c r="D177" s="137"/>
      <c r="E177" s="137"/>
      <c r="F177" s="137"/>
      <c r="G177" s="137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37" t="s">
        <v>168</v>
      </c>
      <c r="C178" s="137"/>
      <c r="D178" s="137"/>
      <c r="E178" s="137"/>
      <c r="F178" s="137"/>
      <c r="G178" s="137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37" t="s">
        <v>169</v>
      </c>
      <c r="C179" s="137"/>
      <c r="D179" s="137"/>
      <c r="E179" s="137"/>
      <c r="F179" s="137"/>
      <c r="G179" s="137"/>
      <c r="H179" s="23">
        <f t="shared" si="5"/>
        <v>0</v>
      </c>
      <c r="I179" s="24">
        <f>I138</f>
        <v>0</v>
      </c>
    </row>
    <row r="180" spans="1:11" ht="15" customHeight="1" x14ac:dyDescent="0.25">
      <c r="A180" s="168" t="s">
        <v>170</v>
      </c>
      <c r="B180" s="168"/>
      <c r="C180" s="168"/>
      <c r="D180" s="168"/>
      <c r="E180" s="168"/>
      <c r="F180" s="168"/>
      <c r="G180" s="168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9" t="s">
        <v>132</v>
      </c>
      <c r="B182" s="149"/>
      <c r="C182" s="149"/>
      <c r="D182" s="149"/>
      <c r="E182" s="149"/>
      <c r="F182" s="149"/>
      <c r="G182" s="149"/>
      <c r="H182" s="149"/>
      <c r="I182" s="149"/>
    </row>
    <row r="183" spans="1:11" ht="15" customHeight="1" x14ac:dyDescent="0.25">
      <c r="A183" s="14">
        <v>1</v>
      </c>
      <c r="B183" s="137" t="s">
        <v>171</v>
      </c>
      <c r="C183" s="137"/>
      <c r="D183" s="137"/>
      <c r="E183" s="137"/>
      <c r="F183" s="137"/>
      <c r="G183" s="137"/>
      <c r="H183" s="23">
        <f>I183/$G$194</f>
        <v>6.1499999999999999E-2</v>
      </c>
      <c r="I183" s="24">
        <f>I153</f>
        <v>366.57175027245364</v>
      </c>
    </row>
    <row r="184" spans="1:11" ht="15" customHeight="1" x14ac:dyDescent="0.25">
      <c r="A184" s="168" t="s">
        <v>172</v>
      </c>
      <c r="B184" s="168"/>
      <c r="C184" s="168"/>
      <c r="D184" s="168"/>
      <c r="E184" s="168"/>
      <c r="F184" s="168"/>
      <c r="G184" s="168"/>
      <c r="H184" s="47">
        <f>H183</f>
        <v>6.1499999999999999E-2</v>
      </c>
      <c r="I184" s="48">
        <f>I153</f>
        <v>366.57175027245364</v>
      </c>
      <c r="K184" s="41"/>
    </row>
    <row r="185" spans="1:11" ht="4.5" customHeight="1" x14ac:dyDescent="0.25"/>
    <row r="186" spans="1:11" ht="11.25" customHeight="1" x14ac:dyDescent="0.25">
      <c r="A186" s="194" t="s">
        <v>205</v>
      </c>
      <c r="B186" s="194"/>
      <c r="C186" s="194"/>
      <c r="D186" s="194"/>
      <c r="E186" s="194"/>
      <c r="F186" s="194"/>
      <c r="G186" s="194"/>
      <c r="H186" s="194"/>
      <c r="I186" s="194"/>
    </row>
    <row r="187" spans="1:11" ht="4.9000000000000004" customHeight="1" x14ac:dyDescent="0.25">
      <c r="A187" s="187"/>
      <c r="B187" s="187"/>
      <c r="C187" s="187"/>
      <c r="D187" s="187"/>
      <c r="E187" s="187"/>
      <c r="F187" s="187"/>
      <c r="G187" s="187"/>
      <c r="H187" s="187"/>
      <c r="I187" s="187"/>
    </row>
    <row r="188" spans="1:11" ht="22.5" customHeight="1" x14ac:dyDescent="0.25">
      <c r="A188" s="198" t="s">
        <v>210</v>
      </c>
      <c r="B188" s="199"/>
      <c r="C188" s="199"/>
      <c r="D188" s="199"/>
      <c r="E188" s="199"/>
      <c r="F188" s="199"/>
      <c r="G188" s="199"/>
      <c r="H188" s="20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7"/>
      <c r="H189" s="97"/>
      <c r="I189" s="97"/>
    </row>
    <row r="190" spans="1:11" ht="63.75" customHeight="1" x14ac:dyDescent="0.25">
      <c r="A190" s="194" t="s">
        <v>206</v>
      </c>
      <c r="B190" s="194"/>
      <c r="C190" s="194"/>
      <c r="D190" s="194"/>
      <c r="E190" s="194"/>
      <c r="F190" s="194"/>
      <c r="G190" s="195" t="s">
        <v>208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0"/>
      <c r="H191" s="91"/>
      <c r="I191" s="91">
        <f>((H70+H76+H77+H82+H83+H84)+((H70+H76+H77+H82+H83+H84)*H66))*I48*H194</f>
        <v>2149.6475012044034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207</v>
      </c>
      <c r="B193" s="189"/>
      <c r="C193" s="189"/>
      <c r="D193" s="189"/>
      <c r="E193" s="189"/>
      <c r="F193" s="19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7">
        <f>I174+I180+I184</f>
        <v>5960.5162645927421</v>
      </c>
      <c r="H194" s="88">
        <f>IF(D6="12x36",2,1)</f>
        <v>2</v>
      </c>
      <c r="I194" s="89">
        <f>G194*H194</f>
        <v>11921.032529185484</v>
      </c>
    </row>
  </sheetData>
  <mergeCells count="181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151" zoomScale="110" zoomScaleNormal="130" zoomScaleSheetLayoutView="11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4"/>
    </row>
    <row r="2" spans="1:11" ht="22.5" customHeight="1" x14ac:dyDescent="0.25">
      <c r="A2" s="134" t="s">
        <v>1</v>
      </c>
      <c r="B2" s="134"/>
      <c r="C2" s="135" t="s">
        <v>235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1" t="s">
        <v>5</v>
      </c>
      <c r="B5" s="141"/>
      <c r="C5" s="141"/>
      <c r="D5" s="138" t="s">
        <v>244</v>
      </c>
      <c r="E5" s="138"/>
      <c r="F5" s="138"/>
      <c r="G5" s="139" t="str">
        <f>IF(D6="12x36","Regime de trabalho:","Quantidade de HORAS/MÊS")</f>
        <v>Regime de trabalho:</v>
      </c>
      <c r="H5" s="139"/>
      <c r="I5" s="140" t="str">
        <f>IF(D6="12x36",D6,5*D6)</f>
        <v>12x36</v>
      </c>
    </row>
    <row r="6" spans="1:11" ht="18.75" customHeight="1" x14ac:dyDescent="0.25">
      <c r="A6" s="141" t="str">
        <f>IF(D6="12x36","Regime de trabalho:","Regime de trabalho (horas semanais):")</f>
        <v>Regime de trabalho:</v>
      </c>
      <c r="B6" s="141"/>
      <c r="C6" s="141"/>
      <c r="D6" s="141" t="s">
        <v>232</v>
      </c>
      <c r="E6" s="141"/>
      <c r="F6" s="141"/>
      <c r="G6" s="139"/>
      <c r="H6" s="139"/>
      <c r="I6" s="140"/>
    </row>
    <row r="7" spans="1:11" ht="22.5" customHeight="1" x14ac:dyDescent="0.25">
      <c r="A7" s="141" t="s">
        <v>6</v>
      </c>
      <c r="B7" s="141"/>
      <c r="C7" s="141"/>
      <c r="D7" s="137" t="s">
        <v>233</v>
      </c>
      <c r="E7" s="137"/>
      <c r="F7" s="137"/>
      <c r="G7" s="142" t="s">
        <v>7</v>
      </c>
      <c r="H7" s="142"/>
      <c r="I7" s="143" t="s">
        <v>8</v>
      </c>
    </row>
    <row r="8" spans="1:11" ht="22.5" customHeight="1" x14ac:dyDescent="0.25">
      <c r="A8" s="141" t="s">
        <v>9</v>
      </c>
      <c r="B8" s="141"/>
      <c r="C8" s="141"/>
      <c r="D8" s="137" t="s">
        <v>17</v>
      </c>
      <c r="E8" s="137"/>
      <c r="F8" s="137"/>
      <c r="G8" s="142"/>
      <c r="H8" s="142"/>
      <c r="I8" s="143"/>
    </row>
    <row r="9" spans="1:11" ht="24.75" customHeight="1" x14ac:dyDescent="0.25">
      <c r="A9" s="141" t="s">
        <v>10</v>
      </c>
      <c r="B9" s="141"/>
      <c r="C9" s="141"/>
      <c r="D9" s="141" t="s">
        <v>234</v>
      </c>
      <c r="E9" s="141"/>
      <c r="F9" s="141"/>
      <c r="G9" s="142" t="s">
        <v>11</v>
      </c>
      <c r="H9" s="142"/>
      <c r="I9" s="9">
        <v>0.3</v>
      </c>
    </row>
    <row r="10" spans="1:11" ht="32.25" customHeight="1" x14ac:dyDescent="0.25">
      <c r="A10" s="144" t="s">
        <v>12</v>
      </c>
      <c r="B10" s="144"/>
      <c r="C10" s="144"/>
      <c r="D10" s="144"/>
      <c r="E10" s="144"/>
      <c r="F10" s="144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45" t="s">
        <v>14</v>
      </c>
      <c r="B11" s="145"/>
      <c r="C11" s="145"/>
      <c r="D11" s="145"/>
      <c r="E11" s="145"/>
      <c r="F11" s="145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46" t="s">
        <v>16</v>
      </c>
      <c r="B12" s="146"/>
      <c r="C12" s="146"/>
      <c r="D12" s="146"/>
      <c r="E12" s="146"/>
      <c r="F12" s="146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46" t="s">
        <v>19</v>
      </c>
      <c r="B13" s="146"/>
      <c r="C13" s="146"/>
      <c r="D13" s="146"/>
      <c r="E13" s="146"/>
      <c r="F13" s="146"/>
      <c r="G13" s="10"/>
      <c r="H13" s="10"/>
      <c r="I13" s="15">
        <v>22</v>
      </c>
    </row>
    <row r="14" spans="1:11" ht="15" customHeight="1" x14ac:dyDescent="0.25">
      <c r="A14" s="145" t="s">
        <v>20</v>
      </c>
      <c r="B14" s="145"/>
      <c r="C14" s="145"/>
      <c r="D14" s="145"/>
      <c r="E14" s="145"/>
      <c r="F14" s="145"/>
      <c r="G14" s="147" t="s">
        <v>17</v>
      </c>
      <c r="H14" s="10" t="s">
        <v>21</v>
      </c>
      <c r="I14" s="11">
        <v>5.3</v>
      </c>
    </row>
    <row r="15" spans="1:11" x14ac:dyDescent="0.25">
      <c r="A15" s="145"/>
      <c r="B15" s="145"/>
      <c r="C15" s="145"/>
      <c r="D15" s="145"/>
      <c r="E15" s="145"/>
      <c r="F15" s="145"/>
      <c r="G15" s="147"/>
      <c r="H15" s="10" t="s">
        <v>22</v>
      </c>
      <c r="I15" s="15">
        <f>I13</f>
        <v>22</v>
      </c>
    </row>
    <row r="16" spans="1:11" x14ac:dyDescent="0.25">
      <c r="A16" s="145"/>
      <c r="B16" s="145"/>
      <c r="C16" s="145"/>
      <c r="D16" s="145"/>
      <c r="E16" s="145"/>
      <c r="F16" s="145"/>
      <c r="G16" s="147"/>
      <c r="H16" s="10" t="s">
        <v>23</v>
      </c>
      <c r="I16" s="123">
        <v>0.06</v>
      </c>
    </row>
    <row r="17" spans="1:10" ht="11.25" customHeight="1" x14ac:dyDescent="0.25">
      <c r="A17" s="145" t="s">
        <v>176</v>
      </c>
      <c r="B17" s="145"/>
      <c r="C17" s="145"/>
      <c r="D17" s="145"/>
      <c r="E17" s="145"/>
      <c r="F17" s="145"/>
      <c r="G17" s="147" t="s">
        <v>17</v>
      </c>
      <c r="H17" s="10" t="s">
        <v>21</v>
      </c>
      <c r="I17" s="11">
        <v>30</v>
      </c>
    </row>
    <row r="18" spans="1:10" ht="11.25" customHeight="1" x14ac:dyDescent="0.25">
      <c r="A18" s="145"/>
      <c r="B18" s="145"/>
      <c r="C18" s="145"/>
      <c r="D18" s="145"/>
      <c r="E18" s="145"/>
      <c r="F18" s="145"/>
      <c r="G18" s="147"/>
      <c r="H18" s="10" t="s">
        <v>22</v>
      </c>
      <c r="I18" s="15">
        <f>I13</f>
        <v>22</v>
      </c>
    </row>
    <row r="19" spans="1:10" x14ac:dyDescent="0.25">
      <c r="A19" s="145"/>
      <c r="B19" s="145"/>
      <c r="C19" s="145"/>
      <c r="D19" s="145"/>
      <c r="E19" s="145"/>
      <c r="F19" s="145"/>
      <c r="G19" s="147"/>
      <c r="H19" s="10" t="s">
        <v>23</v>
      </c>
      <c r="I19" s="123">
        <v>0.2</v>
      </c>
    </row>
    <row r="20" spans="1:10" ht="11.25" customHeight="1" x14ac:dyDescent="0.25">
      <c r="A20" s="145" t="s">
        <v>25</v>
      </c>
      <c r="B20" s="145"/>
      <c r="C20" s="145"/>
      <c r="D20" s="145"/>
      <c r="E20" s="145"/>
      <c r="F20" s="145"/>
      <c r="G20" s="147" t="s">
        <v>17</v>
      </c>
      <c r="H20" s="10" t="s">
        <v>21</v>
      </c>
      <c r="I20" s="11" t="s">
        <v>8</v>
      </c>
    </row>
    <row r="21" spans="1:10" x14ac:dyDescent="0.25">
      <c r="A21" s="145"/>
      <c r="B21" s="145"/>
      <c r="C21" s="145"/>
      <c r="D21" s="145"/>
      <c r="E21" s="145"/>
      <c r="F21" s="145"/>
      <c r="G21" s="147"/>
      <c r="H21" s="10" t="s">
        <v>22</v>
      </c>
      <c r="I21" s="15" t="s">
        <v>8</v>
      </c>
    </row>
    <row r="22" spans="1:10" x14ac:dyDescent="0.25">
      <c r="A22" s="145"/>
      <c r="B22" s="145"/>
      <c r="C22" s="145"/>
      <c r="D22" s="145"/>
      <c r="E22" s="145"/>
      <c r="F22" s="145"/>
      <c r="G22" s="147"/>
      <c r="H22" s="10" t="s">
        <v>23</v>
      </c>
      <c r="I22" s="123" t="s">
        <v>8</v>
      </c>
    </row>
    <row r="23" spans="1:10" ht="36" customHeight="1" x14ac:dyDescent="0.25">
      <c r="A23" s="148" t="s">
        <v>202</v>
      </c>
      <c r="B23" s="148"/>
      <c r="C23" s="148"/>
      <c r="D23" s="148"/>
      <c r="E23" s="148"/>
      <c r="F23" s="14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45" t="s">
        <v>27</v>
      </c>
      <c r="B24" s="201"/>
      <c r="C24" s="201"/>
      <c r="D24" s="201"/>
      <c r="E24" s="201"/>
      <c r="F24" s="202"/>
      <c r="G24" s="16"/>
      <c r="H24" s="16" t="s">
        <v>28</v>
      </c>
      <c r="I24" s="18" t="s">
        <v>8</v>
      </c>
    </row>
    <row r="25" spans="1:10" ht="36" customHeight="1" x14ac:dyDescent="0.25">
      <c r="A25" s="145" t="s">
        <v>29</v>
      </c>
      <c r="B25" s="201"/>
      <c r="C25" s="201"/>
      <c r="D25" s="201"/>
      <c r="E25" s="201"/>
      <c r="F25" s="202"/>
      <c r="G25" s="10"/>
      <c r="H25" s="10" t="s">
        <v>18</v>
      </c>
      <c r="I25" s="11" t="s">
        <v>8</v>
      </c>
    </row>
    <row r="26" spans="1:10" ht="15" customHeight="1" x14ac:dyDescent="0.25">
      <c r="A26" s="203" t="s">
        <v>30</v>
      </c>
      <c r="B26" s="204"/>
      <c r="C26" s="204"/>
      <c r="D26" s="204"/>
      <c r="E26" s="204"/>
      <c r="F26" s="205"/>
      <c r="G26" s="16"/>
      <c r="H26" s="19" t="s">
        <v>31</v>
      </c>
      <c r="I26" s="20" t="s">
        <v>8</v>
      </c>
    </row>
    <row r="27" spans="1:10" ht="15" customHeight="1" x14ac:dyDescent="0.25">
      <c r="A27" s="144"/>
      <c r="B27" s="206"/>
      <c r="C27" s="206"/>
      <c r="D27" s="206"/>
      <c r="E27" s="206"/>
      <c r="F27" s="207"/>
      <c r="G27" s="16"/>
      <c r="H27" s="21" t="s">
        <v>32</v>
      </c>
      <c r="I27" s="9" t="s">
        <v>8</v>
      </c>
    </row>
    <row r="28" spans="1:10" ht="26.25" customHeight="1" x14ac:dyDescent="0.25">
      <c r="A28" s="145" t="s">
        <v>33</v>
      </c>
      <c r="B28" s="201"/>
      <c r="C28" s="201"/>
      <c r="D28" s="201"/>
      <c r="E28" s="201"/>
      <c r="F28" s="202"/>
      <c r="G28" s="16"/>
      <c r="H28" s="10" t="s">
        <v>31</v>
      </c>
      <c r="I28" s="20">
        <v>0</v>
      </c>
    </row>
    <row r="29" spans="1:10" ht="36.75" customHeight="1" x14ac:dyDescent="0.25">
      <c r="A29" s="146" t="s">
        <v>34</v>
      </c>
      <c r="B29" s="146"/>
      <c r="C29" s="146"/>
      <c r="D29" s="146"/>
      <c r="E29" s="146"/>
      <c r="F29" s="146"/>
      <c r="G29" s="10"/>
      <c r="H29" s="8" t="s">
        <v>28</v>
      </c>
      <c r="I29" s="9">
        <v>0.2</v>
      </c>
    </row>
    <row r="30" spans="1:10" ht="24.75" customHeight="1" x14ac:dyDescent="0.25">
      <c r="A30" s="134" t="s">
        <v>177</v>
      </c>
      <c r="B30" s="134"/>
      <c r="C30" s="134"/>
      <c r="D30" s="134"/>
      <c r="E30" s="134"/>
      <c r="F30" s="134"/>
      <c r="G30" s="147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34"/>
      <c r="B31" s="134"/>
      <c r="C31" s="134"/>
      <c r="D31" s="134"/>
      <c r="E31" s="134"/>
      <c r="F31" s="134"/>
      <c r="G31" s="147"/>
      <c r="H31" s="16" t="s">
        <v>179</v>
      </c>
      <c r="I31" s="16">
        <f>I10/H10*20%</f>
        <v>1.9140000000000001</v>
      </c>
    </row>
    <row r="32" spans="1:10" ht="29.25" customHeight="1" x14ac:dyDescent="0.25">
      <c r="A32" s="176" t="s">
        <v>180</v>
      </c>
      <c r="B32" s="176"/>
      <c r="C32" s="176"/>
      <c r="D32" s="176"/>
      <c r="E32" s="176"/>
      <c r="F32" s="176"/>
      <c r="G32" s="147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76"/>
      <c r="B33" s="176"/>
      <c r="C33" s="176"/>
      <c r="D33" s="176"/>
      <c r="E33" s="176"/>
      <c r="F33" s="176"/>
      <c r="G33" s="147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49" t="s">
        <v>35</v>
      </c>
      <c r="B35" s="149"/>
      <c r="C35" s="149"/>
      <c r="D35" s="149"/>
      <c r="E35" s="149"/>
      <c r="F35" s="149"/>
      <c r="G35" s="149"/>
      <c r="H35" s="149"/>
      <c r="I35" s="149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7" t="s">
        <v>40</v>
      </c>
      <c r="C37" s="137"/>
      <c r="D37" s="137"/>
      <c r="E37" s="137"/>
      <c r="F37" s="137"/>
      <c r="G37" s="137"/>
      <c r="H37" s="23">
        <f t="shared" ref="H37:H46" si="0">I37/$I$55</f>
        <v>0.63141682919629449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37" t="s">
        <v>181</v>
      </c>
      <c r="C38" s="137"/>
      <c r="D38" s="137"/>
      <c r="E38" s="137"/>
      <c r="F38" s="137"/>
      <c r="G38" s="137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37" t="s">
        <v>41</v>
      </c>
      <c r="C39" s="137"/>
      <c r="D39" s="137"/>
      <c r="E39" s="137"/>
      <c r="F39" s="137"/>
      <c r="G39" s="137"/>
      <c r="H39" s="23">
        <f t="shared" si="0"/>
        <v>0.22470994734765493</v>
      </c>
      <c r="I39" s="24">
        <f>IF(I9=30%,(I37+I53+I46+I49+I52+I54)*I9,0)</f>
        <v>749.27417400000002</v>
      </c>
    </row>
    <row r="40" spans="1:10" ht="15" customHeight="1" x14ac:dyDescent="0.25">
      <c r="A40" s="14">
        <f t="shared" si="1"/>
        <v>4</v>
      </c>
      <c r="B40" s="137" t="s">
        <v>42</v>
      </c>
      <c r="C40" s="137"/>
      <c r="D40" s="137"/>
      <c r="E40" s="137"/>
      <c r="F40" s="137"/>
      <c r="G40" s="13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37" t="s">
        <v>43</v>
      </c>
      <c r="C41" s="137"/>
      <c r="D41" s="137"/>
      <c r="E41" s="137"/>
      <c r="F41" s="137"/>
      <c r="G41" s="13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37" t="s">
        <v>44</v>
      </c>
      <c r="C42" s="137"/>
      <c r="D42" s="137"/>
      <c r="E42" s="137"/>
      <c r="F42" s="137"/>
      <c r="G42" s="13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37" t="s">
        <v>192</v>
      </c>
      <c r="C43" s="137"/>
      <c r="D43" s="137"/>
      <c r="E43" s="137"/>
      <c r="F43" s="137"/>
      <c r="G43" s="137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37" t="s">
        <v>45</v>
      </c>
      <c r="C44" s="137"/>
      <c r="D44" s="137"/>
      <c r="E44" s="137"/>
      <c r="F44" s="137"/>
      <c r="G44" s="137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37" t="s">
        <v>46</v>
      </c>
      <c r="C45" s="137"/>
      <c r="D45" s="137"/>
      <c r="E45" s="137"/>
      <c r="F45" s="137"/>
      <c r="G45" s="137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37" t="s">
        <v>182</v>
      </c>
      <c r="C46" s="137"/>
      <c r="D46" s="137"/>
      <c r="E46" s="137"/>
      <c r="F46" s="137"/>
      <c r="G46" s="137"/>
      <c r="H46" s="23">
        <f t="shared" si="0"/>
        <v>1.8641146843772476E-2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208" t="s">
        <v>198</v>
      </c>
      <c r="C47" s="209"/>
      <c r="D47" s="209"/>
      <c r="E47" s="209"/>
      <c r="F47" s="209"/>
      <c r="G47" s="210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208" t="s">
        <v>199</v>
      </c>
      <c r="C48" s="209"/>
      <c r="D48" s="209"/>
      <c r="E48" s="209"/>
      <c r="F48" s="209"/>
      <c r="G48" s="210"/>
      <c r="H48" s="23">
        <f t="shared" si="2"/>
        <v>5.592344053131742E-3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37" t="s">
        <v>183</v>
      </c>
      <c r="C49" s="137"/>
      <c r="D49" s="137"/>
      <c r="E49" s="137"/>
      <c r="F49" s="137"/>
      <c r="G49" s="137"/>
      <c r="H49" s="23">
        <f>I49/$I$55</f>
        <v>6.8881835912323039E-2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208" t="s">
        <v>200</v>
      </c>
      <c r="C50" s="209"/>
      <c r="D50" s="209"/>
      <c r="E50" s="209"/>
      <c r="F50" s="209"/>
      <c r="G50" s="210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208" t="s">
        <v>201</v>
      </c>
      <c r="C51" s="209"/>
      <c r="D51" s="209"/>
      <c r="E51" s="209"/>
      <c r="F51" s="209"/>
      <c r="G51" s="210"/>
      <c r="H51" s="23">
        <f t="shared" si="3"/>
        <v>2.0664550773696909E-2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37" t="s">
        <v>184</v>
      </c>
      <c r="C52" s="137"/>
      <c r="D52" s="137"/>
      <c r="E52" s="137"/>
      <c r="F52" s="137"/>
      <c r="G52" s="137"/>
      <c r="H52" s="23">
        <f>I52/$I$55</f>
        <v>1.7504596551219102E-2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37" t="s">
        <v>185</v>
      </c>
      <c r="C53" s="137"/>
      <c r="D53" s="137"/>
      <c r="E53" s="137"/>
      <c r="F53" s="137"/>
      <c r="G53" s="137"/>
      <c r="H53" s="23">
        <f>I53/$I$55</f>
        <v>1.0490624434922763E-2</v>
      </c>
      <c r="I53" s="24">
        <f>I12*I13</f>
        <v>34.980000000000004</v>
      </c>
    </row>
    <row r="54" spans="1:10" ht="12.75" customHeight="1" x14ac:dyDescent="0.25">
      <c r="A54" s="14">
        <f t="shared" si="1"/>
        <v>18</v>
      </c>
      <c r="B54" s="137" t="s">
        <v>186</v>
      </c>
      <c r="C54" s="137"/>
      <c r="D54" s="137"/>
      <c r="E54" s="137"/>
      <c r="F54" s="137"/>
      <c r="G54" s="137"/>
      <c r="H54" s="23">
        <f>I54/$I$55</f>
        <v>2.0981248869845525E-3</v>
      </c>
      <c r="I54" s="24">
        <f>I53*20%</f>
        <v>6.9960000000000013</v>
      </c>
    </row>
    <row r="55" spans="1:10" s="28" customFormat="1" ht="15" customHeight="1" x14ac:dyDescent="0.25">
      <c r="A55" s="155" t="s">
        <v>49</v>
      </c>
      <c r="B55" s="155"/>
      <c r="C55" s="155"/>
      <c r="D55" s="155"/>
      <c r="E55" s="155"/>
      <c r="F55" s="155"/>
      <c r="G55" s="155"/>
      <c r="H55" s="25">
        <f>SUM(H37:H54)</f>
        <v>0.99999999999999989</v>
      </c>
      <c r="I55" s="26">
        <f>SUM(I37:I54)</f>
        <v>3334.4058990000003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7" t="s">
        <v>52</v>
      </c>
      <c r="C58" s="137"/>
      <c r="D58" s="137"/>
      <c r="E58" s="137"/>
      <c r="F58" s="137"/>
      <c r="G58" s="137"/>
      <c r="H58" s="23">
        <v>0.2</v>
      </c>
      <c r="I58" s="24">
        <f t="shared" ref="I58:I65" si="4">$I$55*H58</f>
        <v>666.88117980000015</v>
      </c>
    </row>
    <row r="59" spans="1:10" ht="15" customHeight="1" x14ac:dyDescent="0.25">
      <c r="A59" s="14">
        <v>2</v>
      </c>
      <c r="B59" s="137" t="s">
        <v>53</v>
      </c>
      <c r="C59" s="137"/>
      <c r="D59" s="137"/>
      <c r="E59" s="137"/>
      <c r="F59" s="137"/>
      <c r="G59" s="137"/>
      <c r="H59" s="23">
        <v>1.4999999999999999E-2</v>
      </c>
      <c r="I59" s="24">
        <f t="shared" si="4"/>
        <v>50.016088485000004</v>
      </c>
    </row>
    <row r="60" spans="1:10" ht="15" customHeight="1" x14ac:dyDescent="0.25">
      <c r="A60" s="14">
        <v>3</v>
      </c>
      <c r="B60" s="137" t="s">
        <v>54</v>
      </c>
      <c r="C60" s="137"/>
      <c r="D60" s="137"/>
      <c r="E60" s="137"/>
      <c r="F60" s="137"/>
      <c r="G60" s="137"/>
      <c r="H60" s="23">
        <v>0.01</v>
      </c>
      <c r="I60" s="24">
        <f t="shared" si="4"/>
        <v>33.344058990000001</v>
      </c>
    </row>
    <row r="61" spans="1:10" ht="15" customHeight="1" x14ac:dyDescent="0.25">
      <c r="A61" s="14">
        <v>4</v>
      </c>
      <c r="B61" s="137" t="s">
        <v>55</v>
      </c>
      <c r="C61" s="137"/>
      <c r="D61" s="137"/>
      <c r="E61" s="137"/>
      <c r="F61" s="137"/>
      <c r="G61" s="137"/>
      <c r="H61" s="23">
        <v>2E-3</v>
      </c>
      <c r="I61" s="24">
        <f t="shared" si="4"/>
        <v>6.668811798000001</v>
      </c>
    </row>
    <row r="62" spans="1:10" ht="15" customHeight="1" x14ac:dyDescent="0.25">
      <c r="A62" s="14">
        <v>5</v>
      </c>
      <c r="B62" s="137" t="s">
        <v>56</v>
      </c>
      <c r="C62" s="137"/>
      <c r="D62" s="137"/>
      <c r="E62" s="137"/>
      <c r="F62" s="137"/>
      <c r="G62" s="137"/>
      <c r="H62" s="23">
        <v>2.5000000000000001E-2</v>
      </c>
      <c r="I62" s="24">
        <f t="shared" si="4"/>
        <v>83.360147475000019</v>
      </c>
    </row>
    <row r="63" spans="1:10" ht="15" customHeight="1" x14ac:dyDescent="0.25">
      <c r="A63" s="14">
        <v>6</v>
      </c>
      <c r="B63" s="137" t="s">
        <v>57</v>
      </c>
      <c r="C63" s="137"/>
      <c r="D63" s="137"/>
      <c r="E63" s="137"/>
      <c r="F63" s="137"/>
      <c r="G63" s="137"/>
      <c r="H63" s="23">
        <v>0.08</v>
      </c>
      <c r="I63" s="24">
        <f t="shared" si="4"/>
        <v>266.75247192</v>
      </c>
    </row>
    <row r="64" spans="1:10" ht="15" customHeight="1" x14ac:dyDescent="0.25">
      <c r="A64" s="14">
        <v>7</v>
      </c>
      <c r="B64" s="137" t="s">
        <v>58</v>
      </c>
      <c r="C64" s="137"/>
      <c r="D64" s="137"/>
      <c r="E64" s="137"/>
      <c r="F64" s="137"/>
      <c r="G64" s="137"/>
      <c r="H64" s="23">
        <v>0.03</v>
      </c>
      <c r="I64" s="24">
        <f t="shared" si="4"/>
        <v>100.03217697000001</v>
      </c>
    </row>
    <row r="65" spans="1:10" ht="15" customHeight="1" x14ac:dyDescent="0.25">
      <c r="A65" s="14">
        <v>8</v>
      </c>
      <c r="B65" s="137" t="s">
        <v>59</v>
      </c>
      <c r="C65" s="137"/>
      <c r="D65" s="137"/>
      <c r="E65" s="137"/>
      <c r="F65" s="137"/>
      <c r="G65" s="137"/>
      <c r="H65" s="23">
        <v>6.0000000000000001E-3</v>
      </c>
      <c r="I65" s="24">
        <f t="shared" si="4"/>
        <v>20.006435394000004</v>
      </c>
    </row>
    <row r="66" spans="1:10" s="28" customFormat="1" ht="15" customHeight="1" x14ac:dyDescent="0.25">
      <c r="A66" s="155" t="s">
        <v>60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1227.061370832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62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7" t="s">
        <v>65</v>
      </c>
      <c r="C70" s="137"/>
      <c r="D70" s="137"/>
      <c r="E70" s="137"/>
      <c r="F70" s="137"/>
      <c r="G70" s="137"/>
      <c r="H70" s="23">
        <v>0.119314</v>
      </c>
      <c r="I70" s="24">
        <f t="shared" ref="I70:I77" si="5">$I$55*H70</f>
        <v>397.84130543328604</v>
      </c>
    </row>
    <row r="71" spans="1:10" ht="15" customHeight="1" x14ac:dyDescent="0.25">
      <c r="A71" s="14">
        <v>2</v>
      </c>
      <c r="B71" s="137" t="s">
        <v>66</v>
      </c>
      <c r="C71" s="137"/>
      <c r="D71" s="137"/>
      <c r="E71" s="137"/>
      <c r="F71" s="137"/>
      <c r="G71" s="137"/>
      <c r="H71" s="23">
        <v>2.0479000000000001E-2</v>
      </c>
      <c r="I71" s="24">
        <f t="shared" si="5"/>
        <v>68.285298405621006</v>
      </c>
    </row>
    <row r="72" spans="1:10" ht="15" customHeight="1" x14ac:dyDescent="0.25">
      <c r="A72" s="14">
        <v>3</v>
      </c>
      <c r="B72" s="137" t="s">
        <v>67</v>
      </c>
      <c r="C72" s="137"/>
      <c r="D72" s="137"/>
      <c r="E72" s="137"/>
      <c r="F72" s="137"/>
      <c r="G72" s="137"/>
      <c r="H72" s="23">
        <v>1.2123E-2</v>
      </c>
      <c r="I72" s="24">
        <f t="shared" si="5"/>
        <v>40.423002713577006</v>
      </c>
    </row>
    <row r="73" spans="1:10" ht="15" customHeight="1" x14ac:dyDescent="0.25">
      <c r="A73" s="14">
        <v>4</v>
      </c>
      <c r="B73" s="137" t="s">
        <v>68</v>
      </c>
      <c r="C73" s="137"/>
      <c r="D73" s="137"/>
      <c r="E73" s="137"/>
      <c r="F73" s="137"/>
      <c r="G73" s="137"/>
      <c r="H73" s="23">
        <v>1.1436E-2</v>
      </c>
      <c r="I73" s="24">
        <f t="shared" si="5"/>
        <v>38.132265860964004</v>
      </c>
    </row>
    <row r="74" spans="1:10" ht="15" customHeight="1" x14ac:dyDescent="0.25">
      <c r="A74" s="14">
        <v>5</v>
      </c>
      <c r="B74" s="137" t="s">
        <v>69</v>
      </c>
      <c r="C74" s="137"/>
      <c r="D74" s="137"/>
      <c r="E74" s="137"/>
      <c r="F74" s="137"/>
      <c r="G74" s="137"/>
      <c r="H74" s="23">
        <v>1.74E-4</v>
      </c>
      <c r="I74" s="24">
        <f t="shared" si="5"/>
        <v>0.58018662642600005</v>
      </c>
    </row>
    <row r="75" spans="1:10" ht="15" customHeight="1" x14ac:dyDescent="0.25">
      <c r="A75" s="14">
        <v>6</v>
      </c>
      <c r="B75" s="137" t="s">
        <v>70</v>
      </c>
      <c r="C75" s="137"/>
      <c r="D75" s="137"/>
      <c r="E75" s="137"/>
      <c r="F75" s="137"/>
      <c r="G75" s="137"/>
      <c r="H75" s="23">
        <v>4.4200000000000001E-4</v>
      </c>
      <c r="I75" s="24">
        <f t="shared" si="5"/>
        <v>1.4738074073580001</v>
      </c>
    </row>
    <row r="76" spans="1:10" ht="15" customHeight="1" x14ac:dyDescent="0.25">
      <c r="A76" s="14">
        <v>7</v>
      </c>
      <c r="B76" s="137" t="s">
        <v>71</v>
      </c>
      <c r="C76" s="137"/>
      <c r="D76" s="137"/>
      <c r="E76" s="137"/>
      <c r="F76" s="137"/>
      <c r="G76" s="137"/>
      <c r="H76" s="23">
        <v>1.85E-4</v>
      </c>
      <c r="I76" s="24">
        <f t="shared" si="5"/>
        <v>0.616865091315</v>
      </c>
    </row>
    <row r="77" spans="1:10" ht="15" customHeight="1" x14ac:dyDescent="0.25">
      <c r="A77" s="14">
        <v>8</v>
      </c>
      <c r="B77" s="137" t="s">
        <v>72</v>
      </c>
      <c r="C77" s="137"/>
      <c r="D77" s="137"/>
      <c r="E77" s="137"/>
      <c r="F77" s="137"/>
      <c r="G77" s="137"/>
      <c r="H77" s="23">
        <v>9.0789999999999996E-2</v>
      </c>
      <c r="I77" s="24">
        <f t="shared" si="5"/>
        <v>302.73071157021002</v>
      </c>
    </row>
    <row r="78" spans="1:10" s="28" customFormat="1" ht="15" customHeight="1" x14ac:dyDescent="0.25">
      <c r="A78" s="155" t="s">
        <v>73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850.08344310875714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63" t="s">
        <v>77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7" t="s">
        <v>80</v>
      </c>
      <c r="C82" s="137"/>
      <c r="D82" s="137"/>
      <c r="E82" s="137"/>
      <c r="F82" s="137"/>
      <c r="G82" s="137"/>
      <c r="H82" s="23">
        <v>4.8321000000000003E-2</v>
      </c>
      <c r="I82" s="24">
        <f>$I$55*H82</f>
        <v>161.12182744557902</v>
      </c>
    </row>
    <row r="83" spans="1:11" ht="15" customHeight="1" x14ac:dyDescent="0.25">
      <c r="A83" s="14">
        <v>2</v>
      </c>
      <c r="B83" s="137" t="s">
        <v>81</v>
      </c>
      <c r="C83" s="137"/>
      <c r="D83" s="137"/>
      <c r="E83" s="137"/>
      <c r="F83" s="137"/>
      <c r="G83" s="137"/>
      <c r="H83" s="23">
        <v>3.5109999999999998E-3</v>
      </c>
      <c r="I83" s="24">
        <f>$I$55*H83</f>
        <v>11.707099111389001</v>
      </c>
    </row>
    <row r="84" spans="1:11" ht="15" customHeight="1" x14ac:dyDescent="0.25">
      <c r="A84" s="14">
        <v>3</v>
      </c>
      <c r="B84" s="137" t="s">
        <v>82</v>
      </c>
      <c r="C84" s="137"/>
      <c r="D84" s="137"/>
      <c r="E84" s="137"/>
      <c r="F84" s="137"/>
      <c r="G84" s="137"/>
      <c r="H84" s="23">
        <v>1.9328000000000001E-2</v>
      </c>
      <c r="I84" s="24">
        <f>$I$55*H84</f>
        <v>64.447397215872016</v>
      </c>
    </row>
    <row r="85" spans="1:11" s="28" customFormat="1" ht="15" customHeight="1" x14ac:dyDescent="0.25">
      <c r="A85" s="155" t="s">
        <v>83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237.27632377284004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7" t="s">
        <v>86</v>
      </c>
      <c r="C88" s="137"/>
      <c r="D88" s="137"/>
      <c r="E88" s="137"/>
      <c r="F88" s="137"/>
      <c r="G88" s="137"/>
      <c r="H88" s="23">
        <f>(H66*H78)</f>
        <v>9.3819024000000015E-2</v>
      </c>
      <c r="I88" s="24">
        <f>$I$55*H88</f>
        <v>312.83070706402265</v>
      </c>
    </row>
    <row r="89" spans="1:11" s="28" customFormat="1" ht="15" customHeight="1" x14ac:dyDescent="0.25">
      <c r="A89" s="155" t="s">
        <v>87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312.83070706402265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203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2627.2518447776197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7" t="s">
        <v>24</v>
      </c>
      <c r="C94" s="137"/>
      <c r="D94" s="137"/>
      <c r="E94" s="137"/>
      <c r="F94" s="137"/>
      <c r="G94" s="137"/>
      <c r="H94" s="23">
        <f>I94/$I$55</f>
        <v>0.15834904807430583</v>
      </c>
      <c r="I94" s="24">
        <f>I111</f>
        <v>528</v>
      </c>
    </row>
    <row r="95" spans="1:11" ht="15" customHeight="1" x14ac:dyDescent="0.25">
      <c r="A95" s="14">
        <v>2</v>
      </c>
      <c r="B95" s="137" t="s">
        <v>25</v>
      </c>
      <c r="C95" s="137"/>
      <c r="D95" s="137"/>
      <c r="E95" s="137"/>
      <c r="F95" s="137"/>
      <c r="G95" s="137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37" t="s">
        <v>90</v>
      </c>
      <c r="C96" s="137"/>
      <c r="D96" s="137"/>
      <c r="E96" s="137"/>
      <c r="F96" s="137"/>
      <c r="G96" s="137"/>
      <c r="H96" s="23">
        <f>I96/$I$55</f>
        <v>3.2052486481040733E-2</v>
      </c>
      <c r="I96" s="24">
        <f>I103</f>
        <v>106.87599999999999</v>
      </c>
    </row>
    <row r="97" spans="1:10" ht="15" customHeight="1" x14ac:dyDescent="0.25">
      <c r="A97" s="14">
        <v>4</v>
      </c>
      <c r="B97" s="137" t="s">
        <v>91</v>
      </c>
      <c r="C97" s="137"/>
      <c r="D97" s="137"/>
      <c r="E97" s="137"/>
      <c r="F97" s="137"/>
      <c r="G97" s="137"/>
      <c r="H97" s="23">
        <f>I97/$I$55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7" t="s">
        <v>92</v>
      </c>
      <c r="C98" s="137"/>
      <c r="D98" s="137"/>
      <c r="E98" s="137"/>
      <c r="F98" s="137"/>
      <c r="G98" s="137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55" t="s">
        <v>93</v>
      </c>
      <c r="B99" s="155"/>
      <c r="C99" s="155"/>
      <c r="D99" s="155"/>
      <c r="E99" s="155"/>
      <c r="F99" s="155"/>
      <c r="G99" s="155"/>
      <c r="H99" s="25">
        <f>SUM(H94:H98)</f>
        <v>0.19040153455534656</v>
      </c>
      <c r="I99" s="26">
        <f>SUM(I94:I98)</f>
        <v>634.87599999999998</v>
      </c>
      <c r="J99" s="34"/>
    </row>
    <row r="100" spans="1:10" ht="5.25" customHeight="1" x14ac:dyDescent="0.25">
      <c r="A100" s="29"/>
      <c r="B100" s="159"/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65" t="s">
        <v>96</v>
      </c>
      <c r="B101" s="165"/>
      <c r="C101" s="165"/>
      <c r="D101" s="165"/>
      <c r="E101" s="165"/>
      <c r="F101" s="165"/>
      <c r="G101" s="165"/>
      <c r="H101" s="165"/>
      <c r="I101" s="165"/>
    </row>
    <row r="102" spans="1:10" ht="24" customHeight="1" x14ac:dyDescent="0.25">
      <c r="A102" s="146" t="s">
        <v>97</v>
      </c>
      <c r="B102" s="146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66">
        <f>IF(I14="Não aplicável",0,I14)</f>
        <v>5.3</v>
      </c>
      <c r="B103" s="166"/>
      <c r="C103" s="14">
        <f>IF(I15="Não aplicável",0,I15)</f>
        <v>22</v>
      </c>
      <c r="D103" s="14">
        <v>2</v>
      </c>
      <c r="E103" s="37">
        <f>A103*C103*D103</f>
        <v>233.2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106.87599999999999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5" t="s">
        <v>105</v>
      </c>
      <c r="B105" s="165"/>
      <c r="C105" s="165"/>
      <c r="D105" s="165"/>
      <c r="E105" s="165"/>
      <c r="F105" s="165"/>
      <c r="G105" s="165"/>
      <c r="H105" s="165"/>
      <c r="I105" s="165"/>
    </row>
    <row r="106" spans="1:10" ht="24" customHeight="1" x14ac:dyDescent="0.25">
      <c r="A106" s="146" t="s">
        <v>97</v>
      </c>
      <c r="B106" s="146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67">
        <f>IF(I20="Não aplicável",0,I20)</f>
        <v>0</v>
      </c>
      <c r="B107" s="167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5" t="s">
        <v>107</v>
      </c>
      <c r="B109" s="165"/>
      <c r="C109" s="165"/>
      <c r="D109" s="165"/>
      <c r="E109" s="165"/>
      <c r="F109" s="165"/>
      <c r="G109" s="165"/>
      <c r="H109" s="165"/>
      <c r="I109" s="165"/>
    </row>
    <row r="110" spans="1:10" ht="23.25" customHeight="1" x14ac:dyDescent="0.25">
      <c r="A110" s="146" t="s">
        <v>97</v>
      </c>
      <c r="B110" s="146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67">
        <f>IF(I17="Não aplicável",0,I17)</f>
        <v>30</v>
      </c>
      <c r="B111" s="167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68" t="s">
        <v>108</v>
      </c>
      <c r="B113" s="168"/>
      <c r="C113" s="168"/>
      <c r="D113" s="168"/>
      <c r="E113" s="168"/>
      <c r="F113" s="168"/>
      <c r="G113" s="168"/>
      <c r="H113" s="47">
        <f>H55+H91+H99</f>
        <v>1.9783235585553463</v>
      </c>
      <c r="I113" s="48">
        <f>I55+I91+I99</f>
        <v>6596.5337437776197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9" t="s">
        <v>109</v>
      </c>
      <c r="B115" s="149"/>
      <c r="C115" s="149"/>
      <c r="D115" s="149"/>
      <c r="E115" s="149"/>
      <c r="F115" s="149"/>
      <c r="G115" s="149"/>
      <c r="H115" s="149"/>
      <c r="I115" s="149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7" t="s">
        <v>111</v>
      </c>
      <c r="C117" s="137"/>
      <c r="D117" s="137"/>
      <c r="E117" s="137"/>
      <c r="F117" s="137"/>
      <c r="G117" s="137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41" t="s">
        <v>112</v>
      </c>
      <c r="C118" s="141"/>
      <c r="D118" s="141"/>
      <c r="E118" s="141"/>
      <c r="F118" s="141"/>
      <c r="G118" s="141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7" t="s">
        <v>113</v>
      </c>
      <c r="C119" s="137"/>
      <c r="D119" s="137"/>
      <c r="E119" s="137"/>
      <c r="F119" s="137"/>
      <c r="G119" s="137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61" t="s">
        <v>211</v>
      </c>
      <c r="C120" s="161"/>
      <c r="D120" s="161"/>
      <c r="E120" s="161"/>
      <c r="F120" s="161"/>
      <c r="G120" s="161"/>
      <c r="H120" s="23">
        <f t="shared" si="6"/>
        <v>0</v>
      </c>
      <c r="I120" s="24">
        <v>0</v>
      </c>
    </row>
    <row r="121" spans="1:12" ht="15" customHeight="1" x14ac:dyDescent="0.25">
      <c r="A121" s="94">
        <v>5</v>
      </c>
      <c r="B121" s="161" t="s">
        <v>212</v>
      </c>
      <c r="C121" s="161"/>
      <c r="D121" s="161"/>
      <c r="E121" s="161"/>
      <c r="F121" s="161"/>
      <c r="G121" s="161"/>
      <c r="H121" s="23">
        <f t="shared" si="6"/>
        <v>0</v>
      </c>
      <c r="I121" s="93">
        <v>0</v>
      </c>
    </row>
    <row r="122" spans="1:12" ht="15" customHeight="1" x14ac:dyDescent="0.25">
      <c r="A122" s="14">
        <v>6</v>
      </c>
      <c r="B122" s="161" t="s">
        <v>213</v>
      </c>
      <c r="C122" s="161"/>
      <c r="D122" s="161"/>
      <c r="E122" s="161"/>
      <c r="F122" s="161"/>
      <c r="G122" s="161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37" t="s">
        <v>114</v>
      </c>
      <c r="C123" s="137"/>
      <c r="D123" s="137"/>
      <c r="E123" s="137"/>
      <c r="F123" s="137"/>
      <c r="G123" s="137"/>
      <c r="H123" s="23">
        <f t="shared" si="6"/>
        <v>0</v>
      </c>
      <c r="I123" s="24">
        <v>0</v>
      </c>
    </row>
    <row r="124" spans="1:12" ht="15" customHeight="1" x14ac:dyDescent="0.25">
      <c r="A124" s="155" t="s">
        <v>115</v>
      </c>
      <c r="B124" s="155"/>
      <c r="C124" s="155"/>
      <c r="D124" s="155"/>
      <c r="E124" s="155"/>
      <c r="F124" s="155"/>
      <c r="G124" s="155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69" t="s">
        <v>214</v>
      </c>
      <c r="C125" s="169"/>
      <c r="D125" s="169"/>
      <c r="E125" s="169"/>
      <c r="F125" s="169"/>
      <c r="G125" s="169"/>
      <c r="H125" s="169"/>
      <c r="I125" s="169"/>
    </row>
    <row r="126" spans="1:12" ht="5.25" customHeight="1" x14ac:dyDescent="0.25"/>
    <row r="127" spans="1:12" ht="48.75" customHeight="1" x14ac:dyDescent="0.25">
      <c r="A127" s="170" t="s">
        <v>116</v>
      </c>
      <c r="B127" s="170"/>
      <c r="C127" s="170"/>
      <c r="D127" s="170"/>
      <c r="E127" s="170"/>
      <c r="F127" s="55">
        <f>I29</f>
        <v>0.2</v>
      </c>
      <c r="G127" s="56">
        <f>I129*F127</f>
        <v>1297.9315487555241</v>
      </c>
      <c r="H127" s="57" t="s">
        <v>117</v>
      </c>
      <c r="I127" s="58">
        <f>I96</f>
        <v>106.87599999999999</v>
      </c>
    </row>
    <row r="128" spans="1:12" s="61" customFormat="1" ht="16.5" customHeight="1" x14ac:dyDescent="0.25">
      <c r="A128" s="171" t="s">
        <v>118</v>
      </c>
      <c r="B128" s="17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72">
        <f>I55</f>
        <v>3334.4058990000003</v>
      </c>
      <c r="B129" s="172"/>
      <c r="C129" s="62">
        <f>I66</f>
        <v>1227.061370832</v>
      </c>
      <c r="D129" s="62">
        <f>I78</f>
        <v>850.08344310875714</v>
      </c>
      <c r="E129" s="62">
        <f>I85</f>
        <v>237.27632377284004</v>
      </c>
      <c r="F129" s="62">
        <f>I89</f>
        <v>312.83070706402265</v>
      </c>
      <c r="G129" s="62">
        <f>I99</f>
        <v>634.87599999999998</v>
      </c>
      <c r="H129" s="62">
        <f>A129+C129+D129+E129+F129+G129</f>
        <v>6596.5337437776207</v>
      </c>
      <c r="I129" s="62">
        <f>H129-I127</f>
        <v>6489.6577437776205</v>
      </c>
      <c r="J129" s="34"/>
    </row>
    <row r="130" spans="1:12" ht="4.5" customHeight="1" x14ac:dyDescent="0.25">
      <c r="A130" s="29"/>
      <c r="B130" s="173"/>
      <c r="C130" s="173"/>
      <c r="D130" s="173"/>
      <c r="E130" s="173"/>
      <c r="F130" s="173"/>
      <c r="G130" s="173"/>
      <c r="H130" s="173"/>
      <c r="I130" s="17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7" t="s">
        <v>127</v>
      </c>
      <c r="C132" s="137"/>
      <c r="D132" s="137"/>
      <c r="E132" s="137"/>
      <c r="F132" s="137"/>
      <c r="G132" s="137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37" t="s">
        <v>128</v>
      </c>
      <c r="C133" s="137"/>
      <c r="D133" s="137"/>
      <c r="E133" s="137"/>
      <c r="F133" s="137"/>
      <c r="G133" s="137"/>
      <c r="H133" s="23">
        <f>I133/$I$142</f>
        <v>0</v>
      </c>
      <c r="I133" s="24">
        <v>0</v>
      </c>
    </row>
    <row r="134" spans="1:12" ht="33" customHeight="1" x14ac:dyDescent="0.25">
      <c r="A134" s="155" t="s">
        <v>195</v>
      </c>
      <c r="B134" s="155"/>
      <c r="C134" s="155"/>
      <c r="D134" s="155"/>
      <c r="E134" s="155"/>
      <c r="F134" s="155"/>
      <c r="G134" s="155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7" t="s">
        <v>129</v>
      </c>
      <c r="C137" s="137"/>
      <c r="D137" s="137"/>
      <c r="E137" s="137"/>
      <c r="F137" s="137"/>
      <c r="G137" s="137"/>
      <c r="H137" s="23">
        <f>I137/I142</f>
        <v>0</v>
      </c>
      <c r="I137" s="24">
        <v>0</v>
      </c>
    </row>
    <row r="138" spans="1:12" ht="34.15" customHeight="1" x14ac:dyDescent="0.25">
      <c r="A138" s="155" t="s">
        <v>194</v>
      </c>
      <c r="B138" s="155"/>
      <c r="C138" s="155"/>
      <c r="D138" s="155"/>
      <c r="E138" s="155"/>
      <c r="F138" s="155"/>
      <c r="G138" s="155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4" t="s">
        <v>130</v>
      </c>
      <c r="B140" s="174"/>
      <c r="C140" s="174"/>
      <c r="D140" s="174"/>
      <c r="E140" s="174"/>
      <c r="F140" s="55">
        <v>0.18</v>
      </c>
      <c r="G140" s="56">
        <f>I142*F140</f>
        <v>1168.1383938799715</v>
      </c>
      <c r="H140" s="57" t="s">
        <v>117</v>
      </c>
      <c r="I140" s="58">
        <f>I96</f>
        <v>106.87599999999999</v>
      </c>
      <c r="L140" s="2"/>
    </row>
    <row r="141" spans="1:12" s="61" customFormat="1" ht="16.5" customHeight="1" x14ac:dyDescent="0.25">
      <c r="A141" s="171" t="s">
        <v>118</v>
      </c>
      <c r="B141" s="17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72">
        <f>I55</f>
        <v>3334.4058990000003</v>
      </c>
      <c r="B142" s="172"/>
      <c r="C142" s="62">
        <f>I66</f>
        <v>1227.061370832</v>
      </c>
      <c r="D142" s="62">
        <f>I78</f>
        <v>850.08344310875714</v>
      </c>
      <c r="E142" s="62">
        <f>I85</f>
        <v>237.27632377284004</v>
      </c>
      <c r="F142" s="62">
        <f>I89</f>
        <v>312.83070706402265</v>
      </c>
      <c r="G142" s="62">
        <f>I99</f>
        <v>634.87599999999998</v>
      </c>
      <c r="H142" s="62">
        <f>A142+C142+D142+E142+F142+G142</f>
        <v>6596.5337437776207</v>
      </c>
      <c r="I142" s="62">
        <f>H142-I140</f>
        <v>6489.6577437776205</v>
      </c>
      <c r="J142" s="34"/>
      <c r="L142" s="2"/>
    </row>
    <row r="143" spans="1:12" ht="4.5" customHeight="1" x14ac:dyDescent="0.25"/>
    <row r="144" spans="1:12" ht="12" customHeight="1" x14ac:dyDescent="0.25">
      <c r="A144" s="168" t="s">
        <v>131</v>
      </c>
      <c r="B144" s="168"/>
      <c r="C144" s="168"/>
      <c r="D144" s="168"/>
      <c r="E144" s="168"/>
      <c r="F144" s="168"/>
      <c r="G144" s="168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9" t="s">
        <v>132</v>
      </c>
      <c r="B146" s="149"/>
      <c r="C146" s="149"/>
      <c r="D146" s="149"/>
      <c r="E146" s="149"/>
      <c r="F146" s="149"/>
      <c r="G146" s="149"/>
      <c r="H146" s="149"/>
      <c r="I146" s="149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7" t="s">
        <v>134</v>
      </c>
      <c r="C148" s="137"/>
      <c r="D148" s="137"/>
      <c r="E148" s="137"/>
      <c r="F148" s="137"/>
      <c r="G148" s="137"/>
      <c r="H148" s="23">
        <f>I148/$I$113</f>
        <v>6.9259456579648373E-3</v>
      </c>
      <c r="I148" s="24">
        <f>($D$158/$E$160)*H158</f>
        <v>45.687234240335137</v>
      </c>
    </row>
    <row r="149" spans="1:10" ht="15" customHeight="1" x14ac:dyDescent="0.25">
      <c r="A149" s="14">
        <v>2</v>
      </c>
      <c r="B149" s="137" t="s">
        <v>135</v>
      </c>
      <c r="C149" s="137"/>
      <c r="D149" s="137"/>
      <c r="E149" s="137"/>
      <c r="F149" s="137"/>
      <c r="G149" s="137"/>
      <c r="H149" s="23">
        <f>I149/$I$113</f>
        <v>3.1965903036760786E-2</v>
      </c>
      <c r="I149" s="24">
        <f>($D$158/$E$160)*H159</f>
        <v>210.864158032316</v>
      </c>
    </row>
    <row r="150" spans="1:10" ht="15" customHeight="1" x14ac:dyDescent="0.25">
      <c r="A150" s="14">
        <v>3</v>
      </c>
      <c r="B150" s="137" t="s">
        <v>14</v>
      </c>
      <c r="C150" s="137"/>
      <c r="D150" s="137"/>
      <c r="E150" s="137"/>
      <c r="F150" s="137"/>
      <c r="G150" s="137"/>
      <c r="H150" s="23">
        <f>I150/$I$113</f>
        <v>2.6638252530633993E-2</v>
      </c>
      <c r="I150" s="24">
        <f>($D$158/$E$160)*H160</f>
        <v>175.7201316935967</v>
      </c>
    </row>
    <row r="151" spans="1:10" ht="15" customHeight="1" x14ac:dyDescent="0.25">
      <c r="A151" s="14">
        <v>4</v>
      </c>
      <c r="B151" s="137" t="s">
        <v>136</v>
      </c>
      <c r="C151" s="137"/>
      <c r="D151" s="137"/>
      <c r="E151" s="137"/>
      <c r="F151" s="137"/>
      <c r="G151" s="137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7" t="s">
        <v>137</v>
      </c>
      <c r="C152" s="137"/>
      <c r="D152" s="137"/>
      <c r="E152" s="137"/>
      <c r="F152" s="137"/>
      <c r="G152" s="137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55" t="s">
        <v>138</v>
      </c>
      <c r="B153" s="155"/>
      <c r="C153" s="155"/>
      <c r="D153" s="155"/>
      <c r="E153" s="155"/>
      <c r="F153" s="155"/>
      <c r="G153" s="155"/>
      <c r="H153" s="25">
        <f>H148+H149+H150+H151+H152</f>
        <v>6.5530101225359613E-2</v>
      </c>
      <c r="I153" s="26">
        <f>SUM(I148:I152)</f>
        <v>432.27152396624786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75" t="s">
        <v>142</v>
      </c>
      <c r="C155" s="175"/>
      <c r="D155" s="175"/>
      <c r="E155" s="175"/>
      <c r="F155" s="175"/>
      <c r="G155" s="175"/>
      <c r="H155" s="175"/>
      <c r="I155" s="175"/>
    </row>
    <row r="156" spans="1:10" ht="13.5" customHeight="1" x14ac:dyDescent="0.25">
      <c r="A156" s="165" t="s">
        <v>143</v>
      </c>
      <c r="B156" s="165"/>
      <c r="C156" s="165"/>
      <c r="D156" s="165"/>
      <c r="E156" s="165"/>
      <c r="F156" s="165"/>
      <c r="G156" s="165"/>
      <c r="H156" s="165"/>
      <c r="I156" s="165"/>
    </row>
    <row r="157" spans="1:10" ht="13.5" customHeight="1" x14ac:dyDescent="0.25">
      <c r="A157" s="134" t="s">
        <v>144</v>
      </c>
      <c r="B157" s="134"/>
      <c r="C157" s="3" t="s">
        <v>145</v>
      </c>
      <c r="D157" s="176" t="s">
        <v>146</v>
      </c>
      <c r="E157" s="176"/>
      <c r="F157" s="3" t="s">
        <v>147</v>
      </c>
      <c r="G157" s="3" t="s">
        <v>148</v>
      </c>
      <c r="H157" s="177" t="s">
        <v>149</v>
      </c>
      <c r="I157" s="177"/>
    </row>
    <row r="158" spans="1:10" ht="13.5" customHeight="1" x14ac:dyDescent="0.25">
      <c r="A158" s="178">
        <f>I113</f>
        <v>6596.5337437776197</v>
      </c>
      <c r="B158" s="178"/>
      <c r="C158" s="24">
        <f>I144</f>
        <v>0</v>
      </c>
      <c r="D158" s="179">
        <f>A158+C158</f>
        <v>6596.5337437776197</v>
      </c>
      <c r="E158" s="179"/>
      <c r="F158" s="14" t="s">
        <v>134</v>
      </c>
      <c r="G158" s="43">
        <v>1.6500000000000001E-2</v>
      </c>
      <c r="H158" s="180">
        <v>6.4999999999999997E-3</v>
      </c>
      <c r="I158" s="180"/>
      <c r="J158" s="34"/>
    </row>
    <row r="159" spans="1:10" ht="13.5" customHeight="1" x14ac:dyDescent="0.25">
      <c r="A159" s="211" t="s">
        <v>150</v>
      </c>
      <c r="B159" s="21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80">
        <v>0.03</v>
      </c>
      <c r="I159" s="180"/>
    </row>
    <row r="160" spans="1:10" ht="13.5" customHeight="1" x14ac:dyDescent="0.25">
      <c r="A160" s="181" t="s">
        <v>151</v>
      </c>
      <c r="B160" s="18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80">
        <f>I11</f>
        <v>2.5000000000000001E-2</v>
      </c>
      <c r="I160" s="180"/>
    </row>
    <row r="161" spans="1:10" ht="13.5" customHeight="1" x14ac:dyDescent="0.25">
      <c r="A161" s="181" t="s">
        <v>152</v>
      </c>
      <c r="B161" s="18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80">
        <v>0</v>
      </c>
      <c r="I161" s="180"/>
    </row>
    <row r="162" spans="1:10" ht="13.5" customHeight="1" x14ac:dyDescent="0.25">
      <c r="A162" s="212" t="s">
        <v>154</v>
      </c>
      <c r="B162" s="212" t="s">
        <v>155</v>
      </c>
      <c r="C162" s="212"/>
      <c r="D162" s="212"/>
      <c r="E162" s="212"/>
      <c r="F162" s="12" t="s">
        <v>156</v>
      </c>
      <c r="G162" s="43">
        <v>0</v>
      </c>
      <c r="H162" s="180">
        <v>0</v>
      </c>
      <c r="I162" s="180"/>
    </row>
    <row r="163" spans="1:10" ht="18" customHeight="1" x14ac:dyDescent="0.25">
      <c r="A163" s="212"/>
      <c r="B163" s="212"/>
      <c r="C163" s="212"/>
      <c r="D163" s="212"/>
      <c r="E163" s="212"/>
      <c r="F163" s="3" t="s">
        <v>157</v>
      </c>
      <c r="G163" s="68">
        <f>SUM(G158:G162)</f>
        <v>0.11749999999999999</v>
      </c>
      <c r="H163" s="183">
        <f>SUM(H158:I162)</f>
        <v>6.1499999999999999E-2</v>
      </c>
      <c r="I163" s="183"/>
    </row>
    <row r="164" spans="1:10" ht="59.25" customHeight="1" x14ac:dyDescent="0.25">
      <c r="A164" s="213" t="s">
        <v>158</v>
      </c>
      <c r="B164" s="213"/>
      <c r="C164" s="213"/>
      <c r="D164" s="213"/>
      <c r="E164" s="213"/>
      <c r="F164" s="213"/>
      <c r="G164" s="213"/>
      <c r="H164" s="213"/>
      <c r="I164" s="213"/>
    </row>
    <row r="165" spans="1:10" ht="13.5" customHeight="1" x14ac:dyDescent="0.25">
      <c r="A165" s="29" t="s">
        <v>159</v>
      </c>
      <c r="B165" s="175" t="s">
        <v>160</v>
      </c>
      <c r="C165" s="175"/>
      <c r="D165" s="175"/>
      <c r="E165" s="175"/>
      <c r="F165" s="175"/>
      <c r="G165" s="175"/>
      <c r="H165" s="175"/>
      <c r="I165" s="175"/>
    </row>
    <row r="166" spans="1:10" ht="4.5" customHeight="1" x14ac:dyDescent="0.25">
      <c r="A166" s="69"/>
      <c r="B166" s="185"/>
      <c r="C166" s="185"/>
      <c r="D166" s="185"/>
      <c r="E166" s="185"/>
      <c r="F166" s="185"/>
      <c r="G166" s="185"/>
      <c r="H166" s="185"/>
      <c r="I166" s="185"/>
    </row>
    <row r="167" spans="1:10" ht="12" customHeight="1" x14ac:dyDescent="0.25">
      <c r="A167" s="168" t="s">
        <v>161</v>
      </c>
      <c r="B167" s="168"/>
      <c r="C167" s="168"/>
      <c r="D167" s="168"/>
      <c r="E167" s="168"/>
      <c r="F167" s="168"/>
      <c r="G167" s="168"/>
      <c r="H167" s="47">
        <f>H153</f>
        <v>6.5530101225359613E-2</v>
      </c>
      <c r="I167" s="48">
        <f>I153</f>
        <v>432.27152396624786</v>
      </c>
    </row>
    <row r="168" spans="1:10" ht="4.5" customHeight="1" x14ac:dyDescent="0.25"/>
    <row r="169" spans="1:10" ht="11.25" customHeight="1" x14ac:dyDescent="0.25">
      <c r="A169" s="186" t="s">
        <v>162</v>
      </c>
      <c r="B169" s="186"/>
      <c r="C169" s="186"/>
      <c r="D169" s="186"/>
      <c r="E169" s="186"/>
      <c r="F169" s="186"/>
      <c r="G169" s="186"/>
      <c r="H169" s="186"/>
      <c r="I169" s="186"/>
    </row>
    <row r="170" spans="1:10" ht="11.25" customHeight="1" x14ac:dyDescent="0.25">
      <c r="A170" s="149" t="s">
        <v>35</v>
      </c>
      <c r="B170" s="149"/>
      <c r="C170" s="149"/>
      <c r="D170" s="149"/>
      <c r="E170" s="149"/>
      <c r="F170" s="149"/>
      <c r="G170" s="149"/>
      <c r="H170" s="149"/>
      <c r="I170" s="149"/>
    </row>
    <row r="171" spans="1:10" ht="15" customHeight="1" x14ac:dyDescent="0.25">
      <c r="A171" s="14">
        <v>1</v>
      </c>
      <c r="B171" s="137" t="s">
        <v>163</v>
      </c>
      <c r="C171" s="137"/>
      <c r="D171" s="137"/>
      <c r="E171" s="137"/>
      <c r="F171" s="137"/>
      <c r="G171" s="137"/>
      <c r="H171" s="23">
        <f>I171/$G$194</f>
        <v>0.47439156044086717</v>
      </c>
      <c r="I171" s="70">
        <f>I55</f>
        <v>3334.4058990000003</v>
      </c>
    </row>
    <row r="172" spans="1:10" ht="15" customHeight="1" x14ac:dyDescent="0.25">
      <c r="A172" s="14">
        <v>2</v>
      </c>
      <c r="B172" s="137" t="s">
        <v>164</v>
      </c>
      <c r="C172" s="137"/>
      <c r="D172" s="137"/>
      <c r="E172" s="137"/>
      <c r="F172" s="137"/>
      <c r="G172" s="137"/>
      <c r="H172" s="23">
        <f t="shared" ref="H172:H173" si="7">I172/$G$194</f>
        <v>0.37378355847108635</v>
      </c>
      <c r="I172" s="70">
        <f>I66+I78+I85+I89</f>
        <v>2627.2518447776197</v>
      </c>
    </row>
    <row r="173" spans="1:10" ht="15" customHeight="1" x14ac:dyDescent="0.25">
      <c r="A173" s="14">
        <v>3</v>
      </c>
      <c r="B173" s="137" t="s">
        <v>165</v>
      </c>
      <c r="C173" s="137"/>
      <c r="D173" s="137"/>
      <c r="E173" s="137"/>
      <c r="F173" s="137"/>
      <c r="G173" s="137"/>
      <c r="H173" s="23">
        <f t="shared" si="7"/>
        <v>9.0324881088046552E-2</v>
      </c>
      <c r="I173" s="70">
        <f>I99</f>
        <v>634.87599999999998</v>
      </c>
    </row>
    <row r="174" spans="1:10" s="28" customFormat="1" ht="15" customHeight="1" x14ac:dyDescent="0.25">
      <c r="A174" s="168" t="s">
        <v>166</v>
      </c>
      <c r="B174" s="168"/>
      <c r="C174" s="168"/>
      <c r="D174" s="168"/>
      <c r="E174" s="168"/>
      <c r="F174" s="168"/>
      <c r="G174" s="168"/>
      <c r="H174" s="47">
        <f>H171+H172+H173</f>
        <v>0.93850000000000011</v>
      </c>
      <c r="I174" s="48">
        <f>SUM(I171:I173)</f>
        <v>6596.5337437776197</v>
      </c>
      <c r="J174" s="35"/>
    </row>
    <row r="175" spans="1:10" ht="4.5" customHeight="1" x14ac:dyDescent="0.25"/>
    <row r="176" spans="1:10" ht="11.25" customHeight="1" x14ac:dyDescent="0.25">
      <c r="A176" s="149" t="s">
        <v>109</v>
      </c>
      <c r="B176" s="149"/>
      <c r="C176" s="149"/>
      <c r="D176" s="149"/>
      <c r="E176" s="149"/>
      <c r="F176" s="149"/>
      <c r="G176" s="149"/>
      <c r="H176" s="149"/>
      <c r="I176" s="149"/>
    </row>
    <row r="177" spans="1:11" ht="15" customHeight="1" x14ac:dyDescent="0.25">
      <c r="A177" s="14">
        <v>1</v>
      </c>
      <c r="B177" s="137" t="s">
        <v>167</v>
      </c>
      <c r="C177" s="137"/>
      <c r="D177" s="137"/>
      <c r="E177" s="137"/>
      <c r="F177" s="137"/>
      <c r="G177" s="137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37" t="s">
        <v>168</v>
      </c>
      <c r="C178" s="137"/>
      <c r="D178" s="137"/>
      <c r="E178" s="137"/>
      <c r="F178" s="137"/>
      <c r="G178" s="137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37" t="s">
        <v>169</v>
      </c>
      <c r="C179" s="137"/>
      <c r="D179" s="137"/>
      <c r="E179" s="137"/>
      <c r="F179" s="137"/>
      <c r="G179" s="137"/>
      <c r="H179" s="23">
        <f t="shared" si="8"/>
        <v>0</v>
      </c>
      <c r="I179" s="24">
        <f>I138</f>
        <v>0</v>
      </c>
    </row>
    <row r="180" spans="1:11" ht="15" customHeight="1" x14ac:dyDescent="0.25">
      <c r="A180" s="168" t="s">
        <v>170</v>
      </c>
      <c r="B180" s="168"/>
      <c r="C180" s="168"/>
      <c r="D180" s="168"/>
      <c r="E180" s="168"/>
      <c r="F180" s="168"/>
      <c r="G180" s="168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9" t="s">
        <v>132</v>
      </c>
      <c r="B182" s="149"/>
      <c r="C182" s="149"/>
      <c r="D182" s="149"/>
      <c r="E182" s="149"/>
      <c r="F182" s="149"/>
      <c r="G182" s="149"/>
      <c r="H182" s="149"/>
      <c r="I182" s="149"/>
    </row>
    <row r="183" spans="1:11" ht="15" customHeight="1" x14ac:dyDescent="0.25">
      <c r="A183" s="14">
        <v>1</v>
      </c>
      <c r="B183" s="137" t="s">
        <v>171</v>
      </c>
      <c r="C183" s="137"/>
      <c r="D183" s="137"/>
      <c r="E183" s="137"/>
      <c r="F183" s="137"/>
      <c r="G183" s="137"/>
      <c r="H183" s="23">
        <f>I183/$G$194</f>
        <v>6.1500000000000006E-2</v>
      </c>
      <c r="I183" s="24">
        <f>I153</f>
        <v>432.27152396624786</v>
      </c>
    </row>
    <row r="184" spans="1:11" ht="15" customHeight="1" x14ac:dyDescent="0.25">
      <c r="A184" s="168" t="s">
        <v>172</v>
      </c>
      <c r="B184" s="168"/>
      <c r="C184" s="168"/>
      <c r="D184" s="168"/>
      <c r="E184" s="168"/>
      <c r="F184" s="168"/>
      <c r="G184" s="168"/>
      <c r="H184" s="47">
        <f>H183</f>
        <v>6.1500000000000006E-2</v>
      </c>
      <c r="I184" s="48">
        <f>I153</f>
        <v>432.27152396624786</v>
      </c>
      <c r="K184" s="41"/>
    </row>
    <row r="185" spans="1:11" ht="4.5" customHeight="1" x14ac:dyDescent="0.25"/>
    <row r="186" spans="1:11" ht="11.25" customHeight="1" x14ac:dyDescent="0.25">
      <c r="A186" s="194" t="s">
        <v>205</v>
      </c>
      <c r="B186" s="194"/>
      <c r="C186" s="194"/>
      <c r="D186" s="194"/>
      <c r="E186" s="194"/>
      <c r="F186" s="194"/>
      <c r="G186" s="194"/>
      <c r="H186" s="194"/>
      <c r="I186" s="194"/>
    </row>
    <row r="187" spans="1:11" ht="4.9000000000000004" customHeight="1" x14ac:dyDescent="0.25">
      <c r="A187" s="187"/>
      <c r="B187" s="187"/>
      <c r="C187" s="187"/>
      <c r="D187" s="187"/>
      <c r="E187" s="187"/>
      <c r="F187" s="187"/>
      <c r="G187" s="187"/>
      <c r="H187" s="187"/>
      <c r="I187" s="187"/>
    </row>
    <row r="188" spans="1:11" ht="22.5" customHeight="1" x14ac:dyDescent="0.25">
      <c r="A188" s="198" t="s">
        <v>210</v>
      </c>
      <c r="B188" s="199"/>
      <c r="C188" s="199"/>
      <c r="D188" s="199"/>
      <c r="E188" s="199"/>
      <c r="F188" s="199"/>
      <c r="G188" s="199"/>
      <c r="H188" s="20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7"/>
      <c r="H189" s="97"/>
      <c r="I189" s="97"/>
    </row>
    <row r="190" spans="1:11" ht="63.75" customHeight="1" x14ac:dyDescent="0.25">
      <c r="A190" s="194" t="s">
        <v>206</v>
      </c>
      <c r="B190" s="194"/>
      <c r="C190" s="194"/>
      <c r="D190" s="194"/>
      <c r="E190" s="194"/>
      <c r="F190" s="194"/>
      <c r="G190" s="214" t="s">
        <v>209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0"/>
      <c r="H191" s="91"/>
      <c r="I191" s="91">
        <f>((H70+H76+H77+H82+H83+H84)+((H70+H76+H77+H82+H83+H84)*H66))*I55*H194</f>
        <v>2567.6408032538934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207</v>
      </c>
      <c r="B193" s="189"/>
      <c r="C193" s="189"/>
      <c r="D193" s="189"/>
      <c r="E193" s="189"/>
      <c r="F193" s="19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7">
        <f>I174+I180+I184</f>
        <v>7028.8052677438673</v>
      </c>
      <c r="H194" s="88">
        <f>IF(D6="12x36",2,1)</f>
        <v>2</v>
      </c>
      <c r="I194" s="89">
        <f>G194*H194</f>
        <v>14057.610535487735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4"/>
  <sheetViews>
    <sheetView view="pageBreakPreview" topLeftCell="A158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4"/>
    </row>
    <row r="2" spans="1:11" ht="22.5" customHeight="1" x14ac:dyDescent="0.25">
      <c r="A2" s="134" t="s">
        <v>1</v>
      </c>
      <c r="B2" s="134"/>
      <c r="C2" s="135" t="s">
        <v>235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38" t="s">
        <v>237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100</v>
      </c>
    </row>
    <row r="6" spans="1:11" ht="18.75" customHeight="1" x14ac:dyDescent="0.25">
      <c r="A6" s="141" t="str">
        <f>IF(D6="12x36","Regime de trabalho:","Regime de trabalho (horas semanais):")</f>
        <v>Regime de trabalho (horas semanais):</v>
      </c>
      <c r="B6" s="141"/>
      <c r="C6" s="141"/>
      <c r="D6" s="141">
        <v>20</v>
      </c>
      <c r="E6" s="141"/>
      <c r="F6" s="141"/>
      <c r="G6" s="139"/>
      <c r="H6" s="139"/>
      <c r="I6" s="140"/>
    </row>
    <row r="7" spans="1:11" ht="22.5" customHeight="1" x14ac:dyDescent="0.25">
      <c r="A7" s="141" t="s">
        <v>6</v>
      </c>
      <c r="B7" s="141"/>
      <c r="C7" s="141"/>
      <c r="D7" s="137" t="s">
        <v>233</v>
      </c>
      <c r="E7" s="137"/>
      <c r="F7" s="137"/>
      <c r="G7" s="142" t="s">
        <v>7</v>
      </c>
      <c r="H7" s="142"/>
      <c r="I7" s="143" t="s">
        <v>8</v>
      </c>
    </row>
    <row r="8" spans="1:11" ht="22.5" customHeight="1" x14ac:dyDescent="0.25">
      <c r="A8" s="141" t="s">
        <v>9</v>
      </c>
      <c r="B8" s="141"/>
      <c r="C8" s="141"/>
      <c r="D8" s="137" t="s">
        <v>17</v>
      </c>
      <c r="E8" s="137"/>
      <c r="F8" s="137"/>
      <c r="G8" s="142"/>
      <c r="H8" s="142"/>
      <c r="I8" s="143"/>
    </row>
    <row r="9" spans="1:11" ht="18.75" customHeight="1" x14ac:dyDescent="0.25">
      <c r="A9" s="141" t="s">
        <v>10</v>
      </c>
      <c r="B9" s="141"/>
      <c r="C9" s="141"/>
      <c r="D9" s="141" t="s">
        <v>234</v>
      </c>
      <c r="E9" s="141"/>
      <c r="F9" s="141"/>
      <c r="G9" s="142" t="s">
        <v>11</v>
      </c>
      <c r="H9" s="142"/>
      <c r="I9" s="123">
        <v>0.3</v>
      </c>
    </row>
    <row r="10" spans="1:11" ht="32.25" customHeight="1" x14ac:dyDescent="0.25">
      <c r="A10" s="144" t="s">
        <v>12</v>
      </c>
      <c r="B10" s="144"/>
      <c r="C10" s="144"/>
      <c r="D10" s="144"/>
      <c r="E10" s="144"/>
      <c r="F10" s="144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45" t="s">
        <v>14</v>
      </c>
      <c r="B11" s="145"/>
      <c r="C11" s="145"/>
      <c r="D11" s="145"/>
      <c r="E11" s="145"/>
      <c r="F11" s="145"/>
      <c r="G11" s="126"/>
      <c r="H11" s="126" t="s">
        <v>15</v>
      </c>
      <c r="I11" s="13">
        <v>2.5000000000000001E-2</v>
      </c>
    </row>
    <row r="12" spans="1:11" ht="24.75" customHeight="1" x14ac:dyDescent="0.25">
      <c r="A12" s="146" t="s">
        <v>16</v>
      </c>
      <c r="B12" s="146"/>
      <c r="C12" s="146"/>
      <c r="D12" s="146"/>
      <c r="E12" s="146"/>
      <c r="F12" s="146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46" t="s">
        <v>19</v>
      </c>
      <c r="B13" s="146"/>
      <c r="C13" s="146"/>
      <c r="D13" s="146"/>
      <c r="E13" s="146"/>
      <c r="F13" s="146"/>
      <c r="G13" s="126"/>
      <c r="H13" s="126"/>
      <c r="I13" s="15">
        <v>22</v>
      </c>
    </row>
    <row r="14" spans="1:11" ht="15" customHeight="1" x14ac:dyDescent="0.25">
      <c r="A14" s="145" t="s">
        <v>20</v>
      </c>
      <c r="B14" s="145"/>
      <c r="C14" s="145"/>
      <c r="D14" s="145"/>
      <c r="E14" s="145"/>
      <c r="F14" s="145"/>
      <c r="G14" s="147" t="s">
        <v>17</v>
      </c>
      <c r="H14" s="126" t="s">
        <v>21</v>
      </c>
      <c r="I14" s="11">
        <v>5.3</v>
      </c>
    </row>
    <row r="15" spans="1:11" x14ac:dyDescent="0.25">
      <c r="A15" s="145"/>
      <c r="B15" s="145"/>
      <c r="C15" s="145"/>
      <c r="D15" s="145"/>
      <c r="E15" s="145"/>
      <c r="F15" s="145"/>
      <c r="G15" s="147"/>
      <c r="H15" s="126" t="s">
        <v>22</v>
      </c>
      <c r="I15" s="15">
        <f>I13</f>
        <v>22</v>
      </c>
    </row>
    <row r="16" spans="1:11" x14ac:dyDescent="0.25">
      <c r="A16" s="145"/>
      <c r="B16" s="145"/>
      <c r="C16" s="145"/>
      <c r="D16" s="145"/>
      <c r="E16" s="145"/>
      <c r="F16" s="145"/>
      <c r="G16" s="147"/>
      <c r="H16" s="126" t="s">
        <v>23</v>
      </c>
      <c r="I16" s="123">
        <v>0.06</v>
      </c>
    </row>
    <row r="17" spans="1:9" ht="11.25" customHeight="1" x14ac:dyDescent="0.25">
      <c r="A17" s="145" t="s">
        <v>24</v>
      </c>
      <c r="B17" s="145"/>
      <c r="C17" s="145"/>
      <c r="D17" s="145"/>
      <c r="E17" s="145"/>
      <c r="F17" s="145"/>
      <c r="G17" s="147" t="s">
        <v>17</v>
      </c>
      <c r="H17" s="126" t="s">
        <v>21</v>
      </c>
      <c r="I17" s="11" t="s">
        <v>8</v>
      </c>
    </row>
    <row r="18" spans="1:9" ht="11.25" customHeight="1" x14ac:dyDescent="0.25">
      <c r="A18" s="145"/>
      <c r="B18" s="145"/>
      <c r="C18" s="145"/>
      <c r="D18" s="145"/>
      <c r="E18" s="145"/>
      <c r="F18" s="145"/>
      <c r="G18" s="147"/>
      <c r="H18" s="126" t="s">
        <v>22</v>
      </c>
      <c r="I18" s="15" t="s">
        <v>8</v>
      </c>
    </row>
    <row r="19" spans="1:9" x14ac:dyDescent="0.25">
      <c r="A19" s="145"/>
      <c r="B19" s="145"/>
      <c r="C19" s="145"/>
      <c r="D19" s="145"/>
      <c r="E19" s="145"/>
      <c r="F19" s="145"/>
      <c r="G19" s="147"/>
      <c r="H19" s="126" t="s">
        <v>23</v>
      </c>
      <c r="I19" s="123" t="s">
        <v>8</v>
      </c>
    </row>
    <row r="20" spans="1:9" ht="11.25" customHeight="1" x14ac:dyDescent="0.25">
      <c r="A20" s="145" t="s">
        <v>25</v>
      </c>
      <c r="B20" s="145"/>
      <c r="C20" s="145"/>
      <c r="D20" s="145"/>
      <c r="E20" s="145"/>
      <c r="F20" s="145"/>
      <c r="G20" s="147" t="s">
        <v>17</v>
      </c>
      <c r="H20" s="126" t="s">
        <v>21</v>
      </c>
      <c r="I20" s="11" t="s">
        <v>8</v>
      </c>
    </row>
    <row r="21" spans="1:9" x14ac:dyDescent="0.25">
      <c r="A21" s="145"/>
      <c r="B21" s="145"/>
      <c r="C21" s="145"/>
      <c r="D21" s="145"/>
      <c r="E21" s="145"/>
      <c r="F21" s="145"/>
      <c r="G21" s="147"/>
      <c r="H21" s="126" t="s">
        <v>22</v>
      </c>
      <c r="I21" s="15" t="s">
        <v>8</v>
      </c>
    </row>
    <row r="22" spans="1:9" x14ac:dyDescent="0.25">
      <c r="A22" s="145"/>
      <c r="B22" s="145"/>
      <c r="C22" s="145"/>
      <c r="D22" s="145"/>
      <c r="E22" s="145"/>
      <c r="F22" s="145"/>
      <c r="G22" s="147"/>
      <c r="H22" s="126" t="s">
        <v>23</v>
      </c>
      <c r="I22" s="123" t="s">
        <v>8</v>
      </c>
    </row>
    <row r="23" spans="1:9" ht="36" customHeight="1" x14ac:dyDescent="0.25">
      <c r="A23" s="148" t="s">
        <v>202</v>
      </c>
      <c r="B23" s="148"/>
      <c r="C23" s="148"/>
      <c r="D23" s="148"/>
      <c r="E23" s="148"/>
      <c r="F23" s="148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46" t="s">
        <v>27</v>
      </c>
      <c r="B24" s="146"/>
      <c r="C24" s="146"/>
      <c r="D24" s="146"/>
      <c r="E24" s="146"/>
      <c r="F24" s="146"/>
      <c r="G24" s="121"/>
      <c r="H24" s="121" t="s">
        <v>28</v>
      </c>
      <c r="I24" s="18" t="s">
        <v>8</v>
      </c>
    </row>
    <row r="25" spans="1:9" ht="34.5" customHeight="1" x14ac:dyDescent="0.25">
      <c r="A25" s="146" t="s">
        <v>29</v>
      </c>
      <c r="B25" s="146"/>
      <c r="C25" s="146"/>
      <c r="D25" s="146"/>
      <c r="E25" s="146"/>
      <c r="F25" s="146"/>
      <c r="G25" s="126"/>
      <c r="H25" s="126" t="s">
        <v>18</v>
      </c>
      <c r="I25" s="11" t="s">
        <v>8</v>
      </c>
    </row>
    <row r="26" spans="1:9" ht="15" customHeight="1" x14ac:dyDescent="0.25">
      <c r="A26" s="146" t="s">
        <v>30</v>
      </c>
      <c r="B26" s="146"/>
      <c r="C26" s="146"/>
      <c r="D26" s="146"/>
      <c r="E26" s="146"/>
      <c r="F26" s="146"/>
      <c r="G26" s="121"/>
      <c r="H26" s="19" t="s">
        <v>31</v>
      </c>
      <c r="I26" s="20" t="s">
        <v>8</v>
      </c>
    </row>
    <row r="27" spans="1:9" ht="15" customHeight="1" x14ac:dyDescent="0.25">
      <c r="A27" s="146"/>
      <c r="B27" s="146"/>
      <c r="C27" s="146"/>
      <c r="D27" s="146"/>
      <c r="E27" s="146"/>
      <c r="F27" s="146"/>
      <c r="G27" s="121"/>
      <c r="H27" s="21" t="s">
        <v>32</v>
      </c>
      <c r="I27" s="123" t="s">
        <v>8</v>
      </c>
    </row>
    <row r="28" spans="1:9" ht="26.25" customHeight="1" x14ac:dyDescent="0.25">
      <c r="A28" s="146" t="s">
        <v>193</v>
      </c>
      <c r="B28" s="146"/>
      <c r="C28" s="146"/>
      <c r="D28" s="146"/>
      <c r="E28" s="146"/>
      <c r="F28" s="146"/>
      <c r="G28" s="121"/>
      <c r="H28" s="126" t="s">
        <v>31</v>
      </c>
      <c r="I28" s="20" t="s">
        <v>8</v>
      </c>
    </row>
    <row r="29" spans="1:9" ht="35.25" customHeight="1" x14ac:dyDescent="0.25">
      <c r="A29" s="146" t="s">
        <v>34</v>
      </c>
      <c r="B29" s="146"/>
      <c r="C29" s="146"/>
      <c r="D29" s="146"/>
      <c r="E29" s="146"/>
      <c r="F29" s="146"/>
      <c r="G29" s="126"/>
      <c r="H29" s="122" t="s">
        <v>28</v>
      </c>
      <c r="I29" s="123">
        <v>0.2</v>
      </c>
    </row>
    <row r="30" spans="1:9" ht="1.1499999999999999" customHeight="1" x14ac:dyDescent="0.25">
      <c r="A30" s="151"/>
      <c r="B30" s="151"/>
      <c r="C30" s="151"/>
      <c r="D30" s="151"/>
      <c r="E30" s="151"/>
      <c r="F30" s="151"/>
      <c r="G30" s="151"/>
      <c r="H30" s="151"/>
      <c r="I30" s="151"/>
    </row>
    <row r="31" spans="1:9" ht="1.1499999999999999" customHeight="1" x14ac:dyDescent="0.25">
      <c r="A31" s="152"/>
      <c r="B31" s="152"/>
      <c r="C31" s="152"/>
      <c r="D31" s="152"/>
      <c r="E31" s="152"/>
      <c r="F31" s="152"/>
      <c r="G31" s="152"/>
      <c r="H31" s="152"/>
      <c r="I31" s="152"/>
    </row>
    <row r="32" spans="1:9" ht="1.1499999999999999" customHeight="1" x14ac:dyDescent="0.25">
      <c r="A32" s="152"/>
      <c r="B32" s="152"/>
      <c r="C32" s="152"/>
      <c r="D32" s="152"/>
      <c r="E32" s="152"/>
      <c r="F32" s="152"/>
      <c r="G32" s="152"/>
      <c r="H32" s="152"/>
      <c r="I32" s="152"/>
    </row>
    <row r="33" spans="1:10" ht="1.1499999999999999" customHeight="1" x14ac:dyDescent="0.25">
      <c r="A33" s="152"/>
      <c r="B33" s="152"/>
      <c r="C33" s="152"/>
      <c r="D33" s="152"/>
      <c r="E33" s="152"/>
      <c r="F33" s="152"/>
      <c r="G33" s="152"/>
      <c r="H33" s="152"/>
      <c r="I33" s="152"/>
    </row>
    <row r="34" spans="1:10" ht="3.6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7.25" customHeight="1" x14ac:dyDescent="0.25">
      <c r="A35" s="149" t="s">
        <v>35</v>
      </c>
      <c r="B35" s="149"/>
      <c r="C35" s="149"/>
      <c r="D35" s="149"/>
      <c r="E35" s="149"/>
      <c r="F35" s="149"/>
      <c r="G35" s="149"/>
      <c r="H35" s="149"/>
      <c r="I35" s="149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37" t="s">
        <v>40</v>
      </c>
      <c r="C37" s="137"/>
      <c r="D37" s="137"/>
      <c r="E37" s="137"/>
      <c r="F37" s="137"/>
      <c r="G37" s="137"/>
      <c r="H37" s="23">
        <f t="shared" ref="H37:H47" si="0">I37/$I$48</f>
        <v>0.73690844039681236</v>
      </c>
      <c r="I37" s="130">
        <f>IF(D6="12x36",I10,I10/H10*I5)</f>
        <v>957</v>
      </c>
    </row>
    <row r="38" spans="1:10" ht="15" customHeight="1" x14ac:dyDescent="0.25">
      <c r="A38" s="125">
        <f t="shared" ref="A38:A47" si="1">A37+1</f>
        <v>2</v>
      </c>
      <c r="B38" s="137" t="s">
        <v>41</v>
      </c>
      <c r="C38" s="137"/>
      <c r="D38" s="137"/>
      <c r="E38" s="137"/>
      <c r="F38" s="137"/>
      <c r="G38" s="137"/>
      <c r="H38" s="23">
        <f t="shared" si="0"/>
        <v>0.23076923076923073</v>
      </c>
      <c r="I38" s="130">
        <f>IF(I9=30%,(I37+I45+I46)*I9,0)</f>
        <v>299.69279999999998</v>
      </c>
    </row>
    <row r="39" spans="1:10" ht="15" customHeight="1" x14ac:dyDescent="0.25">
      <c r="A39" s="125">
        <f t="shared" si="1"/>
        <v>3</v>
      </c>
      <c r="B39" s="137" t="s">
        <v>42</v>
      </c>
      <c r="C39" s="137"/>
      <c r="D39" s="137"/>
      <c r="E39" s="137"/>
      <c r="F39" s="137"/>
      <c r="G39" s="137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37" t="s">
        <v>43</v>
      </c>
      <c r="C40" s="137"/>
      <c r="D40" s="137"/>
      <c r="E40" s="137"/>
      <c r="F40" s="137"/>
      <c r="G40" s="137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37" t="s">
        <v>44</v>
      </c>
      <c r="C41" s="137"/>
      <c r="D41" s="137"/>
      <c r="E41" s="137"/>
      <c r="F41" s="137"/>
      <c r="G41" s="137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37" t="s">
        <v>192</v>
      </c>
      <c r="C42" s="137"/>
      <c r="D42" s="137"/>
      <c r="E42" s="137"/>
      <c r="F42" s="137"/>
      <c r="G42" s="137"/>
      <c r="H42" s="23">
        <f t="shared" si="0"/>
        <v>0</v>
      </c>
      <c r="I42" s="130">
        <f>IF(I24="Não aplicável",0,I37*I24)</f>
        <v>0</v>
      </c>
    </row>
    <row r="43" spans="1:10" ht="15" customHeight="1" x14ac:dyDescent="0.25">
      <c r="A43" s="125">
        <f t="shared" si="1"/>
        <v>7</v>
      </c>
      <c r="B43" s="137" t="s">
        <v>45</v>
      </c>
      <c r="C43" s="137"/>
      <c r="D43" s="137"/>
      <c r="E43" s="137"/>
      <c r="F43" s="137"/>
      <c r="G43" s="137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37" t="s">
        <v>46</v>
      </c>
      <c r="C44" s="137"/>
      <c r="D44" s="137"/>
      <c r="E44" s="137"/>
      <c r="F44" s="137"/>
      <c r="G44" s="137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37" t="s">
        <v>47</v>
      </c>
      <c r="C45" s="137"/>
      <c r="D45" s="137"/>
      <c r="E45" s="137"/>
      <c r="F45" s="137"/>
      <c r="G45" s="137"/>
      <c r="H45" s="23">
        <f t="shared" si="0"/>
        <v>2.6935274028297283E-2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37" t="s">
        <v>48</v>
      </c>
      <c r="C46" s="137"/>
      <c r="D46" s="137"/>
      <c r="E46" s="137"/>
      <c r="F46" s="137"/>
      <c r="G46" s="137"/>
      <c r="H46" s="23">
        <f t="shared" si="0"/>
        <v>5.3870548056594572E-3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54" t="str">
        <f>IF(D6="12x36","Para postos 12x36 os feriados são considerados compensados, conforme parágrafo único, Art. 59-A da CLT","Outros")</f>
        <v>Outros</v>
      </c>
      <c r="C47" s="154"/>
      <c r="D47" s="154"/>
      <c r="E47" s="154"/>
      <c r="F47" s="154"/>
      <c r="G47" s="154"/>
      <c r="H47" s="23">
        <f t="shared" si="0"/>
        <v>0</v>
      </c>
      <c r="I47" s="130">
        <v>0</v>
      </c>
    </row>
    <row r="48" spans="1:10" s="28" customFormat="1" ht="15" customHeight="1" x14ac:dyDescent="0.25">
      <c r="A48" s="155" t="s">
        <v>49</v>
      </c>
      <c r="B48" s="155"/>
      <c r="C48" s="155"/>
      <c r="D48" s="155"/>
      <c r="E48" s="155"/>
      <c r="F48" s="155"/>
      <c r="G48" s="155"/>
      <c r="H48" s="25">
        <f>SUM(H37:H47)</f>
        <v>0.99999999999999989</v>
      </c>
      <c r="I48" s="26">
        <f>SUM(I37:I47)</f>
        <v>1298.6688000000001</v>
      </c>
      <c r="J48" s="27"/>
    </row>
    <row r="49" spans="1:10" s="28" customFormat="1" ht="1.1499999999999999" customHeight="1" x14ac:dyDescent="0.25">
      <c r="A49" s="156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7"/>
    </row>
    <row r="51" spans="1:10" s="28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7"/>
    </row>
    <row r="52" spans="1:10" s="28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7"/>
    </row>
    <row r="53" spans="1:10" s="28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7"/>
    </row>
    <row r="54" spans="1:10" s="28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7"/>
    </row>
    <row r="55" spans="1:10" s="28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7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37" t="s">
        <v>52</v>
      </c>
      <c r="C58" s="137"/>
      <c r="D58" s="137"/>
      <c r="E58" s="137"/>
      <c r="F58" s="137"/>
      <c r="G58" s="137"/>
      <c r="H58" s="23">
        <v>0.2</v>
      </c>
      <c r="I58" s="130">
        <f t="shared" ref="I58:I65" si="2">$I$48*H58</f>
        <v>259.73376000000002</v>
      </c>
    </row>
    <row r="59" spans="1:10" ht="15" customHeight="1" x14ac:dyDescent="0.25">
      <c r="A59" s="125">
        <v>2</v>
      </c>
      <c r="B59" s="137" t="s">
        <v>53</v>
      </c>
      <c r="C59" s="137"/>
      <c r="D59" s="137"/>
      <c r="E59" s="137"/>
      <c r="F59" s="137"/>
      <c r="G59" s="137"/>
      <c r="H59" s="23">
        <v>1.4999999999999999E-2</v>
      </c>
      <c r="I59" s="130">
        <f t="shared" si="2"/>
        <v>19.480032000000001</v>
      </c>
    </row>
    <row r="60" spans="1:10" ht="15" customHeight="1" x14ac:dyDescent="0.25">
      <c r="A60" s="125">
        <v>3</v>
      </c>
      <c r="B60" s="137" t="s">
        <v>54</v>
      </c>
      <c r="C60" s="137"/>
      <c r="D60" s="137"/>
      <c r="E60" s="137"/>
      <c r="F60" s="137"/>
      <c r="G60" s="137"/>
      <c r="H60" s="23">
        <v>0.01</v>
      </c>
      <c r="I60" s="130">
        <f t="shared" si="2"/>
        <v>12.986688000000001</v>
      </c>
    </row>
    <row r="61" spans="1:10" ht="15" customHeight="1" x14ac:dyDescent="0.25">
      <c r="A61" s="125">
        <v>4</v>
      </c>
      <c r="B61" s="137" t="s">
        <v>55</v>
      </c>
      <c r="C61" s="137"/>
      <c r="D61" s="137"/>
      <c r="E61" s="137"/>
      <c r="F61" s="137"/>
      <c r="G61" s="137"/>
      <c r="H61" s="23">
        <v>2E-3</v>
      </c>
      <c r="I61" s="130">
        <f t="shared" si="2"/>
        <v>2.5973376000000004</v>
      </c>
    </row>
    <row r="62" spans="1:10" ht="15" customHeight="1" x14ac:dyDescent="0.25">
      <c r="A62" s="125">
        <v>5</v>
      </c>
      <c r="B62" s="137" t="s">
        <v>56</v>
      </c>
      <c r="C62" s="137"/>
      <c r="D62" s="137"/>
      <c r="E62" s="137"/>
      <c r="F62" s="137"/>
      <c r="G62" s="137"/>
      <c r="H62" s="23">
        <v>2.5000000000000001E-2</v>
      </c>
      <c r="I62" s="130">
        <f t="shared" si="2"/>
        <v>32.466720000000002</v>
      </c>
    </row>
    <row r="63" spans="1:10" ht="15" customHeight="1" x14ac:dyDescent="0.25">
      <c r="A63" s="125">
        <v>6</v>
      </c>
      <c r="B63" s="137" t="s">
        <v>57</v>
      </c>
      <c r="C63" s="137"/>
      <c r="D63" s="137"/>
      <c r="E63" s="137"/>
      <c r="F63" s="137"/>
      <c r="G63" s="137"/>
      <c r="H63" s="23">
        <v>0.08</v>
      </c>
      <c r="I63" s="130">
        <f t="shared" si="2"/>
        <v>103.89350400000001</v>
      </c>
    </row>
    <row r="64" spans="1:10" ht="15" customHeight="1" x14ac:dyDescent="0.25">
      <c r="A64" s="125">
        <v>7</v>
      </c>
      <c r="B64" s="137" t="s">
        <v>58</v>
      </c>
      <c r="C64" s="137"/>
      <c r="D64" s="137"/>
      <c r="E64" s="137"/>
      <c r="F64" s="137"/>
      <c r="G64" s="137"/>
      <c r="H64" s="23">
        <v>0.03</v>
      </c>
      <c r="I64" s="130">
        <f t="shared" si="2"/>
        <v>38.960064000000003</v>
      </c>
    </row>
    <row r="65" spans="1:10" ht="15" customHeight="1" x14ac:dyDescent="0.25">
      <c r="A65" s="125">
        <v>8</v>
      </c>
      <c r="B65" s="137" t="s">
        <v>59</v>
      </c>
      <c r="C65" s="137"/>
      <c r="D65" s="137"/>
      <c r="E65" s="137"/>
      <c r="F65" s="137"/>
      <c r="G65" s="137"/>
      <c r="H65" s="23">
        <v>6.0000000000000001E-3</v>
      </c>
      <c r="I65" s="130">
        <f t="shared" si="2"/>
        <v>7.7920128000000011</v>
      </c>
    </row>
    <row r="66" spans="1:10" s="28" customFormat="1" ht="15" customHeight="1" x14ac:dyDescent="0.25">
      <c r="A66" s="155" t="s">
        <v>60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477.91011840000004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62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37" t="s">
        <v>65</v>
      </c>
      <c r="C70" s="137"/>
      <c r="D70" s="137"/>
      <c r="E70" s="137"/>
      <c r="F70" s="137"/>
      <c r="G70" s="137"/>
      <c r="H70" s="23">
        <v>0.119314</v>
      </c>
      <c r="I70" s="130">
        <f t="shared" ref="I70:I77" si="3">$I$48*H70</f>
        <v>154.94936920320004</v>
      </c>
    </row>
    <row r="71" spans="1:10" ht="15" customHeight="1" x14ac:dyDescent="0.25">
      <c r="A71" s="125">
        <v>2</v>
      </c>
      <c r="B71" s="137" t="s">
        <v>66</v>
      </c>
      <c r="C71" s="137"/>
      <c r="D71" s="137"/>
      <c r="E71" s="137"/>
      <c r="F71" s="137"/>
      <c r="G71" s="137"/>
      <c r="H71" s="116">
        <v>2.0485E-2</v>
      </c>
      <c r="I71" s="130">
        <f t="shared" si="3"/>
        <v>26.603230368000002</v>
      </c>
    </row>
    <row r="72" spans="1:10" ht="15" customHeight="1" x14ac:dyDescent="0.25">
      <c r="A72" s="125">
        <v>3</v>
      </c>
      <c r="B72" s="137" t="s">
        <v>67</v>
      </c>
      <c r="C72" s="137"/>
      <c r="D72" s="137"/>
      <c r="E72" s="137"/>
      <c r="F72" s="137"/>
      <c r="G72" s="137"/>
      <c r="H72" s="116">
        <v>1.2127000000000001E-2</v>
      </c>
      <c r="I72" s="130">
        <f t="shared" si="3"/>
        <v>15.748956537600003</v>
      </c>
    </row>
    <row r="73" spans="1:10" ht="15" customHeight="1" x14ac:dyDescent="0.25">
      <c r="A73" s="125">
        <v>4</v>
      </c>
      <c r="B73" s="137" t="s">
        <v>68</v>
      </c>
      <c r="C73" s="137"/>
      <c r="D73" s="137"/>
      <c r="E73" s="137"/>
      <c r="F73" s="137"/>
      <c r="G73" s="137"/>
      <c r="H73" s="116">
        <v>2.7250793878226798E-3</v>
      </c>
      <c r="I73" s="130">
        <f t="shared" si="3"/>
        <v>3.5389755784884147</v>
      </c>
    </row>
    <row r="74" spans="1:10" ht="15" customHeight="1" x14ac:dyDescent="0.25">
      <c r="A74" s="95">
        <v>5</v>
      </c>
      <c r="B74" s="161" t="s">
        <v>69</v>
      </c>
      <c r="C74" s="161"/>
      <c r="D74" s="161"/>
      <c r="E74" s="161"/>
      <c r="F74" s="161"/>
      <c r="G74" s="161"/>
      <c r="H74" s="116">
        <v>4.7600000000000002E-4</v>
      </c>
      <c r="I74" s="96">
        <f t="shared" si="3"/>
        <v>0.6181663488000001</v>
      </c>
    </row>
    <row r="75" spans="1:10" ht="15" customHeight="1" x14ac:dyDescent="0.25">
      <c r="A75" s="125">
        <v>6</v>
      </c>
      <c r="B75" s="137" t="s">
        <v>70</v>
      </c>
      <c r="C75" s="137"/>
      <c r="D75" s="137"/>
      <c r="E75" s="137"/>
      <c r="F75" s="137"/>
      <c r="G75" s="137"/>
      <c r="H75" s="23">
        <v>4.4200000000000001E-4</v>
      </c>
      <c r="I75" s="130">
        <f t="shared" si="3"/>
        <v>0.57401160960000008</v>
      </c>
    </row>
    <row r="76" spans="1:10" ht="15" customHeight="1" x14ac:dyDescent="0.25">
      <c r="A76" s="125">
        <v>7</v>
      </c>
      <c r="B76" s="137" t="s">
        <v>71</v>
      </c>
      <c r="C76" s="137"/>
      <c r="D76" s="137"/>
      <c r="E76" s="137"/>
      <c r="F76" s="137"/>
      <c r="G76" s="137"/>
      <c r="H76" s="23">
        <v>1.85E-4</v>
      </c>
      <c r="I76" s="130">
        <f t="shared" si="3"/>
        <v>0.24025372800000003</v>
      </c>
    </row>
    <row r="77" spans="1:10" ht="15" customHeight="1" x14ac:dyDescent="0.25">
      <c r="A77" s="125">
        <v>8</v>
      </c>
      <c r="B77" s="137" t="s">
        <v>72</v>
      </c>
      <c r="C77" s="137"/>
      <c r="D77" s="137"/>
      <c r="E77" s="137"/>
      <c r="F77" s="137"/>
      <c r="G77" s="137"/>
      <c r="H77" s="23">
        <v>9.0789999999999996E-2</v>
      </c>
      <c r="I77" s="130">
        <f t="shared" si="3"/>
        <v>117.90614035200001</v>
      </c>
    </row>
    <row r="78" spans="1:10" s="28" customFormat="1" ht="15" customHeight="1" x14ac:dyDescent="0.25">
      <c r="A78" s="155" t="s">
        <v>73</v>
      </c>
      <c r="B78" s="155"/>
      <c r="C78" s="155"/>
      <c r="D78" s="155"/>
      <c r="E78" s="155"/>
      <c r="F78" s="155"/>
      <c r="G78" s="155"/>
      <c r="H78" s="25">
        <f>SUM(H70:H77)</f>
        <v>0.24654407938782269</v>
      </c>
      <c r="I78" s="26">
        <f>SUM(I70:I77)</f>
        <v>320.17910372568849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63" t="s">
        <v>77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37" t="s">
        <v>80</v>
      </c>
      <c r="C82" s="137"/>
      <c r="D82" s="137"/>
      <c r="E82" s="137"/>
      <c r="F82" s="137"/>
      <c r="G82" s="137"/>
      <c r="H82" s="23">
        <v>4.8321000000000003E-2</v>
      </c>
      <c r="I82" s="130">
        <f>$I$48*H82</f>
        <v>62.752975084800013</v>
      </c>
    </row>
    <row r="83" spans="1:11" ht="15" customHeight="1" x14ac:dyDescent="0.25">
      <c r="A83" s="125">
        <v>2</v>
      </c>
      <c r="B83" s="137" t="s">
        <v>81</v>
      </c>
      <c r="C83" s="137"/>
      <c r="D83" s="137"/>
      <c r="E83" s="137"/>
      <c r="F83" s="137"/>
      <c r="G83" s="137"/>
      <c r="H83" s="23">
        <v>3.5109999999999998E-3</v>
      </c>
      <c r="I83" s="130">
        <f>$I$48*H83</f>
        <v>4.5596261568000003</v>
      </c>
    </row>
    <row r="84" spans="1:11" ht="15" customHeight="1" x14ac:dyDescent="0.25">
      <c r="A84" s="125">
        <v>3</v>
      </c>
      <c r="B84" s="137" t="s">
        <v>82</v>
      </c>
      <c r="C84" s="137"/>
      <c r="D84" s="137"/>
      <c r="E84" s="137"/>
      <c r="F84" s="137"/>
      <c r="G84" s="137"/>
      <c r="H84" s="23">
        <v>1.9328000000000001E-2</v>
      </c>
      <c r="I84" s="130">
        <f>$I$48*H84</f>
        <v>25.100670566400005</v>
      </c>
    </row>
    <row r="85" spans="1:11" s="28" customFormat="1" ht="15" customHeight="1" x14ac:dyDescent="0.25">
      <c r="A85" s="155" t="s">
        <v>83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92.413271808000019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37" t="s">
        <v>86</v>
      </c>
      <c r="C88" s="137"/>
      <c r="D88" s="137"/>
      <c r="E88" s="137"/>
      <c r="F88" s="137"/>
      <c r="G88" s="137"/>
      <c r="H88" s="23">
        <f>(H66*H78)</f>
        <v>9.0728221214718782E-2</v>
      </c>
      <c r="I88" s="130">
        <f>$I$48*H88</f>
        <v>117.82591017105339</v>
      </c>
    </row>
    <row r="89" spans="1:11" s="28" customFormat="1" ht="15" customHeight="1" x14ac:dyDescent="0.25">
      <c r="A89" s="155" t="s">
        <v>87</v>
      </c>
      <c r="B89" s="155"/>
      <c r="C89" s="155"/>
      <c r="D89" s="155"/>
      <c r="E89" s="155"/>
      <c r="F89" s="155"/>
      <c r="G89" s="155"/>
      <c r="H89" s="25">
        <f>SUM(H88:H88)</f>
        <v>9.0728221214718782E-2</v>
      </c>
      <c r="I89" s="26">
        <f>I88</f>
        <v>117.82591017105339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203</v>
      </c>
      <c r="B91" s="164"/>
      <c r="C91" s="164"/>
      <c r="D91" s="164"/>
      <c r="E91" s="164"/>
      <c r="F91" s="164"/>
      <c r="G91" s="164"/>
      <c r="H91" s="32">
        <f>H66+H78+H85+H89</f>
        <v>0.77643230060254154</v>
      </c>
      <c r="I91" s="33">
        <f>I66+I78+I85+I89</f>
        <v>1008.3284041047419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37" t="s">
        <v>24</v>
      </c>
      <c r="C94" s="137"/>
      <c r="D94" s="137"/>
      <c r="E94" s="137"/>
      <c r="F94" s="137"/>
      <c r="G94" s="137"/>
      <c r="H94" s="23">
        <f>I94/$I$48</f>
        <v>0</v>
      </c>
      <c r="I94" s="130">
        <f>I111</f>
        <v>0</v>
      </c>
    </row>
    <row r="95" spans="1:11" ht="15" customHeight="1" x14ac:dyDescent="0.25">
      <c r="A95" s="125">
        <v>2</v>
      </c>
      <c r="B95" s="137" t="s">
        <v>25</v>
      </c>
      <c r="C95" s="137"/>
      <c r="D95" s="137"/>
      <c r="E95" s="137"/>
      <c r="F95" s="137"/>
      <c r="G95" s="137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37" t="s">
        <v>90</v>
      </c>
      <c r="C96" s="137"/>
      <c r="D96" s="137"/>
      <c r="E96" s="137"/>
      <c r="F96" s="137"/>
      <c r="G96" s="137"/>
      <c r="H96" s="23">
        <f>I96/$I$48</f>
        <v>0.13535398709817312</v>
      </c>
      <c r="I96" s="130">
        <f>I103</f>
        <v>175.78</v>
      </c>
    </row>
    <row r="97" spans="1:10" ht="15" customHeight="1" x14ac:dyDescent="0.25">
      <c r="A97" s="125">
        <v>4</v>
      </c>
      <c r="B97" s="137" t="s">
        <v>91</v>
      </c>
      <c r="C97" s="137"/>
      <c r="D97" s="137"/>
      <c r="E97" s="137"/>
      <c r="F97" s="137"/>
      <c r="G97" s="137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37" t="s">
        <v>92</v>
      </c>
      <c r="C98" s="137"/>
      <c r="D98" s="137"/>
      <c r="E98" s="137"/>
      <c r="F98" s="137"/>
      <c r="G98" s="137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55" t="s">
        <v>93</v>
      </c>
      <c r="B99" s="155"/>
      <c r="C99" s="155"/>
      <c r="D99" s="155"/>
      <c r="E99" s="155"/>
      <c r="F99" s="155"/>
      <c r="G99" s="155"/>
      <c r="H99" s="25">
        <f>SUM(H94:H98)</f>
        <v>0.13535398709817312</v>
      </c>
      <c r="I99" s="26">
        <f>SUM(I94:I98)</f>
        <v>175.78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65" t="s">
        <v>96</v>
      </c>
      <c r="B101" s="165"/>
      <c r="C101" s="165"/>
      <c r="D101" s="165"/>
      <c r="E101" s="165"/>
      <c r="F101" s="165"/>
      <c r="G101" s="165"/>
      <c r="H101" s="165"/>
      <c r="I101" s="165"/>
    </row>
    <row r="102" spans="1:10" ht="24" customHeight="1" x14ac:dyDescent="0.25">
      <c r="A102" s="146" t="s">
        <v>97</v>
      </c>
      <c r="B102" s="146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66">
        <f>IF(I14="Não aplicável",0,I14)</f>
        <v>5.3</v>
      </c>
      <c r="B103" s="16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957</v>
      </c>
      <c r="G103" s="38">
        <f>IF(I16="Não aplicável",0,I16)</f>
        <v>0.06</v>
      </c>
      <c r="H103" s="127">
        <f>F103*G103</f>
        <v>57.419999999999995</v>
      </c>
      <c r="I103" s="130">
        <f>IF((E103-H103)&gt;0,E103-H103,0)</f>
        <v>175.78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5" t="s">
        <v>105</v>
      </c>
      <c r="B105" s="165"/>
      <c r="C105" s="165"/>
      <c r="D105" s="165"/>
      <c r="E105" s="165"/>
      <c r="F105" s="165"/>
      <c r="G105" s="165"/>
      <c r="H105" s="165"/>
      <c r="I105" s="165"/>
    </row>
    <row r="106" spans="1:10" ht="23.25" customHeight="1" x14ac:dyDescent="0.25">
      <c r="A106" s="146" t="s">
        <v>97</v>
      </c>
      <c r="B106" s="146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67">
        <f>IF(I20="Não aplicável",0,I20)</f>
        <v>0</v>
      </c>
      <c r="B107" s="167"/>
      <c r="C107" s="42">
        <f>IF(I21="Não aplicável",0,I21)</f>
        <v>0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5" t="s">
        <v>107</v>
      </c>
      <c r="B109" s="165"/>
      <c r="C109" s="165"/>
      <c r="D109" s="165"/>
      <c r="E109" s="165"/>
      <c r="F109" s="165"/>
      <c r="G109" s="165"/>
      <c r="H109" s="165"/>
      <c r="I109" s="165"/>
    </row>
    <row r="110" spans="1:10" ht="23.25" customHeight="1" x14ac:dyDescent="0.25">
      <c r="A110" s="146" t="s">
        <v>97</v>
      </c>
      <c r="B110" s="146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67">
        <f>IF(I17="Não aplicável",0,I17)</f>
        <v>0</v>
      </c>
      <c r="B111" s="167"/>
      <c r="C111" s="42">
        <f>IF(I18="Não aplicável",0,I18)</f>
        <v>0</v>
      </c>
      <c r="D111" s="125">
        <v>1</v>
      </c>
      <c r="E111" s="127">
        <f>A111*C111*D111</f>
        <v>0</v>
      </c>
      <c r="F111" s="127">
        <f>E111</f>
        <v>0</v>
      </c>
      <c r="G111" s="43">
        <f>IF(I19="Não aplicável",0,I19)</f>
        <v>0</v>
      </c>
      <c r="H111" s="127">
        <f>F111*G111</f>
        <v>0</v>
      </c>
      <c r="I111" s="130">
        <f>E111-H111</f>
        <v>0</v>
      </c>
    </row>
    <row r="112" spans="1:10" ht="4.5" customHeight="1" x14ac:dyDescent="0.25"/>
    <row r="113" spans="1:12" ht="12" customHeight="1" x14ac:dyDescent="0.25">
      <c r="A113" s="168" t="s">
        <v>108</v>
      </c>
      <c r="B113" s="168"/>
      <c r="C113" s="168"/>
      <c r="D113" s="168"/>
      <c r="E113" s="168"/>
      <c r="F113" s="168"/>
      <c r="G113" s="168"/>
      <c r="H113" s="47">
        <f>H48+H91+H99</f>
        <v>1.9117862877007143</v>
      </c>
      <c r="I113" s="48">
        <f>I48+I91+I99</f>
        <v>2482.7772041047424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9" t="s">
        <v>109</v>
      </c>
      <c r="B115" s="149"/>
      <c r="C115" s="149"/>
      <c r="D115" s="149"/>
      <c r="E115" s="149"/>
      <c r="F115" s="149"/>
      <c r="G115" s="149"/>
      <c r="H115" s="149"/>
      <c r="I115" s="149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37" t="s">
        <v>111</v>
      </c>
      <c r="C117" s="137"/>
      <c r="D117" s="137"/>
      <c r="E117" s="137"/>
      <c r="F117" s="137"/>
      <c r="G117" s="137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41" t="s">
        <v>112</v>
      </c>
      <c r="C118" s="141"/>
      <c r="D118" s="141"/>
      <c r="E118" s="141"/>
      <c r="F118" s="141"/>
      <c r="G118" s="141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37" t="s">
        <v>113</v>
      </c>
      <c r="C119" s="137"/>
      <c r="D119" s="137"/>
      <c r="E119" s="137"/>
      <c r="F119" s="137"/>
      <c r="G119" s="137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61" t="s">
        <v>211</v>
      </c>
      <c r="C120" s="161"/>
      <c r="D120" s="161"/>
      <c r="E120" s="161"/>
      <c r="F120" s="161"/>
      <c r="G120" s="161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61" t="s">
        <v>212</v>
      </c>
      <c r="C121" s="161"/>
      <c r="D121" s="161"/>
      <c r="E121" s="161"/>
      <c r="F121" s="161"/>
      <c r="G121" s="161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61" t="s">
        <v>213</v>
      </c>
      <c r="C122" s="161"/>
      <c r="D122" s="161"/>
      <c r="E122" s="161"/>
      <c r="F122" s="161"/>
      <c r="G122" s="161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37" t="s">
        <v>114</v>
      </c>
      <c r="C123" s="137"/>
      <c r="D123" s="137"/>
      <c r="E123" s="137"/>
      <c r="F123" s="137"/>
      <c r="G123" s="137"/>
      <c r="H123" s="23">
        <f t="shared" si="4"/>
        <v>0</v>
      </c>
      <c r="I123" s="130">
        <v>0</v>
      </c>
    </row>
    <row r="124" spans="1:12" ht="15" customHeight="1" x14ac:dyDescent="0.25">
      <c r="A124" s="155" t="s">
        <v>115</v>
      </c>
      <c r="B124" s="155"/>
      <c r="C124" s="155"/>
      <c r="D124" s="155"/>
      <c r="E124" s="155"/>
      <c r="F124" s="155"/>
      <c r="G124" s="155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69" t="s">
        <v>214</v>
      </c>
      <c r="C125" s="169"/>
      <c r="D125" s="169"/>
      <c r="E125" s="169"/>
      <c r="F125" s="169"/>
      <c r="G125" s="169"/>
      <c r="H125" s="169"/>
      <c r="I125" s="169"/>
    </row>
    <row r="126" spans="1:12" ht="5.25" customHeight="1" x14ac:dyDescent="0.25"/>
    <row r="127" spans="1:12" ht="48.75" customHeight="1" x14ac:dyDescent="0.25">
      <c r="A127" s="170" t="s">
        <v>116</v>
      </c>
      <c r="B127" s="170"/>
      <c r="C127" s="170"/>
      <c r="D127" s="170"/>
      <c r="E127" s="170"/>
      <c r="F127" s="55">
        <f>I29</f>
        <v>0.2</v>
      </c>
      <c r="G127" s="56">
        <f>I129*F127</f>
        <v>461.39944082094837</v>
      </c>
      <c r="H127" s="128" t="s">
        <v>117</v>
      </c>
      <c r="I127" s="58">
        <f>I96</f>
        <v>175.78</v>
      </c>
    </row>
    <row r="128" spans="1:12" s="61" customFormat="1" ht="16.5" customHeight="1" x14ac:dyDescent="0.25">
      <c r="A128" s="171" t="s">
        <v>118</v>
      </c>
      <c r="B128" s="171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72">
        <f>I48</f>
        <v>1298.6688000000001</v>
      </c>
      <c r="B129" s="172"/>
      <c r="C129" s="129">
        <f>I66</f>
        <v>477.91011840000004</v>
      </c>
      <c r="D129" s="129">
        <f>I78</f>
        <v>320.17910372568849</v>
      </c>
      <c r="E129" s="129">
        <f>I85</f>
        <v>92.413271808000019</v>
      </c>
      <c r="F129" s="129">
        <f>I89</f>
        <v>117.82591017105339</v>
      </c>
      <c r="G129" s="129">
        <f>I99</f>
        <v>175.78</v>
      </c>
      <c r="H129" s="129">
        <f>A129+C129+D129+E129+F129+G129</f>
        <v>2482.7772041047419</v>
      </c>
      <c r="I129" s="129">
        <f>H129-I127</f>
        <v>2306.9972041047417</v>
      </c>
      <c r="J129" s="34"/>
    </row>
    <row r="130" spans="1:12" ht="4.5" customHeight="1" x14ac:dyDescent="0.25">
      <c r="A130" s="29"/>
      <c r="B130" s="173"/>
      <c r="C130" s="173"/>
      <c r="D130" s="173"/>
      <c r="E130" s="173"/>
      <c r="F130" s="173"/>
      <c r="G130" s="173"/>
      <c r="H130" s="173"/>
      <c r="I130" s="17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37" t="s">
        <v>127</v>
      </c>
      <c r="C132" s="137"/>
      <c r="D132" s="137"/>
      <c r="E132" s="137"/>
      <c r="F132" s="137"/>
      <c r="G132" s="137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37" t="s">
        <v>128</v>
      </c>
      <c r="C133" s="137"/>
      <c r="D133" s="137"/>
      <c r="E133" s="137"/>
      <c r="F133" s="137"/>
      <c r="G133" s="137"/>
      <c r="H133" s="23">
        <f>I133/$I$142</f>
        <v>0</v>
      </c>
      <c r="I133" s="130">
        <v>0</v>
      </c>
    </row>
    <row r="134" spans="1:12" ht="34.5" customHeight="1" x14ac:dyDescent="0.25">
      <c r="A134" s="155" t="s">
        <v>197</v>
      </c>
      <c r="B134" s="155"/>
      <c r="C134" s="155"/>
      <c r="D134" s="155"/>
      <c r="E134" s="155"/>
      <c r="F134" s="155"/>
      <c r="G134" s="155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37" t="s">
        <v>129</v>
      </c>
      <c r="C137" s="137"/>
      <c r="D137" s="137"/>
      <c r="E137" s="137"/>
      <c r="F137" s="137"/>
      <c r="G137" s="137"/>
      <c r="H137" s="23">
        <f>I137/I142</f>
        <v>0</v>
      </c>
      <c r="I137" s="130">
        <v>0</v>
      </c>
    </row>
    <row r="138" spans="1:12" ht="35.1" customHeight="1" x14ac:dyDescent="0.25">
      <c r="A138" s="155" t="s">
        <v>196</v>
      </c>
      <c r="B138" s="155"/>
      <c r="C138" s="155"/>
      <c r="D138" s="155"/>
      <c r="E138" s="155"/>
      <c r="F138" s="155"/>
      <c r="G138" s="155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4" t="s">
        <v>130</v>
      </c>
      <c r="B140" s="174"/>
      <c r="C140" s="174"/>
      <c r="D140" s="174"/>
      <c r="E140" s="174"/>
      <c r="F140" s="55">
        <v>0.18</v>
      </c>
      <c r="G140" s="56">
        <f>I142*F140</f>
        <v>415.2594967388535</v>
      </c>
      <c r="H140" s="128" t="s">
        <v>117</v>
      </c>
      <c r="I140" s="58">
        <f>I96</f>
        <v>175.78</v>
      </c>
      <c r="L140" s="2"/>
    </row>
    <row r="141" spans="1:12" s="61" customFormat="1" ht="16.5" customHeight="1" x14ac:dyDescent="0.25">
      <c r="A141" s="171" t="s">
        <v>118</v>
      </c>
      <c r="B141" s="171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72">
        <f>I48</f>
        <v>1298.6688000000001</v>
      </c>
      <c r="B142" s="172"/>
      <c r="C142" s="129">
        <f>I66</f>
        <v>477.91011840000004</v>
      </c>
      <c r="D142" s="129">
        <f>I78</f>
        <v>320.17910372568849</v>
      </c>
      <c r="E142" s="129">
        <f>I85</f>
        <v>92.413271808000019</v>
      </c>
      <c r="F142" s="129">
        <f>I89</f>
        <v>117.82591017105339</v>
      </c>
      <c r="G142" s="129">
        <f>I99</f>
        <v>175.78</v>
      </c>
      <c r="H142" s="129">
        <f>A142+C142+D142+E142+F142+G142</f>
        <v>2482.7772041047419</v>
      </c>
      <c r="I142" s="129">
        <f>H142-I140</f>
        <v>2306.9972041047417</v>
      </c>
      <c r="J142" s="34"/>
      <c r="L142" s="2"/>
    </row>
    <row r="143" spans="1:12" ht="4.5" customHeight="1" x14ac:dyDescent="0.25"/>
    <row r="144" spans="1:12" ht="12" customHeight="1" x14ac:dyDescent="0.25">
      <c r="A144" s="168" t="s">
        <v>131</v>
      </c>
      <c r="B144" s="168"/>
      <c r="C144" s="168"/>
      <c r="D144" s="168"/>
      <c r="E144" s="168"/>
      <c r="F144" s="168"/>
      <c r="G144" s="168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9" t="s">
        <v>132</v>
      </c>
      <c r="B146" s="149"/>
      <c r="C146" s="149"/>
      <c r="D146" s="149"/>
      <c r="E146" s="149"/>
      <c r="F146" s="149"/>
      <c r="G146" s="149"/>
      <c r="H146" s="149"/>
      <c r="I146" s="149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37" t="s">
        <v>134</v>
      </c>
      <c r="C148" s="137"/>
      <c r="D148" s="137"/>
      <c r="E148" s="137"/>
      <c r="F148" s="137"/>
      <c r="G148" s="137"/>
      <c r="H148" s="23">
        <f>I148/$I$113</f>
        <v>6.9259456579648373E-3</v>
      </c>
      <c r="I148" s="130">
        <f>($D$158/$E$160)*H158</f>
        <v>17.195579996463319</v>
      </c>
    </row>
    <row r="149" spans="1:10" ht="15" customHeight="1" x14ac:dyDescent="0.25">
      <c r="A149" s="125">
        <v>2</v>
      </c>
      <c r="B149" s="137" t="s">
        <v>135</v>
      </c>
      <c r="C149" s="137"/>
      <c r="D149" s="137"/>
      <c r="E149" s="137"/>
      <c r="F149" s="137"/>
      <c r="G149" s="137"/>
      <c r="H149" s="23">
        <f>I149/$I$113</f>
        <v>3.1965903036760793E-2</v>
      </c>
      <c r="I149" s="130">
        <f>($D$158/$E$160)*H159</f>
        <v>79.36421536829225</v>
      </c>
    </row>
    <row r="150" spans="1:10" ht="15" customHeight="1" x14ac:dyDescent="0.25">
      <c r="A150" s="125">
        <v>3</v>
      </c>
      <c r="B150" s="137" t="s">
        <v>14</v>
      </c>
      <c r="C150" s="137"/>
      <c r="D150" s="137"/>
      <c r="E150" s="137"/>
      <c r="F150" s="137"/>
      <c r="G150" s="137"/>
      <c r="H150" s="23">
        <f>I150/$I$113</f>
        <v>2.6638252530633996E-2</v>
      </c>
      <c r="I150" s="130">
        <f>($D$158/$E$160)*H160</f>
        <v>66.136846140243549</v>
      </c>
    </row>
    <row r="151" spans="1:10" ht="15" customHeight="1" x14ac:dyDescent="0.25">
      <c r="A151" s="125">
        <v>4</v>
      </c>
      <c r="B151" s="137" t="s">
        <v>136</v>
      </c>
      <c r="C151" s="137"/>
      <c r="D151" s="137"/>
      <c r="E151" s="137"/>
      <c r="F151" s="137"/>
      <c r="G151" s="137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37" t="s">
        <v>137</v>
      </c>
      <c r="C152" s="137"/>
      <c r="D152" s="137"/>
      <c r="E152" s="137"/>
      <c r="F152" s="137"/>
      <c r="G152" s="137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55" t="s">
        <v>138</v>
      </c>
      <c r="B153" s="155"/>
      <c r="C153" s="155"/>
      <c r="D153" s="155"/>
      <c r="E153" s="155"/>
      <c r="F153" s="155"/>
      <c r="G153" s="155"/>
      <c r="H153" s="25">
        <f>H148+H149+H150+H151+H152</f>
        <v>6.5530101225359627E-2</v>
      </c>
      <c r="I153" s="26">
        <f>SUM(I148:I152)</f>
        <v>162.69664150499912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75" t="s">
        <v>142</v>
      </c>
      <c r="C155" s="175"/>
      <c r="D155" s="175"/>
      <c r="E155" s="175"/>
      <c r="F155" s="175"/>
      <c r="G155" s="175"/>
      <c r="H155" s="175"/>
      <c r="I155" s="175"/>
    </row>
    <row r="156" spans="1:10" ht="13.5" customHeight="1" x14ac:dyDescent="0.25">
      <c r="A156" s="165" t="s">
        <v>143</v>
      </c>
      <c r="B156" s="165"/>
      <c r="C156" s="165"/>
      <c r="D156" s="165"/>
      <c r="E156" s="165"/>
      <c r="F156" s="165"/>
      <c r="G156" s="165"/>
      <c r="H156" s="165"/>
      <c r="I156" s="165"/>
    </row>
    <row r="157" spans="1:10" ht="13.5" customHeight="1" x14ac:dyDescent="0.25">
      <c r="A157" s="134" t="s">
        <v>144</v>
      </c>
      <c r="B157" s="134"/>
      <c r="C157" s="120" t="s">
        <v>145</v>
      </c>
      <c r="D157" s="176" t="s">
        <v>146</v>
      </c>
      <c r="E157" s="176"/>
      <c r="F157" s="120" t="s">
        <v>147</v>
      </c>
      <c r="G157" s="120" t="s">
        <v>148</v>
      </c>
      <c r="H157" s="177" t="s">
        <v>149</v>
      </c>
      <c r="I157" s="177"/>
    </row>
    <row r="158" spans="1:10" ht="13.5" customHeight="1" x14ac:dyDescent="0.25">
      <c r="A158" s="178">
        <f>I113</f>
        <v>2482.7772041047424</v>
      </c>
      <c r="B158" s="178"/>
      <c r="C158" s="130">
        <f>I144</f>
        <v>0</v>
      </c>
      <c r="D158" s="179">
        <f>A158+C158</f>
        <v>2482.7772041047424</v>
      </c>
      <c r="E158" s="179"/>
      <c r="F158" s="125" t="s">
        <v>134</v>
      </c>
      <c r="G158" s="43">
        <v>1.6500000000000001E-2</v>
      </c>
      <c r="H158" s="180">
        <v>6.4999999999999997E-3</v>
      </c>
      <c r="I158" s="180"/>
      <c r="J158" s="34"/>
    </row>
    <row r="159" spans="1:10" ht="13.5" customHeight="1" x14ac:dyDescent="0.25">
      <c r="A159" s="137" t="s">
        <v>150</v>
      </c>
      <c r="B159" s="137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80">
        <v>0.03</v>
      </c>
      <c r="I159" s="180"/>
    </row>
    <row r="160" spans="1:10" ht="13.5" customHeight="1" x14ac:dyDescent="0.25">
      <c r="A160" s="181" t="s">
        <v>151</v>
      </c>
      <c r="B160" s="181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80">
        <f>I11</f>
        <v>2.5000000000000001E-2</v>
      </c>
      <c r="I160" s="180"/>
    </row>
    <row r="161" spans="1:10" ht="13.5" customHeight="1" x14ac:dyDescent="0.25">
      <c r="A161" s="181" t="s">
        <v>152</v>
      </c>
      <c r="B161" s="181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80">
        <v>0</v>
      </c>
      <c r="I161" s="180"/>
    </row>
    <row r="162" spans="1:10" ht="13.5" customHeight="1" x14ac:dyDescent="0.25">
      <c r="A162" s="182" t="s">
        <v>154</v>
      </c>
      <c r="B162" s="182" t="s">
        <v>155</v>
      </c>
      <c r="C162" s="182"/>
      <c r="D162" s="182"/>
      <c r="E162" s="182"/>
      <c r="F162" s="124" t="s">
        <v>156</v>
      </c>
      <c r="G162" s="43">
        <v>0</v>
      </c>
      <c r="H162" s="180">
        <v>0</v>
      </c>
      <c r="I162" s="180"/>
    </row>
    <row r="163" spans="1:10" ht="18" customHeight="1" x14ac:dyDescent="0.25">
      <c r="A163" s="182"/>
      <c r="B163" s="182"/>
      <c r="C163" s="182"/>
      <c r="D163" s="182"/>
      <c r="E163" s="182"/>
      <c r="F163" s="120" t="s">
        <v>157</v>
      </c>
      <c r="G163" s="68">
        <f>SUM(G158:G162)</f>
        <v>0.11749999999999999</v>
      </c>
      <c r="H163" s="183">
        <f>SUM(H158:I162)</f>
        <v>6.1499999999999999E-2</v>
      </c>
      <c r="I163" s="183"/>
    </row>
    <row r="164" spans="1:10" ht="48.75" customHeight="1" x14ac:dyDescent="0.25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2" customHeight="1" x14ac:dyDescent="0.25">
      <c r="A165" s="29" t="s">
        <v>159</v>
      </c>
      <c r="B165" s="175" t="s">
        <v>160</v>
      </c>
      <c r="C165" s="175"/>
      <c r="D165" s="175"/>
      <c r="E165" s="175"/>
      <c r="F165" s="175"/>
      <c r="G165" s="175"/>
      <c r="H165" s="175"/>
      <c r="I165" s="175"/>
    </row>
    <row r="166" spans="1:10" ht="4.5" customHeight="1" x14ac:dyDescent="0.25">
      <c r="A166" s="69"/>
      <c r="B166" s="185"/>
      <c r="C166" s="185"/>
      <c r="D166" s="185"/>
      <c r="E166" s="185"/>
      <c r="F166" s="185"/>
      <c r="G166" s="185"/>
      <c r="H166" s="185"/>
      <c r="I166" s="185"/>
    </row>
    <row r="167" spans="1:10" ht="12" customHeight="1" x14ac:dyDescent="0.25">
      <c r="A167" s="168" t="s">
        <v>161</v>
      </c>
      <c r="B167" s="168"/>
      <c r="C167" s="168"/>
      <c r="D167" s="168"/>
      <c r="E167" s="168"/>
      <c r="F167" s="168"/>
      <c r="G167" s="168"/>
      <c r="H167" s="47">
        <f>H153</f>
        <v>6.5530101225359627E-2</v>
      </c>
      <c r="I167" s="48">
        <f>I153</f>
        <v>162.69664150499912</v>
      </c>
    </row>
    <row r="168" spans="1:10" ht="4.5" customHeight="1" x14ac:dyDescent="0.25"/>
    <row r="169" spans="1:10" ht="11.25" customHeight="1" x14ac:dyDescent="0.25">
      <c r="A169" s="186" t="s">
        <v>162</v>
      </c>
      <c r="B169" s="186"/>
      <c r="C169" s="186"/>
      <c r="D169" s="186"/>
      <c r="E169" s="186"/>
      <c r="F169" s="186"/>
      <c r="G169" s="186"/>
      <c r="H169" s="186"/>
      <c r="I169" s="186"/>
    </row>
    <row r="170" spans="1:10" ht="11.25" customHeight="1" x14ac:dyDescent="0.25">
      <c r="A170" s="149" t="s">
        <v>35</v>
      </c>
      <c r="B170" s="149"/>
      <c r="C170" s="149"/>
      <c r="D170" s="149"/>
      <c r="E170" s="149"/>
      <c r="F170" s="149"/>
      <c r="G170" s="149"/>
      <c r="H170" s="149"/>
      <c r="I170" s="149"/>
    </row>
    <row r="171" spans="1:10" ht="15" customHeight="1" x14ac:dyDescent="0.25">
      <c r="A171" s="125">
        <v>1</v>
      </c>
      <c r="B171" s="137" t="s">
        <v>163</v>
      </c>
      <c r="C171" s="137"/>
      <c r="D171" s="137"/>
      <c r="E171" s="137"/>
      <c r="F171" s="137"/>
      <c r="G171" s="137"/>
      <c r="H171" s="23">
        <f>I171/$G$194</f>
        <v>0.4909021505372988</v>
      </c>
      <c r="I171" s="70">
        <f>I48</f>
        <v>1298.6688000000001</v>
      </c>
    </row>
    <row r="172" spans="1:10" ht="15" customHeight="1" x14ac:dyDescent="0.25">
      <c r="A172" s="125">
        <v>2</v>
      </c>
      <c r="B172" s="137" t="s">
        <v>164</v>
      </c>
      <c r="C172" s="137"/>
      <c r="D172" s="137"/>
      <c r="E172" s="137"/>
      <c r="F172" s="137"/>
      <c r="G172" s="137"/>
      <c r="H172" s="23">
        <f>I172/$G$194</f>
        <v>0.38115228611241003</v>
      </c>
      <c r="I172" s="70">
        <f>I66+I78+I85+I89</f>
        <v>1008.3284041047419</v>
      </c>
    </row>
    <row r="173" spans="1:10" ht="15" customHeight="1" x14ac:dyDescent="0.25">
      <c r="A173" s="125">
        <v>3</v>
      </c>
      <c r="B173" s="137" t="s">
        <v>165</v>
      </c>
      <c r="C173" s="137"/>
      <c r="D173" s="137"/>
      <c r="E173" s="137"/>
      <c r="F173" s="137"/>
      <c r="G173" s="137"/>
      <c r="H173" s="23">
        <f>I173/$G$194</f>
        <v>6.644556335029099E-2</v>
      </c>
      <c r="I173" s="70">
        <f>I99</f>
        <v>175.78</v>
      </c>
    </row>
    <row r="174" spans="1:10" s="28" customFormat="1" ht="15" customHeight="1" x14ac:dyDescent="0.25">
      <c r="A174" s="168" t="s">
        <v>166</v>
      </c>
      <c r="B174" s="168"/>
      <c r="C174" s="168"/>
      <c r="D174" s="168"/>
      <c r="E174" s="168"/>
      <c r="F174" s="168"/>
      <c r="G174" s="168"/>
      <c r="H174" s="47">
        <f>H171+H172+H173</f>
        <v>0.93849999999999978</v>
      </c>
      <c r="I174" s="48">
        <f>SUM(I171:I173)</f>
        <v>2482.7772041047424</v>
      </c>
      <c r="J174" s="35"/>
    </row>
    <row r="175" spans="1:10" ht="4.5" customHeight="1" x14ac:dyDescent="0.25"/>
    <row r="176" spans="1:10" ht="11.25" customHeight="1" x14ac:dyDescent="0.25">
      <c r="A176" s="149" t="s">
        <v>109</v>
      </c>
      <c r="B176" s="149"/>
      <c r="C176" s="149"/>
      <c r="D176" s="149"/>
      <c r="E176" s="149"/>
      <c r="F176" s="149"/>
      <c r="G176" s="149"/>
      <c r="H176" s="149"/>
      <c r="I176" s="149"/>
    </row>
    <row r="177" spans="1:11" ht="15" customHeight="1" x14ac:dyDescent="0.25">
      <c r="A177" s="125">
        <v>1</v>
      </c>
      <c r="B177" s="137" t="s">
        <v>167</v>
      </c>
      <c r="C177" s="137"/>
      <c r="D177" s="137"/>
      <c r="E177" s="137"/>
      <c r="F177" s="137"/>
      <c r="G177" s="137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37" t="s">
        <v>168</v>
      </c>
      <c r="C178" s="137"/>
      <c r="D178" s="137"/>
      <c r="E178" s="137"/>
      <c r="F178" s="137"/>
      <c r="G178" s="137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37" t="s">
        <v>169</v>
      </c>
      <c r="C179" s="137"/>
      <c r="D179" s="137"/>
      <c r="E179" s="137"/>
      <c r="F179" s="137"/>
      <c r="G179" s="137"/>
      <c r="H179" s="23">
        <f t="shared" si="5"/>
        <v>0</v>
      </c>
      <c r="I179" s="130">
        <f>I138</f>
        <v>0</v>
      </c>
    </row>
    <row r="180" spans="1:11" ht="15" customHeight="1" x14ac:dyDescent="0.25">
      <c r="A180" s="168" t="s">
        <v>170</v>
      </c>
      <c r="B180" s="168"/>
      <c r="C180" s="168"/>
      <c r="D180" s="168"/>
      <c r="E180" s="168"/>
      <c r="F180" s="168"/>
      <c r="G180" s="168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9" t="s">
        <v>132</v>
      </c>
      <c r="B182" s="149"/>
      <c r="C182" s="149"/>
      <c r="D182" s="149"/>
      <c r="E182" s="149"/>
      <c r="F182" s="149"/>
      <c r="G182" s="149"/>
      <c r="H182" s="149"/>
      <c r="I182" s="149"/>
    </row>
    <row r="183" spans="1:11" ht="15" customHeight="1" x14ac:dyDescent="0.25">
      <c r="A183" s="125">
        <v>1</v>
      </c>
      <c r="B183" s="137" t="s">
        <v>171</v>
      </c>
      <c r="C183" s="137"/>
      <c r="D183" s="137"/>
      <c r="E183" s="137"/>
      <c r="F183" s="137"/>
      <c r="G183" s="137"/>
      <c r="H183" s="23">
        <f>I183/$G$194</f>
        <v>6.1500000000000006E-2</v>
      </c>
      <c r="I183" s="130">
        <f>I153</f>
        <v>162.69664150499912</v>
      </c>
    </row>
    <row r="184" spans="1:11" ht="15" customHeight="1" x14ac:dyDescent="0.25">
      <c r="A184" s="168" t="s">
        <v>172</v>
      </c>
      <c r="B184" s="168"/>
      <c r="C184" s="168"/>
      <c r="D184" s="168"/>
      <c r="E184" s="168"/>
      <c r="F184" s="168"/>
      <c r="G184" s="168"/>
      <c r="H184" s="47">
        <f>H183</f>
        <v>6.1500000000000006E-2</v>
      </c>
      <c r="I184" s="48">
        <f>I153</f>
        <v>162.69664150499912</v>
      </c>
      <c r="K184" s="41"/>
    </row>
    <row r="185" spans="1:11" ht="4.5" customHeight="1" x14ac:dyDescent="0.25"/>
    <row r="186" spans="1:11" ht="11.25" customHeight="1" x14ac:dyDescent="0.25">
      <c r="A186" s="194" t="s">
        <v>205</v>
      </c>
      <c r="B186" s="194"/>
      <c r="C186" s="194"/>
      <c r="D186" s="194"/>
      <c r="E186" s="194"/>
      <c r="F186" s="194"/>
      <c r="G186" s="194"/>
      <c r="H186" s="194"/>
      <c r="I186" s="194"/>
    </row>
    <row r="187" spans="1:11" ht="4.9000000000000004" customHeight="1" x14ac:dyDescent="0.25">
      <c r="A187" s="187"/>
      <c r="B187" s="187"/>
      <c r="C187" s="187"/>
      <c r="D187" s="187"/>
      <c r="E187" s="187"/>
      <c r="F187" s="187"/>
      <c r="G187" s="187"/>
      <c r="H187" s="187"/>
      <c r="I187" s="187"/>
    </row>
    <row r="188" spans="1:11" ht="22.5" customHeight="1" x14ac:dyDescent="0.25">
      <c r="A188" s="198" t="s">
        <v>210</v>
      </c>
      <c r="B188" s="199"/>
      <c r="C188" s="199"/>
      <c r="D188" s="199"/>
      <c r="E188" s="199"/>
      <c r="F188" s="199"/>
      <c r="G188" s="199"/>
      <c r="H188" s="20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94" t="s">
        <v>206</v>
      </c>
      <c r="B190" s="194"/>
      <c r="C190" s="194"/>
      <c r="D190" s="194"/>
      <c r="E190" s="194"/>
      <c r="F190" s="194"/>
      <c r="G190" s="195" t="s">
        <v>208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0"/>
      <c r="H191" s="91"/>
      <c r="I191" s="91">
        <f>((H70+H76+H77+H82+H83+H84)+((H70+H76+H77+H82+H83+H84)*H66))*I48*H194</f>
        <v>500.01636000476168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207</v>
      </c>
      <c r="B193" s="189"/>
      <c r="C193" s="189"/>
      <c r="D193" s="189"/>
      <c r="E193" s="189"/>
      <c r="F193" s="19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7">
        <f>I174+I180+I184</f>
        <v>2645.4738456097416</v>
      </c>
      <c r="H194" s="132">
        <f>IF(D6="12x36",2,1)</f>
        <v>1</v>
      </c>
      <c r="I194" s="89">
        <f>G194*H194</f>
        <v>2645.4738456097416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4"/>
  <sheetViews>
    <sheetView view="pageBreakPreview" topLeftCell="A187" zoomScale="130" zoomScaleNormal="130" zoomScalePageLayoutView="130" workbookViewId="0">
      <selection activeCell="J137" sqref="J137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4"/>
    </row>
    <row r="2" spans="1:11" ht="22.5" customHeight="1" x14ac:dyDescent="0.25">
      <c r="A2" s="134" t="s">
        <v>1</v>
      </c>
      <c r="B2" s="134"/>
      <c r="C2" s="135" t="s">
        <v>235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38" t="s">
        <v>238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41" t="str">
        <f>IF(D6="12x36","Regime de trabalho:","Regime de trabalho (horas semanais):")</f>
        <v>Regime de trabalho (horas semanais):</v>
      </c>
      <c r="B6" s="141"/>
      <c r="C6" s="141"/>
      <c r="D6" s="141">
        <v>40</v>
      </c>
      <c r="E6" s="141"/>
      <c r="F6" s="141"/>
      <c r="G6" s="139"/>
      <c r="H6" s="139"/>
      <c r="I6" s="140"/>
    </row>
    <row r="7" spans="1:11" ht="22.5" customHeight="1" x14ac:dyDescent="0.25">
      <c r="A7" s="141" t="s">
        <v>6</v>
      </c>
      <c r="B7" s="141"/>
      <c r="C7" s="141"/>
      <c r="D7" s="137" t="s">
        <v>233</v>
      </c>
      <c r="E7" s="137"/>
      <c r="F7" s="137"/>
      <c r="G7" s="142" t="s">
        <v>7</v>
      </c>
      <c r="H7" s="142"/>
      <c r="I7" s="143" t="s">
        <v>8</v>
      </c>
    </row>
    <row r="8" spans="1:11" ht="22.5" customHeight="1" x14ac:dyDescent="0.25">
      <c r="A8" s="141" t="s">
        <v>9</v>
      </c>
      <c r="B8" s="141"/>
      <c r="C8" s="141"/>
      <c r="D8" s="137" t="s">
        <v>17</v>
      </c>
      <c r="E8" s="137"/>
      <c r="F8" s="137"/>
      <c r="G8" s="142"/>
      <c r="H8" s="142"/>
      <c r="I8" s="143"/>
    </row>
    <row r="9" spans="1:11" ht="18.75" customHeight="1" x14ac:dyDescent="0.25">
      <c r="A9" s="141" t="s">
        <v>10</v>
      </c>
      <c r="B9" s="141"/>
      <c r="C9" s="141"/>
      <c r="D9" s="141" t="s">
        <v>234</v>
      </c>
      <c r="E9" s="141"/>
      <c r="F9" s="141"/>
      <c r="G9" s="142" t="s">
        <v>11</v>
      </c>
      <c r="H9" s="142"/>
      <c r="I9" s="123">
        <v>0.3</v>
      </c>
    </row>
    <row r="10" spans="1:11" ht="32.25" customHeight="1" x14ac:dyDescent="0.25">
      <c r="A10" s="144" t="s">
        <v>12</v>
      </c>
      <c r="B10" s="144"/>
      <c r="C10" s="144"/>
      <c r="D10" s="144"/>
      <c r="E10" s="144"/>
      <c r="F10" s="144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45" t="s">
        <v>14</v>
      </c>
      <c r="B11" s="145"/>
      <c r="C11" s="145"/>
      <c r="D11" s="145"/>
      <c r="E11" s="145"/>
      <c r="F11" s="145"/>
      <c r="G11" s="126"/>
      <c r="H11" s="126" t="s">
        <v>15</v>
      </c>
      <c r="I11" s="13">
        <v>2.5000000000000001E-2</v>
      </c>
    </row>
    <row r="12" spans="1:11" ht="24.75" customHeight="1" x14ac:dyDescent="0.25">
      <c r="A12" s="146" t="s">
        <v>16</v>
      </c>
      <c r="B12" s="146"/>
      <c r="C12" s="146"/>
      <c r="D12" s="146"/>
      <c r="E12" s="146"/>
      <c r="F12" s="146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46" t="s">
        <v>19</v>
      </c>
      <c r="B13" s="146"/>
      <c r="C13" s="146"/>
      <c r="D13" s="146"/>
      <c r="E13" s="146"/>
      <c r="F13" s="146"/>
      <c r="G13" s="126"/>
      <c r="H13" s="126"/>
      <c r="I13" s="15">
        <v>22</v>
      </c>
    </row>
    <row r="14" spans="1:11" ht="15" customHeight="1" x14ac:dyDescent="0.25">
      <c r="A14" s="145" t="s">
        <v>20</v>
      </c>
      <c r="B14" s="145"/>
      <c r="C14" s="145"/>
      <c r="D14" s="145"/>
      <c r="E14" s="145"/>
      <c r="F14" s="145"/>
      <c r="G14" s="147" t="s">
        <v>17</v>
      </c>
      <c r="H14" s="126" t="s">
        <v>21</v>
      </c>
      <c r="I14" s="11">
        <v>5.3</v>
      </c>
    </row>
    <row r="15" spans="1:11" x14ac:dyDescent="0.25">
      <c r="A15" s="145"/>
      <c r="B15" s="145"/>
      <c r="C15" s="145"/>
      <c r="D15" s="145"/>
      <c r="E15" s="145"/>
      <c r="F15" s="145"/>
      <c r="G15" s="147"/>
      <c r="H15" s="126" t="s">
        <v>22</v>
      </c>
      <c r="I15" s="15">
        <f>I13</f>
        <v>22</v>
      </c>
    </row>
    <row r="16" spans="1:11" x14ac:dyDescent="0.25">
      <c r="A16" s="145"/>
      <c r="B16" s="145"/>
      <c r="C16" s="145"/>
      <c r="D16" s="145"/>
      <c r="E16" s="145"/>
      <c r="F16" s="145"/>
      <c r="G16" s="147"/>
      <c r="H16" s="126" t="s">
        <v>23</v>
      </c>
      <c r="I16" s="123">
        <v>0.06</v>
      </c>
    </row>
    <row r="17" spans="1:9" ht="11.25" customHeight="1" x14ac:dyDescent="0.25">
      <c r="A17" s="145" t="s">
        <v>24</v>
      </c>
      <c r="B17" s="145"/>
      <c r="C17" s="145"/>
      <c r="D17" s="145"/>
      <c r="E17" s="145"/>
      <c r="F17" s="145"/>
      <c r="G17" s="147" t="s">
        <v>17</v>
      </c>
      <c r="H17" s="126" t="s">
        <v>21</v>
      </c>
      <c r="I17" s="11">
        <v>30</v>
      </c>
    </row>
    <row r="18" spans="1:9" ht="11.25" customHeight="1" x14ac:dyDescent="0.25">
      <c r="A18" s="145"/>
      <c r="B18" s="145"/>
      <c r="C18" s="145"/>
      <c r="D18" s="145"/>
      <c r="E18" s="145"/>
      <c r="F18" s="145"/>
      <c r="G18" s="147"/>
      <c r="H18" s="126" t="s">
        <v>22</v>
      </c>
      <c r="I18" s="15">
        <f>I13</f>
        <v>22</v>
      </c>
    </row>
    <row r="19" spans="1:9" x14ac:dyDescent="0.25">
      <c r="A19" s="145"/>
      <c r="B19" s="145"/>
      <c r="C19" s="145"/>
      <c r="D19" s="145"/>
      <c r="E19" s="145"/>
      <c r="F19" s="145"/>
      <c r="G19" s="147"/>
      <c r="H19" s="126" t="s">
        <v>23</v>
      </c>
      <c r="I19" s="123">
        <v>0.2</v>
      </c>
    </row>
    <row r="20" spans="1:9" ht="11.25" customHeight="1" x14ac:dyDescent="0.25">
      <c r="A20" s="145" t="s">
        <v>25</v>
      </c>
      <c r="B20" s="145"/>
      <c r="C20" s="145"/>
      <c r="D20" s="145"/>
      <c r="E20" s="145"/>
      <c r="F20" s="145"/>
      <c r="G20" s="147" t="s">
        <v>17</v>
      </c>
      <c r="H20" s="126" t="s">
        <v>21</v>
      </c>
      <c r="I20" s="11" t="s">
        <v>8</v>
      </c>
    </row>
    <row r="21" spans="1:9" x14ac:dyDescent="0.25">
      <c r="A21" s="145"/>
      <c r="B21" s="145"/>
      <c r="C21" s="145"/>
      <c r="D21" s="145"/>
      <c r="E21" s="145"/>
      <c r="F21" s="145"/>
      <c r="G21" s="147"/>
      <c r="H21" s="126" t="s">
        <v>22</v>
      </c>
      <c r="I21" s="15" t="s">
        <v>8</v>
      </c>
    </row>
    <row r="22" spans="1:9" x14ac:dyDescent="0.25">
      <c r="A22" s="145"/>
      <c r="B22" s="145"/>
      <c r="C22" s="145"/>
      <c r="D22" s="145"/>
      <c r="E22" s="145"/>
      <c r="F22" s="145"/>
      <c r="G22" s="147"/>
      <c r="H22" s="126" t="s">
        <v>23</v>
      </c>
      <c r="I22" s="123" t="s">
        <v>8</v>
      </c>
    </row>
    <row r="23" spans="1:9" ht="36" customHeight="1" x14ac:dyDescent="0.25">
      <c r="A23" s="148" t="s">
        <v>202</v>
      </c>
      <c r="B23" s="148"/>
      <c r="C23" s="148"/>
      <c r="D23" s="148"/>
      <c r="E23" s="148"/>
      <c r="F23" s="148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46" t="s">
        <v>27</v>
      </c>
      <c r="B24" s="146"/>
      <c r="C24" s="146"/>
      <c r="D24" s="146"/>
      <c r="E24" s="146"/>
      <c r="F24" s="146"/>
      <c r="G24" s="121"/>
      <c r="H24" s="121" t="s">
        <v>28</v>
      </c>
      <c r="I24" s="18" t="s">
        <v>8</v>
      </c>
    </row>
    <row r="25" spans="1:9" ht="34.5" customHeight="1" x14ac:dyDescent="0.25">
      <c r="A25" s="146" t="s">
        <v>29</v>
      </c>
      <c r="B25" s="146"/>
      <c r="C25" s="146"/>
      <c r="D25" s="146"/>
      <c r="E25" s="146"/>
      <c r="F25" s="146"/>
      <c r="G25" s="126"/>
      <c r="H25" s="126" t="s">
        <v>18</v>
      </c>
      <c r="I25" s="11" t="s">
        <v>8</v>
      </c>
    </row>
    <row r="26" spans="1:9" ht="15" customHeight="1" x14ac:dyDescent="0.25">
      <c r="A26" s="146" t="s">
        <v>30</v>
      </c>
      <c r="B26" s="146"/>
      <c r="C26" s="146"/>
      <c r="D26" s="146"/>
      <c r="E26" s="146"/>
      <c r="F26" s="146"/>
      <c r="G26" s="121"/>
      <c r="H26" s="19" t="s">
        <v>31</v>
      </c>
      <c r="I26" s="20" t="s">
        <v>8</v>
      </c>
    </row>
    <row r="27" spans="1:9" ht="15" customHeight="1" x14ac:dyDescent="0.25">
      <c r="A27" s="146"/>
      <c r="B27" s="146"/>
      <c r="C27" s="146"/>
      <c r="D27" s="146"/>
      <c r="E27" s="146"/>
      <c r="F27" s="146"/>
      <c r="G27" s="121"/>
      <c r="H27" s="21" t="s">
        <v>32</v>
      </c>
      <c r="I27" s="123" t="s">
        <v>8</v>
      </c>
    </row>
    <row r="28" spans="1:9" ht="26.25" customHeight="1" x14ac:dyDescent="0.25">
      <c r="A28" s="146" t="s">
        <v>193</v>
      </c>
      <c r="B28" s="146"/>
      <c r="C28" s="146"/>
      <c r="D28" s="146"/>
      <c r="E28" s="146"/>
      <c r="F28" s="146"/>
      <c r="G28" s="121"/>
      <c r="H28" s="126" t="s">
        <v>31</v>
      </c>
      <c r="I28" s="20" t="s">
        <v>8</v>
      </c>
    </row>
    <row r="29" spans="1:9" ht="35.25" customHeight="1" x14ac:dyDescent="0.25">
      <c r="A29" s="146" t="s">
        <v>34</v>
      </c>
      <c r="B29" s="146"/>
      <c r="C29" s="146"/>
      <c r="D29" s="146"/>
      <c r="E29" s="146"/>
      <c r="F29" s="146"/>
      <c r="G29" s="126"/>
      <c r="H29" s="122" t="s">
        <v>28</v>
      </c>
      <c r="I29" s="123">
        <v>0.2</v>
      </c>
    </row>
    <row r="30" spans="1:9" ht="1.1499999999999999" customHeight="1" x14ac:dyDescent="0.25">
      <c r="A30" s="151"/>
      <c r="B30" s="151"/>
      <c r="C30" s="151"/>
      <c r="D30" s="151"/>
      <c r="E30" s="151"/>
      <c r="F30" s="151"/>
      <c r="G30" s="151"/>
      <c r="H30" s="151"/>
      <c r="I30" s="151"/>
    </row>
    <row r="31" spans="1:9" ht="1.1499999999999999" customHeight="1" x14ac:dyDescent="0.25">
      <c r="A31" s="152"/>
      <c r="B31" s="152"/>
      <c r="C31" s="152"/>
      <c r="D31" s="152"/>
      <c r="E31" s="152"/>
      <c r="F31" s="152"/>
      <c r="G31" s="152"/>
      <c r="H31" s="152"/>
      <c r="I31" s="152"/>
    </row>
    <row r="32" spans="1:9" ht="1.1499999999999999" customHeight="1" x14ac:dyDescent="0.25">
      <c r="A32" s="152"/>
      <c r="B32" s="152"/>
      <c r="C32" s="152"/>
      <c r="D32" s="152"/>
      <c r="E32" s="152"/>
      <c r="F32" s="152"/>
      <c r="G32" s="152"/>
      <c r="H32" s="152"/>
      <c r="I32" s="152"/>
    </row>
    <row r="33" spans="1:10" ht="1.1499999999999999" customHeight="1" x14ac:dyDescent="0.25">
      <c r="A33" s="152"/>
      <c r="B33" s="152"/>
      <c r="C33" s="152"/>
      <c r="D33" s="152"/>
      <c r="E33" s="152"/>
      <c r="F33" s="152"/>
      <c r="G33" s="152"/>
      <c r="H33" s="152"/>
      <c r="I33" s="152"/>
    </row>
    <row r="34" spans="1:10" ht="3.6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7.25" customHeight="1" x14ac:dyDescent="0.25">
      <c r="A35" s="149" t="s">
        <v>35</v>
      </c>
      <c r="B35" s="149"/>
      <c r="C35" s="149"/>
      <c r="D35" s="149"/>
      <c r="E35" s="149"/>
      <c r="F35" s="149"/>
      <c r="G35" s="149"/>
      <c r="H35" s="149"/>
      <c r="I35" s="149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37" t="s">
        <v>40</v>
      </c>
      <c r="C37" s="137"/>
      <c r="D37" s="137"/>
      <c r="E37" s="137"/>
      <c r="F37" s="137"/>
      <c r="G37" s="137"/>
      <c r="H37" s="23">
        <f t="shared" ref="H37:H47" si="0">I37/$I$48</f>
        <v>0.75272277998691817</v>
      </c>
      <c r="I37" s="130">
        <f>IF(D6="12x36",I10,I10/H10*I5)</f>
        <v>1914</v>
      </c>
    </row>
    <row r="38" spans="1:10" ht="15" customHeight="1" x14ac:dyDescent="0.25">
      <c r="A38" s="125">
        <f t="shared" ref="A38:A47" si="1">A37+1</f>
        <v>2</v>
      </c>
      <c r="B38" s="137" t="s">
        <v>41</v>
      </c>
      <c r="C38" s="137"/>
      <c r="D38" s="137"/>
      <c r="E38" s="137"/>
      <c r="F38" s="137"/>
      <c r="G38" s="137"/>
      <c r="H38" s="23">
        <f t="shared" si="0"/>
        <v>0.23076923076923075</v>
      </c>
      <c r="I38" s="130">
        <f>IF(I9=30%,(I37+I45+I46)*I9,0)</f>
        <v>586.79280000000006</v>
      </c>
    </row>
    <row r="39" spans="1:10" ht="15" customHeight="1" x14ac:dyDescent="0.25">
      <c r="A39" s="125">
        <f t="shared" si="1"/>
        <v>3</v>
      </c>
      <c r="B39" s="137" t="s">
        <v>42</v>
      </c>
      <c r="C39" s="137"/>
      <c r="D39" s="137"/>
      <c r="E39" s="137"/>
      <c r="F39" s="137"/>
      <c r="G39" s="137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37" t="s">
        <v>43</v>
      </c>
      <c r="C40" s="137"/>
      <c r="D40" s="137"/>
      <c r="E40" s="137"/>
      <c r="F40" s="137"/>
      <c r="G40" s="137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37" t="s">
        <v>44</v>
      </c>
      <c r="C41" s="137"/>
      <c r="D41" s="137"/>
      <c r="E41" s="137"/>
      <c r="F41" s="137"/>
      <c r="G41" s="137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37" t="s">
        <v>192</v>
      </c>
      <c r="C42" s="137"/>
      <c r="D42" s="137"/>
      <c r="E42" s="137"/>
      <c r="F42" s="137"/>
      <c r="G42" s="137"/>
      <c r="H42" s="23">
        <f t="shared" si="0"/>
        <v>0</v>
      </c>
      <c r="I42" s="130">
        <f>IF(I24="Não aplicável",0,I37*I24)</f>
        <v>0</v>
      </c>
    </row>
    <row r="43" spans="1:10" ht="15" customHeight="1" x14ac:dyDescent="0.25">
      <c r="A43" s="125">
        <f t="shared" si="1"/>
        <v>7</v>
      </c>
      <c r="B43" s="137" t="s">
        <v>45</v>
      </c>
      <c r="C43" s="137"/>
      <c r="D43" s="137"/>
      <c r="E43" s="137"/>
      <c r="F43" s="137"/>
      <c r="G43" s="137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37" t="s">
        <v>46</v>
      </c>
      <c r="C44" s="137"/>
      <c r="D44" s="137"/>
      <c r="E44" s="137"/>
      <c r="F44" s="137"/>
      <c r="G44" s="137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37" t="s">
        <v>47</v>
      </c>
      <c r="C45" s="137"/>
      <c r="D45" s="137"/>
      <c r="E45" s="137"/>
      <c r="F45" s="137"/>
      <c r="G45" s="137"/>
      <c r="H45" s="23">
        <f t="shared" si="0"/>
        <v>1.3756657703209194E-2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37" t="s">
        <v>48</v>
      </c>
      <c r="C46" s="137"/>
      <c r="D46" s="137"/>
      <c r="E46" s="137"/>
      <c r="F46" s="137"/>
      <c r="G46" s="137"/>
      <c r="H46" s="23">
        <f t="shared" si="0"/>
        <v>2.7513315406418391E-3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54" t="str">
        <f>IF(D6="12x36","Para postos 12x36 os feriados são considerados compensados, conforme parágrafo único, Art. 59-A da CLT","Outros")</f>
        <v>Outros</v>
      </c>
      <c r="C47" s="154"/>
      <c r="D47" s="154"/>
      <c r="E47" s="154"/>
      <c r="F47" s="154"/>
      <c r="G47" s="154"/>
      <c r="H47" s="23">
        <f t="shared" si="0"/>
        <v>0</v>
      </c>
      <c r="I47" s="130">
        <v>0</v>
      </c>
    </row>
    <row r="48" spans="1:10" s="28" customFormat="1" ht="15" customHeight="1" x14ac:dyDescent="0.25">
      <c r="A48" s="155" t="s">
        <v>49</v>
      </c>
      <c r="B48" s="155"/>
      <c r="C48" s="155"/>
      <c r="D48" s="155"/>
      <c r="E48" s="155"/>
      <c r="F48" s="155"/>
      <c r="G48" s="155"/>
      <c r="H48" s="25">
        <f>SUM(H37:H47)</f>
        <v>1</v>
      </c>
      <c r="I48" s="26">
        <f>SUM(I37:I47)</f>
        <v>2542.7688000000003</v>
      </c>
      <c r="J48" s="27"/>
    </row>
    <row r="49" spans="1:10" s="28" customFormat="1" ht="1.1499999999999999" customHeight="1" x14ac:dyDescent="0.25">
      <c r="A49" s="156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7"/>
    </row>
    <row r="51" spans="1:10" s="28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7"/>
    </row>
    <row r="52" spans="1:10" s="28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7"/>
    </row>
    <row r="53" spans="1:10" s="28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7"/>
    </row>
    <row r="54" spans="1:10" s="28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7"/>
    </row>
    <row r="55" spans="1:10" s="28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7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37" t="s">
        <v>52</v>
      </c>
      <c r="C58" s="137"/>
      <c r="D58" s="137"/>
      <c r="E58" s="137"/>
      <c r="F58" s="137"/>
      <c r="G58" s="137"/>
      <c r="H58" s="23">
        <v>0.2</v>
      </c>
      <c r="I58" s="130">
        <f t="shared" ref="I58:I65" si="2">$I$48*H58</f>
        <v>508.55376000000007</v>
      </c>
    </row>
    <row r="59" spans="1:10" ht="15" customHeight="1" x14ac:dyDescent="0.25">
      <c r="A59" s="125">
        <v>2</v>
      </c>
      <c r="B59" s="137" t="s">
        <v>53</v>
      </c>
      <c r="C59" s="137"/>
      <c r="D59" s="137"/>
      <c r="E59" s="137"/>
      <c r="F59" s="137"/>
      <c r="G59" s="137"/>
      <c r="H59" s="23">
        <v>1.4999999999999999E-2</v>
      </c>
      <c r="I59" s="130">
        <f t="shared" si="2"/>
        <v>38.141532000000005</v>
      </c>
    </row>
    <row r="60" spans="1:10" ht="15" customHeight="1" x14ac:dyDescent="0.25">
      <c r="A60" s="125">
        <v>3</v>
      </c>
      <c r="B60" s="137" t="s">
        <v>54</v>
      </c>
      <c r="C60" s="137"/>
      <c r="D60" s="137"/>
      <c r="E60" s="137"/>
      <c r="F60" s="137"/>
      <c r="G60" s="137"/>
      <c r="H60" s="23">
        <v>0.01</v>
      </c>
      <c r="I60" s="130">
        <f t="shared" si="2"/>
        <v>25.427688000000003</v>
      </c>
    </row>
    <row r="61" spans="1:10" ht="15" customHeight="1" x14ac:dyDescent="0.25">
      <c r="A61" s="125">
        <v>4</v>
      </c>
      <c r="B61" s="137" t="s">
        <v>55</v>
      </c>
      <c r="C61" s="137"/>
      <c r="D61" s="137"/>
      <c r="E61" s="137"/>
      <c r="F61" s="137"/>
      <c r="G61" s="137"/>
      <c r="H61" s="23">
        <v>2E-3</v>
      </c>
      <c r="I61" s="130">
        <f t="shared" si="2"/>
        <v>5.0855376000000003</v>
      </c>
    </row>
    <row r="62" spans="1:10" ht="15" customHeight="1" x14ac:dyDescent="0.25">
      <c r="A62" s="125">
        <v>5</v>
      </c>
      <c r="B62" s="137" t="s">
        <v>56</v>
      </c>
      <c r="C62" s="137"/>
      <c r="D62" s="137"/>
      <c r="E62" s="137"/>
      <c r="F62" s="137"/>
      <c r="G62" s="137"/>
      <c r="H62" s="23">
        <v>2.5000000000000001E-2</v>
      </c>
      <c r="I62" s="130">
        <f t="shared" si="2"/>
        <v>63.569220000000008</v>
      </c>
    </row>
    <row r="63" spans="1:10" ht="15" customHeight="1" x14ac:dyDescent="0.25">
      <c r="A63" s="125">
        <v>6</v>
      </c>
      <c r="B63" s="137" t="s">
        <v>57</v>
      </c>
      <c r="C63" s="137"/>
      <c r="D63" s="137"/>
      <c r="E63" s="137"/>
      <c r="F63" s="137"/>
      <c r="G63" s="137"/>
      <c r="H63" s="23">
        <v>0.08</v>
      </c>
      <c r="I63" s="130">
        <f t="shared" si="2"/>
        <v>203.42150400000003</v>
      </c>
    </row>
    <row r="64" spans="1:10" ht="15" customHeight="1" x14ac:dyDescent="0.25">
      <c r="A64" s="125">
        <v>7</v>
      </c>
      <c r="B64" s="137" t="s">
        <v>58</v>
      </c>
      <c r="C64" s="137"/>
      <c r="D64" s="137"/>
      <c r="E64" s="137"/>
      <c r="F64" s="137"/>
      <c r="G64" s="137"/>
      <c r="H64" s="23">
        <v>0.03</v>
      </c>
      <c r="I64" s="130">
        <f t="shared" si="2"/>
        <v>76.28306400000001</v>
      </c>
    </row>
    <row r="65" spans="1:10" ht="15" customHeight="1" x14ac:dyDescent="0.25">
      <c r="A65" s="125">
        <v>8</v>
      </c>
      <c r="B65" s="137" t="s">
        <v>59</v>
      </c>
      <c r="C65" s="137"/>
      <c r="D65" s="137"/>
      <c r="E65" s="137"/>
      <c r="F65" s="137"/>
      <c r="G65" s="137"/>
      <c r="H65" s="23">
        <v>6.0000000000000001E-3</v>
      </c>
      <c r="I65" s="130">
        <f t="shared" si="2"/>
        <v>15.256612800000003</v>
      </c>
    </row>
    <row r="66" spans="1:10" s="28" customFormat="1" ht="15" customHeight="1" x14ac:dyDescent="0.25">
      <c r="A66" s="155" t="s">
        <v>60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935.73891839999999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62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37" t="s">
        <v>65</v>
      </c>
      <c r="C70" s="137"/>
      <c r="D70" s="137"/>
      <c r="E70" s="137"/>
      <c r="F70" s="137"/>
      <c r="G70" s="137"/>
      <c r="H70" s="23">
        <v>0.119314</v>
      </c>
      <c r="I70" s="130">
        <f t="shared" ref="I70:I77" si="3">$I$48*H70</f>
        <v>303.38791660320004</v>
      </c>
    </row>
    <row r="71" spans="1:10" ht="15" customHeight="1" x14ac:dyDescent="0.25">
      <c r="A71" s="125">
        <v>2</v>
      </c>
      <c r="B71" s="137" t="s">
        <v>66</v>
      </c>
      <c r="C71" s="137"/>
      <c r="D71" s="137"/>
      <c r="E71" s="137"/>
      <c r="F71" s="137"/>
      <c r="G71" s="137"/>
      <c r="H71" s="116">
        <v>2.0485E-2</v>
      </c>
      <c r="I71" s="130">
        <f t="shared" si="3"/>
        <v>52.088618868000005</v>
      </c>
    </row>
    <row r="72" spans="1:10" ht="15" customHeight="1" x14ac:dyDescent="0.25">
      <c r="A72" s="125">
        <v>3</v>
      </c>
      <c r="B72" s="137" t="s">
        <v>67</v>
      </c>
      <c r="C72" s="137"/>
      <c r="D72" s="137"/>
      <c r="E72" s="137"/>
      <c r="F72" s="137"/>
      <c r="G72" s="137"/>
      <c r="H72" s="116">
        <v>1.2127000000000001E-2</v>
      </c>
      <c r="I72" s="130">
        <f t="shared" si="3"/>
        <v>30.836157237600005</v>
      </c>
    </row>
    <row r="73" spans="1:10" ht="15" customHeight="1" x14ac:dyDescent="0.25">
      <c r="A73" s="125">
        <v>4</v>
      </c>
      <c r="B73" s="137" t="s">
        <v>68</v>
      </c>
      <c r="C73" s="137"/>
      <c r="D73" s="137"/>
      <c r="E73" s="137"/>
      <c r="F73" s="137"/>
      <c r="G73" s="137"/>
      <c r="H73" s="116">
        <v>2.7250793878226798E-3</v>
      </c>
      <c r="I73" s="130">
        <f t="shared" si="3"/>
        <v>6.9292468448786106</v>
      </c>
    </row>
    <row r="74" spans="1:10" ht="15" customHeight="1" x14ac:dyDescent="0.25">
      <c r="A74" s="95">
        <v>5</v>
      </c>
      <c r="B74" s="161" t="s">
        <v>69</v>
      </c>
      <c r="C74" s="161"/>
      <c r="D74" s="161"/>
      <c r="E74" s="161"/>
      <c r="F74" s="161"/>
      <c r="G74" s="161"/>
      <c r="H74" s="116">
        <v>4.7600000000000002E-4</v>
      </c>
      <c r="I74" s="96">
        <f t="shared" si="3"/>
        <v>1.2103579488000002</v>
      </c>
    </row>
    <row r="75" spans="1:10" ht="15" customHeight="1" x14ac:dyDescent="0.25">
      <c r="A75" s="125">
        <v>6</v>
      </c>
      <c r="B75" s="137" t="s">
        <v>70</v>
      </c>
      <c r="C75" s="137"/>
      <c r="D75" s="137"/>
      <c r="E75" s="137"/>
      <c r="F75" s="137"/>
      <c r="G75" s="137"/>
      <c r="H75" s="23">
        <v>4.4200000000000001E-4</v>
      </c>
      <c r="I75" s="130">
        <f t="shared" si="3"/>
        <v>1.1239038096000002</v>
      </c>
    </row>
    <row r="76" spans="1:10" ht="15" customHeight="1" x14ac:dyDescent="0.25">
      <c r="A76" s="125">
        <v>7</v>
      </c>
      <c r="B76" s="137" t="s">
        <v>71</v>
      </c>
      <c r="C76" s="137"/>
      <c r="D76" s="137"/>
      <c r="E76" s="137"/>
      <c r="F76" s="137"/>
      <c r="G76" s="137"/>
      <c r="H76" s="23">
        <v>1.85E-4</v>
      </c>
      <c r="I76" s="130">
        <f t="shared" si="3"/>
        <v>0.47041222800000004</v>
      </c>
    </row>
    <row r="77" spans="1:10" ht="15" customHeight="1" x14ac:dyDescent="0.25">
      <c r="A77" s="125">
        <v>8</v>
      </c>
      <c r="B77" s="137" t="s">
        <v>72</v>
      </c>
      <c r="C77" s="137"/>
      <c r="D77" s="137"/>
      <c r="E77" s="137"/>
      <c r="F77" s="137"/>
      <c r="G77" s="137"/>
      <c r="H77" s="23">
        <v>9.0789999999999996E-2</v>
      </c>
      <c r="I77" s="130">
        <f t="shared" si="3"/>
        <v>230.857979352</v>
      </c>
    </row>
    <row r="78" spans="1:10" s="28" customFormat="1" ht="15" customHeight="1" x14ac:dyDescent="0.25">
      <c r="A78" s="155" t="s">
        <v>73</v>
      </c>
      <c r="B78" s="155"/>
      <c r="C78" s="155"/>
      <c r="D78" s="155"/>
      <c r="E78" s="155"/>
      <c r="F78" s="155"/>
      <c r="G78" s="155"/>
      <c r="H78" s="25">
        <f>SUM(H70:H77)</f>
        <v>0.24654407938782269</v>
      </c>
      <c r="I78" s="26">
        <f>SUM(I70:I77)</f>
        <v>626.90459289207865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63" t="s">
        <v>77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37" t="s">
        <v>80</v>
      </c>
      <c r="C82" s="137"/>
      <c r="D82" s="137"/>
      <c r="E82" s="137"/>
      <c r="F82" s="137"/>
      <c r="G82" s="137"/>
      <c r="H82" s="23">
        <v>4.8321000000000003E-2</v>
      </c>
      <c r="I82" s="130">
        <f>$I$48*H82</f>
        <v>122.86913118480003</v>
      </c>
    </row>
    <row r="83" spans="1:11" ht="15" customHeight="1" x14ac:dyDescent="0.25">
      <c r="A83" s="125">
        <v>2</v>
      </c>
      <c r="B83" s="137" t="s">
        <v>81</v>
      </c>
      <c r="C83" s="137"/>
      <c r="D83" s="137"/>
      <c r="E83" s="137"/>
      <c r="F83" s="137"/>
      <c r="G83" s="137"/>
      <c r="H83" s="23">
        <v>3.5109999999999998E-3</v>
      </c>
      <c r="I83" s="130">
        <f>$I$48*H83</f>
        <v>8.9276612568000004</v>
      </c>
    </row>
    <row r="84" spans="1:11" ht="15" customHeight="1" x14ac:dyDescent="0.25">
      <c r="A84" s="125">
        <v>3</v>
      </c>
      <c r="B84" s="137" t="s">
        <v>82</v>
      </c>
      <c r="C84" s="137"/>
      <c r="D84" s="137"/>
      <c r="E84" s="137"/>
      <c r="F84" s="137"/>
      <c r="G84" s="137"/>
      <c r="H84" s="23">
        <v>1.9328000000000001E-2</v>
      </c>
      <c r="I84" s="130">
        <f>$I$48*H84</f>
        <v>49.146635366400012</v>
      </c>
    </row>
    <row r="85" spans="1:11" s="28" customFormat="1" ht="15" customHeight="1" x14ac:dyDescent="0.25">
      <c r="A85" s="155" t="s">
        <v>83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180.94342780800002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37" t="s">
        <v>86</v>
      </c>
      <c r="C88" s="137"/>
      <c r="D88" s="137"/>
      <c r="E88" s="137"/>
      <c r="F88" s="137"/>
      <c r="G88" s="137"/>
      <c r="H88" s="23">
        <f>(H66*H78)</f>
        <v>9.0728221214718782E-2</v>
      </c>
      <c r="I88" s="130">
        <f>$I$48*H88</f>
        <v>230.70089018428504</v>
      </c>
    </row>
    <row r="89" spans="1:11" s="28" customFormat="1" ht="15" customHeight="1" x14ac:dyDescent="0.25">
      <c r="A89" s="155" t="s">
        <v>87</v>
      </c>
      <c r="B89" s="155"/>
      <c r="C89" s="155"/>
      <c r="D89" s="155"/>
      <c r="E89" s="155"/>
      <c r="F89" s="155"/>
      <c r="G89" s="155"/>
      <c r="H89" s="25">
        <f>SUM(H88:H88)</f>
        <v>9.0728221214718782E-2</v>
      </c>
      <c r="I89" s="26">
        <f>I88</f>
        <v>230.70089018428504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203</v>
      </c>
      <c r="B91" s="164"/>
      <c r="C91" s="164"/>
      <c r="D91" s="164"/>
      <c r="E91" s="164"/>
      <c r="F91" s="164"/>
      <c r="G91" s="164"/>
      <c r="H91" s="32">
        <f>H66+H78+H85+H89</f>
        <v>0.77643230060254154</v>
      </c>
      <c r="I91" s="33">
        <f>I66+I78+I85+I89</f>
        <v>1974.2878292843636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37" t="s">
        <v>24</v>
      </c>
      <c r="C94" s="137"/>
      <c r="D94" s="137"/>
      <c r="E94" s="137"/>
      <c r="F94" s="137"/>
      <c r="G94" s="137"/>
      <c r="H94" s="23">
        <f>I94/$I$48</f>
        <v>0.20764766344466706</v>
      </c>
      <c r="I94" s="130">
        <f>I111</f>
        <v>528</v>
      </c>
    </row>
    <row r="95" spans="1:11" ht="15" customHeight="1" x14ac:dyDescent="0.25">
      <c r="A95" s="125">
        <v>2</v>
      </c>
      <c r="B95" s="137" t="s">
        <v>25</v>
      </c>
      <c r="C95" s="137"/>
      <c r="D95" s="137"/>
      <c r="E95" s="137"/>
      <c r="F95" s="137"/>
      <c r="G95" s="137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37" t="s">
        <v>90</v>
      </c>
      <c r="C96" s="137"/>
      <c r="D96" s="137"/>
      <c r="E96" s="137"/>
      <c r="F96" s="137"/>
      <c r="G96" s="137"/>
      <c r="H96" s="23">
        <f>I96/$I$48</f>
        <v>4.6547684555512864E-2</v>
      </c>
      <c r="I96" s="130">
        <f>I103</f>
        <v>118.36</v>
      </c>
    </row>
    <row r="97" spans="1:10" ht="15" customHeight="1" x14ac:dyDescent="0.25">
      <c r="A97" s="125">
        <v>4</v>
      </c>
      <c r="B97" s="137" t="s">
        <v>91</v>
      </c>
      <c r="C97" s="137"/>
      <c r="D97" s="137"/>
      <c r="E97" s="137"/>
      <c r="F97" s="137"/>
      <c r="G97" s="137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37" t="s">
        <v>92</v>
      </c>
      <c r="C98" s="137"/>
      <c r="D98" s="137"/>
      <c r="E98" s="137"/>
      <c r="F98" s="137"/>
      <c r="G98" s="137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55" t="s">
        <v>93</v>
      </c>
      <c r="B99" s="155"/>
      <c r="C99" s="155"/>
      <c r="D99" s="155"/>
      <c r="E99" s="155"/>
      <c r="F99" s="155"/>
      <c r="G99" s="155"/>
      <c r="H99" s="25">
        <f>SUM(H94:H98)</f>
        <v>0.25419534800017995</v>
      </c>
      <c r="I99" s="26">
        <f>SUM(I94:I98)</f>
        <v>646.36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65" t="s">
        <v>96</v>
      </c>
      <c r="B101" s="165"/>
      <c r="C101" s="165"/>
      <c r="D101" s="165"/>
      <c r="E101" s="165"/>
      <c r="F101" s="165"/>
      <c r="G101" s="165"/>
      <c r="H101" s="165"/>
      <c r="I101" s="165"/>
    </row>
    <row r="102" spans="1:10" ht="24" customHeight="1" x14ac:dyDescent="0.25">
      <c r="A102" s="146" t="s">
        <v>97</v>
      </c>
      <c r="B102" s="146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66">
        <f>IF(I14="Não aplicável",0,I14)</f>
        <v>5.3</v>
      </c>
      <c r="B103" s="16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1914</v>
      </c>
      <c r="G103" s="38">
        <f>IF(I16="Não aplicável",0,I16)</f>
        <v>0.06</v>
      </c>
      <c r="H103" s="127">
        <f>F103*G103</f>
        <v>114.83999999999999</v>
      </c>
      <c r="I103" s="130">
        <f>IF((E103-H103)&gt;0,E103-H103,0)</f>
        <v>118.36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5" t="s">
        <v>105</v>
      </c>
      <c r="B105" s="165"/>
      <c r="C105" s="165"/>
      <c r="D105" s="165"/>
      <c r="E105" s="165"/>
      <c r="F105" s="165"/>
      <c r="G105" s="165"/>
      <c r="H105" s="165"/>
      <c r="I105" s="165"/>
    </row>
    <row r="106" spans="1:10" ht="23.25" customHeight="1" x14ac:dyDescent="0.25">
      <c r="A106" s="146" t="s">
        <v>97</v>
      </c>
      <c r="B106" s="146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67">
        <f>IF(I20="Não aplicável",0,I20)</f>
        <v>0</v>
      </c>
      <c r="B107" s="167"/>
      <c r="C107" s="42">
        <f>IF(I21="Não aplicável",0,I21)</f>
        <v>0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5" t="s">
        <v>107</v>
      </c>
      <c r="B109" s="165"/>
      <c r="C109" s="165"/>
      <c r="D109" s="165"/>
      <c r="E109" s="165"/>
      <c r="F109" s="165"/>
      <c r="G109" s="165"/>
      <c r="H109" s="165"/>
      <c r="I109" s="165"/>
    </row>
    <row r="110" spans="1:10" ht="23.25" customHeight="1" x14ac:dyDescent="0.25">
      <c r="A110" s="146" t="s">
        <v>97</v>
      </c>
      <c r="B110" s="146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67">
        <f>IF(I17="Não aplicável",0,I17)</f>
        <v>30</v>
      </c>
      <c r="B111" s="167"/>
      <c r="C111" s="42">
        <f>IF(I18="Não aplicável",0,I18)</f>
        <v>22</v>
      </c>
      <c r="D111" s="125">
        <v>1</v>
      </c>
      <c r="E111" s="127">
        <f>A111*C111*D111</f>
        <v>660</v>
      </c>
      <c r="F111" s="127">
        <f>E111</f>
        <v>660</v>
      </c>
      <c r="G111" s="43">
        <f>IF(I19="Não aplicável",0,I19)</f>
        <v>0.2</v>
      </c>
      <c r="H111" s="127">
        <f>F111*G111</f>
        <v>132</v>
      </c>
      <c r="I111" s="130">
        <f>E111-H111</f>
        <v>528</v>
      </c>
    </row>
    <row r="112" spans="1:10" ht="4.5" customHeight="1" x14ac:dyDescent="0.25"/>
    <row r="113" spans="1:12" ht="12" customHeight="1" x14ac:dyDescent="0.25">
      <c r="A113" s="168" t="s">
        <v>108</v>
      </c>
      <c r="B113" s="168"/>
      <c r="C113" s="168"/>
      <c r="D113" s="168"/>
      <c r="E113" s="168"/>
      <c r="F113" s="168"/>
      <c r="G113" s="168"/>
      <c r="H113" s="47">
        <f>H48+H91+H99</f>
        <v>2.0306276486027217</v>
      </c>
      <c r="I113" s="48">
        <f>I48+I91+I99</f>
        <v>5163.4166292843638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9" t="s">
        <v>109</v>
      </c>
      <c r="B115" s="149"/>
      <c r="C115" s="149"/>
      <c r="D115" s="149"/>
      <c r="E115" s="149"/>
      <c r="F115" s="149"/>
      <c r="G115" s="149"/>
      <c r="H115" s="149"/>
      <c r="I115" s="149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37" t="s">
        <v>111</v>
      </c>
      <c r="C117" s="137"/>
      <c r="D117" s="137"/>
      <c r="E117" s="137"/>
      <c r="F117" s="137"/>
      <c r="G117" s="137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41" t="s">
        <v>112</v>
      </c>
      <c r="C118" s="141"/>
      <c r="D118" s="141"/>
      <c r="E118" s="141"/>
      <c r="F118" s="141"/>
      <c r="G118" s="141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37" t="s">
        <v>113</v>
      </c>
      <c r="C119" s="137"/>
      <c r="D119" s="137"/>
      <c r="E119" s="137"/>
      <c r="F119" s="137"/>
      <c r="G119" s="137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61" t="s">
        <v>211</v>
      </c>
      <c r="C120" s="161"/>
      <c r="D120" s="161"/>
      <c r="E120" s="161"/>
      <c r="F120" s="161"/>
      <c r="G120" s="161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61" t="s">
        <v>212</v>
      </c>
      <c r="C121" s="161"/>
      <c r="D121" s="161"/>
      <c r="E121" s="161"/>
      <c r="F121" s="161"/>
      <c r="G121" s="161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61" t="s">
        <v>213</v>
      </c>
      <c r="C122" s="161"/>
      <c r="D122" s="161"/>
      <c r="E122" s="161"/>
      <c r="F122" s="161"/>
      <c r="G122" s="161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37" t="s">
        <v>114</v>
      </c>
      <c r="C123" s="137"/>
      <c r="D123" s="137"/>
      <c r="E123" s="137"/>
      <c r="F123" s="137"/>
      <c r="G123" s="137"/>
      <c r="H123" s="23">
        <f t="shared" si="4"/>
        <v>0</v>
      </c>
      <c r="I123" s="130">
        <v>0</v>
      </c>
    </row>
    <row r="124" spans="1:12" ht="15" customHeight="1" x14ac:dyDescent="0.25">
      <c r="A124" s="155" t="s">
        <v>115</v>
      </c>
      <c r="B124" s="155"/>
      <c r="C124" s="155"/>
      <c r="D124" s="155"/>
      <c r="E124" s="155"/>
      <c r="F124" s="155"/>
      <c r="G124" s="155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69" t="s">
        <v>214</v>
      </c>
      <c r="C125" s="169"/>
      <c r="D125" s="169"/>
      <c r="E125" s="169"/>
      <c r="F125" s="169"/>
      <c r="G125" s="169"/>
      <c r="H125" s="169"/>
      <c r="I125" s="169"/>
    </row>
    <row r="126" spans="1:12" ht="5.25" customHeight="1" x14ac:dyDescent="0.25"/>
    <row r="127" spans="1:12" ht="48.75" customHeight="1" x14ac:dyDescent="0.25">
      <c r="A127" s="170" t="s">
        <v>116</v>
      </c>
      <c r="B127" s="170"/>
      <c r="C127" s="170"/>
      <c r="D127" s="170"/>
      <c r="E127" s="170"/>
      <c r="F127" s="55">
        <f>I29</f>
        <v>0.2</v>
      </c>
      <c r="G127" s="56">
        <f>I129*F127</f>
        <v>1009.0113258568726</v>
      </c>
      <c r="H127" s="128" t="s">
        <v>117</v>
      </c>
      <c r="I127" s="58">
        <f>I96</f>
        <v>118.36</v>
      </c>
    </row>
    <row r="128" spans="1:12" s="61" customFormat="1" ht="16.5" customHeight="1" x14ac:dyDescent="0.25">
      <c r="A128" s="171" t="s">
        <v>118</v>
      </c>
      <c r="B128" s="171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72">
        <f>I48</f>
        <v>2542.7688000000003</v>
      </c>
      <c r="B129" s="172"/>
      <c r="C129" s="129">
        <f>I66</f>
        <v>935.73891839999999</v>
      </c>
      <c r="D129" s="129">
        <f>I78</f>
        <v>626.90459289207865</v>
      </c>
      <c r="E129" s="129">
        <f>I85</f>
        <v>180.94342780800002</v>
      </c>
      <c r="F129" s="129">
        <f>I89</f>
        <v>230.70089018428504</v>
      </c>
      <c r="G129" s="129">
        <f>I99</f>
        <v>646.36</v>
      </c>
      <c r="H129" s="129">
        <f>A129+C129+D129+E129+F129+G129</f>
        <v>5163.4166292843629</v>
      </c>
      <c r="I129" s="129">
        <f>H129-I127</f>
        <v>5045.0566292843632</v>
      </c>
      <c r="J129" s="34"/>
    </row>
    <row r="130" spans="1:12" ht="4.5" customHeight="1" x14ac:dyDescent="0.25">
      <c r="A130" s="29"/>
      <c r="B130" s="173"/>
      <c r="C130" s="173"/>
      <c r="D130" s="173"/>
      <c r="E130" s="173"/>
      <c r="F130" s="173"/>
      <c r="G130" s="173"/>
      <c r="H130" s="173"/>
      <c r="I130" s="17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37" t="s">
        <v>127</v>
      </c>
      <c r="C132" s="137"/>
      <c r="D132" s="137"/>
      <c r="E132" s="137"/>
      <c r="F132" s="137"/>
      <c r="G132" s="137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37" t="s">
        <v>128</v>
      </c>
      <c r="C133" s="137"/>
      <c r="D133" s="137"/>
      <c r="E133" s="137"/>
      <c r="F133" s="137"/>
      <c r="G133" s="137"/>
      <c r="H133" s="23">
        <f>I133/$I$142</f>
        <v>0</v>
      </c>
      <c r="I133" s="130">
        <v>0</v>
      </c>
    </row>
    <row r="134" spans="1:12" ht="34.5" customHeight="1" x14ac:dyDescent="0.25">
      <c r="A134" s="155" t="s">
        <v>197</v>
      </c>
      <c r="B134" s="155"/>
      <c r="C134" s="155"/>
      <c r="D134" s="155"/>
      <c r="E134" s="155"/>
      <c r="F134" s="155"/>
      <c r="G134" s="155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37" t="s">
        <v>129</v>
      </c>
      <c r="C137" s="137"/>
      <c r="D137" s="137"/>
      <c r="E137" s="137"/>
      <c r="F137" s="137"/>
      <c r="G137" s="137"/>
      <c r="H137" s="23">
        <f>I137/I142</f>
        <v>0</v>
      </c>
      <c r="I137" s="130">
        <v>0</v>
      </c>
    </row>
    <row r="138" spans="1:12" ht="35.1" customHeight="1" x14ac:dyDescent="0.25">
      <c r="A138" s="155" t="s">
        <v>196</v>
      </c>
      <c r="B138" s="155"/>
      <c r="C138" s="155"/>
      <c r="D138" s="155"/>
      <c r="E138" s="155"/>
      <c r="F138" s="155"/>
      <c r="G138" s="155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4" t="s">
        <v>130</v>
      </c>
      <c r="B140" s="174"/>
      <c r="C140" s="174"/>
      <c r="D140" s="174"/>
      <c r="E140" s="174"/>
      <c r="F140" s="55">
        <v>0.18</v>
      </c>
      <c r="G140" s="56">
        <f>I142*F140</f>
        <v>908.11019327118538</v>
      </c>
      <c r="H140" s="128" t="s">
        <v>117</v>
      </c>
      <c r="I140" s="58">
        <f>I96</f>
        <v>118.36</v>
      </c>
      <c r="L140" s="2"/>
    </row>
    <row r="141" spans="1:12" s="61" customFormat="1" ht="16.5" customHeight="1" x14ac:dyDescent="0.25">
      <c r="A141" s="171" t="s">
        <v>118</v>
      </c>
      <c r="B141" s="171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72">
        <f>I48</f>
        <v>2542.7688000000003</v>
      </c>
      <c r="B142" s="172"/>
      <c r="C142" s="129">
        <f>I66</f>
        <v>935.73891839999999</v>
      </c>
      <c r="D142" s="129">
        <f>I78</f>
        <v>626.90459289207865</v>
      </c>
      <c r="E142" s="129">
        <f>I85</f>
        <v>180.94342780800002</v>
      </c>
      <c r="F142" s="129">
        <f>I89</f>
        <v>230.70089018428504</v>
      </c>
      <c r="G142" s="129">
        <f>I99</f>
        <v>646.36</v>
      </c>
      <c r="H142" s="129">
        <f>A142+C142+D142+E142+F142+G142</f>
        <v>5163.4166292843629</v>
      </c>
      <c r="I142" s="129">
        <f>H142-I140</f>
        <v>5045.0566292843632</v>
      </c>
      <c r="J142" s="34"/>
      <c r="L142" s="2"/>
    </row>
    <row r="143" spans="1:12" ht="4.5" customHeight="1" x14ac:dyDescent="0.25"/>
    <row r="144" spans="1:12" ht="12" customHeight="1" x14ac:dyDescent="0.25">
      <c r="A144" s="168" t="s">
        <v>131</v>
      </c>
      <c r="B144" s="168"/>
      <c r="C144" s="168"/>
      <c r="D144" s="168"/>
      <c r="E144" s="168"/>
      <c r="F144" s="168"/>
      <c r="G144" s="168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9" t="s">
        <v>132</v>
      </c>
      <c r="B146" s="149"/>
      <c r="C146" s="149"/>
      <c r="D146" s="149"/>
      <c r="E146" s="149"/>
      <c r="F146" s="149"/>
      <c r="G146" s="149"/>
      <c r="H146" s="149"/>
      <c r="I146" s="149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37" t="s">
        <v>134</v>
      </c>
      <c r="C148" s="137"/>
      <c r="D148" s="137"/>
      <c r="E148" s="137"/>
      <c r="F148" s="137"/>
      <c r="G148" s="137"/>
      <c r="H148" s="23">
        <f>I148/$I$113</f>
        <v>6.9259456579648373E-3</v>
      </c>
      <c r="I148" s="130">
        <f>($D$158/$E$160)*H158</f>
        <v>35.761542983855477</v>
      </c>
    </row>
    <row r="149" spans="1:10" ht="15" customHeight="1" x14ac:dyDescent="0.25">
      <c r="A149" s="125">
        <v>2</v>
      </c>
      <c r="B149" s="137" t="s">
        <v>135</v>
      </c>
      <c r="C149" s="137"/>
      <c r="D149" s="137"/>
      <c r="E149" s="137"/>
      <c r="F149" s="137"/>
      <c r="G149" s="137"/>
      <c r="H149" s="23">
        <f>I149/$I$113</f>
        <v>3.1965903036760786E-2</v>
      </c>
      <c r="I149" s="130">
        <f>($D$158/$E$160)*H159</f>
        <v>165.05327531010218</v>
      </c>
    </row>
    <row r="150" spans="1:10" ht="15" customHeight="1" x14ac:dyDescent="0.25">
      <c r="A150" s="125">
        <v>3</v>
      </c>
      <c r="B150" s="137" t="s">
        <v>14</v>
      </c>
      <c r="C150" s="137"/>
      <c r="D150" s="137"/>
      <c r="E150" s="137"/>
      <c r="F150" s="137"/>
      <c r="G150" s="137"/>
      <c r="H150" s="23">
        <f>I150/$I$113</f>
        <v>2.6638252530633993E-2</v>
      </c>
      <c r="I150" s="130">
        <f>($D$158/$E$160)*H160</f>
        <v>137.54439609175185</v>
      </c>
    </row>
    <row r="151" spans="1:10" ht="15" customHeight="1" x14ac:dyDescent="0.25">
      <c r="A151" s="125">
        <v>4</v>
      </c>
      <c r="B151" s="137" t="s">
        <v>136</v>
      </c>
      <c r="C151" s="137"/>
      <c r="D151" s="137"/>
      <c r="E151" s="137"/>
      <c r="F151" s="137"/>
      <c r="G151" s="137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37" t="s">
        <v>137</v>
      </c>
      <c r="C152" s="137"/>
      <c r="D152" s="137"/>
      <c r="E152" s="137"/>
      <c r="F152" s="137"/>
      <c r="G152" s="137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55" t="s">
        <v>138</v>
      </c>
      <c r="B153" s="155"/>
      <c r="C153" s="155"/>
      <c r="D153" s="155"/>
      <c r="E153" s="155"/>
      <c r="F153" s="155"/>
      <c r="G153" s="155"/>
      <c r="H153" s="25">
        <f>H148+H149+H150+H151+H152</f>
        <v>6.5530101225359613E-2</v>
      </c>
      <c r="I153" s="26">
        <f>SUM(I148:I152)</f>
        <v>338.35921438570949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75" t="s">
        <v>142</v>
      </c>
      <c r="C155" s="175"/>
      <c r="D155" s="175"/>
      <c r="E155" s="175"/>
      <c r="F155" s="175"/>
      <c r="G155" s="175"/>
      <c r="H155" s="175"/>
      <c r="I155" s="175"/>
    </row>
    <row r="156" spans="1:10" ht="13.5" customHeight="1" x14ac:dyDescent="0.25">
      <c r="A156" s="165" t="s">
        <v>143</v>
      </c>
      <c r="B156" s="165"/>
      <c r="C156" s="165"/>
      <c r="D156" s="165"/>
      <c r="E156" s="165"/>
      <c r="F156" s="165"/>
      <c r="G156" s="165"/>
      <c r="H156" s="165"/>
      <c r="I156" s="165"/>
    </row>
    <row r="157" spans="1:10" ht="13.5" customHeight="1" x14ac:dyDescent="0.25">
      <c r="A157" s="134" t="s">
        <v>144</v>
      </c>
      <c r="B157" s="134"/>
      <c r="C157" s="120" t="s">
        <v>145</v>
      </c>
      <c r="D157" s="176" t="s">
        <v>146</v>
      </c>
      <c r="E157" s="176"/>
      <c r="F157" s="120" t="s">
        <v>147</v>
      </c>
      <c r="G157" s="120" t="s">
        <v>148</v>
      </c>
      <c r="H157" s="177" t="s">
        <v>149</v>
      </c>
      <c r="I157" s="177"/>
    </row>
    <row r="158" spans="1:10" ht="13.5" customHeight="1" x14ac:dyDescent="0.25">
      <c r="A158" s="178">
        <f>I113</f>
        <v>5163.4166292843638</v>
      </c>
      <c r="B158" s="178"/>
      <c r="C158" s="130">
        <f>I144</f>
        <v>0</v>
      </c>
      <c r="D158" s="179">
        <f>A158+C158</f>
        <v>5163.4166292843638</v>
      </c>
      <c r="E158" s="179"/>
      <c r="F158" s="125" t="s">
        <v>134</v>
      </c>
      <c r="G158" s="43">
        <v>1.6500000000000001E-2</v>
      </c>
      <c r="H158" s="180">
        <v>6.4999999999999997E-3</v>
      </c>
      <c r="I158" s="180"/>
      <c r="J158" s="34"/>
    </row>
    <row r="159" spans="1:10" ht="13.5" customHeight="1" x14ac:dyDescent="0.25">
      <c r="A159" s="137" t="s">
        <v>150</v>
      </c>
      <c r="B159" s="137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80">
        <v>0.03</v>
      </c>
      <c r="I159" s="180"/>
    </row>
    <row r="160" spans="1:10" ht="13.5" customHeight="1" x14ac:dyDescent="0.25">
      <c r="A160" s="181" t="s">
        <v>151</v>
      </c>
      <c r="B160" s="181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80">
        <f>I11</f>
        <v>2.5000000000000001E-2</v>
      </c>
      <c r="I160" s="180"/>
    </row>
    <row r="161" spans="1:10" ht="13.5" customHeight="1" x14ac:dyDescent="0.25">
      <c r="A161" s="181" t="s">
        <v>152</v>
      </c>
      <c r="B161" s="181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80">
        <v>0</v>
      </c>
      <c r="I161" s="180"/>
    </row>
    <row r="162" spans="1:10" ht="13.5" customHeight="1" x14ac:dyDescent="0.25">
      <c r="A162" s="182" t="s">
        <v>154</v>
      </c>
      <c r="B162" s="182" t="s">
        <v>155</v>
      </c>
      <c r="C162" s="182"/>
      <c r="D162" s="182"/>
      <c r="E162" s="182"/>
      <c r="F162" s="124" t="s">
        <v>156</v>
      </c>
      <c r="G162" s="43">
        <v>0</v>
      </c>
      <c r="H162" s="180">
        <v>0</v>
      </c>
      <c r="I162" s="180"/>
    </row>
    <row r="163" spans="1:10" ht="18" customHeight="1" x14ac:dyDescent="0.25">
      <c r="A163" s="182"/>
      <c r="B163" s="182"/>
      <c r="C163" s="182"/>
      <c r="D163" s="182"/>
      <c r="E163" s="182"/>
      <c r="F163" s="120" t="s">
        <v>157</v>
      </c>
      <c r="G163" s="68">
        <f>SUM(G158:G162)</f>
        <v>0.11749999999999999</v>
      </c>
      <c r="H163" s="183">
        <f>SUM(H158:I162)</f>
        <v>6.1499999999999999E-2</v>
      </c>
      <c r="I163" s="183"/>
    </row>
    <row r="164" spans="1:10" ht="48.75" customHeight="1" x14ac:dyDescent="0.25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2" customHeight="1" x14ac:dyDescent="0.25">
      <c r="A165" s="29" t="s">
        <v>159</v>
      </c>
      <c r="B165" s="175" t="s">
        <v>160</v>
      </c>
      <c r="C165" s="175"/>
      <c r="D165" s="175"/>
      <c r="E165" s="175"/>
      <c r="F165" s="175"/>
      <c r="G165" s="175"/>
      <c r="H165" s="175"/>
      <c r="I165" s="175"/>
    </row>
    <row r="166" spans="1:10" ht="4.5" customHeight="1" x14ac:dyDescent="0.25">
      <c r="A166" s="69"/>
      <c r="B166" s="185"/>
      <c r="C166" s="185"/>
      <c r="D166" s="185"/>
      <c r="E166" s="185"/>
      <c r="F166" s="185"/>
      <c r="G166" s="185"/>
      <c r="H166" s="185"/>
      <c r="I166" s="185"/>
    </row>
    <row r="167" spans="1:10" ht="12" customHeight="1" x14ac:dyDescent="0.25">
      <c r="A167" s="168" t="s">
        <v>161</v>
      </c>
      <c r="B167" s="168"/>
      <c r="C167" s="168"/>
      <c r="D167" s="168"/>
      <c r="E167" s="168"/>
      <c r="F167" s="168"/>
      <c r="G167" s="168"/>
      <c r="H167" s="47">
        <f>H153</f>
        <v>6.5530101225359613E-2</v>
      </c>
      <c r="I167" s="48">
        <f>I153</f>
        <v>338.35921438570949</v>
      </c>
    </row>
    <row r="168" spans="1:10" ht="4.5" customHeight="1" x14ac:dyDescent="0.25"/>
    <row r="169" spans="1:10" ht="11.25" customHeight="1" x14ac:dyDescent="0.25">
      <c r="A169" s="186" t="s">
        <v>162</v>
      </c>
      <c r="B169" s="186"/>
      <c r="C169" s="186"/>
      <c r="D169" s="186"/>
      <c r="E169" s="186"/>
      <c r="F169" s="186"/>
      <c r="G169" s="186"/>
      <c r="H169" s="186"/>
      <c r="I169" s="186"/>
    </row>
    <row r="170" spans="1:10" ht="11.25" customHeight="1" x14ac:dyDescent="0.25">
      <c r="A170" s="149" t="s">
        <v>35</v>
      </c>
      <c r="B170" s="149"/>
      <c r="C170" s="149"/>
      <c r="D170" s="149"/>
      <c r="E170" s="149"/>
      <c r="F170" s="149"/>
      <c r="G170" s="149"/>
      <c r="H170" s="149"/>
      <c r="I170" s="149"/>
    </row>
    <row r="171" spans="1:10" ht="15" customHeight="1" x14ac:dyDescent="0.25">
      <c r="A171" s="125">
        <v>1</v>
      </c>
      <c r="B171" s="137" t="s">
        <v>163</v>
      </c>
      <c r="C171" s="137"/>
      <c r="D171" s="137"/>
      <c r="E171" s="137"/>
      <c r="F171" s="137"/>
      <c r="G171" s="137"/>
      <c r="H171" s="23">
        <f>I171/$G$194</f>
        <v>0.46217237347565104</v>
      </c>
      <c r="I171" s="70">
        <f>I48</f>
        <v>2542.7688000000003</v>
      </c>
    </row>
    <row r="172" spans="1:10" ht="15" customHeight="1" x14ac:dyDescent="0.25">
      <c r="A172" s="125">
        <v>2</v>
      </c>
      <c r="B172" s="137" t="s">
        <v>164</v>
      </c>
      <c r="C172" s="137"/>
      <c r="D172" s="137"/>
      <c r="E172" s="137"/>
      <c r="F172" s="137"/>
      <c r="G172" s="137"/>
      <c r="H172" s="23">
        <f>I172/$G$194</f>
        <v>0.35884555921263672</v>
      </c>
      <c r="I172" s="70">
        <f>I66+I78+I85+I89</f>
        <v>1974.2878292843636</v>
      </c>
    </row>
    <row r="173" spans="1:10" ht="15" customHeight="1" x14ac:dyDescent="0.25">
      <c r="A173" s="125">
        <v>3</v>
      </c>
      <c r="B173" s="137" t="s">
        <v>165</v>
      </c>
      <c r="C173" s="137"/>
      <c r="D173" s="137"/>
      <c r="E173" s="137"/>
      <c r="F173" s="137"/>
      <c r="G173" s="137"/>
      <c r="H173" s="23">
        <f>I173/$G$194</f>
        <v>0.11748206731171225</v>
      </c>
      <c r="I173" s="70">
        <f>I99</f>
        <v>646.36</v>
      </c>
    </row>
    <row r="174" spans="1:10" s="28" customFormat="1" ht="15" customHeight="1" x14ac:dyDescent="0.25">
      <c r="A174" s="168" t="s">
        <v>166</v>
      </c>
      <c r="B174" s="168"/>
      <c r="C174" s="168"/>
      <c r="D174" s="168"/>
      <c r="E174" s="168"/>
      <c r="F174" s="168"/>
      <c r="G174" s="168"/>
      <c r="H174" s="47">
        <f>H171+H172+H173</f>
        <v>0.93850000000000011</v>
      </c>
      <c r="I174" s="48">
        <f>SUM(I171:I173)</f>
        <v>5163.4166292843638</v>
      </c>
      <c r="J174" s="35"/>
    </row>
    <row r="175" spans="1:10" ht="4.5" customHeight="1" x14ac:dyDescent="0.25"/>
    <row r="176" spans="1:10" ht="11.25" customHeight="1" x14ac:dyDescent="0.25">
      <c r="A176" s="149" t="s">
        <v>109</v>
      </c>
      <c r="B176" s="149"/>
      <c r="C176" s="149"/>
      <c r="D176" s="149"/>
      <c r="E176" s="149"/>
      <c r="F176" s="149"/>
      <c r="G176" s="149"/>
      <c r="H176" s="149"/>
      <c r="I176" s="149"/>
    </row>
    <row r="177" spans="1:11" ht="15" customHeight="1" x14ac:dyDescent="0.25">
      <c r="A177" s="125">
        <v>1</v>
      </c>
      <c r="B177" s="137" t="s">
        <v>167</v>
      </c>
      <c r="C177" s="137"/>
      <c r="D177" s="137"/>
      <c r="E177" s="137"/>
      <c r="F177" s="137"/>
      <c r="G177" s="137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37" t="s">
        <v>168</v>
      </c>
      <c r="C178" s="137"/>
      <c r="D178" s="137"/>
      <c r="E178" s="137"/>
      <c r="F178" s="137"/>
      <c r="G178" s="137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37" t="s">
        <v>169</v>
      </c>
      <c r="C179" s="137"/>
      <c r="D179" s="137"/>
      <c r="E179" s="137"/>
      <c r="F179" s="137"/>
      <c r="G179" s="137"/>
      <c r="H179" s="23">
        <f t="shared" si="5"/>
        <v>0</v>
      </c>
      <c r="I179" s="130">
        <f>I138</f>
        <v>0</v>
      </c>
    </row>
    <row r="180" spans="1:11" ht="15" customHeight="1" x14ac:dyDescent="0.25">
      <c r="A180" s="168" t="s">
        <v>170</v>
      </c>
      <c r="B180" s="168"/>
      <c r="C180" s="168"/>
      <c r="D180" s="168"/>
      <c r="E180" s="168"/>
      <c r="F180" s="168"/>
      <c r="G180" s="168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9" t="s">
        <v>132</v>
      </c>
      <c r="B182" s="149"/>
      <c r="C182" s="149"/>
      <c r="D182" s="149"/>
      <c r="E182" s="149"/>
      <c r="F182" s="149"/>
      <c r="G182" s="149"/>
      <c r="H182" s="149"/>
      <c r="I182" s="149"/>
    </row>
    <row r="183" spans="1:11" ht="15" customHeight="1" x14ac:dyDescent="0.25">
      <c r="A183" s="125">
        <v>1</v>
      </c>
      <c r="B183" s="137" t="s">
        <v>171</v>
      </c>
      <c r="C183" s="137"/>
      <c r="D183" s="137"/>
      <c r="E183" s="137"/>
      <c r="F183" s="137"/>
      <c r="G183" s="137"/>
      <c r="H183" s="23">
        <f>I183/$G$194</f>
        <v>6.1499999999999999E-2</v>
      </c>
      <c r="I183" s="130">
        <f>I153</f>
        <v>338.35921438570949</v>
      </c>
    </row>
    <row r="184" spans="1:11" ht="15" customHeight="1" x14ac:dyDescent="0.25">
      <c r="A184" s="168" t="s">
        <v>172</v>
      </c>
      <c r="B184" s="168"/>
      <c r="C184" s="168"/>
      <c r="D184" s="168"/>
      <c r="E184" s="168"/>
      <c r="F184" s="168"/>
      <c r="G184" s="168"/>
      <c r="H184" s="47">
        <f>H183</f>
        <v>6.1499999999999999E-2</v>
      </c>
      <c r="I184" s="48">
        <f>I153</f>
        <v>338.35921438570949</v>
      </c>
      <c r="K184" s="41"/>
    </row>
    <row r="185" spans="1:11" ht="4.5" customHeight="1" x14ac:dyDescent="0.25"/>
    <row r="186" spans="1:11" ht="11.25" customHeight="1" x14ac:dyDescent="0.25">
      <c r="A186" s="194" t="s">
        <v>205</v>
      </c>
      <c r="B186" s="194"/>
      <c r="C186" s="194"/>
      <c r="D186" s="194"/>
      <c r="E186" s="194"/>
      <c r="F186" s="194"/>
      <c r="G186" s="194"/>
      <c r="H186" s="194"/>
      <c r="I186" s="194"/>
    </row>
    <row r="187" spans="1:11" ht="4.9000000000000004" customHeight="1" x14ac:dyDescent="0.25">
      <c r="A187" s="187"/>
      <c r="B187" s="187"/>
      <c r="C187" s="187"/>
      <c r="D187" s="187"/>
      <c r="E187" s="187"/>
      <c r="F187" s="187"/>
      <c r="G187" s="187"/>
      <c r="H187" s="187"/>
      <c r="I187" s="187"/>
    </row>
    <row r="188" spans="1:11" ht="22.5" customHeight="1" x14ac:dyDescent="0.25">
      <c r="A188" s="198" t="s">
        <v>210</v>
      </c>
      <c r="B188" s="199"/>
      <c r="C188" s="199"/>
      <c r="D188" s="199"/>
      <c r="E188" s="199"/>
      <c r="F188" s="199"/>
      <c r="G188" s="199"/>
      <c r="H188" s="20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94" t="s">
        <v>206</v>
      </c>
      <c r="B190" s="194"/>
      <c r="C190" s="194"/>
      <c r="D190" s="194"/>
      <c r="E190" s="194"/>
      <c r="F190" s="194"/>
      <c r="G190" s="195" t="s">
        <v>208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0"/>
      <c r="H191" s="91"/>
      <c r="I191" s="91">
        <f>((H70+H76+H77+H82+H83+H84)+((H70+H76+H77+H82+H83+H84)*H66))*I48*H194</f>
        <v>979.02251883596171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207</v>
      </c>
      <c r="B193" s="189"/>
      <c r="C193" s="189"/>
      <c r="D193" s="189"/>
      <c r="E193" s="189"/>
      <c r="F193" s="19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7">
        <f>I174+I180+I184</f>
        <v>5501.7758436700733</v>
      </c>
      <c r="H194" s="132">
        <f>IF(D6="12x36",2,1)</f>
        <v>1</v>
      </c>
      <c r="I194" s="89">
        <f>G194*H194</f>
        <v>5501.7758436700733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4"/>
  <sheetViews>
    <sheetView view="pageBreakPreview" topLeftCell="A185" zoomScale="130" zoomScaleNormal="130" zoomScalePageLayoutView="130" workbookViewId="0">
      <selection activeCell="J137" sqref="J137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4"/>
    </row>
    <row r="2" spans="1:11" ht="22.5" customHeight="1" x14ac:dyDescent="0.25">
      <c r="A2" s="134" t="s">
        <v>1</v>
      </c>
      <c r="B2" s="134"/>
      <c r="C2" s="135" t="s">
        <v>235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38" t="s">
        <v>236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41" t="str">
        <f>IF(D6="12x36","Regime de trabalho:","Regime de trabalho (horas semanais):")</f>
        <v>Regime de trabalho (horas semanais):</v>
      </c>
      <c r="B6" s="141"/>
      <c r="C6" s="141"/>
      <c r="D6" s="141">
        <v>40</v>
      </c>
      <c r="E6" s="141"/>
      <c r="F6" s="141"/>
      <c r="G6" s="139"/>
      <c r="H6" s="139"/>
      <c r="I6" s="140"/>
    </row>
    <row r="7" spans="1:11" ht="22.5" customHeight="1" x14ac:dyDescent="0.25">
      <c r="A7" s="141" t="s">
        <v>6</v>
      </c>
      <c r="B7" s="141"/>
      <c r="C7" s="141"/>
      <c r="D7" s="137" t="s">
        <v>233</v>
      </c>
      <c r="E7" s="137"/>
      <c r="F7" s="137"/>
      <c r="G7" s="142" t="s">
        <v>7</v>
      </c>
      <c r="H7" s="142"/>
      <c r="I7" s="143" t="s">
        <v>8</v>
      </c>
    </row>
    <row r="8" spans="1:11" ht="22.5" customHeight="1" x14ac:dyDescent="0.25">
      <c r="A8" s="141" t="s">
        <v>9</v>
      </c>
      <c r="B8" s="141"/>
      <c r="C8" s="141"/>
      <c r="D8" s="137" t="s">
        <v>17</v>
      </c>
      <c r="E8" s="137"/>
      <c r="F8" s="137"/>
      <c r="G8" s="142"/>
      <c r="H8" s="142"/>
      <c r="I8" s="143"/>
    </row>
    <row r="9" spans="1:11" ht="18.75" customHeight="1" x14ac:dyDescent="0.25">
      <c r="A9" s="141" t="s">
        <v>10</v>
      </c>
      <c r="B9" s="141"/>
      <c r="C9" s="141"/>
      <c r="D9" s="141" t="s">
        <v>234</v>
      </c>
      <c r="E9" s="141"/>
      <c r="F9" s="141"/>
      <c r="G9" s="142" t="s">
        <v>11</v>
      </c>
      <c r="H9" s="142"/>
      <c r="I9" s="123">
        <v>0.3</v>
      </c>
    </row>
    <row r="10" spans="1:11" ht="32.25" customHeight="1" x14ac:dyDescent="0.25">
      <c r="A10" s="144" t="s">
        <v>12</v>
      </c>
      <c r="B10" s="144"/>
      <c r="C10" s="144"/>
      <c r="D10" s="144"/>
      <c r="E10" s="144"/>
      <c r="F10" s="144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45" t="s">
        <v>14</v>
      </c>
      <c r="B11" s="145"/>
      <c r="C11" s="145"/>
      <c r="D11" s="145"/>
      <c r="E11" s="145"/>
      <c r="F11" s="145"/>
      <c r="G11" s="126"/>
      <c r="H11" s="126" t="s">
        <v>15</v>
      </c>
      <c r="I11" s="13">
        <v>2.5000000000000001E-2</v>
      </c>
    </row>
    <row r="12" spans="1:11" ht="24.75" customHeight="1" x14ac:dyDescent="0.25">
      <c r="A12" s="146" t="s">
        <v>16</v>
      </c>
      <c r="B12" s="146"/>
      <c r="C12" s="146"/>
      <c r="D12" s="146"/>
      <c r="E12" s="146"/>
      <c r="F12" s="146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46" t="s">
        <v>19</v>
      </c>
      <c r="B13" s="146"/>
      <c r="C13" s="146"/>
      <c r="D13" s="146"/>
      <c r="E13" s="146"/>
      <c r="F13" s="146"/>
      <c r="G13" s="126"/>
      <c r="H13" s="126"/>
      <c r="I13" s="15">
        <v>22</v>
      </c>
    </row>
    <row r="14" spans="1:11" ht="15" customHeight="1" x14ac:dyDescent="0.25">
      <c r="A14" s="145" t="s">
        <v>20</v>
      </c>
      <c r="B14" s="145"/>
      <c r="C14" s="145"/>
      <c r="D14" s="145"/>
      <c r="E14" s="145"/>
      <c r="F14" s="145"/>
      <c r="G14" s="147" t="s">
        <v>17</v>
      </c>
      <c r="H14" s="126" t="s">
        <v>21</v>
      </c>
      <c r="I14" s="11">
        <v>5.3</v>
      </c>
    </row>
    <row r="15" spans="1:11" x14ac:dyDescent="0.25">
      <c r="A15" s="145"/>
      <c r="B15" s="145"/>
      <c r="C15" s="145"/>
      <c r="D15" s="145"/>
      <c r="E15" s="145"/>
      <c r="F15" s="145"/>
      <c r="G15" s="147"/>
      <c r="H15" s="126" t="s">
        <v>22</v>
      </c>
      <c r="I15" s="15">
        <f>I13</f>
        <v>22</v>
      </c>
    </row>
    <row r="16" spans="1:11" x14ac:dyDescent="0.25">
      <c r="A16" s="145"/>
      <c r="B16" s="145"/>
      <c r="C16" s="145"/>
      <c r="D16" s="145"/>
      <c r="E16" s="145"/>
      <c r="F16" s="145"/>
      <c r="G16" s="147"/>
      <c r="H16" s="126" t="s">
        <v>23</v>
      </c>
      <c r="I16" s="123">
        <v>0.06</v>
      </c>
    </row>
    <row r="17" spans="1:9" ht="11.25" customHeight="1" x14ac:dyDescent="0.25">
      <c r="A17" s="145" t="s">
        <v>24</v>
      </c>
      <c r="B17" s="145"/>
      <c r="C17" s="145"/>
      <c r="D17" s="145"/>
      <c r="E17" s="145"/>
      <c r="F17" s="145"/>
      <c r="G17" s="147" t="s">
        <v>17</v>
      </c>
      <c r="H17" s="126" t="s">
        <v>21</v>
      </c>
      <c r="I17" s="11">
        <v>30</v>
      </c>
    </row>
    <row r="18" spans="1:9" ht="11.25" customHeight="1" x14ac:dyDescent="0.25">
      <c r="A18" s="145"/>
      <c r="B18" s="145"/>
      <c r="C18" s="145"/>
      <c r="D18" s="145"/>
      <c r="E18" s="145"/>
      <c r="F18" s="145"/>
      <c r="G18" s="147"/>
      <c r="H18" s="126" t="s">
        <v>22</v>
      </c>
      <c r="I18" s="15">
        <f>I13</f>
        <v>22</v>
      </c>
    </row>
    <row r="19" spans="1:9" x14ac:dyDescent="0.25">
      <c r="A19" s="145"/>
      <c r="B19" s="145"/>
      <c r="C19" s="145"/>
      <c r="D19" s="145"/>
      <c r="E19" s="145"/>
      <c r="F19" s="145"/>
      <c r="G19" s="147"/>
      <c r="H19" s="126" t="s">
        <v>23</v>
      </c>
      <c r="I19" s="123">
        <v>0.2</v>
      </c>
    </row>
    <row r="20" spans="1:9" ht="11.25" customHeight="1" x14ac:dyDescent="0.25">
      <c r="A20" s="145" t="s">
        <v>25</v>
      </c>
      <c r="B20" s="145"/>
      <c r="C20" s="145"/>
      <c r="D20" s="145"/>
      <c r="E20" s="145"/>
      <c r="F20" s="145"/>
      <c r="G20" s="147" t="s">
        <v>17</v>
      </c>
      <c r="H20" s="126" t="s">
        <v>21</v>
      </c>
      <c r="I20" s="11" t="s">
        <v>8</v>
      </c>
    </row>
    <row r="21" spans="1:9" x14ac:dyDescent="0.25">
      <c r="A21" s="145"/>
      <c r="B21" s="145"/>
      <c r="C21" s="145"/>
      <c r="D21" s="145"/>
      <c r="E21" s="145"/>
      <c r="F21" s="145"/>
      <c r="G21" s="147"/>
      <c r="H21" s="126" t="s">
        <v>22</v>
      </c>
      <c r="I21" s="15">
        <f>I13</f>
        <v>22</v>
      </c>
    </row>
    <row r="22" spans="1:9" x14ac:dyDescent="0.25">
      <c r="A22" s="145"/>
      <c r="B22" s="145"/>
      <c r="C22" s="145"/>
      <c r="D22" s="145"/>
      <c r="E22" s="145"/>
      <c r="F22" s="145"/>
      <c r="G22" s="147"/>
      <c r="H22" s="126" t="s">
        <v>23</v>
      </c>
      <c r="I22" s="123" t="s">
        <v>8</v>
      </c>
    </row>
    <row r="23" spans="1:9" ht="36" customHeight="1" x14ac:dyDescent="0.25">
      <c r="A23" s="148" t="s">
        <v>202</v>
      </c>
      <c r="B23" s="148"/>
      <c r="C23" s="148"/>
      <c r="D23" s="148"/>
      <c r="E23" s="148"/>
      <c r="F23" s="148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46" t="s">
        <v>27</v>
      </c>
      <c r="B24" s="146"/>
      <c r="C24" s="146"/>
      <c r="D24" s="146"/>
      <c r="E24" s="146"/>
      <c r="F24" s="146"/>
      <c r="G24" s="121"/>
      <c r="H24" s="121" t="s">
        <v>28</v>
      </c>
      <c r="I24" s="18">
        <v>0.37</v>
      </c>
    </row>
    <row r="25" spans="1:9" ht="34.5" customHeight="1" x14ac:dyDescent="0.25">
      <c r="A25" s="146" t="s">
        <v>29</v>
      </c>
      <c r="B25" s="146"/>
      <c r="C25" s="146"/>
      <c r="D25" s="146"/>
      <c r="E25" s="146"/>
      <c r="F25" s="146"/>
      <c r="G25" s="126"/>
      <c r="H25" s="126" t="s">
        <v>18</v>
      </c>
      <c r="I25" s="11" t="s">
        <v>8</v>
      </c>
    </row>
    <row r="26" spans="1:9" ht="15" customHeight="1" x14ac:dyDescent="0.25">
      <c r="A26" s="146" t="s">
        <v>30</v>
      </c>
      <c r="B26" s="146"/>
      <c r="C26" s="146"/>
      <c r="D26" s="146"/>
      <c r="E26" s="146"/>
      <c r="F26" s="146"/>
      <c r="G26" s="121"/>
      <c r="H26" s="19" t="s">
        <v>31</v>
      </c>
      <c r="I26" s="20" t="s">
        <v>8</v>
      </c>
    </row>
    <row r="27" spans="1:9" ht="15" customHeight="1" x14ac:dyDescent="0.25">
      <c r="A27" s="146"/>
      <c r="B27" s="146"/>
      <c r="C27" s="146"/>
      <c r="D27" s="146"/>
      <c r="E27" s="146"/>
      <c r="F27" s="146"/>
      <c r="G27" s="121"/>
      <c r="H27" s="21" t="s">
        <v>32</v>
      </c>
      <c r="I27" s="123" t="s">
        <v>8</v>
      </c>
    </row>
    <row r="28" spans="1:9" ht="26.25" customHeight="1" x14ac:dyDescent="0.25">
      <c r="A28" s="146" t="s">
        <v>193</v>
      </c>
      <c r="B28" s="146"/>
      <c r="C28" s="146"/>
      <c r="D28" s="146"/>
      <c r="E28" s="146"/>
      <c r="F28" s="146"/>
      <c r="G28" s="121"/>
      <c r="H28" s="126" t="s">
        <v>31</v>
      </c>
      <c r="I28" s="20" t="s">
        <v>8</v>
      </c>
    </row>
    <row r="29" spans="1:9" ht="35.25" customHeight="1" x14ac:dyDescent="0.25">
      <c r="A29" s="146" t="s">
        <v>34</v>
      </c>
      <c r="B29" s="146"/>
      <c r="C29" s="146"/>
      <c r="D29" s="146"/>
      <c r="E29" s="146"/>
      <c r="F29" s="146"/>
      <c r="G29" s="126"/>
      <c r="H29" s="122" t="s">
        <v>28</v>
      </c>
      <c r="I29" s="123">
        <v>0.2</v>
      </c>
    </row>
    <row r="30" spans="1:9" ht="1.1499999999999999" customHeight="1" x14ac:dyDescent="0.25">
      <c r="A30" s="151"/>
      <c r="B30" s="151"/>
      <c r="C30" s="151"/>
      <c r="D30" s="151"/>
      <c r="E30" s="151"/>
      <c r="F30" s="151"/>
      <c r="G30" s="151"/>
      <c r="H30" s="151"/>
      <c r="I30" s="151"/>
    </row>
    <row r="31" spans="1:9" ht="1.1499999999999999" customHeight="1" x14ac:dyDescent="0.25">
      <c r="A31" s="152"/>
      <c r="B31" s="152"/>
      <c r="C31" s="152"/>
      <c r="D31" s="152"/>
      <c r="E31" s="152"/>
      <c r="F31" s="152"/>
      <c r="G31" s="152"/>
      <c r="H31" s="152"/>
      <c r="I31" s="152"/>
    </row>
    <row r="32" spans="1:9" ht="1.1499999999999999" customHeight="1" x14ac:dyDescent="0.25">
      <c r="A32" s="152"/>
      <c r="B32" s="152"/>
      <c r="C32" s="152"/>
      <c r="D32" s="152"/>
      <c r="E32" s="152"/>
      <c r="F32" s="152"/>
      <c r="G32" s="152"/>
      <c r="H32" s="152"/>
      <c r="I32" s="152"/>
    </row>
    <row r="33" spans="1:10" ht="1.1499999999999999" customHeight="1" x14ac:dyDescent="0.25">
      <c r="A33" s="152"/>
      <c r="B33" s="152"/>
      <c r="C33" s="152"/>
      <c r="D33" s="152"/>
      <c r="E33" s="152"/>
      <c r="F33" s="152"/>
      <c r="G33" s="152"/>
      <c r="H33" s="152"/>
      <c r="I33" s="152"/>
    </row>
    <row r="34" spans="1:10" ht="3.6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7.25" customHeight="1" x14ac:dyDescent="0.25">
      <c r="A35" s="149" t="s">
        <v>35</v>
      </c>
      <c r="B35" s="149"/>
      <c r="C35" s="149"/>
      <c r="D35" s="149"/>
      <c r="E35" s="149"/>
      <c r="F35" s="149"/>
      <c r="G35" s="149"/>
      <c r="H35" s="149"/>
      <c r="I35" s="149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37" t="s">
        <v>40</v>
      </c>
      <c r="C37" s="137"/>
      <c r="D37" s="137"/>
      <c r="E37" s="137"/>
      <c r="F37" s="137"/>
      <c r="G37" s="137"/>
      <c r="H37" s="23">
        <f t="shared" ref="H37:H47" si="0">I37/$I$48</f>
        <v>0.58875119780416107</v>
      </c>
      <c r="I37" s="130">
        <f>IF(D6="12x36",I10,I10/H10*I5)</f>
        <v>1914</v>
      </c>
    </row>
    <row r="38" spans="1:10" ht="15" customHeight="1" x14ac:dyDescent="0.25">
      <c r="A38" s="125">
        <f t="shared" ref="A38:A47" si="1">A37+1</f>
        <v>2</v>
      </c>
      <c r="B38" s="137" t="s">
        <v>41</v>
      </c>
      <c r="C38" s="137"/>
      <c r="D38" s="137"/>
      <c r="E38" s="137"/>
      <c r="F38" s="137"/>
      <c r="G38" s="137"/>
      <c r="H38" s="23">
        <f t="shared" si="0"/>
        <v>0.18049893618749088</v>
      </c>
      <c r="I38" s="130">
        <f>IF(I9=30%,(I37+I45+I46)*I9,0)</f>
        <v>586.79280000000006</v>
      </c>
    </row>
    <row r="39" spans="1:10" ht="15" customHeight="1" x14ac:dyDescent="0.25">
      <c r="A39" s="125">
        <f t="shared" si="1"/>
        <v>3</v>
      </c>
      <c r="B39" s="137" t="s">
        <v>42</v>
      </c>
      <c r="C39" s="137"/>
      <c r="D39" s="137"/>
      <c r="E39" s="137"/>
      <c r="F39" s="137"/>
      <c r="G39" s="137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37" t="s">
        <v>43</v>
      </c>
      <c r="C40" s="137"/>
      <c r="D40" s="137"/>
      <c r="E40" s="137"/>
      <c r="F40" s="137"/>
      <c r="G40" s="137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37" t="s">
        <v>44</v>
      </c>
      <c r="C41" s="137"/>
      <c r="D41" s="137"/>
      <c r="E41" s="137"/>
      <c r="F41" s="137"/>
      <c r="G41" s="137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37" t="s">
        <v>192</v>
      </c>
      <c r="C42" s="137"/>
      <c r="D42" s="137"/>
      <c r="E42" s="137"/>
      <c r="F42" s="137"/>
      <c r="G42" s="137"/>
      <c r="H42" s="23">
        <f t="shared" si="0"/>
        <v>0.21783794318753957</v>
      </c>
      <c r="I42" s="130">
        <f>IF(I24="Não aplicável",0,I37*I24)</f>
        <v>708.18</v>
      </c>
    </row>
    <row r="43" spans="1:10" ht="15" customHeight="1" x14ac:dyDescent="0.25">
      <c r="A43" s="125">
        <f t="shared" si="1"/>
        <v>7</v>
      </c>
      <c r="B43" s="137" t="s">
        <v>45</v>
      </c>
      <c r="C43" s="137"/>
      <c r="D43" s="137"/>
      <c r="E43" s="137"/>
      <c r="F43" s="137"/>
      <c r="G43" s="137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37" t="s">
        <v>46</v>
      </c>
      <c r="C44" s="137"/>
      <c r="D44" s="137"/>
      <c r="E44" s="137"/>
      <c r="F44" s="137"/>
      <c r="G44" s="137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37" t="s">
        <v>47</v>
      </c>
      <c r="C45" s="137"/>
      <c r="D45" s="137"/>
      <c r="E45" s="137"/>
      <c r="F45" s="137"/>
      <c r="G45" s="137"/>
      <c r="H45" s="23">
        <f t="shared" si="0"/>
        <v>1.0759935684007082E-2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37" t="s">
        <v>48</v>
      </c>
      <c r="C46" s="137"/>
      <c r="D46" s="137"/>
      <c r="E46" s="137"/>
      <c r="F46" s="137"/>
      <c r="G46" s="137"/>
      <c r="H46" s="23">
        <f t="shared" si="0"/>
        <v>2.1519871368014167E-3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54" t="str">
        <f>IF(D6="12x36","Para postos 12x36 os feriados são considerados compensados, conforme parágrafo único, Art. 59-A da CLT","Outros")</f>
        <v>Outros</v>
      </c>
      <c r="C47" s="154"/>
      <c r="D47" s="154"/>
      <c r="E47" s="154"/>
      <c r="F47" s="154"/>
      <c r="G47" s="154"/>
      <c r="H47" s="23">
        <f t="shared" si="0"/>
        <v>0</v>
      </c>
      <c r="I47" s="130">
        <v>0</v>
      </c>
    </row>
    <row r="48" spans="1:10" s="28" customFormat="1" ht="15" customHeight="1" x14ac:dyDescent="0.25">
      <c r="A48" s="155" t="s">
        <v>49</v>
      </c>
      <c r="B48" s="155"/>
      <c r="C48" s="155"/>
      <c r="D48" s="155"/>
      <c r="E48" s="155"/>
      <c r="F48" s="155"/>
      <c r="G48" s="155"/>
      <c r="H48" s="25">
        <f>SUM(H37:H47)</f>
        <v>1</v>
      </c>
      <c r="I48" s="26">
        <f>SUM(I37:I47)</f>
        <v>3250.9488000000001</v>
      </c>
      <c r="J48" s="27"/>
    </row>
    <row r="49" spans="1:10" s="28" customFormat="1" ht="1.1499999999999999" customHeight="1" x14ac:dyDescent="0.25">
      <c r="A49" s="156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7"/>
    </row>
    <row r="51" spans="1:10" s="28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7"/>
    </row>
    <row r="52" spans="1:10" s="28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7"/>
    </row>
    <row r="53" spans="1:10" s="28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7"/>
    </row>
    <row r="54" spans="1:10" s="28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7"/>
    </row>
    <row r="55" spans="1:10" s="28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7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37" t="s">
        <v>52</v>
      </c>
      <c r="C58" s="137"/>
      <c r="D58" s="137"/>
      <c r="E58" s="137"/>
      <c r="F58" s="137"/>
      <c r="G58" s="137"/>
      <c r="H58" s="23">
        <v>0.2</v>
      </c>
      <c r="I58" s="130">
        <f t="shared" ref="I58:I65" si="2">$I$48*H58</f>
        <v>650.18976000000009</v>
      </c>
    </row>
    <row r="59" spans="1:10" ht="15" customHeight="1" x14ac:dyDescent="0.25">
      <c r="A59" s="125">
        <v>2</v>
      </c>
      <c r="B59" s="137" t="s">
        <v>53</v>
      </c>
      <c r="C59" s="137"/>
      <c r="D59" s="137"/>
      <c r="E59" s="137"/>
      <c r="F59" s="137"/>
      <c r="G59" s="137"/>
      <c r="H59" s="23">
        <v>1.4999999999999999E-2</v>
      </c>
      <c r="I59" s="130">
        <f t="shared" si="2"/>
        <v>48.764232</v>
      </c>
    </row>
    <row r="60" spans="1:10" ht="15" customHeight="1" x14ac:dyDescent="0.25">
      <c r="A60" s="125">
        <v>3</v>
      </c>
      <c r="B60" s="137" t="s">
        <v>54</v>
      </c>
      <c r="C60" s="137"/>
      <c r="D60" s="137"/>
      <c r="E60" s="137"/>
      <c r="F60" s="137"/>
      <c r="G60" s="137"/>
      <c r="H60" s="23">
        <v>0.01</v>
      </c>
      <c r="I60" s="130">
        <f t="shared" si="2"/>
        <v>32.509488000000005</v>
      </c>
    </row>
    <row r="61" spans="1:10" ht="15" customHeight="1" x14ac:dyDescent="0.25">
      <c r="A61" s="125">
        <v>4</v>
      </c>
      <c r="B61" s="137" t="s">
        <v>55</v>
      </c>
      <c r="C61" s="137"/>
      <c r="D61" s="137"/>
      <c r="E61" s="137"/>
      <c r="F61" s="137"/>
      <c r="G61" s="137"/>
      <c r="H61" s="23">
        <v>2E-3</v>
      </c>
      <c r="I61" s="130">
        <f t="shared" si="2"/>
        <v>6.5018976000000004</v>
      </c>
    </row>
    <row r="62" spans="1:10" ht="15" customHeight="1" x14ac:dyDescent="0.25">
      <c r="A62" s="125">
        <v>5</v>
      </c>
      <c r="B62" s="137" t="s">
        <v>56</v>
      </c>
      <c r="C62" s="137"/>
      <c r="D62" s="137"/>
      <c r="E62" s="137"/>
      <c r="F62" s="137"/>
      <c r="G62" s="137"/>
      <c r="H62" s="23">
        <v>2.5000000000000001E-2</v>
      </c>
      <c r="I62" s="130">
        <f t="shared" si="2"/>
        <v>81.273720000000012</v>
      </c>
    </row>
    <row r="63" spans="1:10" ht="15" customHeight="1" x14ac:dyDescent="0.25">
      <c r="A63" s="125">
        <v>6</v>
      </c>
      <c r="B63" s="137" t="s">
        <v>57</v>
      </c>
      <c r="C63" s="137"/>
      <c r="D63" s="137"/>
      <c r="E63" s="137"/>
      <c r="F63" s="137"/>
      <c r="G63" s="137"/>
      <c r="H63" s="23">
        <v>0.08</v>
      </c>
      <c r="I63" s="130">
        <f t="shared" si="2"/>
        <v>260.07590400000004</v>
      </c>
    </row>
    <row r="64" spans="1:10" ht="15" customHeight="1" x14ac:dyDescent="0.25">
      <c r="A64" s="125">
        <v>7</v>
      </c>
      <c r="B64" s="137" t="s">
        <v>58</v>
      </c>
      <c r="C64" s="137"/>
      <c r="D64" s="137"/>
      <c r="E64" s="137"/>
      <c r="F64" s="137"/>
      <c r="G64" s="137"/>
      <c r="H64" s="23">
        <v>0.03</v>
      </c>
      <c r="I64" s="130">
        <f t="shared" si="2"/>
        <v>97.528464</v>
      </c>
    </row>
    <row r="65" spans="1:10" ht="15" customHeight="1" x14ac:dyDescent="0.25">
      <c r="A65" s="125">
        <v>8</v>
      </c>
      <c r="B65" s="137" t="s">
        <v>59</v>
      </c>
      <c r="C65" s="137"/>
      <c r="D65" s="137"/>
      <c r="E65" s="137"/>
      <c r="F65" s="137"/>
      <c r="G65" s="137"/>
      <c r="H65" s="23">
        <v>6.0000000000000001E-3</v>
      </c>
      <c r="I65" s="130">
        <f t="shared" si="2"/>
        <v>19.505692800000002</v>
      </c>
    </row>
    <row r="66" spans="1:10" s="28" customFormat="1" ht="15" customHeight="1" x14ac:dyDescent="0.25">
      <c r="A66" s="155" t="s">
        <v>60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1196.3491584000001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62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37" t="s">
        <v>65</v>
      </c>
      <c r="C70" s="137"/>
      <c r="D70" s="137"/>
      <c r="E70" s="137"/>
      <c r="F70" s="137"/>
      <c r="G70" s="137"/>
      <c r="H70" s="23">
        <v>0.119314</v>
      </c>
      <c r="I70" s="130">
        <f t="shared" ref="I70:I77" si="3">$I$48*H70</f>
        <v>387.8837051232</v>
      </c>
    </row>
    <row r="71" spans="1:10" ht="15" customHeight="1" x14ac:dyDescent="0.25">
      <c r="A71" s="125">
        <v>2</v>
      </c>
      <c r="B71" s="137" t="s">
        <v>66</v>
      </c>
      <c r="C71" s="137"/>
      <c r="D71" s="137"/>
      <c r="E71" s="137"/>
      <c r="F71" s="137"/>
      <c r="G71" s="137"/>
      <c r="H71" s="116">
        <v>2.0485E-2</v>
      </c>
      <c r="I71" s="130">
        <f t="shared" si="3"/>
        <v>66.595686168</v>
      </c>
    </row>
    <row r="72" spans="1:10" ht="15" customHeight="1" x14ac:dyDescent="0.25">
      <c r="A72" s="125">
        <v>3</v>
      </c>
      <c r="B72" s="137" t="s">
        <v>67</v>
      </c>
      <c r="C72" s="137"/>
      <c r="D72" s="137"/>
      <c r="E72" s="137"/>
      <c r="F72" s="137"/>
      <c r="G72" s="137"/>
      <c r="H72" s="116">
        <v>1.2127000000000001E-2</v>
      </c>
      <c r="I72" s="130">
        <f t="shared" si="3"/>
        <v>39.424256097600001</v>
      </c>
    </row>
    <row r="73" spans="1:10" ht="15" customHeight="1" x14ac:dyDescent="0.25">
      <c r="A73" s="125">
        <v>4</v>
      </c>
      <c r="B73" s="137" t="s">
        <v>68</v>
      </c>
      <c r="C73" s="137"/>
      <c r="D73" s="137"/>
      <c r="E73" s="137"/>
      <c r="F73" s="137"/>
      <c r="G73" s="137"/>
      <c r="H73" s="116">
        <v>2.7250793878226798E-3</v>
      </c>
      <c r="I73" s="130">
        <f t="shared" si="3"/>
        <v>8.8590935657468766</v>
      </c>
    </row>
    <row r="74" spans="1:10" ht="15" customHeight="1" x14ac:dyDescent="0.25">
      <c r="A74" s="95">
        <v>5</v>
      </c>
      <c r="B74" s="161" t="s">
        <v>69</v>
      </c>
      <c r="C74" s="161"/>
      <c r="D74" s="161"/>
      <c r="E74" s="161"/>
      <c r="F74" s="161"/>
      <c r="G74" s="161"/>
      <c r="H74" s="116">
        <v>4.7600000000000002E-4</v>
      </c>
      <c r="I74" s="96">
        <f t="shared" si="3"/>
        <v>1.5474516288000002</v>
      </c>
    </row>
    <row r="75" spans="1:10" ht="15" customHeight="1" x14ac:dyDescent="0.25">
      <c r="A75" s="125">
        <v>6</v>
      </c>
      <c r="B75" s="137" t="s">
        <v>70</v>
      </c>
      <c r="C75" s="137"/>
      <c r="D75" s="137"/>
      <c r="E75" s="137"/>
      <c r="F75" s="137"/>
      <c r="G75" s="137"/>
      <c r="H75" s="23">
        <v>4.4200000000000001E-4</v>
      </c>
      <c r="I75" s="130">
        <f t="shared" si="3"/>
        <v>1.4369193696</v>
      </c>
    </row>
    <row r="76" spans="1:10" ht="15" customHeight="1" x14ac:dyDescent="0.25">
      <c r="A76" s="125">
        <v>7</v>
      </c>
      <c r="B76" s="137" t="s">
        <v>71</v>
      </c>
      <c r="C76" s="137"/>
      <c r="D76" s="137"/>
      <c r="E76" s="137"/>
      <c r="F76" s="137"/>
      <c r="G76" s="137"/>
      <c r="H76" s="23">
        <v>1.85E-4</v>
      </c>
      <c r="I76" s="130">
        <f t="shared" si="3"/>
        <v>0.60142552800000004</v>
      </c>
    </row>
    <row r="77" spans="1:10" ht="15" customHeight="1" x14ac:dyDescent="0.25">
      <c r="A77" s="125">
        <v>8</v>
      </c>
      <c r="B77" s="137" t="s">
        <v>72</v>
      </c>
      <c r="C77" s="137"/>
      <c r="D77" s="137"/>
      <c r="E77" s="137"/>
      <c r="F77" s="137"/>
      <c r="G77" s="137"/>
      <c r="H77" s="23">
        <v>9.0789999999999996E-2</v>
      </c>
      <c r="I77" s="130">
        <f t="shared" si="3"/>
        <v>295.15364155200001</v>
      </c>
    </row>
    <row r="78" spans="1:10" s="28" customFormat="1" ht="15" customHeight="1" x14ac:dyDescent="0.25">
      <c r="A78" s="155" t="s">
        <v>73</v>
      </c>
      <c r="B78" s="155"/>
      <c r="C78" s="155"/>
      <c r="D78" s="155"/>
      <c r="E78" s="155"/>
      <c r="F78" s="155"/>
      <c r="G78" s="155"/>
      <c r="H78" s="25">
        <f>SUM(H70:H77)</f>
        <v>0.24654407938782269</v>
      </c>
      <c r="I78" s="26">
        <f>SUM(I70:I77)</f>
        <v>801.50217903294686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63" t="s">
        <v>77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37" t="s">
        <v>80</v>
      </c>
      <c r="C82" s="137"/>
      <c r="D82" s="137"/>
      <c r="E82" s="137"/>
      <c r="F82" s="137"/>
      <c r="G82" s="137"/>
      <c r="H82" s="23">
        <v>4.8321000000000003E-2</v>
      </c>
      <c r="I82" s="130">
        <f>$I$48*H82</f>
        <v>157.08909696480001</v>
      </c>
    </row>
    <row r="83" spans="1:11" ht="15" customHeight="1" x14ac:dyDescent="0.25">
      <c r="A83" s="125">
        <v>2</v>
      </c>
      <c r="B83" s="137" t="s">
        <v>81</v>
      </c>
      <c r="C83" s="137"/>
      <c r="D83" s="137"/>
      <c r="E83" s="137"/>
      <c r="F83" s="137"/>
      <c r="G83" s="137"/>
      <c r="H83" s="23">
        <v>3.5109999999999998E-3</v>
      </c>
      <c r="I83" s="130">
        <f>$I$48*H83</f>
        <v>11.4140812368</v>
      </c>
    </row>
    <row r="84" spans="1:11" ht="15" customHeight="1" x14ac:dyDescent="0.25">
      <c r="A84" s="125">
        <v>3</v>
      </c>
      <c r="B84" s="137" t="s">
        <v>82</v>
      </c>
      <c r="C84" s="137"/>
      <c r="D84" s="137"/>
      <c r="E84" s="137"/>
      <c r="F84" s="137"/>
      <c r="G84" s="137"/>
      <c r="H84" s="23">
        <v>1.9328000000000001E-2</v>
      </c>
      <c r="I84" s="130">
        <f>$I$48*H84</f>
        <v>62.834338406400008</v>
      </c>
    </row>
    <row r="85" spans="1:11" s="28" customFormat="1" ht="15" customHeight="1" x14ac:dyDescent="0.25">
      <c r="A85" s="155" t="s">
        <v>83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231.33751660800002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37" t="s">
        <v>86</v>
      </c>
      <c r="C88" s="137"/>
      <c r="D88" s="137"/>
      <c r="E88" s="137"/>
      <c r="F88" s="137"/>
      <c r="G88" s="137"/>
      <c r="H88" s="23">
        <f>(H66*H78)</f>
        <v>9.0728221214718782E-2</v>
      </c>
      <c r="I88" s="130">
        <f>$I$48*H88</f>
        <v>294.9528018841246</v>
      </c>
    </row>
    <row r="89" spans="1:11" s="28" customFormat="1" ht="15" customHeight="1" x14ac:dyDescent="0.25">
      <c r="A89" s="155" t="s">
        <v>87</v>
      </c>
      <c r="B89" s="155"/>
      <c r="C89" s="155"/>
      <c r="D89" s="155"/>
      <c r="E89" s="155"/>
      <c r="F89" s="155"/>
      <c r="G89" s="155"/>
      <c r="H89" s="25">
        <f>SUM(H88:H88)</f>
        <v>9.0728221214718782E-2</v>
      </c>
      <c r="I89" s="26">
        <f>I88</f>
        <v>294.9528018841246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203</v>
      </c>
      <c r="B91" s="164"/>
      <c r="C91" s="164"/>
      <c r="D91" s="164"/>
      <c r="E91" s="164"/>
      <c r="F91" s="164"/>
      <c r="G91" s="164"/>
      <c r="H91" s="32">
        <f>H66+H78+H85+H89</f>
        <v>0.77643230060254154</v>
      </c>
      <c r="I91" s="33">
        <f>I66+I78+I85+I89</f>
        <v>2524.1416559250715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37" t="s">
        <v>24</v>
      </c>
      <c r="C94" s="137"/>
      <c r="D94" s="137"/>
      <c r="E94" s="137"/>
      <c r="F94" s="137"/>
      <c r="G94" s="137"/>
      <c r="H94" s="23">
        <f>I94/$I$48</f>
        <v>0.16241412353218235</v>
      </c>
      <c r="I94" s="130">
        <f>I111</f>
        <v>528</v>
      </c>
    </row>
    <row r="95" spans="1:11" ht="15" customHeight="1" x14ac:dyDescent="0.25">
      <c r="A95" s="125">
        <v>2</v>
      </c>
      <c r="B95" s="137" t="s">
        <v>25</v>
      </c>
      <c r="C95" s="137"/>
      <c r="D95" s="137"/>
      <c r="E95" s="137"/>
      <c r="F95" s="137"/>
      <c r="G95" s="137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37" t="s">
        <v>90</v>
      </c>
      <c r="C96" s="137"/>
      <c r="D96" s="137"/>
      <c r="E96" s="137"/>
      <c r="F96" s="137"/>
      <c r="G96" s="137"/>
      <c r="H96" s="23">
        <f>I96/$I$48</f>
        <v>3.6407832691797544E-2</v>
      </c>
      <c r="I96" s="130">
        <f>I103</f>
        <v>118.36</v>
      </c>
    </row>
    <row r="97" spans="1:10" ht="15" customHeight="1" x14ac:dyDescent="0.25">
      <c r="A97" s="125">
        <v>4</v>
      </c>
      <c r="B97" s="137" t="s">
        <v>91</v>
      </c>
      <c r="C97" s="137"/>
      <c r="D97" s="137"/>
      <c r="E97" s="137"/>
      <c r="F97" s="137"/>
      <c r="G97" s="137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37" t="s">
        <v>92</v>
      </c>
      <c r="C98" s="137"/>
      <c r="D98" s="137"/>
      <c r="E98" s="137"/>
      <c r="F98" s="137"/>
      <c r="G98" s="137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55" t="s">
        <v>93</v>
      </c>
      <c r="B99" s="155"/>
      <c r="C99" s="155"/>
      <c r="D99" s="155"/>
      <c r="E99" s="155"/>
      <c r="F99" s="155"/>
      <c r="G99" s="155"/>
      <c r="H99" s="25">
        <f>SUM(H94:H98)</f>
        <v>0.19882195622397988</v>
      </c>
      <c r="I99" s="26">
        <f>SUM(I94:I98)</f>
        <v>646.36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65" t="s">
        <v>96</v>
      </c>
      <c r="B101" s="165"/>
      <c r="C101" s="165"/>
      <c r="D101" s="165"/>
      <c r="E101" s="165"/>
      <c r="F101" s="165"/>
      <c r="G101" s="165"/>
      <c r="H101" s="165"/>
      <c r="I101" s="165"/>
    </row>
    <row r="102" spans="1:10" ht="24" customHeight="1" x14ac:dyDescent="0.25">
      <c r="A102" s="146" t="s">
        <v>97</v>
      </c>
      <c r="B102" s="146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66">
        <f>IF(I14="Não aplicável",0,I14)</f>
        <v>5.3</v>
      </c>
      <c r="B103" s="16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1914</v>
      </c>
      <c r="G103" s="38">
        <f>IF(I16="Não aplicável",0,I16)</f>
        <v>0.06</v>
      </c>
      <c r="H103" s="127">
        <f>F103*G103</f>
        <v>114.83999999999999</v>
      </c>
      <c r="I103" s="130">
        <f>IF((E103-H103)&gt;0,E103-H103,0)</f>
        <v>118.36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5" t="s">
        <v>105</v>
      </c>
      <c r="B105" s="165"/>
      <c r="C105" s="165"/>
      <c r="D105" s="165"/>
      <c r="E105" s="165"/>
      <c r="F105" s="165"/>
      <c r="G105" s="165"/>
      <c r="H105" s="165"/>
      <c r="I105" s="165"/>
    </row>
    <row r="106" spans="1:10" ht="23.25" customHeight="1" x14ac:dyDescent="0.25">
      <c r="A106" s="146" t="s">
        <v>97</v>
      </c>
      <c r="B106" s="146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67">
        <f>IF(I20="Não aplicável",0,I20)</f>
        <v>0</v>
      </c>
      <c r="B107" s="167"/>
      <c r="C107" s="42">
        <f>IF(I21="Não aplicável",0,I21)</f>
        <v>22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5" t="s">
        <v>107</v>
      </c>
      <c r="B109" s="165"/>
      <c r="C109" s="165"/>
      <c r="D109" s="165"/>
      <c r="E109" s="165"/>
      <c r="F109" s="165"/>
      <c r="G109" s="165"/>
      <c r="H109" s="165"/>
      <c r="I109" s="165"/>
    </row>
    <row r="110" spans="1:10" ht="23.25" customHeight="1" x14ac:dyDescent="0.25">
      <c r="A110" s="146" t="s">
        <v>97</v>
      </c>
      <c r="B110" s="146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67">
        <f>IF(I17="Não aplicável",0,I17)</f>
        <v>30</v>
      </c>
      <c r="B111" s="167"/>
      <c r="C111" s="42">
        <f>IF(I18="Não aplicável",0,I18)</f>
        <v>22</v>
      </c>
      <c r="D111" s="125">
        <v>1</v>
      </c>
      <c r="E111" s="127">
        <f>A111*C111*D111</f>
        <v>660</v>
      </c>
      <c r="F111" s="127">
        <f>E111</f>
        <v>660</v>
      </c>
      <c r="G111" s="43">
        <f>IF(I19="Não aplicável",0,I19)</f>
        <v>0.2</v>
      </c>
      <c r="H111" s="127">
        <f>F111*G111</f>
        <v>132</v>
      </c>
      <c r="I111" s="130">
        <f>E111-H111</f>
        <v>528</v>
      </c>
    </row>
    <row r="112" spans="1:10" ht="4.5" customHeight="1" x14ac:dyDescent="0.25"/>
    <row r="113" spans="1:12" ht="12" customHeight="1" x14ac:dyDescent="0.25">
      <c r="A113" s="168" t="s">
        <v>108</v>
      </c>
      <c r="B113" s="168"/>
      <c r="C113" s="168"/>
      <c r="D113" s="168"/>
      <c r="E113" s="168"/>
      <c r="F113" s="168"/>
      <c r="G113" s="168"/>
      <c r="H113" s="47">
        <f>H48+H91+H99</f>
        <v>1.9752542568265214</v>
      </c>
      <c r="I113" s="48">
        <f>I48+I91+I99</f>
        <v>6421.4504559250718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9" t="s">
        <v>109</v>
      </c>
      <c r="B115" s="149"/>
      <c r="C115" s="149"/>
      <c r="D115" s="149"/>
      <c r="E115" s="149"/>
      <c r="F115" s="149"/>
      <c r="G115" s="149"/>
      <c r="H115" s="149"/>
      <c r="I115" s="149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37" t="s">
        <v>111</v>
      </c>
      <c r="C117" s="137"/>
      <c r="D117" s="137"/>
      <c r="E117" s="137"/>
      <c r="F117" s="137"/>
      <c r="G117" s="137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41" t="s">
        <v>112</v>
      </c>
      <c r="C118" s="141"/>
      <c r="D118" s="141"/>
      <c r="E118" s="141"/>
      <c r="F118" s="141"/>
      <c r="G118" s="141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37" t="s">
        <v>113</v>
      </c>
      <c r="C119" s="137"/>
      <c r="D119" s="137"/>
      <c r="E119" s="137"/>
      <c r="F119" s="137"/>
      <c r="G119" s="137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61" t="s">
        <v>211</v>
      </c>
      <c r="C120" s="161"/>
      <c r="D120" s="161"/>
      <c r="E120" s="161"/>
      <c r="F120" s="161"/>
      <c r="G120" s="161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61" t="s">
        <v>212</v>
      </c>
      <c r="C121" s="161"/>
      <c r="D121" s="161"/>
      <c r="E121" s="161"/>
      <c r="F121" s="161"/>
      <c r="G121" s="161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61" t="s">
        <v>213</v>
      </c>
      <c r="C122" s="161"/>
      <c r="D122" s="161"/>
      <c r="E122" s="161"/>
      <c r="F122" s="161"/>
      <c r="G122" s="161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37" t="s">
        <v>114</v>
      </c>
      <c r="C123" s="137"/>
      <c r="D123" s="137"/>
      <c r="E123" s="137"/>
      <c r="F123" s="137"/>
      <c r="G123" s="137"/>
      <c r="H123" s="23">
        <f t="shared" si="4"/>
        <v>0</v>
      </c>
      <c r="I123" s="130">
        <v>0</v>
      </c>
    </row>
    <row r="124" spans="1:12" ht="15" customHeight="1" x14ac:dyDescent="0.25">
      <c r="A124" s="155" t="s">
        <v>115</v>
      </c>
      <c r="B124" s="155"/>
      <c r="C124" s="155"/>
      <c r="D124" s="155"/>
      <c r="E124" s="155"/>
      <c r="F124" s="155"/>
      <c r="G124" s="155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69" t="s">
        <v>214</v>
      </c>
      <c r="C125" s="169"/>
      <c r="D125" s="169"/>
      <c r="E125" s="169"/>
      <c r="F125" s="169"/>
      <c r="G125" s="169"/>
      <c r="H125" s="169"/>
      <c r="I125" s="169"/>
    </row>
    <row r="126" spans="1:12" ht="5.25" customHeight="1" x14ac:dyDescent="0.25"/>
    <row r="127" spans="1:12" ht="48.75" customHeight="1" x14ac:dyDescent="0.25">
      <c r="A127" s="170" t="s">
        <v>116</v>
      </c>
      <c r="B127" s="170"/>
      <c r="C127" s="170"/>
      <c r="D127" s="170"/>
      <c r="E127" s="170"/>
      <c r="F127" s="55">
        <f>I29</f>
        <v>0.2</v>
      </c>
      <c r="G127" s="56">
        <f>I129*F127</f>
        <v>1260.6180911850145</v>
      </c>
      <c r="H127" s="128" t="s">
        <v>117</v>
      </c>
      <c r="I127" s="58">
        <f>I96</f>
        <v>118.36</v>
      </c>
    </row>
    <row r="128" spans="1:12" s="61" customFormat="1" ht="16.5" customHeight="1" x14ac:dyDescent="0.25">
      <c r="A128" s="171" t="s">
        <v>118</v>
      </c>
      <c r="B128" s="171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72">
        <f>I48</f>
        <v>3250.9488000000001</v>
      </c>
      <c r="B129" s="172"/>
      <c r="C129" s="129">
        <f>I66</f>
        <v>1196.3491584000001</v>
      </c>
      <c r="D129" s="129">
        <f>I78</f>
        <v>801.50217903294686</v>
      </c>
      <c r="E129" s="129">
        <f>I85</f>
        <v>231.33751660800002</v>
      </c>
      <c r="F129" s="129">
        <f>I89</f>
        <v>294.9528018841246</v>
      </c>
      <c r="G129" s="129">
        <f>I99</f>
        <v>646.36</v>
      </c>
      <c r="H129" s="129">
        <f>A129+C129+D129+E129+F129+G129</f>
        <v>6421.4504559250718</v>
      </c>
      <c r="I129" s="129">
        <f>H129-I127</f>
        <v>6303.0904559250721</v>
      </c>
      <c r="J129" s="34"/>
    </row>
    <row r="130" spans="1:12" ht="4.5" customHeight="1" x14ac:dyDescent="0.25">
      <c r="A130" s="29"/>
      <c r="B130" s="173"/>
      <c r="C130" s="173"/>
      <c r="D130" s="173"/>
      <c r="E130" s="173"/>
      <c r="F130" s="173"/>
      <c r="G130" s="173"/>
      <c r="H130" s="173"/>
      <c r="I130" s="17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37" t="s">
        <v>127</v>
      </c>
      <c r="C132" s="137"/>
      <c r="D132" s="137"/>
      <c r="E132" s="137"/>
      <c r="F132" s="137"/>
      <c r="G132" s="137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37" t="s">
        <v>128</v>
      </c>
      <c r="C133" s="137"/>
      <c r="D133" s="137"/>
      <c r="E133" s="137"/>
      <c r="F133" s="137"/>
      <c r="G133" s="137"/>
      <c r="H133" s="23">
        <f>I133/$I$142</f>
        <v>0</v>
      </c>
      <c r="I133" s="130">
        <v>0</v>
      </c>
    </row>
    <row r="134" spans="1:12" ht="34.5" customHeight="1" x14ac:dyDescent="0.25">
      <c r="A134" s="155" t="s">
        <v>197</v>
      </c>
      <c r="B134" s="155"/>
      <c r="C134" s="155"/>
      <c r="D134" s="155"/>
      <c r="E134" s="155"/>
      <c r="F134" s="155"/>
      <c r="G134" s="155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37" t="s">
        <v>129</v>
      </c>
      <c r="C137" s="137"/>
      <c r="D137" s="137"/>
      <c r="E137" s="137"/>
      <c r="F137" s="137"/>
      <c r="G137" s="137"/>
      <c r="H137" s="23">
        <f>I137/I142</f>
        <v>0</v>
      </c>
      <c r="I137" s="130">
        <v>0</v>
      </c>
    </row>
    <row r="138" spans="1:12" ht="35.1" customHeight="1" x14ac:dyDescent="0.25">
      <c r="A138" s="155" t="s">
        <v>196</v>
      </c>
      <c r="B138" s="155"/>
      <c r="C138" s="155"/>
      <c r="D138" s="155"/>
      <c r="E138" s="155"/>
      <c r="F138" s="155"/>
      <c r="G138" s="155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4" t="s">
        <v>130</v>
      </c>
      <c r="B140" s="174"/>
      <c r="C140" s="174"/>
      <c r="D140" s="174"/>
      <c r="E140" s="174"/>
      <c r="F140" s="55">
        <v>0.18</v>
      </c>
      <c r="G140" s="56">
        <f>I142*F140</f>
        <v>1134.5562820665129</v>
      </c>
      <c r="H140" s="128" t="s">
        <v>117</v>
      </c>
      <c r="I140" s="58">
        <f>I96</f>
        <v>118.36</v>
      </c>
      <c r="L140" s="2"/>
    </row>
    <row r="141" spans="1:12" s="61" customFormat="1" ht="16.5" customHeight="1" x14ac:dyDescent="0.25">
      <c r="A141" s="171" t="s">
        <v>118</v>
      </c>
      <c r="B141" s="171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72">
        <f>I48</f>
        <v>3250.9488000000001</v>
      </c>
      <c r="B142" s="172"/>
      <c r="C142" s="129">
        <f>I66</f>
        <v>1196.3491584000001</v>
      </c>
      <c r="D142" s="129">
        <f>I78</f>
        <v>801.50217903294686</v>
      </c>
      <c r="E142" s="129">
        <f>I85</f>
        <v>231.33751660800002</v>
      </c>
      <c r="F142" s="129">
        <f>I89</f>
        <v>294.9528018841246</v>
      </c>
      <c r="G142" s="129">
        <f>I99</f>
        <v>646.36</v>
      </c>
      <c r="H142" s="129">
        <f>A142+C142+D142+E142+F142+G142</f>
        <v>6421.4504559250718</v>
      </c>
      <c r="I142" s="129">
        <f>H142-I140</f>
        <v>6303.0904559250721</v>
      </c>
      <c r="J142" s="34"/>
      <c r="L142" s="2"/>
    </row>
    <row r="143" spans="1:12" ht="4.5" customHeight="1" x14ac:dyDescent="0.25"/>
    <row r="144" spans="1:12" ht="12" customHeight="1" x14ac:dyDescent="0.25">
      <c r="A144" s="168" t="s">
        <v>131</v>
      </c>
      <c r="B144" s="168"/>
      <c r="C144" s="168"/>
      <c r="D144" s="168"/>
      <c r="E144" s="168"/>
      <c r="F144" s="168"/>
      <c r="G144" s="168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9" t="s">
        <v>132</v>
      </c>
      <c r="B146" s="149"/>
      <c r="C146" s="149"/>
      <c r="D146" s="149"/>
      <c r="E146" s="149"/>
      <c r="F146" s="149"/>
      <c r="G146" s="149"/>
      <c r="H146" s="149"/>
      <c r="I146" s="149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37" t="s">
        <v>134</v>
      </c>
      <c r="C148" s="137"/>
      <c r="D148" s="137"/>
      <c r="E148" s="137"/>
      <c r="F148" s="137"/>
      <c r="G148" s="137"/>
      <c r="H148" s="23">
        <f>I148/$I$113</f>
        <v>6.9259456579648373E-3</v>
      </c>
      <c r="I148" s="130">
        <f>($D$158/$E$160)*H158</f>
        <v>44.474616903050574</v>
      </c>
    </row>
    <row r="149" spans="1:10" ht="15" customHeight="1" x14ac:dyDescent="0.25">
      <c r="A149" s="125">
        <v>2</v>
      </c>
      <c r="B149" s="137" t="s">
        <v>135</v>
      </c>
      <c r="C149" s="137"/>
      <c r="D149" s="137"/>
      <c r="E149" s="137"/>
      <c r="F149" s="137"/>
      <c r="G149" s="137"/>
      <c r="H149" s="23">
        <f>I149/$I$113</f>
        <v>3.1965903036760786E-2</v>
      </c>
      <c r="I149" s="130">
        <f>($D$158/$E$160)*H159</f>
        <v>205.26746262946418</v>
      </c>
    </row>
    <row r="150" spans="1:10" ht="15" customHeight="1" x14ac:dyDescent="0.25">
      <c r="A150" s="125">
        <v>3</v>
      </c>
      <c r="B150" s="137" t="s">
        <v>14</v>
      </c>
      <c r="C150" s="137"/>
      <c r="D150" s="137"/>
      <c r="E150" s="137"/>
      <c r="F150" s="137"/>
      <c r="G150" s="137"/>
      <c r="H150" s="23">
        <f>I150/$I$113</f>
        <v>2.6638252530633993E-2</v>
      </c>
      <c r="I150" s="130">
        <f>($D$158/$E$160)*H160</f>
        <v>171.05621885788685</v>
      </c>
    </row>
    <row r="151" spans="1:10" ht="15" customHeight="1" x14ac:dyDescent="0.25">
      <c r="A151" s="125">
        <v>4</v>
      </c>
      <c r="B151" s="137" t="s">
        <v>136</v>
      </c>
      <c r="C151" s="137"/>
      <c r="D151" s="137"/>
      <c r="E151" s="137"/>
      <c r="F151" s="137"/>
      <c r="G151" s="137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37" t="s">
        <v>137</v>
      </c>
      <c r="C152" s="137"/>
      <c r="D152" s="137"/>
      <c r="E152" s="137"/>
      <c r="F152" s="137"/>
      <c r="G152" s="137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55" t="s">
        <v>138</v>
      </c>
      <c r="B153" s="155"/>
      <c r="C153" s="155"/>
      <c r="D153" s="155"/>
      <c r="E153" s="155"/>
      <c r="F153" s="155"/>
      <c r="G153" s="155"/>
      <c r="H153" s="25">
        <f>H148+H149+H150+H151+H152</f>
        <v>6.5530101225359613E-2</v>
      </c>
      <c r="I153" s="26">
        <f>SUM(I148:I152)</f>
        <v>420.79829839040161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75" t="s">
        <v>142</v>
      </c>
      <c r="C155" s="175"/>
      <c r="D155" s="175"/>
      <c r="E155" s="175"/>
      <c r="F155" s="175"/>
      <c r="G155" s="175"/>
      <c r="H155" s="175"/>
      <c r="I155" s="175"/>
    </row>
    <row r="156" spans="1:10" ht="13.5" customHeight="1" x14ac:dyDescent="0.25">
      <c r="A156" s="165" t="s">
        <v>143</v>
      </c>
      <c r="B156" s="165"/>
      <c r="C156" s="165"/>
      <c r="D156" s="165"/>
      <c r="E156" s="165"/>
      <c r="F156" s="165"/>
      <c r="G156" s="165"/>
      <c r="H156" s="165"/>
      <c r="I156" s="165"/>
    </row>
    <row r="157" spans="1:10" ht="13.5" customHeight="1" x14ac:dyDescent="0.25">
      <c r="A157" s="134" t="s">
        <v>144</v>
      </c>
      <c r="B157" s="134"/>
      <c r="C157" s="120" t="s">
        <v>145</v>
      </c>
      <c r="D157" s="176" t="s">
        <v>146</v>
      </c>
      <c r="E157" s="176"/>
      <c r="F157" s="120" t="s">
        <v>147</v>
      </c>
      <c r="G157" s="120" t="s">
        <v>148</v>
      </c>
      <c r="H157" s="177" t="s">
        <v>149</v>
      </c>
      <c r="I157" s="177"/>
    </row>
    <row r="158" spans="1:10" ht="13.5" customHeight="1" x14ac:dyDescent="0.25">
      <c r="A158" s="178">
        <f>I113</f>
        <v>6421.4504559250718</v>
      </c>
      <c r="B158" s="178"/>
      <c r="C158" s="130">
        <f>I144</f>
        <v>0</v>
      </c>
      <c r="D158" s="179">
        <f>A158+C158</f>
        <v>6421.4504559250718</v>
      </c>
      <c r="E158" s="179"/>
      <c r="F158" s="125" t="s">
        <v>134</v>
      </c>
      <c r="G158" s="43">
        <v>1.6500000000000001E-2</v>
      </c>
      <c r="H158" s="180">
        <v>6.4999999999999997E-3</v>
      </c>
      <c r="I158" s="180"/>
      <c r="J158" s="34"/>
    </row>
    <row r="159" spans="1:10" ht="13.5" customHeight="1" x14ac:dyDescent="0.25">
      <c r="A159" s="137" t="s">
        <v>150</v>
      </c>
      <c r="B159" s="137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80">
        <v>0.03</v>
      </c>
      <c r="I159" s="180"/>
    </row>
    <row r="160" spans="1:10" ht="13.5" customHeight="1" x14ac:dyDescent="0.25">
      <c r="A160" s="181" t="s">
        <v>151</v>
      </c>
      <c r="B160" s="181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80">
        <f>I11</f>
        <v>2.5000000000000001E-2</v>
      </c>
      <c r="I160" s="180"/>
    </row>
    <row r="161" spans="1:10" ht="13.5" customHeight="1" x14ac:dyDescent="0.25">
      <c r="A161" s="181" t="s">
        <v>152</v>
      </c>
      <c r="B161" s="181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80">
        <v>0</v>
      </c>
      <c r="I161" s="180"/>
    </row>
    <row r="162" spans="1:10" ht="13.5" customHeight="1" x14ac:dyDescent="0.25">
      <c r="A162" s="182" t="s">
        <v>154</v>
      </c>
      <c r="B162" s="182" t="s">
        <v>155</v>
      </c>
      <c r="C162" s="182"/>
      <c r="D162" s="182"/>
      <c r="E162" s="182"/>
      <c r="F162" s="124" t="s">
        <v>156</v>
      </c>
      <c r="G162" s="43">
        <v>0</v>
      </c>
      <c r="H162" s="180">
        <v>0</v>
      </c>
      <c r="I162" s="180"/>
    </row>
    <row r="163" spans="1:10" ht="18" customHeight="1" x14ac:dyDescent="0.25">
      <c r="A163" s="182"/>
      <c r="B163" s="182"/>
      <c r="C163" s="182"/>
      <c r="D163" s="182"/>
      <c r="E163" s="182"/>
      <c r="F163" s="120" t="s">
        <v>157</v>
      </c>
      <c r="G163" s="68">
        <f>SUM(G158:G162)</f>
        <v>0.11749999999999999</v>
      </c>
      <c r="H163" s="183">
        <f>SUM(H158:I162)</f>
        <v>6.1499999999999999E-2</v>
      </c>
      <c r="I163" s="183"/>
    </row>
    <row r="164" spans="1:10" ht="48.75" customHeight="1" x14ac:dyDescent="0.25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2" customHeight="1" x14ac:dyDescent="0.25">
      <c r="A165" s="29" t="s">
        <v>159</v>
      </c>
      <c r="B165" s="175" t="s">
        <v>160</v>
      </c>
      <c r="C165" s="175"/>
      <c r="D165" s="175"/>
      <c r="E165" s="175"/>
      <c r="F165" s="175"/>
      <c r="G165" s="175"/>
      <c r="H165" s="175"/>
      <c r="I165" s="175"/>
    </row>
    <row r="166" spans="1:10" ht="4.5" customHeight="1" x14ac:dyDescent="0.25">
      <c r="A166" s="69"/>
      <c r="B166" s="185"/>
      <c r="C166" s="185"/>
      <c r="D166" s="185"/>
      <c r="E166" s="185"/>
      <c r="F166" s="185"/>
      <c r="G166" s="185"/>
      <c r="H166" s="185"/>
      <c r="I166" s="185"/>
    </row>
    <row r="167" spans="1:10" ht="12" customHeight="1" x14ac:dyDescent="0.25">
      <c r="A167" s="168" t="s">
        <v>161</v>
      </c>
      <c r="B167" s="168"/>
      <c r="C167" s="168"/>
      <c r="D167" s="168"/>
      <c r="E167" s="168"/>
      <c r="F167" s="168"/>
      <c r="G167" s="168"/>
      <c r="H167" s="47">
        <f>H153</f>
        <v>6.5530101225359613E-2</v>
      </c>
      <c r="I167" s="48">
        <f>I153</f>
        <v>420.79829839040161</v>
      </c>
    </row>
    <row r="168" spans="1:10" ht="4.5" customHeight="1" x14ac:dyDescent="0.25"/>
    <row r="169" spans="1:10" ht="11.25" customHeight="1" x14ac:dyDescent="0.25">
      <c r="A169" s="186" t="s">
        <v>162</v>
      </c>
      <c r="B169" s="186"/>
      <c r="C169" s="186"/>
      <c r="D169" s="186"/>
      <c r="E169" s="186"/>
      <c r="F169" s="186"/>
      <c r="G169" s="186"/>
      <c r="H169" s="186"/>
      <c r="I169" s="186"/>
    </row>
    <row r="170" spans="1:10" ht="11.25" customHeight="1" x14ac:dyDescent="0.25">
      <c r="A170" s="149" t="s">
        <v>35</v>
      </c>
      <c r="B170" s="149"/>
      <c r="C170" s="149"/>
      <c r="D170" s="149"/>
      <c r="E170" s="149"/>
      <c r="F170" s="149"/>
      <c r="G170" s="149"/>
      <c r="H170" s="149"/>
      <c r="I170" s="149"/>
    </row>
    <row r="171" spans="1:10" ht="15" customHeight="1" x14ac:dyDescent="0.25">
      <c r="A171" s="125">
        <v>1</v>
      </c>
      <c r="B171" s="137" t="s">
        <v>163</v>
      </c>
      <c r="C171" s="137"/>
      <c r="D171" s="137"/>
      <c r="E171" s="137"/>
      <c r="F171" s="137"/>
      <c r="G171" s="137"/>
      <c r="H171" s="23">
        <f>I171/$G$194</f>
        <v>0.47512870647235605</v>
      </c>
      <c r="I171" s="70">
        <f>I48</f>
        <v>3250.9488000000001</v>
      </c>
    </row>
    <row r="172" spans="1:10" ht="15" customHeight="1" x14ac:dyDescent="0.25">
      <c r="A172" s="125">
        <v>2</v>
      </c>
      <c r="B172" s="137" t="s">
        <v>164</v>
      </c>
      <c r="C172" s="137"/>
      <c r="D172" s="137"/>
      <c r="E172" s="137"/>
      <c r="F172" s="137"/>
      <c r="G172" s="137"/>
      <c r="H172" s="23">
        <f>I172/$G$194</f>
        <v>0.36890527464864104</v>
      </c>
      <c r="I172" s="70">
        <f>I66+I78+I85+I89</f>
        <v>2524.1416559250715</v>
      </c>
    </row>
    <row r="173" spans="1:10" ht="15" customHeight="1" x14ac:dyDescent="0.25">
      <c r="A173" s="125">
        <v>3</v>
      </c>
      <c r="B173" s="137" t="s">
        <v>165</v>
      </c>
      <c r="C173" s="137"/>
      <c r="D173" s="137"/>
      <c r="E173" s="137"/>
      <c r="F173" s="137"/>
      <c r="G173" s="137"/>
      <c r="H173" s="23">
        <f>I173/$G$194</f>
        <v>9.4466018879002966E-2</v>
      </c>
      <c r="I173" s="70">
        <f>I99</f>
        <v>646.36</v>
      </c>
    </row>
    <row r="174" spans="1:10" s="28" customFormat="1" ht="15" customHeight="1" x14ac:dyDescent="0.25">
      <c r="A174" s="168" t="s">
        <v>166</v>
      </c>
      <c r="B174" s="168"/>
      <c r="C174" s="168"/>
      <c r="D174" s="168"/>
      <c r="E174" s="168"/>
      <c r="F174" s="168"/>
      <c r="G174" s="168"/>
      <c r="H174" s="47">
        <f>H171+H172+H173</f>
        <v>0.93850000000000011</v>
      </c>
      <c r="I174" s="48">
        <f>SUM(I171:I173)</f>
        <v>6421.4504559250718</v>
      </c>
      <c r="J174" s="35"/>
    </row>
    <row r="175" spans="1:10" ht="4.5" customHeight="1" x14ac:dyDescent="0.25"/>
    <row r="176" spans="1:10" ht="11.25" customHeight="1" x14ac:dyDescent="0.25">
      <c r="A176" s="149" t="s">
        <v>109</v>
      </c>
      <c r="B176" s="149"/>
      <c r="C176" s="149"/>
      <c r="D176" s="149"/>
      <c r="E176" s="149"/>
      <c r="F176" s="149"/>
      <c r="G176" s="149"/>
      <c r="H176" s="149"/>
      <c r="I176" s="149"/>
    </row>
    <row r="177" spans="1:11" ht="15" customHeight="1" x14ac:dyDescent="0.25">
      <c r="A177" s="125">
        <v>1</v>
      </c>
      <c r="B177" s="137" t="s">
        <v>167</v>
      </c>
      <c r="C177" s="137"/>
      <c r="D177" s="137"/>
      <c r="E177" s="137"/>
      <c r="F177" s="137"/>
      <c r="G177" s="137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37" t="s">
        <v>168</v>
      </c>
      <c r="C178" s="137"/>
      <c r="D178" s="137"/>
      <c r="E178" s="137"/>
      <c r="F178" s="137"/>
      <c r="G178" s="137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37" t="s">
        <v>169</v>
      </c>
      <c r="C179" s="137"/>
      <c r="D179" s="137"/>
      <c r="E179" s="137"/>
      <c r="F179" s="137"/>
      <c r="G179" s="137"/>
      <c r="H179" s="23">
        <f t="shared" si="5"/>
        <v>0</v>
      </c>
      <c r="I179" s="130">
        <f>I138</f>
        <v>0</v>
      </c>
    </row>
    <row r="180" spans="1:11" ht="15" customHeight="1" x14ac:dyDescent="0.25">
      <c r="A180" s="168" t="s">
        <v>170</v>
      </c>
      <c r="B180" s="168"/>
      <c r="C180" s="168"/>
      <c r="D180" s="168"/>
      <c r="E180" s="168"/>
      <c r="F180" s="168"/>
      <c r="G180" s="168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9" t="s">
        <v>132</v>
      </c>
      <c r="B182" s="149"/>
      <c r="C182" s="149"/>
      <c r="D182" s="149"/>
      <c r="E182" s="149"/>
      <c r="F182" s="149"/>
      <c r="G182" s="149"/>
      <c r="H182" s="149"/>
      <c r="I182" s="149"/>
    </row>
    <row r="183" spans="1:11" ht="15" customHeight="1" x14ac:dyDescent="0.25">
      <c r="A183" s="125">
        <v>1</v>
      </c>
      <c r="B183" s="137" t="s">
        <v>171</v>
      </c>
      <c r="C183" s="137"/>
      <c r="D183" s="137"/>
      <c r="E183" s="137"/>
      <c r="F183" s="137"/>
      <c r="G183" s="137"/>
      <c r="H183" s="23">
        <f>I183/$G$194</f>
        <v>6.1500000000000006E-2</v>
      </c>
      <c r="I183" s="130">
        <f>I153</f>
        <v>420.79829839040161</v>
      </c>
    </row>
    <row r="184" spans="1:11" ht="15" customHeight="1" x14ac:dyDescent="0.25">
      <c r="A184" s="168" t="s">
        <v>172</v>
      </c>
      <c r="B184" s="168"/>
      <c r="C184" s="168"/>
      <c r="D184" s="168"/>
      <c r="E184" s="168"/>
      <c r="F184" s="168"/>
      <c r="G184" s="168"/>
      <c r="H184" s="47">
        <f>H183</f>
        <v>6.1500000000000006E-2</v>
      </c>
      <c r="I184" s="48">
        <f>I153</f>
        <v>420.79829839040161</v>
      </c>
      <c r="K184" s="41"/>
    </row>
    <row r="185" spans="1:11" ht="4.5" customHeight="1" x14ac:dyDescent="0.25"/>
    <row r="186" spans="1:11" ht="11.25" customHeight="1" x14ac:dyDescent="0.25">
      <c r="A186" s="194" t="s">
        <v>205</v>
      </c>
      <c r="B186" s="194"/>
      <c r="C186" s="194"/>
      <c r="D186" s="194"/>
      <c r="E186" s="194"/>
      <c r="F186" s="194"/>
      <c r="G186" s="194"/>
      <c r="H186" s="194"/>
      <c r="I186" s="194"/>
    </row>
    <row r="187" spans="1:11" ht="4.9000000000000004" customHeight="1" x14ac:dyDescent="0.25">
      <c r="A187" s="187"/>
      <c r="B187" s="187"/>
      <c r="C187" s="187"/>
      <c r="D187" s="187"/>
      <c r="E187" s="187"/>
      <c r="F187" s="187"/>
      <c r="G187" s="187"/>
      <c r="H187" s="187"/>
      <c r="I187" s="187"/>
    </row>
    <row r="188" spans="1:11" ht="22.5" customHeight="1" x14ac:dyDescent="0.25">
      <c r="A188" s="198" t="s">
        <v>210</v>
      </c>
      <c r="B188" s="199"/>
      <c r="C188" s="199"/>
      <c r="D188" s="199"/>
      <c r="E188" s="199"/>
      <c r="F188" s="199"/>
      <c r="G188" s="199"/>
      <c r="H188" s="20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94" t="s">
        <v>206</v>
      </c>
      <c r="B190" s="194"/>
      <c r="C190" s="194"/>
      <c r="D190" s="194"/>
      <c r="E190" s="194"/>
      <c r="F190" s="194"/>
      <c r="G190" s="195" t="s">
        <v>208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0"/>
      <c r="H191" s="91"/>
      <c r="I191" s="91">
        <f>((H70+H76+H77+H82+H83+H84)+((H70+H76+H77+H82+H83+H84)*H66))*I48*H194</f>
        <v>1251.6875630937218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207</v>
      </c>
      <c r="B193" s="189"/>
      <c r="C193" s="189"/>
      <c r="D193" s="189"/>
      <c r="E193" s="189"/>
      <c r="F193" s="19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7">
        <f>I174+I180+I184</f>
        <v>6842.248754315473</v>
      </c>
      <c r="H194" s="132">
        <f>IF(D6="12x36",2,1)</f>
        <v>1</v>
      </c>
      <c r="I194" s="89">
        <f>G194*H194</f>
        <v>6842.248754315473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6"/>
  <sheetViews>
    <sheetView view="pageBreakPreview" topLeftCell="A16" zoomScaleNormal="100" workbookViewId="0">
      <selection activeCell="C39" sqref="C39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22" t="s">
        <v>228</v>
      </c>
      <c r="B1" s="223"/>
      <c r="C1" s="223"/>
      <c r="D1" s="224"/>
    </row>
    <row r="2" spans="1:4" ht="28.15" customHeight="1" x14ac:dyDescent="0.25">
      <c r="A2" s="215" t="s">
        <v>229</v>
      </c>
      <c r="B2" s="216"/>
      <c r="C2" s="216"/>
      <c r="D2" s="217"/>
    </row>
    <row r="3" spans="1:4" ht="30" x14ac:dyDescent="0.25">
      <c r="A3" s="98" t="s">
        <v>230</v>
      </c>
      <c r="B3" s="98" t="s">
        <v>215</v>
      </c>
      <c r="C3" s="98" t="s">
        <v>216</v>
      </c>
      <c r="D3" s="98" t="s">
        <v>217</v>
      </c>
    </row>
    <row r="4" spans="1:4" x14ac:dyDescent="0.25">
      <c r="A4" s="99"/>
      <c r="B4" s="100"/>
      <c r="C4" s="101"/>
      <c r="D4" s="101"/>
    </row>
    <row r="5" spans="1:4" x14ac:dyDescent="0.25">
      <c r="A5" s="102"/>
      <c r="B5" s="103"/>
      <c r="C5" s="104"/>
      <c r="D5" s="104"/>
    </row>
    <row r="6" spans="1:4" x14ac:dyDescent="0.25">
      <c r="A6" s="99"/>
      <c r="B6" s="100"/>
      <c r="C6" s="101"/>
      <c r="D6" s="101"/>
    </row>
    <row r="7" spans="1:4" x14ac:dyDescent="0.25">
      <c r="A7" s="99"/>
      <c r="B7" s="100"/>
      <c r="C7" s="101"/>
      <c r="D7" s="101"/>
    </row>
    <row r="8" spans="1:4" x14ac:dyDescent="0.25">
      <c r="A8" s="99"/>
      <c r="B8" s="100"/>
      <c r="C8" s="101"/>
      <c r="D8" s="101"/>
    </row>
    <row r="9" spans="1:4" x14ac:dyDescent="0.25">
      <c r="A9" s="99"/>
      <c r="B9" s="100"/>
      <c r="C9" s="101"/>
      <c r="D9" s="101"/>
    </row>
    <row r="10" spans="1:4" x14ac:dyDescent="0.25">
      <c r="A10" s="99"/>
      <c r="B10" s="100"/>
      <c r="C10" s="101"/>
      <c r="D10" s="101"/>
    </row>
    <row r="11" spans="1:4" x14ac:dyDescent="0.25">
      <c r="A11" s="99"/>
      <c r="B11" s="100"/>
      <c r="C11" s="101"/>
      <c r="D11" s="101"/>
    </row>
    <row r="12" spans="1:4" x14ac:dyDescent="0.25">
      <c r="A12" s="99"/>
      <c r="B12" s="100"/>
      <c r="C12" s="101"/>
      <c r="D12" s="101"/>
    </row>
    <row r="13" spans="1:4" x14ac:dyDescent="0.25">
      <c r="A13" s="99"/>
      <c r="B13" s="100"/>
      <c r="C13" s="101"/>
      <c r="D13" s="101"/>
    </row>
    <row r="14" spans="1:4" x14ac:dyDescent="0.25">
      <c r="A14" s="99"/>
      <c r="B14" s="100"/>
      <c r="C14" s="101"/>
      <c r="D14" s="101"/>
    </row>
    <row r="15" spans="1:4" x14ac:dyDescent="0.25">
      <c r="A15" s="99"/>
      <c r="B15" s="100"/>
      <c r="C15" s="101"/>
      <c r="D15" s="101"/>
    </row>
    <row r="16" spans="1:4" x14ac:dyDescent="0.25">
      <c r="A16" s="99"/>
      <c r="B16" s="100"/>
      <c r="C16" s="101"/>
      <c r="D16" s="101"/>
    </row>
    <row r="17" spans="1:4" x14ac:dyDescent="0.25">
      <c r="A17" s="99"/>
      <c r="B17" s="100"/>
      <c r="C17" s="101"/>
      <c r="D17" s="101"/>
    </row>
    <row r="18" spans="1:4" x14ac:dyDescent="0.25">
      <c r="A18" s="99"/>
      <c r="B18" s="100"/>
      <c r="C18" s="101"/>
      <c r="D18" s="101"/>
    </row>
    <row r="19" spans="1:4" x14ac:dyDescent="0.25">
      <c r="A19" s="99"/>
      <c r="B19" s="100"/>
      <c r="C19" s="101"/>
      <c r="D19" s="101"/>
    </row>
    <row r="20" spans="1:4" x14ac:dyDescent="0.25">
      <c r="A20" s="99"/>
      <c r="B20" s="100"/>
      <c r="C20" s="101"/>
      <c r="D20" s="101"/>
    </row>
    <row r="21" spans="1:4" x14ac:dyDescent="0.25">
      <c r="A21" s="99"/>
      <c r="B21" s="100"/>
      <c r="C21" s="101"/>
      <c r="D21" s="101"/>
    </row>
    <row r="22" spans="1:4" x14ac:dyDescent="0.25">
      <c r="A22" s="99"/>
      <c r="B22" s="100"/>
      <c r="C22" s="101"/>
      <c r="D22" s="101"/>
    </row>
    <row r="23" spans="1:4" x14ac:dyDescent="0.25">
      <c r="A23" s="99"/>
      <c r="B23" s="100"/>
      <c r="C23" s="101"/>
      <c r="D23" s="101"/>
    </row>
    <row r="24" spans="1:4" x14ac:dyDescent="0.25">
      <c r="A24" s="99"/>
      <c r="B24" s="100"/>
      <c r="C24" s="101"/>
      <c r="D24" s="101"/>
    </row>
    <row r="25" spans="1:4" x14ac:dyDescent="0.25">
      <c r="A25" s="99"/>
      <c r="B25" s="100"/>
      <c r="C25" s="101"/>
      <c r="D25" s="101"/>
    </row>
    <row r="26" spans="1:4" x14ac:dyDescent="0.25">
      <c r="A26" s="99"/>
      <c r="B26" s="100"/>
      <c r="C26" s="101"/>
      <c r="D26" s="101"/>
    </row>
    <row r="27" spans="1:4" x14ac:dyDescent="0.25">
      <c r="A27" s="99"/>
      <c r="B27" s="100"/>
      <c r="C27" s="101"/>
      <c r="D27" s="101"/>
    </row>
    <row r="28" spans="1:4" x14ac:dyDescent="0.25">
      <c r="A28" s="99"/>
      <c r="B28" s="100"/>
      <c r="C28" s="101"/>
      <c r="D28" s="101"/>
    </row>
    <row r="29" spans="1:4" x14ac:dyDescent="0.25">
      <c r="A29" s="99"/>
      <c r="B29" s="100"/>
      <c r="C29" s="101"/>
      <c r="D29" s="101"/>
    </row>
    <row r="30" spans="1:4" x14ac:dyDescent="0.25">
      <c r="A30" s="99"/>
      <c r="B30" s="100"/>
      <c r="C30" s="101"/>
      <c r="D30" s="101"/>
    </row>
    <row r="31" spans="1:4" x14ac:dyDescent="0.25">
      <c r="A31" s="99"/>
      <c r="B31" s="100"/>
      <c r="C31" s="101"/>
      <c r="D31" s="101"/>
    </row>
    <row r="32" spans="1:4" x14ac:dyDescent="0.25">
      <c r="A32" s="99"/>
      <c r="B32" s="100"/>
      <c r="C32" s="101"/>
      <c r="D32" s="101"/>
    </row>
    <row r="33" spans="1:4" x14ac:dyDescent="0.25">
      <c r="A33" s="99"/>
      <c r="B33" s="100"/>
      <c r="C33" s="101"/>
      <c r="D33" s="105"/>
    </row>
    <row r="34" spans="1:4" ht="6" customHeight="1" x14ac:dyDescent="0.25">
      <c r="A34" s="218"/>
      <c r="B34" s="219"/>
      <c r="C34" s="219"/>
      <c r="D34" s="219"/>
    </row>
    <row r="35" spans="1:4" ht="27.75" customHeight="1" x14ac:dyDescent="0.25">
      <c r="A35" s="220" t="s">
        <v>218</v>
      </c>
      <c r="B35" s="221"/>
      <c r="C35" s="221"/>
      <c r="D35" s="106">
        <f>SUM(D3:D33)</f>
        <v>0</v>
      </c>
    </row>
    <row r="36" spans="1:4" ht="6.75" customHeight="1" x14ac:dyDescent="0.25">
      <c r="A36" s="218"/>
      <c r="B36" s="219"/>
      <c r="C36" s="219"/>
      <c r="D36" s="219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1"/>
  <sheetViews>
    <sheetView tabSelected="1" view="pageBreakPreview" zoomScaleNormal="100" workbookViewId="0">
      <selection activeCell="L37" sqref="L37"/>
    </sheetView>
  </sheetViews>
  <sheetFormatPr defaultColWidth="8.42578125" defaultRowHeight="15" x14ac:dyDescent="0.25"/>
  <cols>
    <col min="1" max="1" width="28" style="74" customWidth="1"/>
    <col min="2" max="2" width="20" style="74" customWidth="1"/>
    <col min="3" max="3" width="12.7109375" style="74" customWidth="1"/>
    <col min="4" max="4" width="11.5703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187</v>
      </c>
      <c r="B1" s="78" t="s">
        <v>188</v>
      </c>
      <c r="C1" s="79" t="s">
        <v>189</v>
      </c>
      <c r="D1" s="79" t="s">
        <v>190</v>
      </c>
      <c r="E1" s="80" t="s">
        <v>191</v>
      </c>
      <c r="F1" s="80" t="s">
        <v>219</v>
      </c>
      <c r="G1" s="80" t="s">
        <v>220</v>
      </c>
      <c r="H1" s="81" t="s">
        <v>221</v>
      </c>
      <c r="I1" s="82" t="s">
        <v>222</v>
      </c>
      <c r="J1" s="82" t="s">
        <v>204</v>
      </c>
      <c r="K1" s="81" t="s">
        <v>227</v>
      </c>
    </row>
    <row r="2" spans="1:11" x14ac:dyDescent="0.25">
      <c r="A2" s="75" t="s">
        <v>239</v>
      </c>
      <c r="B2" s="75" t="s">
        <v>234</v>
      </c>
      <c r="C2" s="83" t="s">
        <v>232</v>
      </c>
      <c r="D2" s="83" t="s">
        <v>242</v>
      </c>
      <c r="E2" s="84">
        <v>1</v>
      </c>
      <c r="F2" s="107">
        <f t="shared" ref="F2:F6" ca="1" si="0">OFFSET(INDIRECT(SUBSTITUTE(_xlfn.FORMULATEXT(J2),"=","")), -6, 0)</f>
        <v>0</v>
      </c>
      <c r="G2" s="108">
        <f t="shared" ref="G2:G6" ca="1" si="1">F2*E2</f>
        <v>0</v>
      </c>
      <c r="H2" s="109">
        <f>'Vigilante 12x36 diurno'!I191</f>
        <v>2149.6475012044034</v>
      </c>
      <c r="I2" s="110">
        <f>H2*E2</f>
        <v>2149.6475012044034</v>
      </c>
      <c r="J2" s="111">
        <f>'Vigilante 12x36 diurno'!I194</f>
        <v>11921.032529185484</v>
      </c>
      <c r="K2" s="111">
        <f t="shared" ref="K2:K6" si="2">E2*J2</f>
        <v>11921.032529185484</v>
      </c>
    </row>
    <row r="3" spans="1:11" x14ac:dyDescent="0.25">
      <c r="A3" s="75" t="s">
        <v>240</v>
      </c>
      <c r="B3" s="75" t="s">
        <v>234</v>
      </c>
      <c r="C3" s="76" t="s">
        <v>232</v>
      </c>
      <c r="D3" s="83" t="s">
        <v>242</v>
      </c>
      <c r="E3" s="77">
        <v>1</v>
      </c>
      <c r="F3" s="107">
        <f t="shared" ca="1" si="0"/>
        <v>0</v>
      </c>
      <c r="G3" s="108">
        <f t="shared" ca="1" si="1"/>
        <v>0</v>
      </c>
      <c r="H3" s="109">
        <f>'Vigilante noturno 12x36'!I191</f>
        <v>2567.6408032538934</v>
      </c>
      <c r="I3" s="110">
        <f t="shared" ref="I3:I6" si="3">H3*E3</f>
        <v>2567.6408032538934</v>
      </c>
      <c r="J3" s="112">
        <f>'Vigilante noturno 12x36'!I194</f>
        <v>14057.610535487735</v>
      </c>
      <c r="K3" s="112">
        <f t="shared" si="2"/>
        <v>14057.610535487735</v>
      </c>
    </row>
    <row r="4" spans="1:11" x14ac:dyDescent="0.25">
      <c r="A4" s="75" t="s">
        <v>241</v>
      </c>
      <c r="B4" s="75" t="s">
        <v>234</v>
      </c>
      <c r="C4" s="76">
        <v>20</v>
      </c>
      <c r="D4" s="83" t="s">
        <v>242</v>
      </c>
      <c r="E4" s="77">
        <v>2</v>
      </c>
      <c r="F4" s="107">
        <f t="shared" ca="1" si="0"/>
        <v>0</v>
      </c>
      <c r="G4" s="108">
        <f t="shared" ca="1" si="1"/>
        <v>0</v>
      </c>
      <c r="H4" s="109">
        <f>'Vigilante 4h '!I191</f>
        <v>500.01636000476168</v>
      </c>
      <c r="I4" s="110">
        <f t="shared" si="3"/>
        <v>1000.0327200095234</v>
      </c>
      <c r="J4" s="112">
        <f>'Vigilante 4h '!I194</f>
        <v>2645.4738456097416</v>
      </c>
      <c r="K4" s="112">
        <f t="shared" si="2"/>
        <v>5290.9476912194832</v>
      </c>
    </row>
    <row r="5" spans="1:11" x14ac:dyDescent="0.25">
      <c r="A5" s="75" t="s">
        <v>243</v>
      </c>
      <c r="B5" s="75" t="s">
        <v>234</v>
      </c>
      <c r="C5" s="76">
        <v>40</v>
      </c>
      <c r="D5" s="83" t="s">
        <v>242</v>
      </c>
      <c r="E5" s="77">
        <v>4</v>
      </c>
      <c r="F5" s="107">
        <f t="shared" ca="1" si="0"/>
        <v>0</v>
      </c>
      <c r="G5" s="108">
        <f t="shared" ca="1" si="1"/>
        <v>0</v>
      </c>
      <c r="H5" s="109">
        <f>'Vigilante 8h'!I191</f>
        <v>979.02251883596171</v>
      </c>
      <c r="I5" s="110">
        <f t="shared" si="3"/>
        <v>3916.0900753438468</v>
      </c>
      <c r="J5" s="112">
        <f>'Vigilante 8h'!I194</f>
        <v>5501.7758436700733</v>
      </c>
      <c r="K5" s="112">
        <f t="shared" si="2"/>
        <v>22007.103374680293</v>
      </c>
    </row>
    <row r="6" spans="1:11" x14ac:dyDescent="0.25">
      <c r="A6" s="75" t="s">
        <v>236</v>
      </c>
      <c r="B6" s="75" t="s">
        <v>234</v>
      </c>
      <c r="C6" s="76">
        <v>40</v>
      </c>
      <c r="D6" s="83" t="s">
        <v>242</v>
      </c>
      <c r="E6" s="77">
        <v>1</v>
      </c>
      <c r="F6" s="107">
        <f t="shared" ca="1" si="0"/>
        <v>0</v>
      </c>
      <c r="G6" s="108">
        <f t="shared" ca="1" si="1"/>
        <v>0</v>
      </c>
      <c r="H6" s="109">
        <f>Supervisor!I191</f>
        <v>1251.6875630937218</v>
      </c>
      <c r="I6" s="110">
        <f t="shared" si="3"/>
        <v>1251.6875630937218</v>
      </c>
      <c r="J6" s="112">
        <f>Supervisor!I194</f>
        <v>6842.248754315473</v>
      </c>
      <c r="K6" s="112">
        <f t="shared" si="2"/>
        <v>6842.248754315473</v>
      </c>
    </row>
    <row r="7" spans="1:11" ht="6" customHeight="1" x14ac:dyDescent="0.25">
      <c r="A7" s="218"/>
      <c r="B7" s="219"/>
      <c r="C7" s="219"/>
      <c r="D7" s="219"/>
      <c r="E7" s="219"/>
      <c r="F7" s="219"/>
      <c r="G7" s="219"/>
      <c r="H7" s="219"/>
      <c r="I7" s="219"/>
      <c r="J7" s="219"/>
      <c r="K7" s="225"/>
    </row>
    <row r="8" spans="1:11" ht="78" customHeight="1" x14ac:dyDescent="0.25">
      <c r="A8" s="229" t="s">
        <v>224</v>
      </c>
      <c r="B8" s="230"/>
      <c r="C8" s="230"/>
      <c r="D8" s="231"/>
      <c r="E8" s="113">
        <f>SUM(E2:E6)</f>
        <v>9</v>
      </c>
      <c r="F8" s="114" t="s">
        <v>218</v>
      </c>
      <c r="G8" s="115">
        <f ca="1">SUM(G2:G6)</f>
        <v>0</v>
      </c>
      <c r="H8" s="117" t="s">
        <v>226</v>
      </c>
      <c r="I8" s="118">
        <f>SUM(I2:I6)</f>
        <v>10885.098662905388</v>
      </c>
      <c r="J8" s="119" t="s">
        <v>223</v>
      </c>
      <c r="K8" s="133">
        <f>I8/K10</f>
        <v>0.18105938229398694</v>
      </c>
    </row>
    <row r="9" spans="1:11" ht="6" customHeight="1" x14ac:dyDescent="0.25">
      <c r="A9" s="226"/>
      <c r="B9" s="227"/>
      <c r="C9" s="227"/>
      <c r="D9" s="227"/>
      <c r="E9" s="227"/>
      <c r="F9" s="227"/>
      <c r="G9" s="227"/>
      <c r="H9" s="227"/>
      <c r="I9" s="227"/>
      <c r="J9" s="227"/>
      <c r="K9" s="228"/>
    </row>
    <row r="10" spans="1:11" ht="26.45" customHeight="1" x14ac:dyDescent="0.25">
      <c r="A10" s="229" t="s">
        <v>225</v>
      </c>
      <c r="B10" s="230"/>
      <c r="C10" s="230"/>
      <c r="D10" s="230"/>
      <c r="E10" s="230"/>
      <c r="F10" s="230"/>
      <c r="G10" s="230"/>
      <c r="H10" s="230"/>
      <c r="I10" s="230"/>
      <c r="J10" s="231"/>
      <c r="K10" s="85">
        <f>SUM(K2:K6)</f>
        <v>60118.942884888471</v>
      </c>
    </row>
    <row r="11" spans="1:11" ht="6" customHeight="1" x14ac:dyDescent="0.25">
      <c r="A11" s="218"/>
      <c r="B11" s="219"/>
      <c r="C11" s="219"/>
      <c r="D11" s="219"/>
      <c r="E11" s="219"/>
      <c r="F11" s="219"/>
      <c r="G11" s="219"/>
      <c r="H11" s="219"/>
      <c r="I11" s="219"/>
      <c r="J11" s="219"/>
      <c r="K11" s="225"/>
    </row>
  </sheetData>
  <mergeCells count="5">
    <mergeCell ref="A11:K11"/>
    <mergeCell ref="A7:K7"/>
    <mergeCell ref="A9:K9"/>
    <mergeCell ref="A8:D8"/>
    <mergeCell ref="A10:J10"/>
  </mergeCells>
  <pageMargins left="0.51180555555555596" right="0.51180555555555596" top="0.78749999999999998" bottom="0.78749999999999998" header="0.511811023622047" footer="0.511811023622047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Vigilante 12x36 diurno</vt:lpstr>
      <vt:lpstr>Vigilante noturno 12x36</vt:lpstr>
      <vt:lpstr>Vigilante 4h </vt:lpstr>
      <vt:lpstr>Vigilante 8h</vt:lpstr>
      <vt:lpstr>Supervisor</vt:lpstr>
      <vt:lpstr>Materiais Equipamentos</vt:lpstr>
      <vt:lpstr>Resumo</vt:lpstr>
      <vt:lpstr>Supervisor!Area_de_impressao</vt:lpstr>
      <vt:lpstr>'Vigilante 12x36 diurno'!Area_de_impressao</vt:lpstr>
      <vt:lpstr>'Vigilante 4h '!Area_de_impressao</vt:lpstr>
      <vt:lpstr>'Vigilante 8h'!Area_de_impressao</vt:lpstr>
      <vt:lpstr>'Vigilante noturno 12x36'!Area_de_impressao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1</cp:revision>
  <cp:lastPrinted>2026-03-09T17:42:04Z</cp:lastPrinted>
  <dcterms:created xsi:type="dcterms:W3CDTF">2019-04-12T20:03:09Z</dcterms:created>
  <dcterms:modified xsi:type="dcterms:W3CDTF">2026-06-03T13:28:05Z</dcterms:modified>
  <dc:language>pt-BR</dc:language>
</cp:coreProperties>
</file>