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omments18.xml" ContentType="application/vnd.openxmlformats-officedocument.spreadsheetml.comments+xml"/>
  <Override PartName="/xl/comments19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oberta-sartorio\Downloads\"/>
    </mc:Choice>
  </mc:AlternateContent>
  <bookViews>
    <workbookView xWindow="0" yWindow="0" windowWidth="28800" windowHeight="12210" tabRatio="500"/>
  </bookViews>
  <sheets>
    <sheet name="Osório" sheetId="30" r:id="rId1"/>
    <sheet name="Ijuí" sheetId="31" r:id="rId2"/>
    <sheet name="Lajeado" sheetId="29" r:id="rId3"/>
    <sheet name="Palmeira das Missões" sheetId="28" r:id="rId4"/>
    <sheet name="Santa Rosa" sheetId="27" r:id="rId5"/>
    <sheet name="Santa Cruz do Sul" sheetId="26" r:id="rId6"/>
    <sheet name="Santo Angelo" sheetId="25" r:id="rId7"/>
    <sheet name="Erechim" sheetId="24" r:id="rId8"/>
    <sheet name="Alegrete" sheetId="23" r:id="rId9"/>
    <sheet name="Cruz Alta" sheetId="22" r:id="rId10"/>
    <sheet name="Cachoeira do Sul" sheetId="21" r:id="rId11"/>
    <sheet name="Bagé" sheetId="20" r:id="rId12"/>
    <sheet name="Passo Fundo" sheetId="19" r:id="rId13"/>
    <sheet name="Caxias do Sul" sheetId="18" r:id="rId14"/>
    <sheet name="Santa Maria" sheetId="17" r:id="rId15"/>
    <sheet name="Pelotas" sheetId="16" r:id="rId16"/>
    <sheet name="F. Westphalen" sheetId="15" r:id="rId17"/>
    <sheet name="Assistente Adm POA" sheetId="14" r:id="rId18"/>
    <sheet name="Copeiro POA" sheetId="11" r:id="rId19"/>
    <sheet name="Resumo" sheetId="3" r:id="rId20"/>
  </sheets>
  <externalReferences>
    <externalReference r:id="rId21"/>
    <externalReference r:id="rId22"/>
  </externalReferences>
  <definedNames>
    <definedName name="_xlnm.Print_Area" localSheetId="8">Alegrete!$A$1:$I$196</definedName>
    <definedName name="_xlnm.Print_Area" localSheetId="17">'Assistente Adm POA'!$A$1:$I$196</definedName>
    <definedName name="_xlnm.Print_Area" localSheetId="11">Bagé!$A$1:$I$196</definedName>
    <definedName name="_xlnm.Print_Area" localSheetId="10">'Cachoeira do Sul'!$A$1:$I$196</definedName>
    <definedName name="_xlnm.Print_Area" localSheetId="13">'Caxias do Sul'!$A$1:$I$196</definedName>
    <definedName name="_xlnm.Print_Area" localSheetId="18">'Copeiro POA'!$A$1:$I$196</definedName>
    <definedName name="_xlnm.Print_Area" localSheetId="9">'Cruz Alta'!$A$1:$I$196</definedName>
    <definedName name="_xlnm.Print_Area" localSheetId="7">Erechim!$A$1:$I$196</definedName>
    <definedName name="_xlnm.Print_Area" localSheetId="16">'F. Westphalen'!$A$1:$I$196</definedName>
    <definedName name="_xlnm.Print_Area" localSheetId="1">Ijuí!$A$1:$I$196</definedName>
    <definedName name="_xlnm.Print_Area" localSheetId="2">Lajeado!$A$1:$I$196</definedName>
    <definedName name="_xlnm.Print_Area" localSheetId="0">Osório!$A$1:$I$196</definedName>
    <definedName name="_xlnm.Print_Area" localSheetId="3">'Palmeira das Missões'!$A$1:$I$196</definedName>
    <definedName name="_xlnm.Print_Area" localSheetId="12">'Passo Fundo'!$A$1:$I$196</definedName>
    <definedName name="_xlnm.Print_Area" localSheetId="15">Pelotas!$A$1:$I$196</definedName>
    <definedName name="_xlnm.Print_Area" localSheetId="5">'Santa Cruz do Sul'!$A$1:$I$196</definedName>
    <definedName name="_xlnm.Print_Area" localSheetId="14">'Santa Maria'!$A$1:$I$196</definedName>
    <definedName name="_xlnm.Print_Area" localSheetId="4">'Santa Rosa'!$A$1:$I$196</definedName>
    <definedName name="_xlnm.Print_Area" localSheetId="6">'Santo Angelo'!$A$1:$I$196</definedName>
    <definedName name="Auxiliar" localSheetId="8">#REF!</definedName>
    <definedName name="Auxiliar" localSheetId="17">#REF!</definedName>
    <definedName name="Auxiliar" localSheetId="11">#REF!</definedName>
    <definedName name="Auxiliar" localSheetId="10">#REF!</definedName>
    <definedName name="Auxiliar" localSheetId="13">#REF!</definedName>
    <definedName name="Auxiliar" localSheetId="18">#REF!</definedName>
    <definedName name="Auxiliar" localSheetId="9">#REF!</definedName>
    <definedName name="Auxiliar" localSheetId="7">#REF!</definedName>
    <definedName name="Auxiliar" localSheetId="16">#REF!</definedName>
    <definedName name="Auxiliar" localSheetId="1">#REF!</definedName>
    <definedName name="Auxiliar" localSheetId="2">#REF!</definedName>
    <definedName name="Auxiliar" localSheetId="0">#REF!</definedName>
    <definedName name="Auxiliar" localSheetId="3">#REF!</definedName>
    <definedName name="Auxiliar" localSheetId="12">#REF!</definedName>
    <definedName name="Auxiliar" localSheetId="15">#REF!</definedName>
    <definedName name="Auxiliar" localSheetId="5">#REF!</definedName>
    <definedName name="Auxiliar" localSheetId="14">#REF!</definedName>
    <definedName name="Auxiliar" localSheetId="4">#REF!</definedName>
    <definedName name="Auxiliar" localSheetId="6">#REF!</definedName>
    <definedName name="Auxiliar">#REF!</definedName>
    <definedName name="CUSTO_VALE_TRANSPORTE" localSheetId="8">#REF!</definedName>
    <definedName name="CUSTO_VALE_TRANSPORTE" localSheetId="17">#REF!</definedName>
    <definedName name="CUSTO_VALE_TRANSPORTE" localSheetId="11">#REF!</definedName>
    <definedName name="CUSTO_VALE_TRANSPORTE" localSheetId="10">#REF!</definedName>
    <definedName name="CUSTO_VALE_TRANSPORTE" localSheetId="13">#REF!</definedName>
    <definedName name="CUSTO_VALE_TRANSPORTE" localSheetId="18">#REF!</definedName>
    <definedName name="CUSTO_VALE_TRANSPORTE" localSheetId="9">#REF!</definedName>
    <definedName name="CUSTO_VALE_TRANSPORTE" localSheetId="7">#REF!</definedName>
    <definedName name="CUSTO_VALE_TRANSPORTE" localSheetId="16">#REF!</definedName>
    <definedName name="CUSTO_VALE_TRANSPORTE" localSheetId="1">#REF!</definedName>
    <definedName name="CUSTO_VALE_TRANSPORTE" localSheetId="2">#REF!</definedName>
    <definedName name="CUSTO_VALE_TRANSPORTE" localSheetId="0">#REF!</definedName>
    <definedName name="CUSTO_VALE_TRANSPORTE" localSheetId="3">#REF!</definedName>
    <definedName name="CUSTO_VALE_TRANSPORTE" localSheetId="12">#REF!</definedName>
    <definedName name="CUSTO_VALE_TRANSPORTE" localSheetId="15">#REF!</definedName>
    <definedName name="CUSTO_VALE_TRANSPORTE" localSheetId="5">#REF!</definedName>
    <definedName name="CUSTO_VALE_TRANSPORTE" localSheetId="14">#REF!</definedName>
    <definedName name="CUSTO_VALE_TRANSPORTE" localSheetId="4">#REF!</definedName>
    <definedName name="CUSTO_VALE_TRANSPORTE" localSheetId="6">#REF!</definedName>
    <definedName name="CUSTO_VALE_TRANSPORTE">#REF!</definedName>
    <definedName name="ecwece4c" localSheetId="8">#REF!</definedName>
    <definedName name="ecwece4c" localSheetId="17">#REF!</definedName>
    <definedName name="ecwece4c" localSheetId="11">#REF!</definedName>
    <definedName name="ecwece4c" localSheetId="10">#REF!</definedName>
    <definedName name="ecwece4c" localSheetId="13">#REF!</definedName>
    <definedName name="ecwece4c" localSheetId="18">#REF!</definedName>
    <definedName name="ecwece4c" localSheetId="9">#REF!</definedName>
    <definedName name="ecwece4c" localSheetId="7">#REF!</definedName>
    <definedName name="ecwece4c" localSheetId="16">#REF!</definedName>
    <definedName name="ecwece4c" localSheetId="1">#REF!</definedName>
    <definedName name="ecwece4c" localSheetId="2">#REF!</definedName>
    <definedName name="ecwece4c" localSheetId="0">#REF!</definedName>
    <definedName name="ecwece4c" localSheetId="3">#REF!</definedName>
    <definedName name="ecwece4c" localSheetId="12">#REF!</definedName>
    <definedName name="ecwece4c" localSheetId="15">#REF!</definedName>
    <definedName name="ecwece4c" localSheetId="5">#REF!</definedName>
    <definedName name="ecwece4c" localSheetId="14">#REF!</definedName>
    <definedName name="ecwece4c" localSheetId="4">#REF!</definedName>
    <definedName name="ecwece4c" localSheetId="6">#REF!</definedName>
    <definedName name="ecwece4c">#REF!</definedName>
    <definedName name="MOMB4">'[1]SERVENTE MANUTENCAO'!$I$144</definedName>
    <definedName name="MONA1" localSheetId="8">#REF!</definedName>
    <definedName name="MONA1" localSheetId="17">#REF!</definedName>
    <definedName name="MONA1" localSheetId="11">#REF!</definedName>
    <definedName name="MONA1" localSheetId="10">#REF!</definedName>
    <definedName name="MONA1" localSheetId="13">#REF!</definedName>
    <definedName name="MONA1" localSheetId="18">#REF!</definedName>
    <definedName name="MONA1" localSheetId="9">#REF!</definedName>
    <definedName name="MONA1" localSheetId="7">#REF!</definedName>
    <definedName name="MONA1" localSheetId="16">#REF!</definedName>
    <definedName name="MONA1" localSheetId="1">#REF!</definedName>
    <definedName name="MONA1" localSheetId="2">#REF!</definedName>
    <definedName name="MONA1" localSheetId="0">#REF!</definedName>
    <definedName name="MONA1" localSheetId="3">#REF!</definedName>
    <definedName name="MONA1" localSheetId="12">#REF!</definedName>
    <definedName name="MONA1" localSheetId="15">#REF!</definedName>
    <definedName name="MONA1" localSheetId="5">#REF!</definedName>
    <definedName name="MONA1" localSheetId="14">#REF!</definedName>
    <definedName name="MONA1" localSheetId="4">#REF!</definedName>
    <definedName name="MONA1" localSheetId="6">#REF!</definedName>
    <definedName name="MONA1">#REF!</definedName>
    <definedName name="MONA2" localSheetId="8">#REF!</definedName>
    <definedName name="MONA2" localSheetId="17">#REF!</definedName>
    <definedName name="MONA2" localSheetId="11">#REF!</definedName>
    <definedName name="MONA2" localSheetId="10">#REF!</definedName>
    <definedName name="MONA2" localSheetId="13">#REF!</definedName>
    <definedName name="MONA2" localSheetId="18">#REF!</definedName>
    <definedName name="MONA2" localSheetId="9">#REF!</definedName>
    <definedName name="MONA2" localSheetId="7">#REF!</definedName>
    <definedName name="MONA2" localSheetId="16">#REF!</definedName>
    <definedName name="MONA2" localSheetId="1">#REF!</definedName>
    <definedName name="MONA2" localSheetId="2">#REF!</definedName>
    <definedName name="MONA2" localSheetId="0">#REF!</definedName>
    <definedName name="MONA2" localSheetId="3">#REF!</definedName>
    <definedName name="MONA2" localSheetId="12">#REF!</definedName>
    <definedName name="MONA2" localSheetId="15">#REF!</definedName>
    <definedName name="MONA2" localSheetId="5">#REF!</definedName>
    <definedName name="MONA2" localSheetId="14">#REF!</definedName>
    <definedName name="MONA2" localSheetId="4">#REF!</definedName>
    <definedName name="MONA2" localSheetId="6">#REF!</definedName>
    <definedName name="MONA2">#REF!</definedName>
    <definedName name="MONA3">[2]HIDRAULICO!$I$138</definedName>
    <definedName name="MONA4">'[2]SERVENTE (AUX PRODUCAO)'!$I$138</definedName>
    <definedName name="MONA5" localSheetId="8">#REF!</definedName>
    <definedName name="MONA5" localSheetId="17">#REF!</definedName>
    <definedName name="MONA5" localSheetId="11">#REF!</definedName>
    <definedName name="MONA5" localSheetId="10">#REF!</definedName>
    <definedName name="MONA5" localSheetId="13">#REF!</definedName>
    <definedName name="MONA5" localSheetId="18">#REF!</definedName>
    <definedName name="MONA5" localSheetId="9">#REF!</definedName>
    <definedName name="MONA5" localSheetId="7">#REF!</definedName>
    <definedName name="MONA5" localSheetId="16">#REF!</definedName>
    <definedName name="MONA5" localSheetId="1">#REF!</definedName>
    <definedName name="MONA5" localSheetId="2">#REF!</definedName>
    <definedName name="MONA5" localSheetId="0">#REF!</definedName>
    <definedName name="MONA5" localSheetId="3">#REF!</definedName>
    <definedName name="MONA5" localSheetId="12">#REF!</definedName>
    <definedName name="MONA5" localSheetId="15">#REF!</definedName>
    <definedName name="MONA5" localSheetId="5">#REF!</definedName>
    <definedName name="MONA5" localSheetId="14">#REF!</definedName>
    <definedName name="MONA5" localSheetId="4">#REF!</definedName>
    <definedName name="MONA5" localSheetId="6">#REF!</definedName>
    <definedName name="MONA5">#REF!</definedName>
    <definedName name="MONA6" localSheetId="8">#REF!</definedName>
    <definedName name="MONA6" localSheetId="17">#REF!</definedName>
    <definedName name="MONA6" localSheetId="11">#REF!</definedName>
    <definedName name="MONA6" localSheetId="10">#REF!</definedName>
    <definedName name="MONA6" localSheetId="13">#REF!</definedName>
    <definedName name="MONA6" localSheetId="18">#REF!</definedName>
    <definedName name="MONA6" localSheetId="9">#REF!</definedName>
    <definedName name="MONA6" localSheetId="7">#REF!</definedName>
    <definedName name="MONA6" localSheetId="16">#REF!</definedName>
    <definedName name="MONA6" localSheetId="1">#REF!</definedName>
    <definedName name="MONA6" localSheetId="2">#REF!</definedName>
    <definedName name="MONA6" localSheetId="0">#REF!</definedName>
    <definedName name="MONA6" localSheetId="3">#REF!</definedName>
    <definedName name="MONA6" localSheetId="12">#REF!</definedName>
    <definedName name="MONA6" localSheetId="15">#REF!</definedName>
    <definedName name="MONA6" localSheetId="5">#REF!</definedName>
    <definedName name="MONA6" localSheetId="14">#REF!</definedName>
    <definedName name="MONA6" localSheetId="4">#REF!</definedName>
    <definedName name="MONA6" localSheetId="6">#REF!</definedName>
    <definedName name="MONA6">#REF!</definedName>
    <definedName name="MONA7" localSheetId="8">#REF!</definedName>
    <definedName name="MONA7" localSheetId="17">#REF!</definedName>
    <definedName name="MONA7" localSheetId="11">#REF!</definedName>
    <definedName name="MONA7" localSheetId="10">#REF!</definedName>
    <definedName name="MONA7" localSheetId="13">#REF!</definedName>
    <definedName name="MONA7" localSheetId="18">#REF!</definedName>
    <definedName name="MONA7" localSheetId="9">#REF!</definedName>
    <definedName name="MONA7" localSheetId="7">#REF!</definedName>
    <definedName name="MONA7" localSheetId="16">#REF!</definedName>
    <definedName name="MONA7" localSheetId="1">#REF!</definedName>
    <definedName name="MONA7" localSheetId="2">#REF!</definedName>
    <definedName name="MONA7" localSheetId="0">#REF!</definedName>
    <definedName name="MONA7" localSheetId="3">#REF!</definedName>
    <definedName name="MONA7" localSheetId="12">#REF!</definedName>
    <definedName name="MONA7" localSheetId="15">#REF!</definedName>
    <definedName name="MONA7" localSheetId="5">#REF!</definedName>
    <definedName name="MONA7" localSheetId="14">#REF!</definedName>
    <definedName name="MONA7" localSheetId="4">#REF!</definedName>
    <definedName name="MONA7" localSheetId="6">#REF!</definedName>
    <definedName name="MONA7">#REF!</definedName>
    <definedName name="MONA8">[2]MECANICO_REFRIGERACAO!$I$138</definedName>
    <definedName name="MONB1" localSheetId="8">#REF!</definedName>
    <definedName name="MONB1" localSheetId="17">#REF!</definedName>
    <definedName name="MONB1" localSheetId="11">#REF!</definedName>
    <definedName name="MONB1" localSheetId="10">#REF!</definedName>
    <definedName name="MONB1" localSheetId="13">#REF!</definedName>
    <definedName name="MONB1" localSheetId="18">#REF!</definedName>
    <definedName name="MONB1" localSheetId="9">#REF!</definedName>
    <definedName name="MONB1" localSheetId="7">#REF!</definedName>
    <definedName name="MONB1" localSheetId="16">#REF!</definedName>
    <definedName name="MONB1" localSheetId="1">#REF!</definedName>
    <definedName name="MONB1" localSheetId="2">#REF!</definedName>
    <definedName name="MONB1" localSheetId="0">#REF!</definedName>
    <definedName name="MONB1" localSheetId="3">#REF!</definedName>
    <definedName name="MONB1" localSheetId="12">#REF!</definedName>
    <definedName name="MONB1" localSheetId="15">#REF!</definedName>
    <definedName name="MONB1" localSheetId="5">#REF!</definedName>
    <definedName name="MONB1" localSheetId="14">#REF!</definedName>
    <definedName name="MONB1" localSheetId="4">#REF!</definedName>
    <definedName name="MONB1" localSheetId="6">#REF!</definedName>
    <definedName name="MONB1">#REF!</definedName>
    <definedName name="MONB2" localSheetId="8">#REF!</definedName>
    <definedName name="MONB2" localSheetId="17">#REF!</definedName>
    <definedName name="MONB2" localSheetId="11">#REF!</definedName>
    <definedName name="MONB2" localSheetId="10">#REF!</definedName>
    <definedName name="MONB2" localSheetId="13">#REF!</definedName>
    <definedName name="MONB2" localSheetId="18">#REF!</definedName>
    <definedName name="MONB2" localSheetId="9">#REF!</definedName>
    <definedName name="MONB2" localSheetId="7">#REF!</definedName>
    <definedName name="MONB2" localSheetId="16">#REF!</definedName>
    <definedName name="MONB2" localSheetId="1">#REF!</definedName>
    <definedName name="MONB2" localSheetId="2">#REF!</definedName>
    <definedName name="MONB2" localSheetId="0">#REF!</definedName>
    <definedName name="MONB2" localSheetId="3">#REF!</definedName>
    <definedName name="MONB2" localSheetId="12">#REF!</definedName>
    <definedName name="MONB2" localSheetId="15">#REF!</definedName>
    <definedName name="MONB2" localSheetId="5">#REF!</definedName>
    <definedName name="MONB2" localSheetId="14">#REF!</definedName>
    <definedName name="MONB2" localSheetId="4">#REF!</definedName>
    <definedName name="MONB2" localSheetId="6">#REF!</definedName>
    <definedName name="MONB2">#REF!</definedName>
    <definedName name="MONB3">[2]HIDRAULICO!$I$144</definedName>
    <definedName name="MONB4">'[2]SERVENTE (AUX PRODUCAO)'!$I$144</definedName>
    <definedName name="MONB5" localSheetId="8">#REF!</definedName>
    <definedName name="MONB5" localSheetId="17">#REF!</definedName>
    <definedName name="MONB5" localSheetId="11">#REF!</definedName>
    <definedName name="MONB5" localSheetId="10">#REF!</definedName>
    <definedName name="MONB5" localSheetId="13">#REF!</definedName>
    <definedName name="MONB5" localSheetId="18">#REF!</definedName>
    <definedName name="MONB5" localSheetId="9">#REF!</definedName>
    <definedName name="MONB5" localSheetId="7">#REF!</definedName>
    <definedName name="MONB5" localSheetId="16">#REF!</definedName>
    <definedName name="MONB5" localSheetId="1">#REF!</definedName>
    <definedName name="MONB5" localSheetId="2">#REF!</definedName>
    <definedName name="MONB5" localSheetId="0">#REF!</definedName>
    <definedName name="MONB5" localSheetId="3">#REF!</definedName>
    <definedName name="MONB5" localSheetId="12">#REF!</definedName>
    <definedName name="MONB5" localSheetId="15">#REF!</definedName>
    <definedName name="MONB5" localSheetId="5">#REF!</definedName>
    <definedName name="MONB5" localSheetId="14">#REF!</definedName>
    <definedName name="MONB5" localSheetId="4">#REF!</definedName>
    <definedName name="MONB5" localSheetId="6">#REF!</definedName>
    <definedName name="MONB5">#REF!</definedName>
    <definedName name="MONB6" localSheetId="8">#REF!</definedName>
    <definedName name="MONB6" localSheetId="17">#REF!</definedName>
    <definedName name="MONB6" localSheetId="11">#REF!</definedName>
    <definedName name="MONB6" localSheetId="10">#REF!</definedName>
    <definedName name="MONB6" localSheetId="13">#REF!</definedName>
    <definedName name="MONB6" localSheetId="18">#REF!</definedName>
    <definedName name="MONB6" localSheetId="9">#REF!</definedName>
    <definedName name="MONB6" localSheetId="7">#REF!</definedName>
    <definedName name="MONB6" localSheetId="16">#REF!</definedName>
    <definedName name="MONB6" localSheetId="1">#REF!</definedName>
    <definedName name="MONB6" localSheetId="2">#REF!</definedName>
    <definedName name="MONB6" localSheetId="0">#REF!</definedName>
    <definedName name="MONB6" localSheetId="3">#REF!</definedName>
    <definedName name="MONB6" localSheetId="12">#REF!</definedName>
    <definedName name="MONB6" localSheetId="15">#REF!</definedName>
    <definedName name="MONB6" localSheetId="5">#REF!</definedName>
    <definedName name="MONB6" localSheetId="14">#REF!</definedName>
    <definedName name="MONB6" localSheetId="4">#REF!</definedName>
    <definedName name="MONB6" localSheetId="6">#REF!</definedName>
    <definedName name="MONB6">#REF!</definedName>
    <definedName name="MONB7" localSheetId="8">#REF!</definedName>
    <definedName name="MONB7" localSheetId="17">#REF!</definedName>
    <definedName name="MONB7" localSheetId="11">#REF!</definedName>
    <definedName name="MONB7" localSheetId="10">#REF!</definedName>
    <definedName name="MONB7" localSheetId="13">#REF!</definedName>
    <definedName name="MONB7" localSheetId="18">#REF!</definedName>
    <definedName name="MONB7" localSheetId="9">#REF!</definedName>
    <definedName name="MONB7" localSheetId="7">#REF!</definedName>
    <definedName name="MONB7" localSheetId="16">#REF!</definedName>
    <definedName name="MONB7" localSheetId="1">#REF!</definedName>
    <definedName name="MONB7" localSheetId="2">#REF!</definedName>
    <definedName name="MONB7" localSheetId="0">#REF!</definedName>
    <definedName name="MONB7" localSheetId="3">#REF!</definedName>
    <definedName name="MONB7" localSheetId="12">#REF!</definedName>
    <definedName name="MONB7" localSheetId="15">#REF!</definedName>
    <definedName name="MONB7" localSheetId="5">#REF!</definedName>
    <definedName name="MONB7" localSheetId="14">#REF!</definedName>
    <definedName name="MONB7" localSheetId="4">#REF!</definedName>
    <definedName name="MONB7" localSheetId="6">#REF!</definedName>
    <definedName name="MONB7">#REF!</definedName>
    <definedName name="MONB8">[2]MECANICO_REFRIGERACAO!$I$144</definedName>
    <definedName name="MONC1" localSheetId="8">#REF!</definedName>
    <definedName name="MONC1" localSheetId="17">#REF!</definedName>
    <definedName name="MONC1" localSheetId="11">#REF!</definedName>
    <definedName name="MONC1" localSheetId="10">#REF!</definedName>
    <definedName name="MONC1" localSheetId="13">#REF!</definedName>
    <definedName name="MONC1" localSheetId="18">#REF!</definedName>
    <definedName name="MONC1" localSheetId="9">#REF!</definedName>
    <definedName name="MONC1" localSheetId="7">#REF!</definedName>
    <definedName name="MONC1" localSheetId="16">#REF!</definedName>
    <definedName name="MONC1" localSheetId="1">#REF!</definedName>
    <definedName name="MONC1" localSheetId="2">#REF!</definedName>
    <definedName name="MONC1" localSheetId="0">#REF!</definedName>
    <definedName name="MONC1" localSheetId="3">#REF!</definedName>
    <definedName name="MONC1" localSheetId="12">#REF!</definedName>
    <definedName name="MONC1" localSheetId="15">#REF!</definedName>
    <definedName name="MONC1" localSheetId="5">#REF!</definedName>
    <definedName name="MONC1" localSheetId="14">#REF!</definedName>
    <definedName name="MONC1" localSheetId="4">#REF!</definedName>
    <definedName name="MONC1" localSheetId="6">#REF!</definedName>
    <definedName name="MONC1">#REF!</definedName>
    <definedName name="MONC2" localSheetId="8">#REF!</definedName>
    <definedName name="MONC2" localSheetId="17">#REF!</definedName>
    <definedName name="MONC2" localSheetId="11">#REF!</definedName>
    <definedName name="MONC2" localSheetId="10">#REF!</definedName>
    <definedName name="MONC2" localSheetId="13">#REF!</definedName>
    <definedName name="MONC2" localSheetId="18">#REF!</definedName>
    <definedName name="MONC2" localSheetId="9">#REF!</definedName>
    <definedName name="MONC2" localSheetId="7">#REF!</definedName>
    <definedName name="MONC2" localSheetId="16">#REF!</definedName>
    <definedName name="MONC2" localSheetId="1">#REF!</definedName>
    <definedName name="MONC2" localSheetId="2">#REF!</definedName>
    <definedName name="MONC2" localSheetId="0">#REF!</definedName>
    <definedName name="MONC2" localSheetId="3">#REF!</definedName>
    <definedName name="MONC2" localSheetId="12">#REF!</definedName>
    <definedName name="MONC2" localSheetId="15">#REF!</definedName>
    <definedName name="MONC2" localSheetId="5">#REF!</definedName>
    <definedName name="MONC2" localSheetId="14">#REF!</definedName>
    <definedName name="MONC2" localSheetId="4">#REF!</definedName>
    <definedName name="MONC2" localSheetId="6">#REF!</definedName>
    <definedName name="MONC2">#REF!</definedName>
    <definedName name="MONC3">[2]HIDRAULICO!$I$148</definedName>
    <definedName name="MONC4">'[2]SERVENTE (AUX PRODUCAO)'!$I$148</definedName>
    <definedName name="MONC5" localSheetId="8">#REF!</definedName>
    <definedName name="MONC5" localSheetId="17">#REF!</definedName>
    <definedName name="MONC5" localSheetId="11">#REF!</definedName>
    <definedName name="MONC5" localSheetId="10">#REF!</definedName>
    <definedName name="MONC5" localSheetId="13">#REF!</definedName>
    <definedName name="MONC5" localSheetId="18">#REF!</definedName>
    <definedName name="MONC5" localSheetId="9">#REF!</definedName>
    <definedName name="MONC5" localSheetId="7">#REF!</definedName>
    <definedName name="MONC5" localSheetId="16">#REF!</definedName>
    <definedName name="MONC5" localSheetId="1">#REF!</definedName>
    <definedName name="MONC5" localSheetId="2">#REF!</definedName>
    <definedName name="MONC5" localSheetId="0">#REF!</definedName>
    <definedName name="MONC5" localSheetId="3">#REF!</definedName>
    <definedName name="MONC5" localSheetId="12">#REF!</definedName>
    <definedName name="MONC5" localSheetId="15">#REF!</definedName>
    <definedName name="MONC5" localSheetId="5">#REF!</definedName>
    <definedName name="MONC5" localSheetId="14">#REF!</definedName>
    <definedName name="MONC5" localSheetId="4">#REF!</definedName>
    <definedName name="MONC5" localSheetId="6">#REF!</definedName>
    <definedName name="MONC5">#REF!</definedName>
    <definedName name="MONC6" localSheetId="8">#REF!</definedName>
    <definedName name="MONC6" localSheetId="17">#REF!</definedName>
    <definedName name="MONC6" localSheetId="11">#REF!</definedName>
    <definedName name="MONC6" localSheetId="10">#REF!</definedName>
    <definedName name="MONC6" localSheetId="13">#REF!</definedName>
    <definedName name="MONC6" localSheetId="18">#REF!</definedName>
    <definedName name="MONC6" localSheetId="9">#REF!</definedName>
    <definedName name="MONC6" localSheetId="7">#REF!</definedName>
    <definedName name="MONC6" localSheetId="16">#REF!</definedName>
    <definedName name="MONC6" localSheetId="1">#REF!</definedName>
    <definedName name="MONC6" localSheetId="2">#REF!</definedName>
    <definedName name="MONC6" localSheetId="0">#REF!</definedName>
    <definedName name="MONC6" localSheetId="3">#REF!</definedName>
    <definedName name="MONC6" localSheetId="12">#REF!</definedName>
    <definedName name="MONC6" localSheetId="15">#REF!</definedName>
    <definedName name="MONC6" localSheetId="5">#REF!</definedName>
    <definedName name="MONC6" localSheetId="14">#REF!</definedName>
    <definedName name="MONC6" localSheetId="4">#REF!</definedName>
    <definedName name="MONC6" localSheetId="6">#REF!</definedName>
    <definedName name="MONC6">#REF!</definedName>
    <definedName name="MONC7" localSheetId="8">#REF!</definedName>
    <definedName name="MONC7" localSheetId="17">#REF!</definedName>
    <definedName name="MONC7" localSheetId="11">#REF!</definedName>
    <definedName name="MONC7" localSheetId="10">#REF!</definedName>
    <definedName name="MONC7" localSheetId="13">#REF!</definedName>
    <definedName name="MONC7" localSheetId="18">#REF!</definedName>
    <definedName name="MONC7" localSheetId="9">#REF!</definedName>
    <definedName name="MONC7" localSheetId="7">#REF!</definedName>
    <definedName name="MONC7" localSheetId="16">#REF!</definedName>
    <definedName name="MONC7" localSheetId="1">#REF!</definedName>
    <definedName name="MONC7" localSheetId="2">#REF!</definedName>
    <definedName name="MONC7" localSheetId="0">#REF!</definedName>
    <definedName name="MONC7" localSheetId="3">#REF!</definedName>
    <definedName name="MONC7" localSheetId="12">#REF!</definedName>
    <definedName name="MONC7" localSheetId="15">#REF!</definedName>
    <definedName name="MONC7" localSheetId="5">#REF!</definedName>
    <definedName name="MONC7" localSheetId="14">#REF!</definedName>
    <definedName name="MONC7" localSheetId="4">#REF!</definedName>
    <definedName name="MONC7" localSheetId="6">#REF!</definedName>
    <definedName name="MONC7">#REF!</definedName>
    <definedName name="MONC8">[2]MECANICO_REFRIGERACAO!$I$148</definedName>
    <definedName name="mont" localSheetId="8">#REF!</definedName>
    <definedName name="mont" localSheetId="17">#REF!</definedName>
    <definedName name="mont" localSheetId="11">#REF!</definedName>
    <definedName name="mont" localSheetId="10">#REF!</definedName>
    <definedName name="mont" localSheetId="13">#REF!</definedName>
    <definedName name="mont" localSheetId="18">#REF!</definedName>
    <definedName name="mont" localSheetId="9">#REF!</definedName>
    <definedName name="mont" localSheetId="7">#REF!</definedName>
    <definedName name="mont" localSheetId="16">#REF!</definedName>
    <definedName name="mont" localSheetId="1">#REF!</definedName>
    <definedName name="mont" localSheetId="2">#REF!</definedName>
    <definedName name="mont" localSheetId="0">#REF!</definedName>
    <definedName name="mont" localSheetId="3">#REF!</definedName>
    <definedName name="mont" localSheetId="12">#REF!</definedName>
    <definedName name="mont" localSheetId="15">#REF!</definedName>
    <definedName name="mont" localSheetId="5">#REF!</definedName>
    <definedName name="mont" localSheetId="14">#REF!</definedName>
    <definedName name="mont" localSheetId="4">#REF!</definedName>
    <definedName name="mont" localSheetId="6">#REF!</definedName>
    <definedName name="mont">#REF!</definedName>
    <definedName name="MONTANTEA" localSheetId="8">#REF!</definedName>
    <definedName name="MONTANTEA" localSheetId="17">#REF!</definedName>
    <definedName name="MONTANTEA" localSheetId="11">#REF!</definedName>
    <definedName name="MONTANTEA" localSheetId="10">#REF!</definedName>
    <definedName name="MONTANTEA" localSheetId="13">#REF!</definedName>
    <definedName name="MONTANTEA" localSheetId="18">#REF!</definedName>
    <definedName name="MONTANTEA" localSheetId="9">#REF!</definedName>
    <definedName name="MONTANTEA" localSheetId="7">#REF!</definedName>
    <definedName name="MONTANTEA" localSheetId="16">#REF!</definedName>
    <definedName name="MONTANTEA" localSheetId="1">#REF!</definedName>
    <definedName name="MONTANTEA" localSheetId="2">#REF!</definedName>
    <definedName name="MONTANTEA" localSheetId="0">#REF!</definedName>
    <definedName name="MONTANTEA" localSheetId="3">#REF!</definedName>
    <definedName name="MONTANTEA" localSheetId="12">#REF!</definedName>
    <definedName name="MONTANTEA" localSheetId="15">#REF!</definedName>
    <definedName name="MONTANTEA" localSheetId="5">#REF!</definedName>
    <definedName name="MONTANTEA" localSheetId="14">#REF!</definedName>
    <definedName name="MONTANTEA" localSheetId="4">#REF!</definedName>
    <definedName name="MONTANTEA" localSheetId="6">#REF!</definedName>
    <definedName name="MONTANTEA">#REF!</definedName>
    <definedName name="MONTANTEA1" localSheetId="8">#REF!</definedName>
    <definedName name="MONTANTEA1" localSheetId="17">#REF!</definedName>
    <definedName name="MONTANTEA1" localSheetId="11">#REF!</definedName>
    <definedName name="MONTANTEA1" localSheetId="10">#REF!</definedName>
    <definedName name="MONTANTEA1" localSheetId="13">#REF!</definedName>
    <definedName name="MONTANTEA1" localSheetId="18">#REF!</definedName>
    <definedName name="MONTANTEA1" localSheetId="9">#REF!</definedName>
    <definedName name="MONTANTEA1" localSheetId="7">#REF!</definedName>
    <definedName name="MONTANTEA1" localSheetId="16">#REF!</definedName>
    <definedName name="MONTANTEA1" localSheetId="1">#REF!</definedName>
    <definedName name="MONTANTEA1" localSheetId="2">#REF!</definedName>
    <definedName name="MONTANTEA1" localSheetId="0">#REF!</definedName>
    <definedName name="MONTANTEA1" localSheetId="3">#REF!</definedName>
    <definedName name="MONTANTEA1" localSheetId="12">#REF!</definedName>
    <definedName name="MONTANTEA1" localSheetId="15">#REF!</definedName>
    <definedName name="MONTANTEA1" localSheetId="5">#REF!</definedName>
    <definedName name="MONTANTEA1" localSheetId="14">#REF!</definedName>
    <definedName name="MONTANTEA1" localSheetId="4">#REF!</definedName>
    <definedName name="MONTANTEA1" localSheetId="6">#REF!</definedName>
    <definedName name="MONTANTEA1">#REF!</definedName>
    <definedName name="MONTANTEA2" localSheetId="8">#REF!</definedName>
    <definedName name="MONTANTEA2" localSheetId="17">#REF!</definedName>
    <definedName name="MONTANTEA2" localSheetId="11">#REF!</definedName>
    <definedName name="MONTANTEA2" localSheetId="10">#REF!</definedName>
    <definedName name="MONTANTEA2" localSheetId="13">#REF!</definedName>
    <definedName name="MONTANTEA2" localSheetId="18">#REF!</definedName>
    <definedName name="MONTANTEA2" localSheetId="9">#REF!</definedName>
    <definedName name="MONTANTEA2" localSheetId="7">#REF!</definedName>
    <definedName name="MONTANTEA2" localSheetId="16">#REF!</definedName>
    <definedName name="MONTANTEA2" localSheetId="1">#REF!</definedName>
    <definedName name="MONTANTEA2" localSheetId="2">#REF!</definedName>
    <definedName name="MONTANTEA2" localSheetId="0">#REF!</definedName>
    <definedName name="MONTANTEA2" localSheetId="3">#REF!</definedName>
    <definedName name="MONTANTEA2" localSheetId="12">#REF!</definedName>
    <definedName name="MONTANTEA2" localSheetId="15">#REF!</definedName>
    <definedName name="MONTANTEA2" localSheetId="5">#REF!</definedName>
    <definedName name="MONTANTEA2" localSheetId="14">#REF!</definedName>
    <definedName name="MONTANTEA2" localSheetId="4">#REF!</definedName>
    <definedName name="MONTANTEA2" localSheetId="6">#REF!</definedName>
    <definedName name="MONTANTEA2">#REF!</definedName>
    <definedName name="MONTANTEB" localSheetId="8">#REF!</definedName>
    <definedName name="MONTANTEB" localSheetId="17">#REF!</definedName>
    <definedName name="MONTANTEB" localSheetId="11">#REF!</definedName>
    <definedName name="MONTANTEB" localSheetId="10">#REF!</definedName>
    <definedName name="MONTANTEB" localSheetId="13">#REF!</definedName>
    <definedName name="MONTANTEB" localSheetId="18">#REF!</definedName>
    <definedName name="MONTANTEB" localSheetId="9">#REF!</definedName>
    <definedName name="MONTANTEB" localSheetId="7">#REF!</definedName>
    <definedName name="MONTANTEB" localSheetId="16">#REF!</definedName>
    <definedName name="MONTANTEB" localSheetId="1">#REF!</definedName>
    <definedName name="MONTANTEB" localSheetId="2">#REF!</definedName>
    <definedName name="MONTANTEB" localSheetId="0">#REF!</definedName>
    <definedName name="MONTANTEB" localSheetId="3">#REF!</definedName>
    <definedName name="MONTANTEB" localSheetId="12">#REF!</definedName>
    <definedName name="MONTANTEB" localSheetId="15">#REF!</definedName>
    <definedName name="MONTANTEB" localSheetId="5">#REF!</definedName>
    <definedName name="MONTANTEB" localSheetId="14">#REF!</definedName>
    <definedName name="MONTANTEB" localSheetId="4">#REF!</definedName>
    <definedName name="MONTANTEB" localSheetId="6">#REF!</definedName>
    <definedName name="MONTANTEB">#REF!</definedName>
    <definedName name="MONTANTEB1" localSheetId="8">#REF!</definedName>
    <definedName name="MONTANTEB1" localSheetId="17">#REF!</definedName>
    <definedName name="MONTANTEB1" localSheetId="11">#REF!</definedName>
    <definedName name="MONTANTEB1" localSheetId="10">#REF!</definedName>
    <definedName name="MONTANTEB1" localSheetId="13">#REF!</definedName>
    <definedName name="MONTANTEB1" localSheetId="18">#REF!</definedName>
    <definedName name="MONTANTEB1" localSheetId="9">#REF!</definedName>
    <definedName name="MONTANTEB1" localSheetId="7">#REF!</definedName>
    <definedName name="MONTANTEB1" localSheetId="16">#REF!</definedName>
    <definedName name="MONTANTEB1" localSheetId="1">#REF!</definedName>
    <definedName name="MONTANTEB1" localSheetId="2">#REF!</definedName>
    <definedName name="MONTANTEB1" localSheetId="0">#REF!</definedName>
    <definedName name="MONTANTEB1" localSheetId="3">#REF!</definedName>
    <definedName name="MONTANTEB1" localSheetId="12">#REF!</definedName>
    <definedName name="MONTANTEB1" localSheetId="15">#REF!</definedName>
    <definedName name="MONTANTEB1" localSheetId="5">#REF!</definedName>
    <definedName name="MONTANTEB1" localSheetId="14">#REF!</definedName>
    <definedName name="MONTANTEB1" localSheetId="4">#REF!</definedName>
    <definedName name="MONTANTEB1" localSheetId="6">#REF!</definedName>
    <definedName name="MONTANTEB1">#REF!</definedName>
    <definedName name="MONTANTEB2" localSheetId="8">#REF!</definedName>
    <definedName name="MONTANTEB2" localSheetId="17">#REF!</definedName>
    <definedName name="MONTANTEB2" localSheetId="11">#REF!</definedName>
    <definedName name="MONTANTEB2" localSheetId="10">#REF!</definedName>
    <definedName name="MONTANTEB2" localSheetId="13">#REF!</definedName>
    <definedName name="MONTANTEB2" localSheetId="18">#REF!</definedName>
    <definedName name="MONTANTEB2" localSheetId="9">#REF!</definedName>
    <definedName name="MONTANTEB2" localSheetId="7">#REF!</definedName>
    <definedName name="MONTANTEB2" localSheetId="16">#REF!</definedName>
    <definedName name="MONTANTEB2" localSheetId="1">#REF!</definedName>
    <definedName name="MONTANTEB2" localSheetId="2">#REF!</definedName>
    <definedName name="MONTANTEB2" localSheetId="0">#REF!</definedName>
    <definedName name="MONTANTEB2" localSheetId="3">#REF!</definedName>
    <definedName name="MONTANTEB2" localSheetId="12">#REF!</definedName>
    <definedName name="MONTANTEB2" localSheetId="15">#REF!</definedName>
    <definedName name="MONTANTEB2" localSheetId="5">#REF!</definedName>
    <definedName name="MONTANTEB2" localSheetId="14">#REF!</definedName>
    <definedName name="MONTANTEB2" localSheetId="4">#REF!</definedName>
    <definedName name="MONTANTEB2" localSheetId="6">#REF!</definedName>
    <definedName name="MONTANTEB2">#REF!</definedName>
    <definedName name="MONTANTEC" localSheetId="8">#REF!</definedName>
    <definedName name="MONTANTEC" localSheetId="17">#REF!</definedName>
    <definedName name="MONTANTEC" localSheetId="11">#REF!</definedName>
    <definedName name="MONTANTEC" localSheetId="10">#REF!</definedName>
    <definedName name="MONTANTEC" localSheetId="13">#REF!</definedName>
    <definedName name="MONTANTEC" localSheetId="18">#REF!</definedName>
    <definedName name="MONTANTEC" localSheetId="9">#REF!</definedName>
    <definedName name="MONTANTEC" localSheetId="7">#REF!</definedName>
    <definedName name="MONTANTEC" localSheetId="16">#REF!</definedName>
    <definedName name="MONTANTEC" localSheetId="1">#REF!</definedName>
    <definedName name="MONTANTEC" localSheetId="2">#REF!</definedName>
    <definedName name="MONTANTEC" localSheetId="0">#REF!</definedName>
    <definedName name="MONTANTEC" localSheetId="3">#REF!</definedName>
    <definedName name="MONTANTEC" localSheetId="12">#REF!</definedName>
    <definedName name="MONTANTEC" localSheetId="15">#REF!</definedName>
    <definedName name="MONTANTEC" localSheetId="5">#REF!</definedName>
    <definedName name="MONTANTEC" localSheetId="14">#REF!</definedName>
    <definedName name="MONTANTEC" localSheetId="4">#REF!</definedName>
    <definedName name="MONTANTEC" localSheetId="6">#REF!</definedName>
    <definedName name="MONTANTEC">#REF!</definedName>
    <definedName name="MONTANTEC1" localSheetId="8">#REF!</definedName>
    <definedName name="MONTANTEC1" localSheetId="17">#REF!</definedName>
    <definedName name="MONTANTEC1" localSheetId="11">#REF!</definedName>
    <definedName name="MONTANTEC1" localSheetId="10">#REF!</definedName>
    <definedName name="MONTANTEC1" localSheetId="13">#REF!</definedName>
    <definedName name="MONTANTEC1" localSheetId="18">#REF!</definedName>
    <definedName name="MONTANTEC1" localSheetId="9">#REF!</definedName>
    <definedName name="MONTANTEC1" localSheetId="7">#REF!</definedName>
    <definedName name="MONTANTEC1" localSheetId="16">#REF!</definedName>
    <definedName name="MONTANTEC1" localSheetId="1">#REF!</definedName>
    <definedName name="MONTANTEC1" localSheetId="2">#REF!</definedName>
    <definedName name="MONTANTEC1" localSheetId="0">#REF!</definedName>
    <definedName name="MONTANTEC1" localSheetId="3">#REF!</definedName>
    <definedName name="MONTANTEC1" localSheetId="12">#REF!</definedName>
    <definedName name="MONTANTEC1" localSheetId="15">#REF!</definedName>
    <definedName name="MONTANTEC1" localSheetId="5">#REF!</definedName>
    <definedName name="MONTANTEC1" localSheetId="14">#REF!</definedName>
    <definedName name="MONTANTEC1" localSheetId="4">#REF!</definedName>
    <definedName name="MONTANTEC1" localSheetId="6">#REF!</definedName>
    <definedName name="MONTANTEC1">#REF!</definedName>
    <definedName name="MONTANTEC2" localSheetId="8">#REF!</definedName>
    <definedName name="MONTANTEC2" localSheetId="17">#REF!</definedName>
    <definedName name="MONTANTEC2" localSheetId="11">#REF!</definedName>
    <definedName name="MONTANTEC2" localSheetId="10">#REF!</definedName>
    <definedName name="MONTANTEC2" localSheetId="13">#REF!</definedName>
    <definedName name="MONTANTEC2" localSheetId="18">#REF!</definedName>
    <definedName name="MONTANTEC2" localSheetId="9">#REF!</definedName>
    <definedName name="MONTANTEC2" localSheetId="7">#REF!</definedName>
    <definedName name="MONTANTEC2" localSheetId="16">#REF!</definedName>
    <definedName name="MONTANTEC2" localSheetId="1">#REF!</definedName>
    <definedName name="MONTANTEC2" localSheetId="2">#REF!</definedName>
    <definedName name="MONTANTEC2" localSheetId="0">#REF!</definedName>
    <definedName name="MONTANTEC2" localSheetId="3">#REF!</definedName>
    <definedName name="MONTANTEC2" localSheetId="12">#REF!</definedName>
    <definedName name="MONTANTEC2" localSheetId="15">#REF!</definedName>
    <definedName name="MONTANTEC2" localSheetId="5">#REF!</definedName>
    <definedName name="MONTANTEC2" localSheetId="14">#REF!</definedName>
    <definedName name="MONTANTEC2" localSheetId="4">#REF!</definedName>
    <definedName name="MONTANTEC2" localSheetId="6">#REF!</definedName>
    <definedName name="MONTANTEC2">#REF!</definedName>
    <definedName name="ok" localSheetId="8">#REF!</definedName>
    <definedName name="ok" localSheetId="17">#REF!</definedName>
    <definedName name="ok" localSheetId="11">#REF!</definedName>
    <definedName name="ok" localSheetId="10">#REF!</definedName>
    <definedName name="ok" localSheetId="13">#REF!</definedName>
    <definedName name="ok" localSheetId="18">#REF!</definedName>
    <definedName name="ok" localSheetId="9">#REF!</definedName>
    <definedName name="ok" localSheetId="7">#REF!</definedName>
    <definedName name="ok" localSheetId="16">#REF!</definedName>
    <definedName name="ok" localSheetId="1">#REF!</definedName>
    <definedName name="ok" localSheetId="2">#REF!</definedName>
    <definedName name="ok" localSheetId="0">#REF!</definedName>
    <definedName name="ok" localSheetId="3">#REF!</definedName>
    <definedName name="ok" localSheetId="12">#REF!</definedName>
    <definedName name="ok" localSheetId="15">#REF!</definedName>
    <definedName name="ok" localSheetId="5">#REF!</definedName>
    <definedName name="ok" localSheetId="14">#REF!</definedName>
    <definedName name="ok" localSheetId="4">#REF!</definedName>
    <definedName name="ok" localSheetId="6">#REF!</definedName>
    <definedName name="ok">#REF!</definedName>
    <definedName name="REMUNERACAO1" localSheetId="8">#REF!</definedName>
    <definedName name="REMUNERACAO1" localSheetId="17">#REF!</definedName>
    <definedName name="REMUNERACAO1" localSheetId="11">#REF!</definedName>
    <definedName name="REMUNERACAO1" localSheetId="10">#REF!</definedName>
    <definedName name="REMUNERACAO1" localSheetId="13">#REF!</definedName>
    <definedName name="REMUNERACAO1" localSheetId="18">#REF!</definedName>
    <definedName name="REMUNERACAO1" localSheetId="9">#REF!</definedName>
    <definedName name="REMUNERACAO1" localSheetId="7">#REF!</definedName>
    <definedName name="REMUNERACAO1" localSheetId="16">#REF!</definedName>
    <definedName name="REMUNERACAO1" localSheetId="1">#REF!</definedName>
    <definedName name="REMUNERACAO1" localSheetId="2">#REF!</definedName>
    <definedName name="REMUNERACAO1" localSheetId="0">#REF!</definedName>
    <definedName name="REMUNERACAO1" localSheetId="3">#REF!</definedName>
    <definedName name="REMUNERACAO1" localSheetId="12">#REF!</definedName>
    <definedName name="REMUNERACAO1" localSheetId="15">#REF!</definedName>
    <definedName name="REMUNERACAO1" localSheetId="5">#REF!</definedName>
    <definedName name="REMUNERACAO1" localSheetId="14">#REF!</definedName>
    <definedName name="REMUNERACAO1" localSheetId="4">#REF!</definedName>
    <definedName name="REMUNERACAO1" localSheetId="6">#REF!</definedName>
    <definedName name="REMUNERACAO1">#REF!</definedName>
    <definedName name="REMUNERACAO2" localSheetId="8">#REF!</definedName>
    <definedName name="REMUNERACAO2" localSheetId="17">#REF!</definedName>
    <definedName name="REMUNERACAO2" localSheetId="11">#REF!</definedName>
    <definedName name="REMUNERACAO2" localSheetId="10">#REF!</definedName>
    <definedName name="REMUNERACAO2" localSheetId="13">#REF!</definedName>
    <definedName name="REMUNERACAO2" localSheetId="18">#REF!</definedName>
    <definedName name="REMUNERACAO2" localSheetId="9">#REF!</definedName>
    <definedName name="REMUNERACAO2" localSheetId="7">#REF!</definedName>
    <definedName name="REMUNERACAO2" localSheetId="16">#REF!</definedName>
    <definedName name="REMUNERACAO2" localSheetId="1">#REF!</definedName>
    <definedName name="REMUNERACAO2" localSheetId="2">#REF!</definedName>
    <definedName name="REMUNERACAO2" localSheetId="0">#REF!</definedName>
    <definedName name="REMUNERACAO2" localSheetId="3">#REF!</definedName>
    <definedName name="REMUNERACAO2" localSheetId="12">#REF!</definedName>
    <definedName name="REMUNERACAO2" localSheetId="15">#REF!</definedName>
    <definedName name="REMUNERACAO2" localSheetId="5">#REF!</definedName>
    <definedName name="REMUNERACAO2" localSheetId="14">#REF!</definedName>
    <definedName name="REMUNERACAO2" localSheetId="4">#REF!</definedName>
    <definedName name="REMUNERACAO2" localSheetId="6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8">#REF!</definedName>
    <definedName name="REMUNERACAO5" localSheetId="17">#REF!</definedName>
    <definedName name="REMUNERACAO5" localSheetId="11">#REF!</definedName>
    <definedName name="REMUNERACAO5" localSheetId="10">#REF!</definedName>
    <definedName name="REMUNERACAO5" localSheetId="13">#REF!</definedName>
    <definedName name="REMUNERACAO5" localSheetId="18">#REF!</definedName>
    <definedName name="REMUNERACAO5" localSheetId="9">#REF!</definedName>
    <definedName name="REMUNERACAO5" localSheetId="7">#REF!</definedName>
    <definedName name="REMUNERACAO5" localSheetId="16">#REF!</definedName>
    <definedName name="REMUNERACAO5" localSheetId="1">#REF!</definedName>
    <definedName name="REMUNERACAO5" localSheetId="2">#REF!</definedName>
    <definedName name="REMUNERACAO5" localSheetId="0">#REF!</definedName>
    <definedName name="REMUNERACAO5" localSheetId="3">#REF!</definedName>
    <definedName name="REMUNERACAO5" localSheetId="12">#REF!</definedName>
    <definedName name="REMUNERACAO5" localSheetId="15">#REF!</definedName>
    <definedName name="REMUNERACAO5" localSheetId="5">#REF!</definedName>
    <definedName name="REMUNERACAO5" localSheetId="14">#REF!</definedName>
    <definedName name="REMUNERACAO5" localSheetId="4">#REF!</definedName>
    <definedName name="REMUNERACAO5" localSheetId="6">#REF!</definedName>
    <definedName name="REMUNERACAO5">#REF!</definedName>
    <definedName name="REMUNERACAO6" localSheetId="8">#REF!</definedName>
    <definedName name="REMUNERACAO6" localSheetId="17">#REF!</definedName>
    <definedName name="REMUNERACAO6" localSheetId="11">#REF!</definedName>
    <definedName name="REMUNERACAO6" localSheetId="10">#REF!</definedName>
    <definedName name="REMUNERACAO6" localSheetId="13">#REF!</definedName>
    <definedName name="REMUNERACAO6" localSheetId="18">#REF!</definedName>
    <definedName name="REMUNERACAO6" localSheetId="9">#REF!</definedName>
    <definedName name="REMUNERACAO6" localSheetId="7">#REF!</definedName>
    <definedName name="REMUNERACAO6" localSheetId="16">#REF!</definedName>
    <definedName name="REMUNERACAO6" localSheetId="1">#REF!</definedName>
    <definedName name="REMUNERACAO6" localSheetId="2">#REF!</definedName>
    <definedName name="REMUNERACAO6" localSheetId="0">#REF!</definedName>
    <definedName name="REMUNERACAO6" localSheetId="3">#REF!</definedName>
    <definedName name="REMUNERACAO6" localSheetId="12">#REF!</definedName>
    <definedName name="REMUNERACAO6" localSheetId="15">#REF!</definedName>
    <definedName name="REMUNERACAO6" localSheetId="5">#REF!</definedName>
    <definedName name="REMUNERACAO6" localSheetId="14">#REF!</definedName>
    <definedName name="REMUNERACAO6" localSheetId="4">#REF!</definedName>
    <definedName name="REMUNERACAO6" localSheetId="6">#REF!</definedName>
    <definedName name="REMUNERACAO6">#REF!</definedName>
    <definedName name="REMUNERACAO7" localSheetId="8">#REF!</definedName>
    <definedName name="REMUNERACAO7" localSheetId="17">#REF!</definedName>
    <definedName name="REMUNERACAO7" localSheetId="11">#REF!</definedName>
    <definedName name="REMUNERACAO7" localSheetId="10">#REF!</definedName>
    <definedName name="REMUNERACAO7" localSheetId="13">#REF!</definedName>
    <definedName name="REMUNERACAO7" localSheetId="18">#REF!</definedName>
    <definedName name="REMUNERACAO7" localSheetId="9">#REF!</definedName>
    <definedName name="REMUNERACAO7" localSheetId="7">#REF!</definedName>
    <definedName name="REMUNERACAO7" localSheetId="16">#REF!</definedName>
    <definedName name="REMUNERACAO7" localSheetId="1">#REF!</definedName>
    <definedName name="REMUNERACAO7" localSheetId="2">#REF!</definedName>
    <definedName name="REMUNERACAO7" localSheetId="0">#REF!</definedName>
    <definedName name="REMUNERACAO7" localSheetId="3">#REF!</definedName>
    <definedName name="REMUNERACAO7" localSheetId="12">#REF!</definedName>
    <definedName name="REMUNERACAO7" localSheetId="15">#REF!</definedName>
    <definedName name="REMUNERACAO7" localSheetId="5">#REF!</definedName>
    <definedName name="REMUNERACAO7" localSheetId="14">#REF!</definedName>
    <definedName name="REMUNERACAO7" localSheetId="4">#REF!</definedName>
    <definedName name="REMUNERACAO7" localSheetId="6">#REF!</definedName>
    <definedName name="REMUNERACAO7">#REF!</definedName>
    <definedName name="REMUNERACAO8">[2]MECANICO_REFRIGERACAO!$I$30</definedName>
    <definedName name="TOTAL_MONT_A" localSheetId="8">#REF!</definedName>
    <definedName name="TOTAL_MONT_A" localSheetId="17">#REF!</definedName>
    <definedName name="TOTAL_MONT_A" localSheetId="11">#REF!</definedName>
    <definedName name="TOTAL_MONT_A" localSheetId="10">#REF!</definedName>
    <definedName name="TOTAL_MONT_A" localSheetId="13">#REF!</definedName>
    <definedName name="TOTAL_MONT_A" localSheetId="18">#REF!</definedName>
    <definedName name="TOTAL_MONT_A" localSheetId="9">#REF!</definedName>
    <definedName name="TOTAL_MONT_A" localSheetId="7">#REF!</definedName>
    <definedName name="TOTAL_MONT_A" localSheetId="16">#REF!</definedName>
    <definedName name="TOTAL_MONT_A" localSheetId="1">#REF!</definedName>
    <definedName name="TOTAL_MONT_A" localSheetId="2">#REF!</definedName>
    <definedName name="TOTAL_MONT_A" localSheetId="0">#REF!</definedName>
    <definedName name="TOTAL_MONT_A" localSheetId="3">#REF!</definedName>
    <definedName name="TOTAL_MONT_A" localSheetId="12">#REF!</definedName>
    <definedName name="TOTAL_MONT_A" localSheetId="15">#REF!</definedName>
    <definedName name="TOTAL_MONT_A" localSheetId="5">#REF!</definedName>
    <definedName name="TOTAL_MONT_A" localSheetId="14">#REF!</definedName>
    <definedName name="TOTAL_MONT_A" localSheetId="4">#REF!</definedName>
    <definedName name="TOTAL_MONT_A" localSheetId="6">#REF!</definedName>
    <definedName name="TOTAL_MONT_A">#REF!</definedName>
    <definedName name="TOTAL1" localSheetId="8">#REF!</definedName>
    <definedName name="TOTAL1" localSheetId="17">#REF!</definedName>
    <definedName name="TOTAL1" localSheetId="11">#REF!</definedName>
    <definedName name="TOTAL1" localSheetId="10">#REF!</definedName>
    <definedName name="TOTAL1" localSheetId="13">#REF!</definedName>
    <definedName name="TOTAL1" localSheetId="18">#REF!</definedName>
    <definedName name="TOTAL1" localSheetId="9">#REF!</definedName>
    <definedName name="TOTAL1" localSheetId="7">#REF!</definedName>
    <definedName name="TOTAL1" localSheetId="16">#REF!</definedName>
    <definedName name="TOTAL1" localSheetId="1">#REF!</definedName>
    <definedName name="TOTAL1" localSheetId="2">#REF!</definedName>
    <definedName name="TOTAL1" localSheetId="0">#REF!</definedName>
    <definedName name="TOTAL1" localSheetId="3">#REF!</definedName>
    <definedName name="TOTAL1" localSheetId="12">#REF!</definedName>
    <definedName name="TOTAL1" localSheetId="15">#REF!</definedName>
    <definedName name="TOTAL1" localSheetId="5">#REF!</definedName>
    <definedName name="TOTAL1" localSheetId="14">#REF!</definedName>
    <definedName name="TOTAL1" localSheetId="4">#REF!</definedName>
    <definedName name="TOTAL1" localSheetId="6">#REF!</definedName>
    <definedName name="TOTAL1">#REF!</definedName>
    <definedName name="TOTAL2" localSheetId="8">#REF!</definedName>
    <definedName name="TOTAL2" localSheetId="17">#REF!</definedName>
    <definedName name="TOTAL2" localSheetId="11">#REF!</definedName>
    <definedName name="TOTAL2" localSheetId="10">#REF!</definedName>
    <definedName name="TOTAL2" localSheetId="13">#REF!</definedName>
    <definedName name="TOTAL2" localSheetId="18">#REF!</definedName>
    <definedName name="TOTAL2" localSheetId="9">#REF!</definedName>
    <definedName name="TOTAL2" localSheetId="7">#REF!</definedName>
    <definedName name="TOTAL2" localSheetId="16">#REF!</definedName>
    <definedName name="TOTAL2" localSheetId="1">#REF!</definedName>
    <definedName name="TOTAL2" localSheetId="2">#REF!</definedName>
    <definedName name="TOTAL2" localSheetId="0">#REF!</definedName>
    <definedName name="TOTAL2" localSheetId="3">#REF!</definedName>
    <definedName name="TOTAL2" localSheetId="12">#REF!</definedName>
    <definedName name="TOTAL2" localSheetId="15">#REF!</definedName>
    <definedName name="TOTAL2" localSheetId="5">#REF!</definedName>
    <definedName name="TOTAL2" localSheetId="14">#REF!</definedName>
    <definedName name="TOTAL2" localSheetId="4">#REF!</definedName>
    <definedName name="TOTAL2" localSheetId="6">#REF!</definedName>
    <definedName name="TOTAL2">#REF!</definedName>
    <definedName name="VALE_TRANSPORTE" localSheetId="8">#REF!</definedName>
    <definedName name="VALE_TRANSPORTE" localSheetId="17">#REF!</definedName>
    <definedName name="VALE_TRANSPORTE" localSheetId="11">#REF!</definedName>
    <definedName name="VALE_TRANSPORTE" localSheetId="10">#REF!</definedName>
    <definedName name="VALE_TRANSPORTE" localSheetId="13">#REF!</definedName>
    <definedName name="VALE_TRANSPORTE" localSheetId="18">#REF!</definedName>
    <definedName name="VALE_TRANSPORTE" localSheetId="9">#REF!</definedName>
    <definedName name="VALE_TRANSPORTE" localSheetId="7">#REF!</definedName>
    <definedName name="VALE_TRANSPORTE" localSheetId="16">#REF!</definedName>
    <definedName name="VALE_TRANSPORTE" localSheetId="1">#REF!</definedName>
    <definedName name="VALE_TRANSPORTE" localSheetId="2">#REF!</definedName>
    <definedName name="VALE_TRANSPORTE" localSheetId="0">#REF!</definedName>
    <definedName name="VALE_TRANSPORTE" localSheetId="3">#REF!</definedName>
    <definedName name="VALE_TRANSPORTE" localSheetId="12">#REF!</definedName>
    <definedName name="VALE_TRANSPORTE" localSheetId="15">#REF!</definedName>
    <definedName name="VALE_TRANSPORTE" localSheetId="5">#REF!</definedName>
    <definedName name="VALE_TRANSPORTE" localSheetId="14">#REF!</definedName>
    <definedName name="VALE_TRANSPORTE" localSheetId="4">#REF!</definedName>
    <definedName name="VALE_TRANSPORTE" localSheetId="6">#REF!</definedName>
    <definedName name="VALE_TRANSPORTE">#REF!</definedName>
  </definedNames>
  <calcPr calcId="162913"/>
  <extLst>
    <ext xmlns:xlwcv="http://schemas.microsoft.com/office/spreadsheetml/2024/workbookCompatibilityVersion" uri="{D14903EA-33C4-47F7-8F05-3474C54BE107}">
      <xlwcv:version setVersion="1"/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153" i="11" l="1"/>
  <c r="I152" i="11"/>
  <c r="I151" i="11"/>
  <c r="I153" i="14"/>
  <c r="I152" i="14"/>
  <c r="I151" i="14"/>
  <c r="I153" i="15"/>
  <c r="I152" i="15"/>
  <c r="I151" i="15"/>
  <c r="I153" i="16"/>
  <c r="I152" i="16"/>
  <c r="I151" i="16"/>
  <c r="I153" i="17"/>
  <c r="I152" i="17"/>
  <c r="I151" i="17"/>
  <c r="I153" i="18"/>
  <c r="I152" i="18"/>
  <c r="I151" i="18"/>
  <c r="I153" i="19"/>
  <c r="I152" i="19"/>
  <c r="I151" i="19"/>
  <c r="I153" i="20"/>
  <c r="I152" i="20"/>
  <c r="I151" i="20"/>
  <c r="I153" i="21"/>
  <c r="I152" i="21"/>
  <c r="I151" i="21"/>
  <c r="I153" i="22"/>
  <c r="I152" i="22"/>
  <c r="I151" i="22"/>
  <c r="I153" i="23"/>
  <c r="I152" i="23"/>
  <c r="I151" i="23"/>
  <c r="I153" i="24"/>
  <c r="I152" i="24"/>
  <c r="I151" i="24"/>
  <c r="I153" i="25"/>
  <c r="I152" i="25"/>
  <c r="I151" i="25"/>
  <c r="I153" i="26"/>
  <c r="I152" i="26"/>
  <c r="I151" i="26"/>
  <c r="I153" i="27"/>
  <c r="I152" i="27"/>
  <c r="I151" i="27"/>
  <c r="I153" i="28"/>
  <c r="I152" i="28"/>
  <c r="I151" i="28"/>
  <c r="I153" i="29"/>
  <c r="I152" i="29"/>
  <c r="I151" i="29"/>
  <c r="I153" i="31"/>
  <c r="I152" i="31"/>
  <c r="I151" i="31"/>
  <c r="I153" i="30"/>
  <c r="I152" i="30"/>
  <c r="H152" i="30" s="1"/>
  <c r="I151" i="30"/>
  <c r="H151" i="30"/>
  <c r="H196" i="31" l="1"/>
  <c r="E164" i="31"/>
  <c r="H163" i="31"/>
  <c r="H166" i="31" s="1"/>
  <c r="D163" i="31" s="1"/>
  <c r="E163" i="31" s="1"/>
  <c r="G163" i="31"/>
  <c r="G166" i="31" s="1"/>
  <c r="D162" i="31" s="1"/>
  <c r="E162" i="31" s="1"/>
  <c r="F163" i="31"/>
  <c r="F162" i="31"/>
  <c r="F161" i="31"/>
  <c r="I137" i="31"/>
  <c r="I180" i="31" s="1"/>
  <c r="F130" i="31"/>
  <c r="I123" i="31"/>
  <c r="I190" i="31" s="1"/>
  <c r="G114" i="31"/>
  <c r="C114" i="31"/>
  <c r="A114" i="31"/>
  <c r="E114" i="31" s="1"/>
  <c r="H113" i="31"/>
  <c r="F112" i="31"/>
  <c r="G110" i="31"/>
  <c r="C110" i="31"/>
  <c r="A110" i="31"/>
  <c r="E110" i="31" s="1"/>
  <c r="G106" i="31"/>
  <c r="C106" i="31"/>
  <c r="A106" i="31"/>
  <c r="I101" i="31"/>
  <c r="I100" i="31"/>
  <c r="I99" i="31"/>
  <c r="I98" i="31"/>
  <c r="A95" i="31"/>
  <c r="A96" i="31" s="1"/>
  <c r="A97" i="31" s="1"/>
  <c r="A98" i="31" s="1"/>
  <c r="H85" i="31"/>
  <c r="H78" i="31"/>
  <c r="H66" i="31"/>
  <c r="I45" i="31"/>
  <c r="I44" i="31"/>
  <c r="I43" i="31"/>
  <c r="I42" i="31"/>
  <c r="I40" i="31"/>
  <c r="I39" i="31"/>
  <c r="A39" i="31"/>
  <c r="A40" i="31" s="1"/>
  <c r="A41" i="31" s="1"/>
  <c r="A42" i="31" s="1"/>
  <c r="A43" i="31" s="1"/>
  <c r="A44" i="31" s="1"/>
  <c r="A45" i="31" s="1"/>
  <c r="G11" i="31"/>
  <c r="A6" i="31"/>
  <c r="I5" i="31"/>
  <c r="I38" i="31" s="1"/>
  <c r="G5" i="31"/>
  <c r="H196" i="30"/>
  <c r="E164" i="30"/>
  <c r="H163" i="30"/>
  <c r="H166" i="30" s="1"/>
  <c r="D163" i="30" s="1"/>
  <c r="E163" i="30" s="1"/>
  <c r="G163" i="30"/>
  <c r="G166" i="30" s="1"/>
  <c r="D162" i="30" s="1"/>
  <c r="E162" i="30" s="1"/>
  <c r="F163" i="30"/>
  <c r="F162" i="30"/>
  <c r="F161" i="30"/>
  <c r="I137" i="30"/>
  <c r="I180" i="30" s="1"/>
  <c r="F130" i="30"/>
  <c r="I123" i="30"/>
  <c r="I190" i="30" s="1"/>
  <c r="G114" i="30"/>
  <c r="C114" i="30"/>
  <c r="A114" i="30"/>
  <c r="E114" i="30" s="1"/>
  <c r="H113" i="30"/>
  <c r="F112" i="30"/>
  <c r="G110" i="30"/>
  <c r="E110" i="30"/>
  <c r="F110" i="30" s="1"/>
  <c r="H110" i="30" s="1"/>
  <c r="I110" i="30" s="1"/>
  <c r="I95" i="30" s="1"/>
  <c r="C110" i="30"/>
  <c r="A110" i="30"/>
  <c r="G106" i="30"/>
  <c r="C106" i="30"/>
  <c r="A106" i="30"/>
  <c r="I101" i="30"/>
  <c r="I100" i="30"/>
  <c r="I99" i="30"/>
  <c r="I98" i="30"/>
  <c r="A95" i="30"/>
  <c r="A96" i="30" s="1"/>
  <c r="A97" i="30" s="1"/>
  <c r="A98" i="30" s="1"/>
  <c r="H85" i="30"/>
  <c r="H78" i="30"/>
  <c r="H66" i="30"/>
  <c r="I45" i="30"/>
  <c r="I44" i="30"/>
  <c r="I43" i="30"/>
  <c r="I42" i="30"/>
  <c r="I40" i="30"/>
  <c r="I39" i="30"/>
  <c r="A39" i="30"/>
  <c r="A40" i="30" s="1"/>
  <c r="A41" i="30" s="1"/>
  <c r="A42" i="30" s="1"/>
  <c r="A43" i="30" s="1"/>
  <c r="A44" i="30" s="1"/>
  <c r="A45" i="30" s="1"/>
  <c r="G11" i="30"/>
  <c r="A6" i="30"/>
  <c r="I5" i="30"/>
  <c r="I38" i="30" s="1"/>
  <c r="G5" i="30"/>
  <c r="H196" i="29"/>
  <c r="E164" i="29"/>
  <c r="H163" i="29"/>
  <c r="H166" i="29" s="1"/>
  <c r="D163" i="29" s="1"/>
  <c r="E163" i="29" s="1"/>
  <c r="G163" i="29"/>
  <c r="G166" i="29" s="1"/>
  <c r="D162" i="29" s="1"/>
  <c r="E162" i="29" s="1"/>
  <c r="F163" i="29"/>
  <c r="F162" i="29"/>
  <c r="F161" i="29"/>
  <c r="I137" i="29"/>
  <c r="I180" i="29" s="1"/>
  <c r="F130" i="29"/>
  <c r="I123" i="29"/>
  <c r="I190" i="29" s="1"/>
  <c r="G114" i="29"/>
  <c r="C114" i="29"/>
  <c r="A114" i="29"/>
  <c r="E114" i="29" s="1"/>
  <c r="H113" i="29"/>
  <c r="F112" i="29"/>
  <c r="G110" i="29"/>
  <c r="C110" i="29"/>
  <c r="A110" i="29"/>
  <c r="E110" i="29" s="1"/>
  <c r="G106" i="29"/>
  <c r="C106" i="29"/>
  <c r="A106" i="29"/>
  <c r="I101" i="29"/>
  <c r="I100" i="29"/>
  <c r="I99" i="29"/>
  <c r="I98" i="29"/>
  <c r="A95" i="29"/>
  <c r="A96" i="29" s="1"/>
  <c r="A97" i="29" s="1"/>
  <c r="A98" i="29" s="1"/>
  <c r="H85" i="29"/>
  <c r="H78" i="29"/>
  <c r="H66" i="29"/>
  <c r="I45" i="29"/>
  <c r="I44" i="29"/>
  <c r="I43" i="29"/>
  <c r="I42" i="29"/>
  <c r="I40" i="29"/>
  <c r="I39" i="29"/>
  <c r="A39" i="29"/>
  <c r="A40" i="29" s="1"/>
  <c r="A41" i="29" s="1"/>
  <c r="A42" i="29" s="1"/>
  <c r="A43" i="29" s="1"/>
  <c r="A44" i="29" s="1"/>
  <c r="A45" i="29" s="1"/>
  <c r="G11" i="29"/>
  <c r="A6" i="29"/>
  <c r="I5" i="29"/>
  <c r="I38" i="29" s="1"/>
  <c r="G5" i="29"/>
  <c r="H196" i="28"/>
  <c r="E164" i="28"/>
  <c r="H163" i="28"/>
  <c r="H166" i="28" s="1"/>
  <c r="G163" i="28"/>
  <c r="G166" i="28" s="1"/>
  <c r="D162" i="28" s="1"/>
  <c r="E162" i="28" s="1"/>
  <c r="F163" i="28"/>
  <c r="D163" i="28"/>
  <c r="E163" i="28" s="1"/>
  <c r="F162" i="28"/>
  <c r="F161" i="28"/>
  <c r="I137" i="28"/>
  <c r="I180" i="28" s="1"/>
  <c r="F130" i="28"/>
  <c r="I123" i="28"/>
  <c r="I190" i="28" s="1"/>
  <c r="G114" i="28"/>
  <c r="C114" i="28"/>
  <c r="A114" i="28"/>
  <c r="E114" i="28" s="1"/>
  <c r="H113" i="28"/>
  <c r="F112" i="28"/>
  <c r="I110" i="28"/>
  <c r="I95" i="28" s="1"/>
  <c r="G110" i="28"/>
  <c r="C110" i="28"/>
  <c r="A110" i="28"/>
  <c r="E110" i="28" s="1"/>
  <c r="F110" i="28" s="1"/>
  <c r="H110" i="28" s="1"/>
  <c r="G106" i="28"/>
  <c r="C106" i="28"/>
  <c r="A106" i="28"/>
  <c r="I101" i="28"/>
  <c r="I100" i="28"/>
  <c r="I99" i="28"/>
  <c r="I98" i="28"/>
  <c r="A95" i="28"/>
  <c r="A96" i="28" s="1"/>
  <c r="A97" i="28" s="1"/>
  <c r="A98" i="28" s="1"/>
  <c r="H85" i="28"/>
  <c r="H78" i="28"/>
  <c r="H66" i="28"/>
  <c r="I45" i="28"/>
  <c r="I44" i="28"/>
  <c r="I43" i="28"/>
  <c r="I42" i="28"/>
  <c r="I40" i="28"/>
  <c r="I39" i="28"/>
  <c r="A39" i="28"/>
  <c r="A40" i="28" s="1"/>
  <c r="A41" i="28" s="1"/>
  <c r="A42" i="28" s="1"/>
  <c r="A43" i="28" s="1"/>
  <c r="A44" i="28" s="1"/>
  <c r="A45" i="28" s="1"/>
  <c r="G11" i="28"/>
  <c r="A6" i="28"/>
  <c r="I5" i="28"/>
  <c r="I38" i="28" s="1"/>
  <c r="G5" i="28"/>
  <c r="H196" i="27"/>
  <c r="E164" i="27"/>
  <c r="H163" i="27"/>
  <c r="H166" i="27" s="1"/>
  <c r="D163" i="27" s="1"/>
  <c r="E163" i="27" s="1"/>
  <c r="G163" i="27"/>
  <c r="G166" i="27" s="1"/>
  <c r="D162" i="27" s="1"/>
  <c r="E162" i="27" s="1"/>
  <c r="F163" i="27"/>
  <c r="F162" i="27"/>
  <c r="F161" i="27"/>
  <c r="I137" i="27"/>
  <c r="I180" i="27" s="1"/>
  <c r="F130" i="27"/>
  <c r="I123" i="27"/>
  <c r="I190" i="27" s="1"/>
  <c r="G114" i="27"/>
  <c r="C114" i="27"/>
  <c r="A114" i="27"/>
  <c r="E114" i="27" s="1"/>
  <c r="H113" i="27"/>
  <c r="F112" i="27"/>
  <c r="G110" i="27"/>
  <c r="C110" i="27"/>
  <c r="A110" i="27"/>
  <c r="E110" i="27" s="1"/>
  <c r="F110" i="27" s="1"/>
  <c r="H110" i="27" s="1"/>
  <c r="G106" i="27"/>
  <c r="C106" i="27"/>
  <c r="A106" i="27"/>
  <c r="E106" i="27" s="1"/>
  <c r="I101" i="27"/>
  <c r="I100" i="27"/>
  <c r="I99" i="27"/>
  <c r="I98" i="27"/>
  <c r="A95" i="27"/>
  <c r="A96" i="27" s="1"/>
  <c r="A97" i="27" s="1"/>
  <c r="A98" i="27" s="1"/>
  <c r="H85" i="27"/>
  <c r="H78" i="27"/>
  <c r="H66" i="27"/>
  <c r="I45" i="27"/>
  <c r="I44" i="27"/>
  <c r="I43" i="27"/>
  <c r="I42" i="27"/>
  <c r="A41" i="27"/>
  <c r="A42" i="27" s="1"/>
  <c r="A43" i="27" s="1"/>
  <c r="A44" i="27" s="1"/>
  <c r="A45" i="27" s="1"/>
  <c r="I40" i="27"/>
  <c r="A40" i="27"/>
  <c r="I39" i="27"/>
  <c r="A39" i="27"/>
  <c r="G11" i="27"/>
  <c r="A6" i="27"/>
  <c r="I5" i="27"/>
  <c r="I38" i="27" s="1"/>
  <c r="G5" i="27"/>
  <c r="H196" i="26"/>
  <c r="E164" i="26"/>
  <c r="H163" i="26"/>
  <c r="H166" i="26" s="1"/>
  <c r="D163" i="26" s="1"/>
  <c r="E163" i="26" s="1"/>
  <c r="G163" i="26"/>
  <c r="G166" i="26" s="1"/>
  <c r="D162" i="26" s="1"/>
  <c r="E162" i="26" s="1"/>
  <c r="F163" i="26"/>
  <c r="F162" i="26"/>
  <c r="F161" i="26"/>
  <c r="I137" i="26"/>
  <c r="I180" i="26" s="1"/>
  <c r="F130" i="26"/>
  <c r="I123" i="26"/>
  <c r="I190" i="26" s="1"/>
  <c r="G114" i="26"/>
  <c r="C114" i="26"/>
  <c r="A114" i="26"/>
  <c r="E114" i="26" s="1"/>
  <c r="H113" i="26"/>
  <c r="F112" i="26"/>
  <c r="G110" i="26"/>
  <c r="C110" i="26"/>
  <c r="A110" i="26"/>
  <c r="E110" i="26" s="1"/>
  <c r="F110" i="26" s="1"/>
  <c r="H110" i="26" s="1"/>
  <c r="G106" i="26"/>
  <c r="C106" i="26"/>
  <c r="A106" i="26"/>
  <c r="I101" i="26"/>
  <c r="I100" i="26"/>
  <c r="I99" i="26"/>
  <c r="I98" i="26"/>
  <c r="A95" i="26"/>
  <c r="A96" i="26" s="1"/>
  <c r="A97" i="26" s="1"/>
  <c r="A98" i="26" s="1"/>
  <c r="H85" i="26"/>
  <c r="H78" i="26"/>
  <c r="H66" i="26"/>
  <c r="I45" i="26"/>
  <c r="I44" i="26"/>
  <c r="I43" i="26"/>
  <c r="I42" i="26"/>
  <c r="A41" i="26"/>
  <c r="A42" i="26" s="1"/>
  <c r="A43" i="26" s="1"/>
  <c r="A44" i="26" s="1"/>
  <c r="A45" i="26" s="1"/>
  <c r="I40" i="26"/>
  <c r="A40" i="26"/>
  <c r="I39" i="26"/>
  <c r="A39" i="26"/>
  <c r="G11" i="26"/>
  <c r="A6" i="26"/>
  <c r="I5" i="26"/>
  <c r="I38" i="26" s="1"/>
  <c r="G5" i="26"/>
  <c r="H196" i="25"/>
  <c r="E164" i="25"/>
  <c r="H163" i="25"/>
  <c r="H166" i="25" s="1"/>
  <c r="D163" i="25" s="1"/>
  <c r="E163" i="25" s="1"/>
  <c r="G163" i="25"/>
  <c r="G166" i="25" s="1"/>
  <c r="D162" i="25" s="1"/>
  <c r="E162" i="25" s="1"/>
  <c r="F163" i="25"/>
  <c r="F162" i="25"/>
  <c r="F161" i="25"/>
  <c r="I137" i="25"/>
  <c r="I180" i="25" s="1"/>
  <c r="F130" i="25"/>
  <c r="I123" i="25"/>
  <c r="I190" i="25" s="1"/>
  <c r="G114" i="25"/>
  <c r="C114" i="25"/>
  <c r="A114" i="25"/>
  <c r="E114" i="25" s="1"/>
  <c r="H113" i="25"/>
  <c r="F112" i="25"/>
  <c r="G110" i="25"/>
  <c r="E110" i="25"/>
  <c r="F110" i="25" s="1"/>
  <c r="H110" i="25" s="1"/>
  <c r="I110" i="25" s="1"/>
  <c r="I95" i="25" s="1"/>
  <c r="C110" i="25"/>
  <c r="A110" i="25"/>
  <c r="G106" i="25"/>
  <c r="C106" i="25"/>
  <c r="A106" i="25"/>
  <c r="I101" i="25"/>
  <c r="I100" i="25"/>
  <c r="I99" i="25"/>
  <c r="I98" i="25"/>
  <c r="A95" i="25"/>
  <c r="A96" i="25" s="1"/>
  <c r="A97" i="25" s="1"/>
  <c r="A98" i="25" s="1"/>
  <c r="H85" i="25"/>
  <c r="H78" i="25"/>
  <c r="H66" i="25"/>
  <c r="I45" i="25"/>
  <c r="I44" i="25"/>
  <c r="I43" i="25"/>
  <c r="I42" i="25"/>
  <c r="I40" i="25"/>
  <c r="I39" i="25"/>
  <c r="A39" i="25"/>
  <c r="A40" i="25" s="1"/>
  <c r="A41" i="25" s="1"/>
  <c r="A42" i="25" s="1"/>
  <c r="A43" i="25" s="1"/>
  <c r="A44" i="25" s="1"/>
  <c r="A45" i="25" s="1"/>
  <c r="G11" i="25"/>
  <c r="A6" i="25"/>
  <c r="I5" i="25"/>
  <c r="I38" i="25" s="1"/>
  <c r="G5" i="25"/>
  <c r="H196" i="24"/>
  <c r="E164" i="24"/>
  <c r="H163" i="24"/>
  <c r="H166" i="24" s="1"/>
  <c r="D163" i="24" s="1"/>
  <c r="E163" i="24" s="1"/>
  <c r="G163" i="24"/>
  <c r="G166" i="24" s="1"/>
  <c r="D162" i="24" s="1"/>
  <c r="E162" i="24" s="1"/>
  <c r="F163" i="24"/>
  <c r="F162" i="24"/>
  <c r="F161" i="24"/>
  <c r="I137" i="24"/>
  <c r="I180" i="24" s="1"/>
  <c r="F130" i="24"/>
  <c r="I123" i="24"/>
  <c r="I190" i="24" s="1"/>
  <c r="G114" i="24"/>
  <c r="C114" i="24"/>
  <c r="A114" i="24"/>
  <c r="E114" i="24" s="1"/>
  <c r="H113" i="24"/>
  <c r="F112" i="24"/>
  <c r="I110" i="24"/>
  <c r="I95" i="24" s="1"/>
  <c r="G110" i="24"/>
  <c r="E110" i="24"/>
  <c r="F110" i="24" s="1"/>
  <c r="H110" i="24" s="1"/>
  <c r="C110" i="24"/>
  <c r="A110" i="24"/>
  <c r="G106" i="24"/>
  <c r="C106" i="24"/>
  <c r="E106" i="24" s="1"/>
  <c r="A106" i="24"/>
  <c r="I101" i="24"/>
  <c r="I100" i="24"/>
  <c r="I99" i="24"/>
  <c r="I98" i="24"/>
  <c r="A95" i="24"/>
  <c r="A96" i="24" s="1"/>
  <c r="A97" i="24" s="1"/>
  <c r="A98" i="24" s="1"/>
  <c r="H85" i="24"/>
  <c r="H78" i="24"/>
  <c r="H88" i="24" s="1"/>
  <c r="H89" i="24" s="1"/>
  <c r="H91" i="24" s="1"/>
  <c r="H66" i="24"/>
  <c r="I45" i="24"/>
  <c r="I44" i="24"/>
  <c r="I43" i="24"/>
  <c r="I42" i="24"/>
  <c r="I40" i="24"/>
  <c r="I39" i="24"/>
  <c r="A39" i="24"/>
  <c r="A40" i="24" s="1"/>
  <c r="A41" i="24" s="1"/>
  <c r="A42" i="24" s="1"/>
  <c r="A43" i="24" s="1"/>
  <c r="A44" i="24" s="1"/>
  <c r="A45" i="24" s="1"/>
  <c r="G11" i="24"/>
  <c r="A6" i="24"/>
  <c r="I5" i="24"/>
  <c r="I38" i="24" s="1"/>
  <c r="G5" i="24"/>
  <c r="H196" i="23"/>
  <c r="E164" i="23"/>
  <c r="H163" i="23"/>
  <c r="H166" i="23" s="1"/>
  <c r="D163" i="23" s="1"/>
  <c r="E163" i="23" s="1"/>
  <c r="G163" i="23"/>
  <c r="G166" i="23" s="1"/>
  <c r="D162" i="23" s="1"/>
  <c r="E162" i="23" s="1"/>
  <c r="F163" i="23"/>
  <c r="F162" i="23"/>
  <c r="F161" i="23"/>
  <c r="I137" i="23"/>
  <c r="I180" i="23" s="1"/>
  <c r="F130" i="23"/>
  <c r="I123" i="23"/>
  <c r="I190" i="23" s="1"/>
  <c r="G114" i="23"/>
  <c r="C114" i="23"/>
  <c r="A114" i="23"/>
  <c r="E114" i="23" s="1"/>
  <c r="H113" i="23"/>
  <c r="F112" i="23"/>
  <c r="G110" i="23"/>
  <c r="E110" i="23"/>
  <c r="F110" i="23" s="1"/>
  <c r="H110" i="23" s="1"/>
  <c r="I110" i="23" s="1"/>
  <c r="I95" i="23" s="1"/>
  <c r="C110" i="23"/>
  <c r="A110" i="23"/>
  <c r="G106" i="23"/>
  <c r="C106" i="23"/>
  <c r="A106" i="23"/>
  <c r="I101" i="23"/>
  <c r="I100" i="23"/>
  <c r="I99" i="23"/>
  <c r="I98" i="23"/>
  <c r="A95" i="23"/>
  <c r="A96" i="23" s="1"/>
  <c r="A97" i="23" s="1"/>
  <c r="A98" i="23" s="1"/>
  <c r="H85" i="23"/>
  <c r="H78" i="23"/>
  <c r="H66" i="23"/>
  <c r="I45" i="23"/>
  <c r="I44" i="23"/>
  <c r="I43" i="23"/>
  <c r="I42" i="23"/>
  <c r="I40" i="23"/>
  <c r="I39" i="23"/>
  <c r="A39" i="23"/>
  <c r="A40" i="23" s="1"/>
  <c r="A41" i="23" s="1"/>
  <c r="A42" i="23" s="1"/>
  <c r="A43" i="23" s="1"/>
  <c r="A44" i="23" s="1"/>
  <c r="A45" i="23" s="1"/>
  <c r="G11" i="23"/>
  <c r="A6" i="23"/>
  <c r="I5" i="23"/>
  <c r="I38" i="23" s="1"/>
  <c r="G5" i="23"/>
  <c r="H196" i="22"/>
  <c r="H166" i="22"/>
  <c r="D163" i="22" s="1"/>
  <c r="E163" i="22" s="1"/>
  <c r="E164" i="22"/>
  <c r="H163" i="22"/>
  <c r="G163" i="22"/>
  <c r="G166" i="22" s="1"/>
  <c r="D162" i="22" s="1"/>
  <c r="E162" i="22" s="1"/>
  <c r="F163" i="22"/>
  <c r="F162" i="22"/>
  <c r="F161" i="22"/>
  <c r="I137" i="22"/>
  <c r="I180" i="22" s="1"/>
  <c r="F130" i="22"/>
  <c r="I123" i="22"/>
  <c r="I190" i="22" s="1"/>
  <c r="G114" i="22"/>
  <c r="C114" i="22"/>
  <c r="A114" i="22"/>
  <c r="E114" i="22" s="1"/>
  <c r="H113" i="22"/>
  <c r="F112" i="22"/>
  <c r="G110" i="22"/>
  <c r="E110" i="22"/>
  <c r="F110" i="22" s="1"/>
  <c r="H110" i="22" s="1"/>
  <c r="I110" i="22" s="1"/>
  <c r="I95" i="22" s="1"/>
  <c r="C110" i="22"/>
  <c r="A110" i="22"/>
  <c r="G106" i="22"/>
  <c r="C106" i="22"/>
  <c r="A106" i="22"/>
  <c r="I101" i="22"/>
  <c r="I100" i="22"/>
  <c r="I99" i="22"/>
  <c r="I98" i="22"/>
  <c r="A95" i="22"/>
  <c r="A96" i="22" s="1"/>
  <c r="A97" i="22" s="1"/>
  <c r="A98" i="22" s="1"/>
  <c r="H85" i="22"/>
  <c r="H78" i="22"/>
  <c r="H66" i="22"/>
  <c r="I45" i="22"/>
  <c r="I44" i="22"/>
  <c r="I43" i="22"/>
  <c r="I42" i="22"/>
  <c r="I40" i="22"/>
  <c r="I39" i="22"/>
  <c r="A39" i="22"/>
  <c r="A40" i="22" s="1"/>
  <c r="A41" i="22" s="1"/>
  <c r="A42" i="22" s="1"/>
  <c r="A43" i="22" s="1"/>
  <c r="A44" i="22" s="1"/>
  <c r="A45" i="22" s="1"/>
  <c r="G11" i="22"/>
  <c r="A6" i="22"/>
  <c r="I5" i="22"/>
  <c r="I38" i="22" s="1"/>
  <c r="G5" i="22"/>
  <c r="H196" i="21"/>
  <c r="E164" i="21"/>
  <c r="H163" i="21"/>
  <c r="H166" i="21" s="1"/>
  <c r="D163" i="21" s="1"/>
  <c r="E163" i="21" s="1"/>
  <c r="G163" i="21"/>
  <c r="G166" i="21" s="1"/>
  <c r="D162" i="21" s="1"/>
  <c r="E162" i="21" s="1"/>
  <c r="F163" i="21"/>
  <c r="F162" i="21"/>
  <c r="F161" i="21"/>
  <c r="I137" i="21"/>
  <c r="I180" i="21" s="1"/>
  <c r="F130" i="21"/>
  <c r="I123" i="21"/>
  <c r="I190" i="21" s="1"/>
  <c r="G114" i="21"/>
  <c r="C114" i="21"/>
  <c r="A114" i="21"/>
  <c r="E114" i="21" s="1"/>
  <c r="H113" i="21"/>
  <c r="F112" i="21"/>
  <c r="G110" i="21"/>
  <c r="E110" i="21"/>
  <c r="F110" i="21" s="1"/>
  <c r="H110" i="21" s="1"/>
  <c r="I110" i="21" s="1"/>
  <c r="I95" i="21" s="1"/>
  <c r="C110" i="21"/>
  <c r="A110" i="21"/>
  <c r="G106" i="21"/>
  <c r="C106" i="21"/>
  <c r="A106" i="21"/>
  <c r="I101" i="21"/>
  <c r="I100" i="21"/>
  <c r="I99" i="21"/>
  <c r="I98" i="21"/>
  <c r="A95" i="21"/>
  <c r="A96" i="21" s="1"/>
  <c r="A97" i="21" s="1"/>
  <c r="A98" i="21" s="1"/>
  <c r="H85" i="21"/>
  <c r="H78" i="21"/>
  <c r="H66" i="21"/>
  <c r="H88" i="21" s="1"/>
  <c r="H89" i="21" s="1"/>
  <c r="H91" i="21" s="1"/>
  <c r="I45" i="21"/>
  <c r="I44" i="21"/>
  <c r="I43" i="21"/>
  <c r="I42" i="21"/>
  <c r="I40" i="21"/>
  <c r="I39" i="21"/>
  <c r="A39" i="21"/>
  <c r="A40" i="21" s="1"/>
  <c r="A41" i="21" s="1"/>
  <c r="A42" i="21" s="1"/>
  <c r="A43" i="21" s="1"/>
  <c r="A44" i="21" s="1"/>
  <c r="A45" i="21" s="1"/>
  <c r="G11" i="21"/>
  <c r="A6" i="21"/>
  <c r="I5" i="21"/>
  <c r="I38" i="21" s="1"/>
  <c r="G5" i="21"/>
  <c r="H196" i="20"/>
  <c r="E164" i="20"/>
  <c r="H163" i="20"/>
  <c r="H166" i="20" s="1"/>
  <c r="G163" i="20"/>
  <c r="G166" i="20" s="1"/>
  <c r="D162" i="20" s="1"/>
  <c r="E162" i="20" s="1"/>
  <c r="F163" i="20"/>
  <c r="D163" i="20"/>
  <c r="E163" i="20" s="1"/>
  <c r="F162" i="20"/>
  <c r="F161" i="20"/>
  <c r="I137" i="20"/>
  <c r="I180" i="20" s="1"/>
  <c r="F130" i="20"/>
  <c r="I123" i="20"/>
  <c r="I190" i="20" s="1"/>
  <c r="G114" i="20"/>
  <c r="C114" i="20"/>
  <c r="A114" i="20"/>
  <c r="E114" i="20" s="1"/>
  <c r="H113" i="20"/>
  <c r="F112" i="20"/>
  <c r="G110" i="20"/>
  <c r="C110" i="20"/>
  <c r="A110" i="20"/>
  <c r="E110" i="20" s="1"/>
  <c r="F110" i="20" s="1"/>
  <c r="H110" i="20" s="1"/>
  <c r="G106" i="20"/>
  <c r="C106" i="20"/>
  <c r="A106" i="20"/>
  <c r="I101" i="20"/>
  <c r="I100" i="20"/>
  <c r="I99" i="20"/>
  <c r="I98" i="20"/>
  <c r="A95" i="20"/>
  <c r="A96" i="20" s="1"/>
  <c r="A97" i="20" s="1"/>
  <c r="A98" i="20" s="1"/>
  <c r="H85" i="20"/>
  <c r="H78" i="20"/>
  <c r="H66" i="20"/>
  <c r="I45" i="20"/>
  <c r="A45" i="20"/>
  <c r="I44" i="20"/>
  <c r="I43" i="20"/>
  <c r="I42" i="20"/>
  <c r="A41" i="20"/>
  <c r="A42" i="20" s="1"/>
  <c r="A43" i="20" s="1"/>
  <c r="A44" i="20" s="1"/>
  <c r="I40" i="20"/>
  <c r="A40" i="20"/>
  <c r="I39" i="20"/>
  <c r="A39" i="20"/>
  <c r="G11" i="20"/>
  <c r="A6" i="20"/>
  <c r="I5" i="20"/>
  <c r="I38" i="20" s="1"/>
  <c r="G5" i="20"/>
  <c r="H196" i="19"/>
  <c r="E164" i="19"/>
  <c r="H163" i="19"/>
  <c r="H166" i="19" s="1"/>
  <c r="D163" i="19" s="1"/>
  <c r="E163" i="19" s="1"/>
  <c r="G163" i="19"/>
  <c r="G166" i="19" s="1"/>
  <c r="D162" i="19" s="1"/>
  <c r="E162" i="19" s="1"/>
  <c r="F163" i="19"/>
  <c r="F162" i="19"/>
  <c r="F161" i="19"/>
  <c r="I137" i="19"/>
  <c r="I180" i="19" s="1"/>
  <c r="F130" i="19"/>
  <c r="I123" i="19" s="1"/>
  <c r="G114" i="19"/>
  <c r="C114" i="19"/>
  <c r="A114" i="19"/>
  <c r="E114" i="19" s="1"/>
  <c r="H113" i="19"/>
  <c r="F112" i="19"/>
  <c r="G110" i="19"/>
  <c r="E110" i="19"/>
  <c r="F110" i="19" s="1"/>
  <c r="H110" i="19" s="1"/>
  <c r="I110" i="19" s="1"/>
  <c r="I95" i="19" s="1"/>
  <c r="C110" i="19"/>
  <c r="A110" i="19"/>
  <c r="G106" i="19"/>
  <c r="C106" i="19"/>
  <c r="A106" i="19"/>
  <c r="I101" i="19"/>
  <c r="I100" i="19"/>
  <c r="I99" i="19"/>
  <c r="I98" i="19"/>
  <c r="A95" i="19"/>
  <c r="A96" i="19" s="1"/>
  <c r="A97" i="19" s="1"/>
  <c r="A98" i="19" s="1"/>
  <c r="H85" i="19"/>
  <c r="H78" i="19"/>
  <c r="H66" i="19"/>
  <c r="I45" i="19"/>
  <c r="I44" i="19"/>
  <c r="I43" i="19"/>
  <c r="I42" i="19"/>
  <c r="I40" i="19"/>
  <c r="I39" i="19"/>
  <c r="A39" i="19"/>
  <c r="A40" i="19" s="1"/>
  <c r="A41" i="19" s="1"/>
  <c r="A42" i="19" s="1"/>
  <c r="A43" i="19" s="1"/>
  <c r="A44" i="19" s="1"/>
  <c r="A45" i="19" s="1"/>
  <c r="G11" i="19"/>
  <c r="A6" i="19"/>
  <c r="I5" i="19"/>
  <c r="I38" i="19" s="1"/>
  <c r="G5" i="19"/>
  <c r="H196" i="18"/>
  <c r="E164" i="18"/>
  <c r="H163" i="18"/>
  <c r="H166" i="18" s="1"/>
  <c r="D163" i="18" s="1"/>
  <c r="E163" i="18" s="1"/>
  <c r="G163" i="18"/>
  <c r="G166" i="18" s="1"/>
  <c r="D162" i="18" s="1"/>
  <c r="E162" i="18" s="1"/>
  <c r="F163" i="18"/>
  <c r="F162" i="18"/>
  <c r="F161" i="18"/>
  <c r="I137" i="18"/>
  <c r="I180" i="18" s="1"/>
  <c r="F130" i="18"/>
  <c r="I123" i="18"/>
  <c r="I190" i="18" s="1"/>
  <c r="G114" i="18"/>
  <c r="C114" i="18"/>
  <c r="A114" i="18"/>
  <c r="E114" i="18" s="1"/>
  <c r="H113" i="18"/>
  <c r="F112" i="18"/>
  <c r="G110" i="18"/>
  <c r="C110" i="18"/>
  <c r="A110" i="18"/>
  <c r="E110" i="18" s="1"/>
  <c r="G106" i="18"/>
  <c r="C106" i="18"/>
  <c r="A106" i="18"/>
  <c r="I101" i="18"/>
  <c r="I100" i="18"/>
  <c r="I99" i="18"/>
  <c r="I98" i="18"/>
  <c r="A95" i="18"/>
  <c r="A96" i="18" s="1"/>
  <c r="A97" i="18" s="1"/>
  <c r="A98" i="18" s="1"/>
  <c r="H85" i="18"/>
  <c r="H78" i="18"/>
  <c r="H66" i="18"/>
  <c r="I45" i="18"/>
  <c r="I44" i="18"/>
  <c r="I43" i="18"/>
  <c r="I42" i="18"/>
  <c r="A41" i="18"/>
  <c r="A42" i="18" s="1"/>
  <c r="A43" i="18" s="1"/>
  <c r="A44" i="18" s="1"/>
  <c r="A45" i="18" s="1"/>
  <c r="I40" i="18"/>
  <c r="A40" i="18"/>
  <c r="I39" i="18"/>
  <c r="A39" i="18"/>
  <c r="G11" i="18"/>
  <c r="A6" i="18"/>
  <c r="I5" i="18"/>
  <c r="I38" i="18" s="1"/>
  <c r="G5" i="18"/>
  <c r="H196" i="17"/>
  <c r="E164" i="17"/>
  <c r="H163" i="17"/>
  <c r="H166" i="17" s="1"/>
  <c r="D163" i="17" s="1"/>
  <c r="E163" i="17" s="1"/>
  <c r="G163" i="17"/>
  <c r="G166" i="17" s="1"/>
  <c r="D162" i="17" s="1"/>
  <c r="E162" i="17" s="1"/>
  <c r="F163" i="17"/>
  <c r="F162" i="17"/>
  <c r="F161" i="17"/>
  <c r="I137" i="17"/>
  <c r="I180" i="17" s="1"/>
  <c r="F130" i="17"/>
  <c r="I123" i="17"/>
  <c r="I190" i="17" s="1"/>
  <c r="G114" i="17"/>
  <c r="C114" i="17"/>
  <c r="A114" i="17"/>
  <c r="E114" i="17" s="1"/>
  <c r="H113" i="17"/>
  <c r="F112" i="17"/>
  <c r="G110" i="17"/>
  <c r="C110" i="17"/>
  <c r="A110" i="17"/>
  <c r="E110" i="17" s="1"/>
  <c r="G106" i="17"/>
  <c r="C106" i="17"/>
  <c r="A106" i="17"/>
  <c r="I101" i="17"/>
  <c r="I100" i="17"/>
  <c r="I99" i="17"/>
  <c r="I98" i="17"/>
  <c r="A95" i="17"/>
  <c r="A96" i="17" s="1"/>
  <c r="A97" i="17" s="1"/>
  <c r="A98" i="17" s="1"/>
  <c r="H85" i="17"/>
  <c r="H78" i="17"/>
  <c r="H66" i="17"/>
  <c r="I45" i="17"/>
  <c r="I44" i="17"/>
  <c r="I43" i="17"/>
  <c r="I42" i="17"/>
  <c r="I40" i="17"/>
  <c r="I39" i="17"/>
  <c r="A39" i="17"/>
  <c r="A40" i="17" s="1"/>
  <c r="A41" i="17" s="1"/>
  <c r="A42" i="17" s="1"/>
  <c r="A43" i="17" s="1"/>
  <c r="A44" i="17" s="1"/>
  <c r="A45" i="17" s="1"/>
  <c r="G11" i="17"/>
  <c r="A6" i="17"/>
  <c r="I5" i="17"/>
  <c r="I38" i="17" s="1"/>
  <c r="G5" i="17"/>
  <c r="H196" i="16"/>
  <c r="E164" i="16"/>
  <c r="H163" i="16"/>
  <c r="H166" i="16" s="1"/>
  <c r="D163" i="16" s="1"/>
  <c r="E163" i="16" s="1"/>
  <c r="G163" i="16"/>
  <c r="G166" i="16" s="1"/>
  <c r="D162" i="16" s="1"/>
  <c r="E162" i="16" s="1"/>
  <c r="F163" i="16"/>
  <c r="F162" i="16"/>
  <c r="F161" i="16"/>
  <c r="I137" i="16"/>
  <c r="I180" i="16" s="1"/>
  <c r="F130" i="16"/>
  <c r="I123" i="16"/>
  <c r="I190" i="16" s="1"/>
  <c r="G114" i="16"/>
  <c r="C114" i="16"/>
  <c r="A114" i="16"/>
  <c r="E114" i="16" s="1"/>
  <c r="H113" i="16"/>
  <c r="F112" i="16"/>
  <c r="G110" i="16"/>
  <c r="C110" i="16"/>
  <c r="A110" i="16"/>
  <c r="E110" i="16" s="1"/>
  <c r="F110" i="16" s="1"/>
  <c r="H110" i="16" s="1"/>
  <c r="G106" i="16"/>
  <c r="C106" i="16"/>
  <c r="A106" i="16"/>
  <c r="I101" i="16"/>
  <c r="I100" i="16"/>
  <c r="I99" i="16"/>
  <c r="I98" i="16"/>
  <c r="A95" i="16"/>
  <c r="A96" i="16" s="1"/>
  <c r="A97" i="16" s="1"/>
  <c r="A98" i="16" s="1"/>
  <c r="H85" i="16"/>
  <c r="H78" i="16"/>
  <c r="H66" i="16"/>
  <c r="I45" i="16"/>
  <c r="A45" i="16"/>
  <c r="I44" i="16"/>
  <c r="I43" i="16"/>
  <c r="I42" i="16"/>
  <c r="A41" i="16"/>
  <c r="A42" i="16" s="1"/>
  <c r="A43" i="16" s="1"/>
  <c r="A44" i="16" s="1"/>
  <c r="I40" i="16"/>
  <c r="A40" i="16"/>
  <c r="I39" i="16"/>
  <c r="A39" i="16"/>
  <c r="G11" i="16"/>
  <c r="A6" i="16"/>
  <c r="I5" i="16"/>
  <c r="I38" i="16" s="1"/>
  <c r="G5" i="16"/>
  <c r="H196" i="15"/>
  <c r="E164" i="15"/>
  <c r="H163" i="15"/>
  <c r="H166" i="15" s="1"/>
  <c r="D163" i="15" s="1"/>
  <c r="E163" i="15" s="1"/>
  <c r="G163" i="15"/>
  <c r="G166" i="15" s="1"/>
  <c r="D162" i="15" s="1"/>
  <c r="E162" i="15" s="1"/>
  <c r="F163" i="15"/>
  <c r="F162" i="15"/>
  <c r="F161" i="15"/>
  <c r="I137" i="15"/>
  <c r="I180" i="15" s="1"/>
  <c r="F130" i="15"/>
  <c r="G114" i="15"/>
  <c r="C114" i="15"/>
  <c r="A114" i="15"/>
  <c r="E114" i="15" s="1"/>
  <c r="H113" i="15"/>
  <c r="F112" i="15"/>
  <c r="G110" i="15"/>
  <c r="C110" i="15"/>
  <c r="A110" i="15"/>
  <c r="E110" i="15" s="1"/>
  <c r="G106" i="15"/>
  <c r="C106" i="15"/>
  <c r="A106" i="15"/>
  <c r="E106" i="15" s="1"/>
  <c r="I101" i="15"/>
  <c r="I100" i="15"/>
  <c r="I99" i="15"/>
  <c r="I98" i="15"/>
  <c r="A95" i="15"/>
  <c r="A96" i="15" s="1"/>
  <c r="A97" i="15" s="1"/>
  <c r="A98" i="15" s="1"/>
  <c r="H85" i="15"/>
  <c r="H78" i="15"/>
  <c r="H66" i="15"/>
  <c r="I45" i="15"/>
  <c r="I44" i="15"/>
  <c r="I43" i="15"/>
  <c r="I42" i="15"/>
  <c r="I40" i="15"/>
  <c r="A40" i="15"/>
  <c r="A41" i="15" s="1"/>
  <c r="A42" i="15" s="1"/>
  <c r="A43" i="15" s="1"/>
  <c r="A44" i="15" s="1"/>
  <c r="A45" i="15" s="1"/>
  <c r="I39" i="15"/>
  <c r="A39" i="15"/>
  <c r="G11" i="15"/>
  <c r="A6" i="15"/>
  <c r="I5" i="15"/>
  <c r="I38" i="15" s="1"/>
  <c r="G5" i="15"/>
  <c r="H196" i="14"/>
  <c r="H166" i="14"/>
  <c r="E164" i="14"/>
  <c r="H163" i="14"/>
  <c r="G163" i="14"/>
  <c r="G166" i="14" s="1"/>
  <c r="D162" i="14" s="1"/>
  <c r="E162" i="14" s="1"/>
  <c r="F163" i="14"/>
  <c r="D163" i="14"/>
  <c r="E163" i="14" s="1"/>
  <c r="F162" i="14"/>
  <c r="F161" i="14"/>
  <c r="I137" i="14"/>
  <c r="I180" i="14" s="1"/>
  <c r="F130" i="14"/>
  <c r="I123" i="14"/>
  <c r="I190" i="14" s="1"/>
  <c r="G114" i="14"/>
  <c r="C114" i="14"/>
  <c r="A114" i="14"/>
  <c r="E114" i="14" s="1"/>
  <c r="H113" i="14"/>
  <c r="F112" i="14"/>
  <c r="G110" i="14"/>
  <c r="E110" i="14"/>
  <c r="F110" i="14" s="1"/>
  <c r="H110" i="14" s="1"/>
  <c r="I110" i="14" s="1"/>
  <c r="I95" i="14" s="1"/>
  <c r="C110" i="14"/>
  <c r="A110" i="14"/>
  <c r="G106" i="14"/>
  <c r="C106" i="14"/>
  <c r="E106" i="14" s="1"/>
  <c r="A106" i="14"/>
  <c r="I101" i="14"/>
  <c r="I100" i="14"/>
  <c r="I99" i="14"/>
  <c r="I98" i="14"/>
  <c r="A95" i="14"/>
  <c r="A96" i="14" s="1"/>
  <c r="A97" i="14" s="1"/>
  <c r="A98" i="14" s="1"/>
  <c r="H85" i="14"/>
  <c r="H78" i="14"/>
  <c r="H66" i="14"/>
  <c r="I45" i="14"/>
  <c r="I44" i="14"/>
  <c r="I43" i="14"/>
  <c r="I42" i="14"/>
  <c r="I40" i="14"/>
  <c r="I39" i="14"/>
  <c r="A39" i="14"/>
  <c r="A40" i="14" s="1"/>
  <c r="A41" i="14" s="1"/>
  <c r="A42" i="14" s="1"/>
  <c r="A43" i="14" s="1"/>
  <c r="A44" i="14" s="1"/>
  <c r="A45" i="14" s="1"/>
  <c r="G11" i="14"/>
  <c r="A6" i="14"/>
  <c r="I5" i="14"/>
  <c r="I38" i="14" s="1"/>
  <c r="G5" i="14"/>
  <c r="E106" i="30" l="1"/>
  <c r="I106" i="30" s="1"/>
  <c r="I97" i="30" s="1"/>
  <c r="E106" i="31"/>
  <c r="E106" i="29"/>
  <c r="I106" i="29" s="1"/>
  <c r="I97" i="29" s="1"/>
  <c r="E106" i="28"/>
  <c r="E106" i="26"/>
  <c r="I106" i="26" s="1"/>
  <c r="I97" i="26" s="1"/>
  <c r="E106" i="25"/>
  <c r="I106" i="25" s="1"/>
  <c r="I97" i="25" s="1"/>
  <c r="E106" i="23"/>
  <c r="I106" i="23" s="1"/>
  <c r="I97" i="23" s="1"/>
  <c r="E106" i="22"/>
  <c r="I106" i="22" s="1"/>
  <c r="I97" i="22" s="1"/>
  <c r="E106" i="21"/>
  <c r="E106" i="20"/>
  <c r="E106" i="19"/>
  <c r="E106" i="18"/>
  <c r="E106" i="17"/>
  <c r="E106" i="16"/>
  <c r="I110" i="31"/>
  <c r="I95" i="31" s="1"/>
  <c r="F110" i="31"/>
  <c r="H110" i="31" s="1"/>
  <c r="F106" i="31"/>
  <c r="H106" i="31" s="1"/>
  <c r="I106" i="31" s="1"/>
  <c r="I97" i="31" s="1"/>
  <c r="I25" i="31"/>
  <c r="I41" i="31" s="1"/>
  <c r="I114" i="31"/>
  <c r="I94" i="31" s="1"/>
  <c r="F114" i="31"/>
  <c r="H114" i="31" s="1"/>
  <c r="H88" i="31"/>
  <c r="H89" i="31" s="1"/>
  <c r="H91" i="31" s="1"/>
  <c r="I25" i="30"/>
  <c r="I41" i="30" s="1"/>
  <c r="F106" i="30"/>
  <c r="H106" i="30" s="1"/>
  <c r="F114" i="30"/>
  <c r="H114" i="30" s="1"/>
  <c r="I114" i="30" s="1"/>
  <c r="I94" i="30" s="1"/>
  <c r="H88" i="30"/>
  <c r="H89" i="30" s="1"/>
  <c r="H91" i="30" s="1"/>
  <c r="F110" i="29"/>
  <c r="H110" i="29" s="1"/>
  <c r="I110" i="29"/>
  <c r="I95" i="29" s="1"/>
  <c r="I25" i="29"/>
  <c r="I41" i="29" s="1"/>
  <c r="I46" i="29"/>
  <c r="I193" i="29" s="1"/>
  <c r="F106" i="29"/>
  <c r="H106" i="29" s="1"/>
  <c r="F114" i="29"/>
  <c r="H114" i="29" s="1"/>
  <c r="I114" i="29" s="1"/>
  <c r="I94" i="29" s="1"/>
  <c r="H88" i="29"/>
  <c r="H89" i="29" s="1"/>
  <c r="H91" i="29" s="1"/>
  <c r="I46" i="28"/>
  <c r="H38" i="28"/>
  <c r="I25" i="28"/>
  <c r="I41" i="28" s="1"/>
  <c r="F106" i="28"/>
  <c r="H106" i="28" s="1"/>
  <c r="I106" i="28"/>
  <c r="I97" i="28" s="1"/>
  <c r="F114" i="28"/>
  <c r="H114" i="28" s="1"/>
  <c r="I114" i="28" s="1"/>
  <c r="I94" i="28" s="1"/>
  <c r="H88" i="28"/>
  <c r="H89" i="28" s="1"/>
  <c r="H91" i="28" s="1"/>
  <c r="I106" i="27"/>
  <c r="I97" i="27" s="1"/>
  <c r="F106" i="27"/>
  <c r="H106" i="27" s="1"/>
  <c r="I25" i="27"/>
  <c r="I41" i="27" s="1"/>
  <c r="I110" i="27"/>
  <c r="I95" i="27" s="1"/>
  <c r="F114" i="27"/>
  <c r="H114" i="27" s="1"/>
  <c r="I114" i="27" s="1"/>
  <c r="I94" i="27" s="1"/>
  <c r="H88" i="27"/>
  <c r="H89" i="27" s="1"/>
  <c r="H91" i="27" s="1"/>
  <c r="F114" i="26"/>
  <c r="H114" i="26" s="1"/>
  <c r="I114" i="26" s="1"/>
  <c r="I94" i="26" s="1"/>
  <c r="I25" i="26"/>
  <c r="I41" i="26" s="1"/>
  <c r="F106" i="26"/>
  <c r="H106" i="26" s="1"/>
  <c r="I110" i="26"/>
  <c r="I95" i="26" s="1"/>
  <c r="H88" i="26"/>
  <c r="H89" i="26" s="1"/>
  <c r="H91" i="26" s="1"/>
  <c r="F106" i="25"/>
  <c r="H106" i="25" s="1"/>
  <c r="I25" i="25"/>
  <c r="I41" i="25" s="1"/>
  <c r="F114" i="25"/>
  <c r="H114" i="25" s="1"/>
  <c r="I114" i="25" s="1"/>
  <c r="I94" i="25" s="1"/>
  <c r="H88" i="25"/>
  <c r="H89" i="25" s="1"/>
  <c r="H91" i="25" s="1"/>
  <c r="F114" i="24"/>
  <c r="H114" i="24" s="1"/>
  <c r="I114" i="24" s="1"/>
  <c r="I94" i="24" s="1"/>
  <c r="I25" i="24"/>
  <c r="I41" i="24" s="1"/>
  <c r="F106" i="24"/>
  <c r="H106" i="24" s="1"/>
  <c r="I106" i="24"/>
  <c r="I97" i="24" s="1"/>
  <c r="F106" i="23"/>
  <c r="H106" i="23" s="1"/>
  <c r="I25" i="23"/>
  <c r="I41" i="23" s="1"/>
  <c r="F114" i="23"/>
  <c r="H114" i="23" s="1"/>
  <c r="I114" i="23" s="1"/>
  <c r="I94" i="23" s="1"/>
  <c r="H88" i="23"/>
  <c r="H89" i="23" s="1"/>
  <c r="H91" i="23" s="1"/>
  <c r="I25" i="22"/>
  <c r="I41" i="22" s="1"/>
  <c r="I46" i="22" s="1"/>
  <c r="F106" i="22"/>
  <c r="H106" i="22" s="1"/>
  <c r="F114" i="22"/>
  <c r="H114" i="22" s="1"/>
  <c r="I114" i="22" s="1"/>
  <c r="I94" i="22" s="1"/>
  <c r="H88" i="22"/>
  <c r="H89" i="22" s="1"/>
  <c r="H91" i="22" s="1"/>
  <c r="F106" i="21"/>
  <c r="H106" i="21" s="1"/>
  <c r="I25" i="21"/>
  <c r="I41" i="21" s="1"/>
  <c r="F114" i="21"/>
  <c r="H114" i="21" s="1"/>
  <c r="I114" i="21" s="1"/>
  <c r="I94" i="21" s="1"/>
  <c r="I25" i="20"/>
  <c r="I41" i="20" s="1"/>
  <c r="F106" i="20"/>
  <c r="H106" i="20" s="1"/>
  <c r="I110" i="20"/>
  <c r="I95" i="20" s="1"/>
  <c r="F114" i="20"/>
  <c r="H114" i="20" s="1"/>
  <c r="I114" i="20" s="1"/>
  <c r="I94" i="20" s="1"/>
  <c r="H88" i="20"/>
  <c r="H89" i="20" s="1"/>
  <c r="H91" i="20" s="1"/>
  <c r="I190" i="19"/>
  <c r="I25" i="19"/>
  <c r="I41" i="19" s="1"/>
  <c r="F106" i="19"/>
  <c r="H106" i="19" s="1"/>
  <c r="F114" i="19"/>
  <c r="H114" i="19" s="1"/>
  <c r="I114" i="19" s="1"/>
  <c r="I94" i="19" s="1"/>
  <c r="H88" i="19"/>
  <c r="H89" i="19" s="1"/>
  <c r="H91" i="19" s="1"/>
  <c r="F106" i="18"/>
  <c r="H106" i="18" s="1"/>
  <c r="I25" i="18"/>
  <c r="I41" i="18" s="1"/>
  <c r="F110" i="18"/>
  <c r="H110" i="18" s="1"/>
  <c r="I110" i="18" s="1"/>
  <c r="I95" i="18" s="1"/>
  <c r="F114" i="18"/>
  <c r="H114" i="18" s="1"/>
  <c r="I114" i="18" s="1"/>
  <c r="I94" i="18" s="1"/>
  <c r="H88" i="18"/>
  <c r="H89" i="18" s="1"/>
  <c r="H91" i="18" s="1"/>
  <c r="F110" i="17"/>
  <c r="H110" i="17" s="1"/>
  <c r="I110" i="17" s="1"/>
  <c r="I95" i="17" s="1"/>
  <c r="F106" i="17"/>
  <c r="H106" i="17" s="1"/>
  <c r="I25" i="17"/>
  <c r="I41" i="17" s="1"/>
  <c r="I46" i="17" s="1"/>
  <c r="F114" i="17"/>
  <c r="H114" i="17" s="1"/>
  <c r="I114" i="17" s="1"/>
  <c r="I94" i="17" s="1"/>
  <c r="H88" i="17"/>
  <c r="H89" i="17" s="1"/>
  <c r="H91" i="17" s="1"/>
  <c r="I25" i="16"/>
  <c r="I41" i="16" s="1"/>
  <c r="F114" i="16"/>
  <c r="H114" i="16" s="1"/>
  <c r="I114" i="16" s="1"/>
  <c r="I94" i="16" s="1"/>
  <c r="H88" i="16"/>
  <c r="H89" i="16" s="1"/>
  <c r="H91" i="16" s="1"/>
  <c r="F106" i="16"/>
  <c r="H106" i="16" s="1"/>
  <c r="I106" i="16" s="1"/>
  <c r="I97" i="16" s="1"/>
  <c r="I110" i="16"/>
  <c r="I95" i="16" s="1"/>
  <c r="I114" i="15"/>
  <c r="I94" i="15" s="1"/>
  <c r="F114" i="15"/>
  <c r="H114" i="15" s="1"/>
  <c r="I25" i="15"/>
  <c r="I41" i="15" s="1"/>
  <c r="F106" i="15"/>
  <c r="H106" i="15" s="1"/>
  <c r="I106" i="15" s="1"/>
  <c r="I97" i="15" s="1"/>
  <c r="F110" i="15"/>
  <c r="H110" i="15" s="1"/>
  <c r="I110" i="15"/>
  <c r="I95" i="15" s="1"/>
  <c r="I123" i="15"/>
  <c r="H88" i="15"/>
  <c r="H89" i="15" s="1"/>
  <c r="H91" i="15" s="1"/>
  <c r="I106" i="14"/>
  <c r="I97" i="14" s="1"/>
  <c r="I25" i="14"/>
  <c r="I41" i="14" s="1"/>
  <c r="F106" i="14"/>
  <c r="H106" i="14" s="1"/>
  <c r="F114" i="14"/>
  <c r="H114" i="14" s="1"/>
  <c r="I114" i="14" s="1"/>
  <c r="I94" i="14" s="1"/>
  <c r="H88" i="14"/>
  <c r="H89" i="14" s="1"/>
  <c r="H91" i="14" s="1"/>
  <c r="H101" i="29" l="1"/>
  <c r="H39" i="29"/>
  <c r="I106" i="21"/>
  <c r="I97" i="21" s="1"/>
  <c r="I102" i="21" s="1"/>
  <c r="I106" i="20"/>
  <c r="I97" i="20" s="1"/>
  <c r="I102" i="20" s="1"/>
  <c r="I106" i="19"/>
  <c r="I97" i="19" s="1"/>
  <c r="I102" i="19" s="1"/>
  <c r="I106" i="18"/>
  <c r="I97" i="18" s="1"/>
  <c r="I106" i="17"/>
  <c r="I97" i="17" s="1"/>
  <c r="H97" i="17" s="1"/>
  <c r="I130" i="31"/>
  <c r="I143" i="31"/>
  <c r="I46" i="31"/>
  <c r="H95" i="31" s="1"/>
  <c r="I102" i="31"/>
  <c r="H94" i="31"/>
  <c r="I102" i="30"/>
  <c r="I143" i="30"/>
  <c r="I130" i="30"/>
  <c r="I46" i="30"/>
  <c r="H94" i="30" s="1"/>
  <c r="I102" i="29"/>
  <c r="H94" i="29"/>
  <c r="H97" i="29"/>
  <c r="I143" i="29"/>
  <c r="I130" i="29"/>
  <c r="I76" i="29"/>
  <c r="I62" i="29"/>
  <c r="H45" i="29"/>
  <c r="I173" i="29"/>
  <c r="I77" i="29"/>
  <c r="I75" i="29"/>
  <c r="I61" i="29"/>
  <c r="I82" i="29"/>
  <c r="I65" i="29"/>
  <c r="I88" i="29"/>
  <c r="I89" i="29" s="1"/>
  <c r="I74" i="29"/>
  <c r="I60" i="29"/>
  <c r="H43" i="29"/>
  <c r="A145" i="29"/>
  <c r="H96" i="29"/>
  <c r="I73" i="29"/>
  <c r="I59" i="29"/>
  <c r="H44" i="29"/>
  <c r="I72" i="29"/>
  <c r="I58" i="29"/>
  <c r="I71" i="29"/>
  <c r="H42" i="29"/>
  <c r="H100" i="29"/>
  <c r="I84" i="29"/>
  <c r="I70" i="29"/>
  <c r="I83" i="29"/>
  <c r="H99" i="29"/>
  <c r="A132" i="29"/>
  <c r="H98" i="29"/>
  <c r="I64" i="29"/>
  <c r="I63" i="29"/>
  <c r="H40" i="29"/>
  <c r="H38" i="29"/>
  <c r="H41" i="29"/>
  <c r="H95" i="29"/>
  <c r="I102" i="28"/>
  <c r="H94" i="28"/>
  <c r="H46" i="28"/>
  <c r="I76" i="28"/>
  <c r="I62" i="28"/>
  <c r="I75" i="28"/>
  <c r="I61" i="28"/>
  <c r="I88" i="28"/>
  <c r="I89" i="28" s="1"/>
  <c r="I74" i="28"/>
  <c r="I60" i="28"/>
  <c r="A145" i="28"/>
  <c r="H96" i="28"/>
  <c r="I73" i="28"/>
  <c r="I59" i="28"/>
  <c r="I72" i="28"/>
  <c r="I58" i="28"/>
  <c r="I66" i="28" s="1"/>
  <c r="I71" i="28"/>
  <c r="H42" i="28"/>
  <c r="H100" i="28"/>
  <c r="I84" i="28"/>
  <c r="I70" i="28"/>
  <c r="I83" i="28"/>
  <c r="H99" i="28"/>
  <c r="I82" i="28"/>
  <c r="I85" i="28" s="1"/>
  <c r="H45" i="28"/>
  <c r="A132" i="28"/>
  <c r="I65" i="28"/>
  <c r="I173" i="28"/>
  <c r="I77" i="28"/>
  <c r="I64" i="28"/>
  <c r="I63" i="28"/>
  <c r="H98" i="28"/>
  <c r="H44" i="28"/>
  <c r="H95" i="28"/>
  <c r="H43" i="28"/>
  <c r="H40" i="28"/>
  <c r="H39" i="28"/>
  <c r="H97" i="28"/>
  <c r="I143" i="28"/>
  <c r="I130" i="28"/>
  <c r="I193" i="28"/>
  <c r="H101" i="28"/>
  <c r="H41" i="28"/>
  <c r="I102" i="27"/>
  <c r="I46" i="27"/>
  <c r="H95" i="27"/>
  <c r="H97" i="27"/>
  <c r="I143" i="27"/>
  <c r="I130" i="27"/>
  <c r="I102" i="26"/>
  <c r="I143" i="26"/>
  <c r="I130" i="26"/>
  <c r="I46" i="26"/>
  <c r="I102" i="25"/>
  <c r="I143" i="25"/>
  <c r="I130" i="25"/>
  <c r="I46" i="25"/>
  <c r="I102" i="24"/>
  <c r="I143" i="24"/>
  <c r="I130" i="24"/>
  <c r="I46" i="24"/>
  <c r="I102" i="23"/>
  <c r="I46" i="23"/>
  <c r="H97" i="23"/>
  <c r="I143" i="23"/>
  <c r="I130" i="23"/>
  <c r="I102" i="22"/>
  <c r="H94" i="22"/>
  <c r="I76" i="22"/>
  <c r="I62" i="22"/>
  <c r="I88" i="22"/>
  <c r="I89" i="22" s="1"/>
  <c r="I74" i="22"/>
  <c r="I60" i="22"/>
  <c r="H43" i="22"/>
  <c r="H39" i="22"/>
  <c r="H96" i="22"/>
  <c r="I73" i="22"/>
  <c r="I59" i="22"/>
  <c r="H45" i="22"/>
  <c r="H98" i="22"/>
  <c r="I64" i="22"/>
  <c r="I173" i="22"/>
  <c r="I77" i="22"/>
  <c r="I75" i="22"/>
  <c r="I61" i="22"/>
  <c r="A145" i="22"/>
  <c r="I72" i="22"/>
  <c r="I58" i="22"/>
  <c r="I66" i="22" s="1"/>
  <c r="I71" i="22"/>
  <c r="H42" i="22"/>
  <c r="H100" i="22"/>
  <c r="I84" i="22"/>
  <c r="I70" i="22"/>
  <c r="I83" i="22"/>
  <c r="H99" i="22"/>
  <c r="I82" i="22"/>
  <c r="I85" i="22" s="1"/>
  <c r="A132" i="22"/>
  <c r="I65" i="22"/>
  <c r="I63" i="22"/>
  <c r="H40" i="22"/>
  <c r="H44" i="22"/>
  <c r="H38" i="22"/>
  <c r="I193" i="22"/>
  <c r="H101" i="22"/>
  <c r="H95" i="22"/>
  <c r="I130" i="22"/>
  <c r="H97" i="22"/>
  <c r="I143" i="22"/>
  <c r="H41" i="22"/>
  <c r="H94" i="21"/>
  <c r="I143" i="21"/>
  <c r="I130" i="21"/>
  <c r="I46" i="21"/>
  <c r="I46" i="20"/>
  <c r="I46" i="19"/>
  <c r="H94" i="19" s="1"/>
  <c r="I130" i="18"/>
  <c r="I143" i="18"/>
  <c r="I102" i="18"/>
  <c r="I46" i="18"/>
  <c r="H97" i="18" s="1"/>
  <c r="I102" i="17"/>
  <c r="H94" i="17"/>
  <c r="I76" i="17"/>
  <c r="I62" i="17"/>
  <c r="I88" i="17"/>
  <c r="I89" i="17" s="1"/>
  <c r="I74" i="17"/>
  <c r="I60" i="17"/>
  <c r="H39" i="17"/>
  <c r="H42" i="17"/>
  <c r="H100" i="17"/>
  <c r="H98" i="17"/>
  <c r="I173" i="17"/>
  <c r="H40" i="17"/>
  <c r="I75" i="17"/>
  <c r="I61" i="17"/>
  <c r="H43" i="17"/>
  <c r="I83" i="17"/>
  <c r="I64" i="17"/>
  <c r="I63" i="17"/>
  <c r="A145" i="17"/>
  <c r="H96" i="17"/>
  <c r="I73" i="17"/>
  <c r="I59" i="17"/>
  <c r="I71" i="17"/>
  <c r="H99" i="17"/>
  <c r="I82" i="17"/>
  <c r="H45" i="17"/>
  <c r="H101" i="17"/>
  <c r="I72" i="17"/>
  <c r="I58" i="17"/>
  <c r="I84" i="17"/>
  <c r="I70" i="17"/>
  <c r="A132" i="17"/>
  <c r="I65" i="17"/>
  <c r="I77" i="17"/>
  <c r="H44" i="17"/>
  <c r="H38" i="17"/>
  <c r="I193" i="17"/>
  <c r="I130" i="17"/>
  <c r="H95" i="17"/>
  <c r="H41" i="17"/>
  <c r="I143" i="16"/>
  <c r="I130" i="16"/>
  <c r="I102" i="16"/>
  <c r="I46" i="16"/>
  <c r="H94" i="16" s="1"/>
  <c r="H95" i="16"/>
  <c r="H97" i="15"/>
  <c r="I143" i="15"/>
  <c r="I130" i="15"/>
  <c r="I190" i="15"/>
  <c r="I102" i="15"/>
  <c r="I46" i="15"/>
  <c r="I102" i="14"/>
  <c r="I130" i="14"/>
  <c r="I143" i="14"/>
  <c r="I46" i="14"/>
  <c r="E22" i="3"/>
  <c r="H97" i="21" l="1"/>
  <c r="I130" i="20"/>
  <c r="I143" i="20"/>
  <c r="I143" i="19"/>
  <c r="I130" i="19"/>
  <c r="I143" i="17"/>
  <c r="G132" i="31"/>
  <c r="I175" i="31"/>
  <c r="G145" i="31"/>
  <c r="I76" i="31"/>
  <c r="I62" i="31"/>
  <c r="I75" i="31"/>
  <c r="I61" i="31"/>
  <c r="H99" i="31"/>
  <c r="I82" i="31"/>
  <c r="H45" i="31"/>
  <c r="I173" i="31"/>
  <c r="H44" i="31"/>
  <c r="H98" i="31"/>
  <c r="I88" i="31"/>
  <c r="I89" i="31" s="1"/>
  <c r="I74" i="31"/>
  <c r="I60" i="31"/>
  <c r="A145" i="31"/>
  <c r="H96" i="31"/>
  <c r="H102" i="31" s="1"/>
  <c r="I73" i="31"/>
  <c r="I59" i="31"/>
  <c r="H100" i="31"/>
  <c r="I84" i="31"/>
  <c r="I77" i="31"/>
  <c r="H101" i="31"/>
  <c r="I72" i="31"/>
  <c r="I58" i="31"/>
  <c r="I71" i="31"/>
  <c r="H42" i="31"/>
  <c r="I70" i="31"/>
  <c r="I83" i="31"/>
  <c r="A132" i="31"/>
  <c r="I65" i="31"/>
  <c r="I64" i="31"/>
  <c r="I63" i="31"/>
  <c r="H40" i="31"/>
  <c r="H39" i="31"/>
  <c r="H38" i="31"/>
  <c r="H43" i="31"/>
  <c r="I193" i="31"/>
  <c r="H41" i="31"/>
  <c r="H97" i="31"/>
  <c r="I76" i="30"/>
  <c r="I62" i="30"/>
  <c r="I88" i="30"/>
  <c r="I89" i="30" s="1"/>
  <c r="I74" i="30"/>
  <c r="I60" i="30"/>
  <c r="H43" i="30"/>
  <c r="H39" i="30"/>
  <c r="A145" i="30"/>
  <c r="H96" i="30"/>
  <c r="I73" i="30"/>
  <c r="I59" i="30"/>
  <c r="H99" i="30"/>
  <c r="I75" i="30"/>
  <c r="I61" i="30"/>
  <c r="I72" i="30"/>
  <c r="I58" i="30"/>
  <c r="I71" i="30"/>
  <c r="H42" i="30"/>
  <c r="H100" i="30"/>
  <c r="I84" i="30"/>
  <c r="I70" i="30"/>
  <c r="I83" i="30"/>
  <c r="I82" i="30"/>
  <c r="I85" i="30" s="1"/>
  <c r="H45" i="30"/>
  <c r="A132" i="30"/>
  <c r="I65" i="30"/>
  <c r="H98" i="30"/>
  <c r="I64" i="30"/>
  <c r="I173" i="30"/>
  <c r="H40" i="30"/>
  <c r="I77" i="30"/>
  <c r="I63" i="30"/>
  <c r="H44" i="30"/>
  <c r="H95" i="30"/>
  <c r="H38" i="30"/>
  <c r="I193" i="30"/>
  <c r="H101" i="30"/>
  <c r="H41" i="30"/>
  <c r="H97" i="30"/>
  <c r="G132" i="30"/>
  <c r="I175" i="30"/>
  <c r="G145" i="30"/>
  <c r="I78" i="29"/>
  <c r="I66" i="29"/>
  <c r="I85" i="29"/>
  <c r="H102" i="29"/>
  <c r="F132" i="29"/>
  <c r="F145" i="29"/>
  <c r="H46" i="29"/>
  <c r="H116" i="29" s="1"/>
  <c r="I175" i="29"/>
  <c r="G132" i="29"/>
  <c r="G145" i="29"/>
  <c r="C145" i="28"/>
  <c r="C132" i="28"/>
  <c r="I91" i="28"/>
  <c r="I116" i="28" s="1"/>
  <c r="A161" i="28" s="1"/>
  <c r="H102" i="28"/>
  <c r="H116" i="28" s="1"/>
  <c r="E145" i="28"/>
  <c r="E132" i="28"/>
  <c r="G132" i="28"/>
  <c r="I175" i="28"/>
  <c r="G145" i="28"/>
  <c r="I78" i="28"/>
  <c r="F132" i="28"/>
  <c r="F145" i="28"/>
  <c r="I76" i="27"/>
  <c r="I62" i="27"/>
  <c r="I61" i="27"/>
  <c r="I88" i="27"/>
  <c r="I89" i="27" s="1"/>
  <c r="I74" i="27"/>
  <c r="I60" i="27"/>
  <c r="H43" i="27"/>
  <c r="H39" i="27"/>
  <c r="H45" i="27"/>
  <c r="I65" i="27"/>
  <c r="I75" i="27"/>
  <c r="A145" i="27"/>
  <c r="H96" i="27"/>
  <c r="I73" i="27"/>
  <c r="I59" i="27"/>
  <c r="H101" i="27"/>
  <c r="I72" i="27"/>
  <c r="I58" i="27"/>
  <c r="I71" i="27"/>
  <c r="H42" i="27"/>
  <c r="H100" i="27"/>
  <c r="I84" i="27"/>
  <c r="I70" i="27"/>
  <c r="I83" i="27"/>
  <c r="H99" i="27"/>
  <c r="I82" i="27"/>
  <c r="A132" i="27"/>
  <c r="I77" i="27"/>
  <c r="I64" i="27"/>
  <c r="I173" i="27"/>
  <c r="I63" i="27"/>
  <c r="H98" i="27"/>
  <c r="H44" i="27"/>
  <c r="H40" i="27"/>
  <c r="I193" i="27"/>
  <c r="H38" i="27"/>
  <c r="H41" i="27"/>
  <c r="G132" i="27"/>
  <c r="I175" i="27"/>
  <c r="G145" i="27"/>
  <c r="H94" i="27"/>
  <c r="I76" i="26"/>
  <c r="I62" i="26"/>
  <c r="H43" i="26"/>
  <c r="I84" i="26"/>
  <c r="I83" i="26"/>
  <c r="H45" i="26"/>
  <c r="I75" i="26"/>
  <c r="I61" i="26"/>
  <c r="I88" i="26"/>
  <c r="I89" i="26" s="1"/>
  <c r="I74" i="26"/>
  <c r="I60" i="26"/>
  <c r="H39" i="26"/>
  <c r="H42" i="26"/>
  <c r="H99" i="26"/>
  <c r="I82" i="26"/>
  <c r="A145" i="26"/>
  <c r="H96" i="26"/>
  <c r="I73" i="26"/>
  <c r="I59" i="26"/>
  <c r="H101" i="26"/>
  <c r="I72" i="26"/>
  <c r="I58" i="26"/>
  <c r="I71" i="26"/>
  <c r="H100" i="26"/>
  <c r="I70" i="26"/>
  <c r="A132" i="26"/>
  <c r="I65" i="26"/>
  <c r="H98" i="26"/>
  <c r="I64" i="26"/>
  <c r="I77" i="26"/>
  <c r="I173" i="26"/>
  <c r="I63" i="26"/>
  <c r="H44" i="26"/>
  <c r="H40" i="26"/>
  <c r="I193" i="26"/>
  <c r="H38" i="26"/>
  <c r="H41" i="26"/>
  <c r="H97" i="26"/>
  <c r="H94" i="26"/>
  <c r="H95" i="26"/>
  <c r="I175" i="26"/>
  <c r="G132" i="26"/>
  <c r="G145" i="26"/>
  <c r="I76" i="25"/>
  <c r="I62" i="25"/>
  <c r="H39" i="25"/>
  <c r="H96" i="25"/>
  <c r="I73" i="25"/>
  <c r="I75" i="25"/>
  <c r="I61" i="25"/>
  <c r="I88" i="25"/>
  <c r="I89" i="25" s="1"/>
  <c r="I74" i="25"/>
  <c r="I60" i="25"/>
  <c r="H43" i="25"/>
  <c r="A145" i="25"/>
  <c r="I59" i="25"/>
  <c r="H98" i="25"/>
  <c r="I173" i="25"/>
  <c r="I72" i="25"/>
  <c r="I58" i="25"/>
  <c r="I71" i="25"/>
  <c r="H42" i="25"/>
  <c r="H100" i="25"/>
  <c r="I84" i="25"/>
  <c r="I70" i="25"/>
  <c r="I83" i="25"/>
  <c r="H99" i="25"/>
  <c r="I82" i="25"/>
  <c r="H45" i="25"/>
  <c r="A132" i="25"/>
  <c r="I65" i="25"/>
  <c r="I64" i="25"/>
  <c r="H44" i="25"/>
  <c r="H40" i="25"/>
  <c r="I77" i="25"/>
  <c r="I63" i="25"/>
  <c r="H38" i="25"/>
  <c r="H95" i="25"/>
  <c r="I193" i="25"/>
  <c r="H101" i="25"/>
  <c r="H97" i="25"/>
  <c r="H41" i="25"/>
  <c r="H94" i="25"/>
  <c r="G132" i="25"/>
  <c r="I175" i="25"/>
  <c r="G145" i="25"/>
  <c r="I76" i="24"/>
  <c r="I62" i="24"/>
  <c r="H96" i="24"/>
  <c r="I59" i="24"/>
  <c r="I75" i="24"/>
  <c r="I61" i="24"/>
  <c r="I88" i="24"/>
  <c r="I89" i="24" s="1"/>
  <c r="I74" i="24"/>
  <c r="I60" i="24"/>
  <c r="H43" i="24"/>
  <c r="H39" i="24"/>
  <c r="I193" i="24"/>
  <c r="A145" i="24"/>
  <c r="I73" i="24"/>
  <c r="H98" i="24"/>
  <c r="I64" i="24"/>
  <c r="I72" i="24"/>
  <c r="I58" i="24"/>
  <c r="I71" i="24"/>
  <c r="H42" i="24"/>
  <c r="H100" i="24"/>
  <c r="I84" i="24"/>
  <c r="I70" i="24"/>
  <c r="I83" i="24"/>
  <c r="H99" i="24"/>
  <c r="I82" i="24"/>
  <c r="H45" i="24"/>
  <c r="A132" i="24"/>
  <c r="I65" i="24"/>
  <c r="H40" i="24"/>
  <c r="I173" i="24"/>
  <c r="I77" i="24"/>
  <c r="H44" i="24"/>
  <c r="I63" i="24"/>
  <c r="H95" i="24"/>
  <c r="H101" i="24"/>
  <c r="H38" i="24"/>
  <c r="H41" i="24"/>
  <c r="H94" i="24"/>
  <c r="H97" i="24"/>
  <c r="G132" i="24"/>
  <c r="I175" i="24"/>
  <c r="G145" i="24"/>
  <c r="G132" i="23"/>
  <c r="I175" i="23"/>
  <c r="G145" i="23"/>
  <c r="I76" i="23"/>
  <c r="I62" i="23"/>
  <c r="I75" i="23"/>
  <c r="I61" i="23"/>
  <c r="H98" i="23"/>
  <c r="I88" i="23"/>
  <c r="I89" i="23" s="1"/>
  <c r="I74" i="23"/>
  <c r="I60" i="23"/>
  <c r="A145" i="23"/>
  <c r="H96" i="23"/>
  <c r="I73" i="23"/>
  <c r="I59" i="23"/>
  <c r="A132" i="23"/>
  <c r="I64" i="23"/>
  <c r="I173" i="23"/>
  <c r="I72" i="23"/>
  <c r="I58" i="23"/>
  <c r="I71" i="23"/>
  <c r="H42" i="23"/>
  <c r="H100" i="23"/>
  <c r="I84" i="23"/>
  <c r="I70" i="23"/>
  <c r="I83" i="23"/>
  <c r="H99" i="23"/>
  <c r="I82" i="23"/>
  <c r="H45" i="23"/>
  <c r="I65" i="23"/>
  <c r="I77" i="23"/>
  <c r="H40" i="23"/>
  <c r="I63" i="23"/>
  <c r="H44" i="23"/>
  <c r="H101" i="23"/>
  <c r="H38" i="23"/>
  <c r="I193" i="23"/>
  <c r="H39" i="23"/>
  <c r="H95" i="23"/>
  <c r="H43" i="23"/>
  <c r="H41" i="23"/>
  <c r="H94" i="23"/>
  <c r="E145" i="22"/>
  <c r="E132" i="22"/>
  <c r="F132" i="22"/>
  <c r="F145" i="22"/>
  <c r="C145" i="22"/>
  <c r="C132" i="22"/>
  <c r="H102" i="22"/>
  <c r="I78" i="22"/>
  <c r="I91" i="22" s="1"/>
  <c r="I116" i="22" s="1"/>
  <c r="A161" i="22" s="1"/>
  <c r="H46" i="22"/>
  <c r="H116" i="22" s="1"/>
  <c r="G132" i="22"/>
  <c r="I175" i="22"/>
  <c r="G145" i="22"/>
  <c r="G132" i="21"/>
  <c r="I175" i="21"/>
  <c r="G145" i="21"/>
  <c r="I76" i="21"/>
  <c r="I62" i="21"/>
  <c r="A145" i="21"/>
  <c r="H96" i="21"/>
  <c r="I73" i="21"/>
  <c r="I59" i="21"/>
  <c r="A132" i="21"/>
  <c r="I173" i="21"/>
  <c r="I75" i="21"/>
  <c r="I61" i="21"/>
  <c r="I64" i="21"/>
  <c r="I88" i="21"/>
  <c r="I89" i="21" s="1"/>
  <c r="I74" i="21"/>
  <c r="I60" i="21"/>
  <c r="H43" i="21"/>
  <c r="H39" i="21"/>
  <c r="H45" i="21"/>
  <c r="H98" i="21"/>
  <c r="I72" i="21"/>
  <c r="I58" i="21"/>
  <c r="I71" i="21"/>
  <c r="H42" i="21"/>
  <c r="H100" i="21"/>
  <c r="I84" i="21"/>
  <c r="I70" i="21"/>
  <c r="I83" i="21"/>
  <c r="H99" i="21"/>
  <c r="I82" i="21"/>
  <c r="I85" i="21" s="1"/>
  <c r="I65" i="21"/>
  <c r="I77" i="21"/>
  <c r="I63" i="21"/>
  <c r="H44" i="21"/>
  <c r="H40" i="21"/>
  <c r="H38" i="21"/>
  <c r="H101" i="21"/>
  <c r="I193" i="21"/>
  <c r="H95" i="21"/>
  <c r="H41" i="21"/>
  <c r="I76" i="20"/>
  <c r="I62" i="20"/>
  <c r="I88" i="20"/>
  <c r="I89" i="20" s="1"/>
  <c r="I74" i="20"/>
  <c r="I60" i="20"/>
  <c r="A145" i="20"/>
  <c r="H96" i="20"/>
  <c r="I73" i="20"/>
  <c r="I59" i="20"/>
  <c r="H101" i="20"/>
  <c r="I72" i="20"/>
  <c r="I58" i="20"/>
  <c r="I71" i="20"/>
  <c r="H42" i="20"/>
  <c r="H100" i="20"/>
  <c r="I84" i="20"/>
  <c r="I70" i="20"/>
  <c r="I83" i="20"/>
  <c r="H99" i="20"/>
  <c r="I82" i="20"/>
  <c r="H45" i="20"/>
  <c r="A132" i="20"/>
  <c r="I77" i="20"/>
  <c r="H40" i="20"/>
  <c r="H98" i="20"/>
  <c r="I64" i="20"/>
  <c r="I75" i="20"/>
  <c r="I63" i="20"/>
  <c r="I61" i="20"/>
  <c r="I173" i="20"/>
  <c r="I65" i="20"/>
  <c r="H44" i="20"/>
  <c r="H43" i="20"/>
  <c r="H38" i="20"/>
  <c r="H39" i="20"/>
  <c r="I193" i="20"/>
  <c r="H41" i="20"/>
  <c r="H95" i="20"/>
  <c r="H97" i="20"/>
  <c r="H94" i="20"/>
  <c r="G132" i="20"/>
  <c r="I175" i="20"/>
  <c r="G145" i="20"/>
  <c r="G145" i="19"/>
  <c r="G132" i="19"/>
  <c r="I175" i="19"/>
  <c r="I76" i="19"/>
  <c r="I62" i="19"/>
  <c r="I75" i="19"/>
  <c r="I61" i="19"/>
  <c r="I77" i="19"/>
  <c r="H44" i="19"/>
  <c r="H98" i="19"/>
  <c r="I88" i="19"/>
  <c r="I89" i="19" s="1"/>
  <c r="I74" i="19"/>
  <c r="I60" i="19"/>
  <c r="A145" i="19"/>
  <c r="H96" i="19"/>
  <c r="I73" i="19"/>
  <c r="I59" i="19"/>
  <c r="I173" i="19"/>
  <c r="I72" i="19"/>
  <c r="I58" i="19"/>
  <c r="I71" i="19"/>
  <c r="H42" i="19"/>
  <c r="H100" i="19"/>
  <c r="I84" i="19"/>
  <c r="I70" i="19"/>
  <c r="I83" i="19"/>
  <c r="H99" i="19"/>
  <c r="I82" i="19"/>
  <c r="I85" i="19" s="1"/>
  <c r="H45" i="19"/>
  <c r="A132" i="19"/>
  <c r="I65" i="19"/>
  <c r="I64" i="19"/>
  <c r="I63" i="19"/>
  <c r="H40" i="19"/>
  <c r="H38" i="19"/>
  <c r="H43" i="19"/>
  <c r="H39" i="19"/>
  <c r="I193" i="19"/>
  <c r="H95" i="19"/>
  <c r="H101" i="19"/>
  <c r="H41" i="19"/>
  <c r="H97" i="19"/>
  <c r="G132" i="18"/>
  <c r="I175" i="18"/>
  <c r="G145" i="18"/>
  <c r="I76" i="18"/>
  <c r="I62" i="18"/>
  <c r="I173" i="18"/>
  <c r="I75" i="18"/>
  <c r="I61" i="18"/>
  <c r="A132" i="18"/>
  <c r="H98" i="18"/>
  <c r="I64" i="18"/>
  <c r="I88" i="18"/>
  <c r="I89" i="18" s="1"/>
  <c r="I74" i="18"/>
  <c r="I60" i="18"/>
  <c r="A145" i="18"/>
  <c r="H96" i="18"/>
  <c r="I73" i="18"/>
  <c r="I59" i="18"/>
  <c r="H101" i="18"/>
  <c r="I72" i="18"/>
  <c r="I58" i="18"/>
  <c r="I71" i="18"/>
  <c r="H42" i="18"/>
  <c r="H100" i="18"/>
  <c r="I84" i="18"/>
  <c r="I70" i="18"/>
  <c r="I83" i="18"/>
  <c r="H99" i="18"/>
  <c r="I82" i="18"/>
  <c r="I85" i="18" s="1"/>
  <c r="H45" i="18"/>
  <c r="I65" i="18"/>
  <c r="I63" i="18"/>
  <c r="H44" i="18"/>
  <c r="H40" i="18"/>
  <c r="I77" i="18"/>
  <c r="I193" i="18"/>
  <c r="H39" i="18"/>
  <c r="H38" i="18"/>
  <c r="H43" i="18"/>
  <c r="H41" i="18"/>
  <c r="H95" i="18"/>
  <c r="H94" i="18"/>
  <c r="I66" i="17"/>
  <c r="F145" i="17"/>
  <c r="F132" i="17"/>
  <c r="I85" i="17"/>
  <c r="H102" i="17"/>
  <c r="I78" i="17"/>
  <c r="H46" i="17"/>
  <c r="I175" i="17"/>
  <c r="G132" i="17"/>
  <c r="G145" i="17"/>
  <c r="I76" i="16"/>
  <c r="I62" i="16"/>
  <c r="I75" i="16"/>
  <c r="I61" i="16"/>
  <c r="I88" i="16"/>
  <c r="I89" i="16" s="1"/>
  <c r="I74" i="16"/>
  <c r="I60" i="16"/>
  <c r="A145" i="16"/>
  <c r="H96" i="16"/>
  <c r="I73" i="16"/>
  <c r="I59" i="16"/>
  <c r="H101" i="16"/>
  <c r="I72" i="16"/>
  <c r="I58" i="16"/>
  <c r="I71" i="16"/>
  <c r="H42" i="16"/>
  <c r="H100" i="16"/>
  <c r="I84" i="16"/>
  <c r="I70" i="16"/>
  <c r="I83" i="16"/>
  <c r="H99" i="16"/>
  <c r="A132" i="16"/>
  <c r="I77" i="16"/>
  <c r="H45" i="16"/>
  <c r="I65" i="16"/>
  <c r="I64" i="16"/>
  <c r="H40" i="16"/>
  <c r="I63" i="16"/>
  <c r="I173" i="16"/>
  <c r="I82" i="16"/>
  <c r="H44" i="16"/>
  <c r="H98" i="16"/>
  <c r="H39" i="16"/>
  <c r="H43" i="16"/>
  <c r="H38" i="16"/>
  <c r="I193" i="16"/>
  <c r="H41" i="16"/>
  <c r="G132" i="16"/>
  <c r="I175" i="16"/>
  <c r="G145" i="16"/>
  <c r="H97" i="16"/>
  <c r="I75" i="15"/>
  <c r="I61" i="15"/>
  <c r="I88" i="15"/>
  <c r="I89" i="15" s="1"/>
  <c r="I74" i="15"/>
  <c r="I60" i="15"/>
  <c r="H43" i="15"/>
  <c r="H39" i="15"/>
  <c r="A145" i="15"/>
  <c r="H96" i="15"/>
  <c r="I73" i="15"/>
  <c r="I59" i="15"/>
  <c r="I82" i="15"/>
  <c r="A132" i="15"/>
  <c r="I77" i="15"/>
  <c r="H44" i="15"/>
  <c r="H101" i="15"/>
  <c r="I72" i="15"/>
  <c r="I58" i="15"/>
  <c r="I71" i="15"/>
  <c r="H42" i="15"/>
  <c r="H100" i="15"/>
  <c r="I84" i="15"/>
  <c r="I70" i="15"/>
  <c r="I83" i="15"/>
  <c r="H99" i="15"/>
  <c r="H45" i="15"/>
  <c r="I65" i="15"/>
  <c r="H98" i="15"/>
  <c r="I64" i="15"/>
  <c r="I173" i="15"/>
  <c r="I63" i="15"/>
  <c r="H40" i="15"/>
  <c r="I76" i="15"/>
  <c r="I62" i="15"/>
  <c r="H38" i="15"/>
  <c r="I193" i="15"/>
  <c r="H41" i="15"/>
  <c r="H95" i="15"/>
  <c r="H94" i="15"/>
  <c r="G145" i="15"/>
  <c r="G132" i="15"/>
  <c r="I175" i="15"/>
  <c r="I76" i="14"/>
  <c r="I62" i="14"/>
  <c r="A145" i="14"/>
  <c r="I63" i="14"/>
  <c r="I75" i="14"/>
  <c r="I61" i="14"/>
  <c r="I88" i="14"/>
  <c r="I89" i="14" s="1"/>
  <c r="I74" i="14"/>
  <c r="I60" i="14"/>
  <c r="H43" i="14"/>
  <c r="H39" i="14"/>
  <c r="I73" i="14"/>
  <c r="I59" i="14"/>
  <c r="I83" i="14"/>
  <c r="H99" i="14"/>
  <c r="I82" i="14"/>
  <c r="I173" i="14"/>
  <c r="H96" i="14"/>
  <c r="H40" i="14"/>
  <c r="I72" i="14"/>
  <c r="I58" i="14"/>
  <c r="I71" i="14"/>
  <c r="H42" i="14"/>
  <c r="H100" i="14"/>
  <c r="I84" i="14"/>
  <c r="I70" i="14"/>
  <c r="H45" i="14"/>
  <c r="A132" i="14"/>
  <c r="I65" i="14"/>
  <c r="H98" i="14"/>
  <c r="I64" i="14"/>
  <c r="I77" i="14"/>
  <c r="H44" i="14"/>
  <c r="I193" i="14"/>
  <c r="H95" i="14"/>
  <c r="H38" i="14"/>
  <c r="H101" i="14"/>
  <c r="H41" i="14"/>
  <c r="H97" i="14"/>
  <c r="H94" i="14"/>
  <c r="G145" i="14"/>
  <c r="G132" i="14"/>
  <c r="I175" i="14"/>
  <c r="I100" i="11"/>
  <c r="I99" i="11"/>
  <c r="H14" i="3"/>
  <c r="F5" i="3"/>
  <c r="F19" i="3"/>
  <c r="H7" i="3"/>
  <c r="F10" i="3"/>
  <c r="H2" i="3"/>
  <c r="F11" i="3"/>
  <c r="F6" i="3"/>
  <c r="F4" i="3"/>
  <c r="F13" i="3"/>
  <c r="F12" i="3"/>
  <c r="H3" i="3"/>
  <c r="F3" i="3"/>
  <c r="H16" i="3"/>
  <c r="F7" i="3"/>
  <c r="F14" i="3"/>
  <c r="H10" i="3"/>
  <c r="H19" i="3"/>
  <c r="F18" i="3"/>
  <c r="H4" i="3"/>
  <c r="H11" i="3"/>
  <c r="F20" i="3"/>
  <c r="H20" i="3"/>
  <c r="H13" i="3"/>
  <c r="F8" i="3"/>
  <c r="H5" i="3"/>
  <c r="H6" i="3"/>
  <c r="F15" i="3"/>
  <c r="H18" i="3"/>
  <c r="H9" i="3"/>
  <c r="F9" i="3"/>
  <c r="F17" i="3"/>
  <c r="H17" i="3"/>
  <c r="H12" i="3"/>
  <c r="F2" i="3"/>
  <c r="F16" i="3"/>
  <c r="H8" i="3"/>
  <c r="H15" i="3"/>
  <c r="H46" i="30" l="1"/>
  <c r="H102" i="30"/>
  <c r="I78" i="27"/>
  <c r="I78" i="25"/>
  <c r="I78" i="24"/>
  <c r="H46" i="23"/>
  <c r="I174" i="22"/>
  <c r="H46" i="21"/>
  <c r="H102" i="21"/>
  <c r="I85" i="20"/>
  <c r="H102" i="19"/>
  <c r="H46" i="15"/>
  <c r="I78" i="15"/>
  <c r="D132" i="15" s="1"/>
  <c r="I66" i="14"/>
  <c r="I85" i="14"/>
  <c r="H116" i="17"/>
  <c r="H102" i="16"/>
  <c r="I85" i="31"/>
  <c r="I78" i="31"/>
  <c r="I66" i="31"/>
  <c r="F145" i="31"/>
  <c r="F132" i="31"/>
  <c r="H46" i="31"/>
  <c r="H116" i="31" s="1"/>
  <c r="H116" i="30"/>
  <c r="I78" i="30"/>
  <c r="I66" i="30"/>
  <c r="F132" i="30"/>
  <c r="F145" i="30"/>
  <c r="E145" i="30"/>
  <c r="E132" i="30"/>
  <c r="D145" i="29"/>
  <c r="D132" i="29"/>
  <c r="E145" i="29"/>
  <c r="E132" i="29"/>
  <c r="C145" i="29"/>
  <c r="H145" i="29" s="1"/>
  <c r="I145" i="29" s="1"/>
  <c r="I174" i="29"/>
  <c r="C132" i="29"/>
  <c r="H132" i="29" s="1"/>
  <c r="I132" i="29" s="1"/>
  <c r="I91" i="29"/>
  <c r="I116" i="29" s="1"/>
  <c r="A161" i="29" s="1"/>
  <c r="D145" i="28"/>
  <c r="H145" i="28" s="1"/>
  <c r="I145" i="28" s="1"/>
  <c r="D132" i="28"/>
  <c r="H132" i="28" s="1"/>
  <c r="I132" i="28" s="1"/>
  <c r="I174" i="28"/>
  <c r="F132" i="27"/>
  <c r="F145" i="27"/>
  <c r="D145" i="27"/>
  <c r="D132" i="27"/>
  <c r="H102" i="27"/>
  <c r="I85" i="27"/>
  <c r="I66" i="27"/>
  <c r="H46" i="27"/>
  <c r="H116" i="27" s="1"/>
  <c r="F132" i="26"/>
  <c r="F145" i="26"/>
  <c r="H102" i="26"/>
  <c r="I85" i="26"/>
  <c r="I66" i="26"/>
  <c r="I78" i="26"/>
  <c r="H46" i="26"/>
  <c r="H46" i="25"/>
  <c r="F132" i="25"/>
  <c r="F145" i="25"/>
  <c r="D145" i="25"/>
  <c r="D132" i="25"/>
  <c r="I66" i="25"/>
  <c r="H102" i="25"/>
  <c r="I85" i="25"/>
  <c r="D145" i="24"/>
  <c r="D132" i="24"/>
  <c r="F132" i="24"/>
  <c r="F145" i="24"/>
  <c r="I66" i="24"/>
  <c r="H46" i="24"/>
  <c r="H102" i="24"/>
  <c r="I85" i="24"/>
  <c r="F132" i="23"/>
  <c r="F145" i="23"/>
  <c r="I66" i="23"/>
  <c r="I85" i="23"/>
  <c r="H102" i="23"/>
  <c r="H116" i="23" s="1"/>
  <c r="I78" i="23"/>
  <c r="I176" i="22"/>
  <c r="D145" i="22"/>
  <c r="H145" i="22" s="1"/>
  <c r="I145" i="22" s="1"/>
  <c r="D132" i="22"/>
  <c r="H132" i="22" s="1"/>
  <c r="I132" i="22" s="1"/>
  <c r="H116" i="21"/>
  <c r="I66" i="21"/>
  <c r="E145" i="21"/>
  <c r="E132" i="21"/>
  <c r="I78" i="21"/>
  <c r="F132" i="21"/>
  <c r="F145" i="21"/>
  <c r="I78" i="20"/>
  <c r="H102" i="20"/>
  <c r="F132" i="20"/>
  <c r="F145" i="20"/>
  <c r="H46" i="20"/>
  <c r="E145" i="20"/>
  <c r="E132" i="20"/>
  <c r="I66" i="20"/>
  <c r="E145" i="19"/>
  <c r="E132" i="19"/>
  <c r="I66" i="19"/>
  <c r="I78" i="19"/>
  <c r="H46" i="19"/>
  <c r="H116" i="19" s="1"/>
  <c r="F132" i="19"/>
  <c r="F145" i="19"/>
  <c r="I66" i="18"/>
  <c r="E145" i="18"/>
  <c r="E132" i="18"/>
  <c r="H46" i="18"/>
  <c r="I78" i="18"/>
  <c r="H102" i="18"/>
  <c r="F132" i="18"/>
  <c r="F145" i="18"/>
  <c r="D145" i="17"/>
  <c r="D132" i="17"/>
  <c r="E145" i="17"/>
  <c r="E132" i="17"/>
  <c r="C145" i="17"/>
  <c r="H145" i="17" s="1"/>
  <c r="I145" i="17" s="1"/>
  <c r="C132" i="17"/>
  <c r="H132" i="17" s="1"/>
  <c r="I132" i="17" s="1"/>
  <c r="I174" i="17"/>
  <c r="I91" i="17"/>
  <c r="I116" i="17" s="1"/>
  <c r="A161" i="17" s="1"/>
  <c r="I78" i="16"/>
  <c r="I85" i="16"/>
  <c r="F132" i="16"/>
  <c r="F145" i="16"/>
  <c r="I66" i="16"/>
  <c r="H46" i="16"/>
  <c r="I85" i="15"/>
  <c r="H102" i="15"/>
  <c r="H116" i="15" s="1"/>
  <c r="F132" i="15"/>
  <c r="F145" i="15"/>
  <c r="D145" i="15"/>
  <c r="I66" i="15"/>
  <c r="C132" i="14"/>
  <c r="C145" i="14"/>
  <c r="F132" i="14"/>
  <c r="F145" i="14"/>
  <c r="H102" i="14"/>
  <c r="E145" i="14"/>
  <c r="E132" i="14"/>
  <c r="I78" i="14"/>
  <c r="I91" i="14" s="1"/>
  <c r="I116" i="14" s="1"/>
  <c r="A161" i="14" s="1"/>
  <c r="H46" i="14"/>
  <c r="G2" i="3"/>
  <c r="H116" i="20" l="1"/>
  <c r="H116" i="26"/>
  <c r="H116" i="25"/>
  <c r="H116" i="16"/>
  <c r="C132" i="31"/>
  <c r="I91" i="31"/>
  <c r="I116" i="31" s="1"/>
  <c r="A161" i="31" s="1"/>
  <c r="C145" i="31"/>
  <c r="I174" i="31"/>
  <c r="D145" i="31"/>
  <c r="D132" i="31"/>
  <c r="E145" i="31"/>
  <c r="E132" i="31"/>
  <c r="D145" i="30"/>
  <c r="D132" i="30"/>
  <c r="C145" i="30"/>
  <c r="I174" i="30"/>
  <c r="C132" i="30"/>
  <c r="I91" i="30"/>
  <c r="I116" i="30" s="1"/>
  <c r="A161" i="30" s="1"/>
  <c r="I176" i="29"/>
  <c r="H126" i="29"/>
  <c r="H125" i="29"/>
  <c r="H124" i="29"/>
  <c r="H123" i="29"/>
  <c r="H122" i="29"/>
  <c r="G130" i="29"/>
  <c r="H120" i="29"/>
  <c r="H136" i="29"/>
  <c r="H135" i="29"/>
  <c r="H137" i="29" s="1"/>
  <c r="G143" i="29"/>
  <c r="I176" i="28"/>
  <c r="H126" i="28"/>
  <c r="H125" i="28"/>
  <c r="H124" i="28"/>
  <c r="H123" i="28"/>
  <c r="H122" i="28"/>
  <c r="G130" i="28"/>
  <c r="H120" i="28"/>
  <c r="H136" i="28"/>
  <c r="H135" i="28"/>
  <c r="G143" i="28"/>
  <c r="C145" i="27"/>
  <c r="C132" i="27"/>
  <c r="I174" i="27"/>
  <c r="I91" i="27"/>
  <c r="I116" i="27" s="1"/>
  <c r="A161" i="27" s="1"/>
  <c r="E145" i="27"/>
  <c r="E132" i="27"/>
  <c r="I174" i="26"/>
  <c r="I91" i="26"/>
  <c r="I116" i="26" s="1"/>
  <c r="A161" i="26" s="1"/>
  <c r="C145" i="26"/>
  <c r="C132" i="26"/>
  <c r="D145" i="26"/>
  <c r="D132" i="26"/>
  <c r="E145" i="26"/>
  <c r="E132" i="26"/>
  <c r="E145" i="25"/>
  <c r="E132" i="25"/>
  <c r="C145" i="25"/>
  <c r="H145" i="25" s="1"/>
  <c r="I145" i="25" s="1"/>
  <c r="I174" i="25"/>
  <c r="C132" i="25"/>
  <c r="H132" i="25" s="1"/>
  <c r="I132" i="25" s="1"/>
  <c r="I91" i="25"/>
  <c r="I116" i="25" s="1"/>
  <c r="A161" i="25" s="1"/>
  <c r="E145" i="24"/>
  <c r="E132" i="24"/>
  <c r="C145" i="24"/>
  <c r="H145" i="24" s="1"/>
  <c r="I145" i="24" s="1"/>
  <c r="I91" i="24"/>
  <c r="I116" i="24" s="1"/>
  <c r="A161" i="24" s="1"/>
  <c r="C132" i="24"/>
  <c r="I174" i="24"/>
  <c r="H116" i="24"/>
  <c r="D145" i="23"/>
  <c r="D132" i="23"/>
  <c r="C145" i="23"/>
  <c r="I174" i="23"/>
  <c r="I91" i="23"/>
  <c r="I116" i="23" s="1"/>
  <c r="A161" i="23" s="1"/>
  <c r="C132" i="23"/>
  <c r="E145" i="23"/>
  <c r="E132" i="23"/>
  <c r="H122" i="22"/>
  <c r="G130" i="22"/>
  <c r="H126" i="22"/>
  <c r="H125" i="22"/>
  <c r="H124" i="22"/>
  <c r="H123" i="22"/>
  <c r="H120" i="22"/>
  <c r="H136" i="22"/>
  <c r="H135" i="22"/>
  <c r="H137" i="22" s="1"/>
  <c r="G143" i="22"/>
  <c r="D145" i="21"/>
  <c r="D132" i="21"/>
  <c r="C145" i="21"/>
  <c r="H145" i="21" s="1"/>
  <c r="I145" i="21" s="1"/>
  <c r="I174" i="21"/>
  <c r="C132" i="21"/>
  <c r="H132" i="21" s="1"/>
  <c r="I132" i="21" s="1"/>
  <c r="I91" i="21"/>
  <c r="I116" i="21" s="1"/>
  <c r="A161" i="21" s="1"/>
  <c r="C145" i="20"/>
  <c r="I174" i="20"/>
  <c r="C132" i="20"/>
  <c r="H132" i="20" s="1"/>
  <c r="I132" i="20" s="1"/>
  <c r="I91" i="20"/>
  <c r="I116" i="20" s="1"/>
  <c r="A161" i="20" s="1"/>
  <c r="D145" i="20"/>
  <c r="D132" i="20"/>
  <c r="D145" i="19"/>
  <c r="D132" i="19"/>
  <c r="I91" i="19"/>
  <c r="I116" i="19" s="1"/>
  <c r="A161" i="19" s="1"/>
  <c r="C145" i="19"/>
  <c r="H145" i="19" s="1"/>
  <c r="I145" i="19" s="1"/>
  <c r="I174" i="19"/>
  <c r="C132" i="19"/>
  <c r="H132" i="19" s="1"/>
  <c r="I132" i="19" s="1"/>
  <c r="D145" i="18"/>
  <c r="D132" i="18"/>
  <c r="H116" i="18"/>
  <c r="I174" i="18"/>
  <c r="C145" i="18"/>
  <c r="H145" i="18" s="1"/>
  <c r="I145" i="18" s="1"/>
  <c r="I91" i="18"/>
  <c r="I116" i="18" s="1"/>
  <c r="A161" i="18" s="1"/>
  <c r="C132" i="18"/>
  <c r="I176" i="17"/>
  <c r="G130" i="17"/>
  <c r="H123" i="17"/>
  <c r="H126" i="17"/>
  <c r="H124" i="17"/>
  <c r="H122" i="17"/>
  <c r="H125" i="17"/>
  <c r="H120" i="17"/>
  <c r="H136" i="17"/>
  <c r="H135" i="17"/>
  <c r="G143" i="17"/>
  <c r="C132" i="16"/>
  <c r="C145" i="16"/>
  <c r="I174" i="16"/>
  <c r="I91" i="16"/>
  <c r="I116" i="16" s="1"/>
  <c r="A161" i="16" s="1"/>
  <c r="E145" i="16"/>
  <c r="E132" i="16"/>
  <c r="D145" i="16"/>
  <c r="D132" i="16"/>
  <c r="C145" i="15"/>
  <c r="H145" i="15" s="1"/>
  <c r="I145" i="15" s="1"/>
  <c r="C132" i="15"/>
  <c r="I174" i="15"/>
  <c r="I91" i="15"/>
  <c r="I116" i="15" s="1"/>
  <c r="A161" i="15" s="1"/>
  <c r="E132" i="15"/>
  <c r="E145" i="15"/>
  <c r="H116" i="14"/>
  <c r="D145" i="14"/>
  <c r="H145" i="14" s="1"/>
  <c r="I145" i="14" s="1"/>
  <c r="D132" i="14"/>
  <c r="H132" i="14" s="1"/>
  <c r="I132" i="14" s="1"/>
  <c r="I174" i="14"/>
  <c r="G15" i="3"/>
  <c r="G14" i="3"/>
  <c r="G13" i="3"/>
  <c r="G12" i="3"/>
  <c r="G11" i="3"/>
  <c r="G10" i="3"/>
  <c r="G9" i="3"/>
  <c r="G8" i="3"/>
  <c r="G7" i="3"/>
  <c r="G6" i="3"/>
  <c r="G5" i="3"/>
  <c r="G4" i="3"/>
  <c r="G20" i="3"/>
  <c r="G19" i="3"/>
  <c r="G18" i="3"/>
  <c r="G17" i="3"/>
  <c r="G16" i="3"/>
  <c r="G3" i="3"/>
  <c r="I2" i="3"/>
  <c r="H145" i="27" l="1"/>
  <c r="I145" i="27" s="1"/>
  <c r="H132" i="18"/>
  <c r="I132" i="18" s="1"/>
  <c r="G22" i="3"/>
  <c r="H137" i="28"/>
  <c r="H137" i="17"/>
  <c r="I176" i="31"/>
  <c r="H145" i="31"/>
  <c r="I145" i="31" s="1"/>
  <c r="H132" i="31"/>
  <c r="I132" i="31" s="1"/>
  <c r="H132" i="30"/>
  <c r="I132" i="30" s="1"/>
  <c r="I176" i="30"/>
  <c r="H145" i="30"/>
  <c r="I145" i="30" s="1"/>
  <c r="I127" i="29"/>
  <c r="H121" i="29"/>
  <c r="H127" i="29" s="1"/>
  <c r="I141" i="29"/>
  <c r="I181" i="29" s="1"/>
  <c r="H140" i="29"/>
  <c r="H141" i="29" s="1"/>
  <c r="I141" i="28"/>
  <c r="I181" i="28" s="1"/>
  <c r="H140" i="28"/>
  <c r="H141" i="28" s="1"/>
  <c r="I127" i="28"/>
  <c r="H121" i="28"/>
  <c r="H127" i="28" s="1"/>
  <c r="H136" i="27"/>
  <c r="H135" i="27"/>
  <c r="G143" i="27"/>
  <c r="I176" i="27"/>
  <c r="H132" i="27"/>
  <c r="I132" i="27" s="1"/>
  <c r="H145" i="26"/>
  <c r="I145" i="26" s="1"/>
  <c r="H132" i="26"/>
  <c r="I132" i="26" s="1"/>
  <c r="I176" i="26"/>
  <c r="H126" i="25"/>
  <c r="H120" i="25"/>
  <c r="H125" i="25"/>
  <c r="H124" i="25"/>
  <c r="H123" i="25"/>
  <c r="H122" i="25"/>
  <c r="G130" i="25"/>
  <c r="I176" i="25"/>
  <c r="H136" i="25"/>
  <c r="H135" i="25"/>
  <c r="G143" i="25"/>
  <c r="I176" i="24"/>
  <c r="H132" i="24"/>
  <c r="I132" i="24" s="1"/>
  <c r="H136" i="24"/>
  <c r="H135" i="24"/>
  <c r="G143" i="24"/>
  <c r="I176" i="23"/>
  <c r="H145" i="23"/>
  <c r="I145" i="23" s="1"/>
  <c r="H132" i="23"/>
  <c r="I132" i="23" s="1"/>
  <c r="I141" i="22"/>
  <c r="I181" i="22" s="1"/>
  <c r="H140" i="22"/>
  <c r="H141" i="22" s="1"/>
  <c r="I127" i="22"/>
  <c r="H121" i="22"/>
  <c r="H127" i="22"/>
  <c r="H136" i="21"/>
  <c r="H135" i="21"/>
  <c r="H137" i="21" s="1"/>
  <c r="G143" i="21"/>
  <c r="H126" i="21"/>
  <c r="H120" i="21"/>
  <c r="H122" i="21"/>
  <c r="H125" i="21"/>
  <c r="H124" i="21"/>
  <c r="H123" i="21"/>
  <c r="G130" i="21"/>
  <c r="I176" i="21"/>
  <c r="H126" i="20"/>
  <c r="H125" i="20"/>
  <c r="H124" i="20"/>
  <c r="H123" i="20"/>
  <c r="H122" i="20"/>
  <c r="G130" i="20"/>
  <c r="H120" i="20"/>
  <c r="I176" i="20"/>
  <c r="H145" i="20"/>
  <c r="I145" i="20" s="1"/>
  <c r="I176" i="19"/>
  <c r="H136" i="19"/>
  <c r="H135" i="19"/>
  <c r="G143" i="19"/>
  <c r="H120" i="19"/>
  <c r="H126" i="19"/>
  <c r="H125" i="19"/>
  <c r="H124" i="19"/>
  <c r="H122" i="19"/>
  <c r="G130" i="19"/>
  <c r="H123" i="19"/>
  <c r="I176" i="18"/>
  <c r="H122" i="18"/>
  <c r="G130" i="18"/>
  <c r="H126" i="18"/>
  <c r="H125" i="18"/>
  <c r="H124" i="18"/>
  <c r="H123" i="18"/>
  <c r="H120" i="18"/>
  <c r="H136" i="18"/>
  <c r="H135" i="18"/>
  <c r="G143" i="18"/>
  <c r="I127" i="17"/>
  <c r="H121" i="17"/>
  <c r="H127" i="17" s="1"/>
  <c r="H140" i="17"/>
  <c r="H141" i="17" s="1"/>
  <c r="I141" i="17"/>
  <c r="I181" i="17" s="1"/>
  <c r="H145" i="16"/>
  <c r="I145" i="16" s="1"/>
  <c r="I176" i="16"/>
  <c r="H132" i="16"/>
  <c r="I132" i="16" s="1"/>
  <c r="I176" i="15"/>
  <c r="H132" i="15"/>
  <c r="I132" i="15" s="1"/>
  <c r="H135" i="15"/>
  <c r="G143" i="15"/>
  <c r="H136" i="15"/>
  <c r="H126" i="14"/>
  <c r="H122" i="14"/>
  <c r="G130" i="14"/>
  <c r="H125" i="14"/>
  <c r="H124" i="14"/>
  <c r="H123" i="14"/>
  <c r="H120" i="14"/>
  <c r="I176" i="14"/>
  <c r="H136" i="14"/>
  <c r="H135" i="14"/>
  <c r="G143" i="14"/>
  <c r="H137" i="14" l="1"/>
  <c r="H137" i="18"/>
  <c r="H137" i="24"/>
  <c r="H137" i="25"/>
  <c r="H147" i="22"/>
  <c r="H137" i="19"/>
  <c r="H147" i="29"/>
  <c r="H147" i="28"/>
  <c r="H147" i="17"/>
  <c r="H123" i="31"/>
  <c r="G130" i="31"/>
  <c r="H126" i="31"/>
  <c r="H125" i="31"/>
  <c r="H124" i="31"/>
  <c r="H122" i="31"/>
  <c r="H120" i="31"/>
  <c r="H136" i="31"/>
  <c r="H135" i="31"/>
  <c r="H137" i="31" s="1"/>
  <c r="G143" i="31"/>
  <c r="H136" i="30"/>
  <c r="H135" i="30"/>
  <c r="H137" i="30" s="1"/>
  <c r="G143" i="30"/>
  <c r="H126" i="30"/>
  <c r="H125" i="30"/>
  <c r="H124" i="30"/>
  <c r="H123" i="30"/>
  <c r="H122" i="30"/>
  <c r="G130" i="30"/>
  <c r="H120" i="30"/>
  <c r="I147" i="29"/>
  <c r="C161" i="29" s="1"/>
  <c r="D161" i="29" s="1"/>
  <c r="I179" i="29"/>
  <c r="I179" i="28"/>
  <c r="I147" i="28"/>
  <c r="C161" i="28" s="1"/>
  <c r="D161" i="28" s="1"/>
  <c r="I141" i="27"/>
  <c r="I181" i="27" s="1"/>
  <c r="H140" i="27"/>
  <c r="H141" i="27" s="1"/>
  <c r="H126" i="27"/>
  <c r="H125" i="27"/>
  <c r="H124" i="27"/>
  <c r="H123" i="27"/>
  <c r="H122" i="27"/>
  <c r="H120" i="27"/>
  <c r="G130" i="27"/>
  <c r="H137" i="27"/>
  <c r="H122" i="26"/>
  <c r="H126" i="26"/>
  <c r="H125" i="26"/>
  <c r="H124" i="26"/>
  <c r="H123" i="26"/>
  <c r="H120" i="26"/>
  <c r="G130" i="26"/>
  <c r="H136" i="26"/>
  <c r="H135" i="26"/>
  <c r="G143" i="26"/>
  <c r="I127" i="25"/>
  <c r="H121" i="25"/>
  <c r="H127" i="25" s="1"/>
  <c r="I141" i="25"/>
  <c r="I181" i="25" s="1"/>
  <c r="H140" i="25"/>
  <c r="H141" i="25" s="1"/>
  <c r="I141" i="24"/>
  <c r="I181" i="24" s="1"/>
  <c r="H140" i="24"/>
  <c r="H141" i="24" s="1"/>
  <c r="H126" i="24"/>
  <c r="H125" i="24"/>
  <c r="H124" i="24"/>
  <c r="H123" i="24"/>
  <c r="H122" i="24"/>
  <c r="G130" i="24"/>
  <c r="H120" i="24"/>
  <c r="H126" i="23"/>
  <c r="H125" i="23"/>
  <c r="H124" i="23"/>
  <c r="H123" i="23"/>
  <c r="H122" i="23"/>
  <c r="G130" i="23"/>
  <c r="H120" i="23"/>
  <c r="H136" i="23"/>
  <c r="H135" i="23"/>
  <c r="G143" i="23"/>
  <c r="I179" i="22"/>
  <c r="I147" i="22"/>
  <c r="C161" i="22" s="1"/>
  <c r="D161" i="22" s="1"/>
  <c r="I127" i="21"/>
  <c r="H121" i="21"/>
  <c r="H127" i="21" s="1"/>
  <c r="I141" i="21"/>
  <c r="I181" i="21" s="1"/>
  <c r="H140" i="21"/>
  <c r="H141" i="21" s="1"/>
  <c r="H136" i="20"/>
  <c r="H135" i="20"/>
  <c r="G143" i="20"/>
  <c r="I127" i="20"/>
  <c r="H121" i="20"/>
  <c r="H127" i="20" s="1"/>
  <c r="I141" i="19"/>
  <c r="I181" i="19" s="1"/>
  <c r="H140" i="19"/>
  <c r="H141" i="19" s="1"/>
  <c r="I127" i="19"/>
  <c r="H121" i="19"/>
  <c r="H127" i="19" s="1"/>
  <c r="H121" i="18"/>
  <c r="H127" i="18" s="1"/>
  <c r="I127" i="18"/>
  <c r="H140" i="18"/>
  <c r="H141" i="18" s="1"/>
  <c r="I141" i="18"/>
  <c r="I181" i="18" s="1"/>
  <c r="I179" i="17"/>
  <c r="I147" i="17"/>
  <c r="C161" i="17" s="1"/>
  <c r="D161" i="17" s="1"/>
  <c r="H122" i="16"/>
  <c r="H126" i="16"/>
  <c r="H125" i="16"/>
  <c r="H124" i="16"/>
  <c r="H123" i="16"/>
  <c r="H120" i="16"/>
  <c r="G130" i="16"/>
  <c r="H136" i="16"/>
  <c r="H135" i="16"/>
  <c r="G143" i="16"/>
  <c r="H126" i="15"/>
  <c r="H122" i="15"/>
  <c r="H125" i="15"/>
  <c r="H124" i="15"/>
  <c r="G130" i="15"/>
  <c r="H120" i="15"/>
  <c r="H123" i="15"/>
  <c r="H137" i="15"/>
  <c r="H140" i="15"/>
  <c r="H141" i="15" s="1"/>
  <c r="I141" i="15"/>
  <c r="I181" i="15" s="1"/>
  <c r="H140" i="14"/>
  <c r="H141" i="14" s="1"/>
  <c r="I141" i="14"/>
  <c r="I181" i="14" s="1"/>
  <c r="I127" i="14"/>
  <c r="H121" i="14"/>
  <c r="H127" i="14" s="1"/>
  <c r="I9" i="3"/>
  <c r="I10" i="3"/>
  <c r="I11" i="3"/>
  <c r="I12" i="3"/>
  <c r="I13" i="3"/>
  <c r="I14" i="3"/>
  <c r="I15" i="3"/>
  <c r="I16" i="3"/>
  <c r="I17" i="3"/>
  <c r="I18" i="3"/>
  <c r="I19" i="3"/>
  <c r="I20" i="3"/>
  <c r="I8" i="3"/>
  <c r="I7" i="3"/>
  <c r="I6" i="3"/>
  <c r="I5" i="3"/>
  <c r="I4" i="3"/>
  <c r="I3" i="3"/>
  <c r="H137" i="20" l="1"/>
  <c r="H137" i="23"/>
  <c r="H137" i="26"/>
  <c r="H147" i="21"/>
  <c r="H147" i="19"/>
  <c r="H147" i="18"/>
  <c r="H147" i="14"/>
  <c r="I22" i="3"/>
  <c r="H147" i="25"/>
  <c r="H137" i="16"/>
  <c r="I141" i="31"/>
  <c r="I181" i="31" s="1"/>
  <c r="H140" i="31"/>
  <c r="H141" i="31" s="1"/>
  <c r="I127" i="31"/>
  <c r="H121" i="31"/>
  <c r="H127" i="31" s="1"/>
  <c r="I127" i="30"/>
  <c r="H121" i="30"/>
  <c r="H127" i="30" s="1"/>
  <c r="I141" i="30"/>
  <c r="I181" i="30" s="1"/>
  <c r="H140" i="30"/>
  <c r="H141" i="30" s="1"/>
  <c r="I182" i="29"/>
  <c r="H153" i="29"/>
  <c r="I154" i="29"/>
  <c r="H154" i="29" s="1"/>
  <c r="H152" i="29"/>
  <c r="I155" i="29"/>
  <c r="H155" i="29" s="1"/>
  <c r="H153" i="28"/>
  <c r="H152" i="28"/>
  <c r="I155" i="28"/>
  <c r="H155" i="28" s="1"/>
  <c r="I154" i="28"/>
  <c r="H154" i="28" s="1"/>
  <c r="I182" i="28"/>
  <c r="I127" i="27"/>
  <c r="H121" i="27"/>
  <c r="H127" i="27"/>
  <c r="H147" i="27" s="1"/>
  <c r="I141" i="26"/>
  <c r="I181" i="26" s="1"/>
  <c r="H140" i="26"/>
  <c r="H141" i="26" s="1"/>
  <c r="I127" i="26"/>
  <c r="H121" i="26"/>
  <c r="H127" i="26" s="1"/>
  <c r="I179" i="25"/>
  <c r="I147" i="25"/>
  <c r="C161" i="25" s="1"/>
  <c r="D161" i="25" s="1"/>
  <c r="I127" i="24"/>
  <c r="H121" i="24"/>
  <c r="H127" i="24" s="1"/>
  <c r="H147" i="24" s="1"/>
  <c r="I141" i="23"/>
  <c r="I181" i="23" s="1"/>
  <c r="H140" i="23"/>
  <c r="H141" i="23" s="1"/>
  <c r="I127" i="23"/>
  <c r="H121" i="23"/>
  <c r="H127" i="23" s="1"/>
  <c r="H153" i="22"/>
  <c r="H152" i="22"/>
  <c r="I155" i="22"/>
  <c r="H155" i="22" s="1"/>
  <c r="I154" i="22"/>
  <c r="H154" i="22" s="1"/>
  <c r="I182" i="22"/>
  <c r="I179" i="21"/>
  <c r="I147" i="21"/>
  <c r="C161" i="21" s="1"/>
  <c r="D161" i="21" s="1"/>
  <c r="I179" i="20"/>
  <c r="I141" i="20"/>
  <c r="I181" i="20" s="1"/>
  <c r="H140" i="20"/>
  <c r="H141" i="20" s="1"/>
  <c r="H147" i="20" s="1"/>
  <c r="I179" i="19"/>
  <c r="I147" i="19"/>
  <c r="C161" i="19" s="1"/>
  <c r="D161" i="19" s="1"/>
  <c r="I179" i="18"/>
  <c r="I147" i="18"/>
  <c r="C161" i="18" s="1"/>
  <c r="D161" i="18" s="1"/>
  <c r="H153" i="17"/>
  <c r="H152" i="17"/>
  <c r="I155" i="17"/>
  <c r="H155" i="17" s="1"/>
  <c r="I154" i="17"/>
  <c r="H154" i="17" s="1"/>
  <c r="I182" i="17"/>
  <c r="I141" i="16"/>
  <c r="I181" i="16" s="1"/>
  <c r="H140" i="16"/>
  <c r="H141" i="16" s="1"/>
  <c r="I127" i="16"/>
  <c r="H121" i="16"/>
  <c r="H127" i="16" s="1"/>
  <c r="I127" i="15"/>
  <c r="H121" i="15"/>
  <c r="H127" i="15" s="1"/>
  <c r="H147" i="15" s="1"/>
  <c r="I179" i="14"/>
  <c r="I147" i="14"/>
  <c r="C161" i="14" s="1"/>
  <c r="D161" i="14" s="1"/>
  <c r="H196" i="11"/>
  <c r="E164" i="11"/>
  <c r="H163" i="11"/>
  <c r="H166" i="11" s="1"/>
  <c r="D163" i="11" s="1"/>
  <c r="E163" i="11" s="1"/>
  <c r="G163" i="11"/>
  <c r="G166" i="11" s="1"/>
  <c r="D162" i="11" s="1"/>
  <c r="E162" i="11" s="1"/>
  <c r="F163" i="11"/>
  <c r="F162" i="11"/>
  <c r="F161" i="11"/>
  <c r="I137" i="11"/>
  <c r="I180" i="11" s="1"/>
  <c r="F130" i="11"/>
  <c r="G114" i="11"/>
  <c r="C114" i="11"/>
  <c r="A114" i="11"/>
  <c r="H113" i="11"/>
  <c r="F112" i="11"/>
  <c r="G110" i="11"/>
  <c r="C110" i="11"/>
  <c r="A110" i="11"/>
  <c r="G106" i="11"/>
  <c r="C106" i="11"/>
  <c r="A106" i="11"/>
  <c r="I101" i="11"/>
  <c r="I98" i="11"/>
  <c r="A95" i="11"/>
  <c r="A96" i="11" s="1"/>
  <c r="A97" i="11" s="1"/>
  <c r="A98" i="11" s="1"/>
  <c r="H85" i="11"/>
  <c r="H78" i="11"/>
  <c r="H66" i="11"/>
  <c r="I45" i="11"/>
  <c r="I41" i="11"/>
  <c r="I40" i="11"/>
  <c r="I39" i="11"/>
  <c r="A39" i="11"/>
  <c r="A40" i="11" s="1"/>
  <c r="A41" i="11" s="1"/>
  <c r="A42" i="11" s="1"/>
  <c r="A43" i="11" s="1"/>
  <c r="A44" i="11" s="1"/>
  <c r="A45" i="11" s="1"/>
  <c r="G11" i="11"/>
  <c r="A6" i="11"/>
  <c r="I5" i="11"/>
  <c r="I38" i="11" s="1"/>
  <c r="G5" i="11"/>
  <c r="H147" i="16" l="1"/>
  <c r="I147" i="20"/>
  <c r="C161" i="20" s="1"/>
  <c r="D161" i="20" s="1"/>
  <c r="H147" i="31"/>
  <c r="H147" i="26"/>
  <c r="H147" i="23"/>
  <c r="I179" i="31"/>
  <c r="I147" i="31"/>
  <c r="C161" i="31" s="1"/>
  <c r="D161" i="31" s="1"/>
  <c r="H147" i="30"/>
  <c r="I179" i="30"/>
  <c r="I147" i="30"/>
  <c r="C161" i="30" s="1"/>
  <c r="D161" i="30" s="1"/>
  <c r="H151" i="29"/>
  <c r="H156" i="29" s="1"/>
  <c r="H169" i="29" s="1"/>
  <c r="I156" i="29"/>
  <c r="H151" i="28"/>
  <c r="H156" i="28" s="1"/>
  <c r="H169" i="28" s="1"/>
  <c r="I156" i="28"/>
  <c r="I179" i="27"/>
  <c r="I147" i="27"/>
  <c r="C161" i="27" s="1"/>
  <c r="D161" i="27" s="1"/>
  <c r="I179" i="26"/>
  <c r="I147" i="26"/>
  <c r="C161" i="26" s="1"/>
  <c r="D161" i="26" s="1"/>
  <c r="H153" i="25"/>
  <c r="H152" i="25"/>
  <c r="I155" i="25"/>
  <c r="H155" i="25" s="1"/>
  <c r="I154" i="25"/>
  <c r="H154" i="25" s="1"/>
  <c r="I182" i="25"/>
  <c r="I179" i="24"/>
  <c r="I147" i="24"/>
  <c r="C161" i="24" s="1"/>
  <c r="D161" i="24" s="1"/>
  <c r="I179" i="23"/>
  <c r="I147" i="23"/>
  <c r="C161" i="23" s="1"/>
  <c r="D161" i="23" s="1"/>
  <c r="H151" i="22"/>
  <c r="H156" i="22" s="1"/>
  <c r="H169" i="22" s="1"/>
  <c r="I156" i="22"/>
  <c r="H153" i="21"/>
  <c r="H152" i="21"/>
  <c r="I155" i="21"/>
  <c r="H155" i="21" s="1"/>
  <c r="I154" i="21"/>
  <c r="H154" i="21" s="1"/>
  <c r="I182" i="21"/>
  <c r="H153" i="20"/>
  <c r="H152" i="20"/>
  <c r="I155" i="20"/>
  <c r="H155" i="20" s="1"/>
  <c r="I154" i="20"/>
  <c r="H154" i="20" s="1"/>
  <c r="I182" i="20"/>
  <c r="H153" i="19"/>
  <c r="I154" i="19"/>
  <c r="H154" i="19" s="1"/>
  <c r="H152" i="19"/>
  <c r="I155" i="19"/>
  <c r="H155" i="19" s="1"/>
  <c r="I182" i="19"/>
  <c r="H153" i="18"/>
  <c r="I154" i="18"/>
  <c r="H154" i="18" s="1"/>
  <c r="I155" i="18"/>
  <c r="H155" i="18" s="1"/>
  <c r="H152" i="18"/>
  <c r="I182" i="18"/>
  <c r="I156" i="17"/>
  <c r="H151" i="17"/>
  <c r="H156" i="17" s="1"/>
  <c r="H169" i="17" s="1"/>
  <c r="I179" i="16"/>
  <c r="I147" i="16"/>
  <c r="C161" i="16" s="1"/>
  <c r="D161" i="16" s="1"/>
  <c r="I179" i="15"/>
  <c r="I147" i="15"/>
  <c r="C161" i="15" s="1"/>
  <c r="D161" i="15" s="1"/>
  <c r="H153" i="14"/>
  <c r="H152" i="14"/>
  <c r="I154" i="14"/>
  <c r="H154" i="14" s="1"/>
  <c r="I155" i="14"/>
  <c r="H155" i="14" s="1"/>
  <c r="I182" i="14"/>
  <c r="I42" i="11"/>
  <c r="I25" i="11"/>
  <c r="E106" i="11"/>
  <c r="E114" i="11"/>
  <c r="F114" i="11" s="1"/>
  <c r="H114" i="11" s="1"/>
  <c r="I114" i="11" s="1"/>
  <c r="I94" i="11" s="1"/>
  <c r="H88" i="11"/>
  <c r="H89" i="11" s="1"/>
  <c r="H91" i="11" s="1"/>
  <c r="E110" i="11"/>
  <c r="F110" i="11" s="1"/>
  <c r="H110" i="11" s="1"/>
  <c r="I110" i="11" s="1"/>
  <c r="I95" i="11" s="1"/>
  <c r="I43" i="11"/>
  <c r="F106" i="11"/>
  <c r="H106" i="11" s="1"/>
  <c r="H153" i="31" l="1"/>
  <c r="H152" i="31"/>
  <c r="I154" i="31"/>
  <c r="H154" i="31" s="1"/>
  <c r="I155" i="31"/>
  <c r="H155" i="31" s="1"/>
  <c r="I182" i="31"/>
  <c r="H153" i="30"/>
  <c r="I155" i="30"/>
  <c r="H155" i="30" s="1"/>
  <c r="I154" i="30"/>
  <c r="H154" i="30" s="1"/>
  <c r="I182" i="30"/>
  <c r="I169" i="29"/>
  <c r="I186" i="29"/>
  <c r="G196" i="29" s="1"/>
  <c r="I185" i="29"/>
  <c r="I169" i="28"/>
  <c r="I186" i="28"/>
  <c r="G196" i="28" s="1"/>
  <c r="I185" i="28"/>
  <c r="H153" i="27"/>
  <c r="H152" i="27"/>
  <c r="I155" i="27"/>
  <c r="H155" i="27" s="1"/>
  <c r="I154" i="27"/>
  <c r="H154" i="27" s="1"/>
  <c r="I182" i="27"/>
  <c r="H153" i="26"/>
  <c r="I155" i="26"/>
  <c r="H155" i="26" s="1"/>
  <c r="H152" i="26"/>
  <c r="I154" i="26"/>
  <c r="H154" i="26" s="1"/>
  <c r="I182" i="26"/>
  <c r="H151" i="25"/>
  <c r="H156" i="25" s="1"/>
  <c r="H169" i="25" s="1"/>
  <c r="I156" i="25"/>
  <c r="I182" i="24"/>
  <c r="H153" i="24"/>
  <c r="H152" i="24"/>
  <c r="I154" i="24"/>
  <c r="H154" i="24" s="1"/>
  <c r="I155" i="24"/>
  <c r="H155" i="24" s="1"/>
  <c r="H153" i="23"/>
  <c r="H152" i="23"/>
  <c r="I155" i="23"/>
  <c r="H155" i="23" s="1"/>
  <c r="I154" i="23"/>
  <c r="H154" i="23" s="1"/>
  <c r="I182" i="23"/>
  <c r="I169" i="22"/>
  <c r="I186" i="22"/>
  <c r="G196" i="22" s="1"/>
  <c r="I185" i="22"/>
  <c r="H151" i="21"/>
  <c r="H156" i="21" s="1"/>
  <c r="H169" i="21" s="1"/>
  <c r="I156" i="21"/>
  <c r="H151" i="20"/>
  <c r="H156" i="20" s="1"/>
  <c r="H169" i="20" s="1"/>
  <c r="I156" i="20"/>
  <c r="H151" i="19"/>
  <c r="H156" i="19" s="1"/>
  <c r="H169" i="19" s="1"/>
  <c r="I156" i="19"/>
  <c r="H151" i="18"/>
  <c r="H156" i="18" s="1"/>
  <c r="H169" i="18" s="1"/>
  <c r="I156" i="18"/>
  <c r="I169" i="17"/>
  <c r="I186" i="17"/>
  <c r="G196" i="17" s="1"/>
  <c r="I185" i="17"/>
  <c r="H153" i="16"/>
  <c r="I155" i="16"/>
  <c r="H155" i="16" s="1"/>
  <c r="H152" i="16"/>
  <c r="I154" i="16"/>
  <c r="H154" i="16" s="1"/>
  <c r="I182" i="16"/>
  <c r="I182" i="15"/>
  <c r="H152" i="15"/>
  <c r="I154" i="15"/>
  <c r="H154" i="15" s="1"/>
  <c r="I155" i="15"/>
  <c r="H155" i="15" s="1"/>
  <c r="H153" i="15"/>
  <c r="H151" i="14"/>
  <c r="H156" i="14" s="1"/>
  <c r="H169" i="14" s="1"/>
  <c r="I156" i="14"/>
  <c r="I44" i="11"/>
  <c r="I46" i="11" s="1"/>
  <c r="I77" i="11" s="1"/>
  <c r="I106" i="11"/>
  <c r="I97" i="11" s="1"/>
  <c r="I102" i="11" s="1"/>
  <c r="H185" i="29" l="1"/>
  <c r="H186" i="29" s="1"/>
  <c r="H185" i="17"/>
  <c r="H186" i="17" s="1"/>
  <c r="H185" i="22"/>
  <c r="H186" i="22" s="1"/>
  <c r="H185" i="28"/>
  <c r="H186" i="28" s="1"/>
  <c r="H151" i="31"/>
  <c r="H156" i="31" s="1"/>
  <c r="H169" i="31" s="1"/>
  <c r="I156" i="31"/>
  <c r="I156" i="30"/>
  <c r="I196" i="29"/>
  <c r="J18" i="3" s="1"/>
  <c r="K18" i="3" s="1"/>
  <c r="H180" i="29"/>
  <c r="H173" i="29"/>
  <c r="H175" i="29"/>
  <c r="H174" i="29"/>
  <c r="H181" i="29"/>
  <c r="H179" i="29"/>
  <c r="I196" i="28"/>
  <c r="J17" i="3" s="1"/>
  <c r="K17" i="3" s="1"/>
  <c r="H180" i="28"/>
  <c r="H173" i="28"/>
  <c r="H175" i="28"/>
  <c r="H174" i="28"/>
  <c r="H181" i="28"/>
  <c r="H179" i="28"/>
  <c r="H151" i="27"/>
  <c r="H156" i="27" s="1"/>
  <c r="H169" i="27" s="1"/>
  <c r="I156" i="27"/>
  <c r="H151" i="26"/>
  <c r="H156" i="26" s="1"/>
  <c r="H169" i="26" s="1"/>
  <c r="I156" i="26"/>
  <c r="I169" i="25"/>
  <c r="I186" i="25"/>
  <c r="G196" i="25" s="1"/>
  <c r="I185" i="25"/>
  <c r="H151" i="24"/>
  <c r="H156" i="24" s="1"/>
  <c r="H169" i="24" s="1"/>
  <c r="I156" i="24"/>
  <c r="H151" i="23"/>
  <c r="H156" i="23" s="1"/>
  <c r="H169" i="23" s="1"/>
  <c r="I156" i="23"/>
  <c r="I196" i="22"/>
  <c r="J11" i="3" s="1"/>
  <c r="K11" i="3" s="1"/>
  <c r="H180" i="22"/>
  <c r="H173" i="22"/>
  <c r="H174" i="22"/>
  <c r="H175" i="22"/>
  <c r="H181" i="22"/>
  <c r="H179" i="22"/>
  <c r="I169" i="21"/>
  <c r="I186" i="21"/>
  <c r="G196" i="21" s="1"/>
  <c r="I185" i="21"/>
  <c r="I169" i="20"/>
  <c r="I186" i="20"/>
  <c r="G196" i="20" s="1"/>
  <c r="I185" i="20"/>
  <c r="H185" i="20" s="1"/>
  <c r="H186" i="20" s="1"/>
  <c r="I169" i="19"/>
  <c r="I186" i="19"/>
  <c r="G196" i="19" s="1"/>
  <c r="I185" i="19"/>
  <c r="I169" i="18"/>
  <c r="I186" i="18"/>
  <c r="G196" i="18" s="1"/>
  <c r="I185" i="18"/>
  <c r="I196" i="17"/>
  <c r="J6" i="3" s="1"/>
  <c r="K6" i="3" s="1"/>
  <c r="H180" i="17"/>
  <c r="H173" i="17"/>
  <c r="H175" i="17"/>
  <c r="H174" i="17"/>
  <c r="H181" i="17"/>
  <c r="H179" i="17"/>
  <c r="H151" i="16"/>
  <c r="H156" i="16" s="1"/>
  <c r="H169" i="16" s="1"/>
  <c r="I156" i="16"/>
  <c r="H151" i="15"/>
  <c r="H156" i="15" s="1"/>
  <c r="H169" i="15" s="1"/>
  <c r="I156" i="15"/>
  <c r="I169" i="14"/>
  <c r="I186" i="14"/>
  <c r="G196" i="14" s="1"/>
  <c r="I185" i="14"/>
  <c r="I130" i="11"/>
  <c r="I143" i="11"/>
  <c r="I193" i="11"/>
  <c r="H100" i="11"/>
  <c r="H99" i="11"/>
  <c r="H44" i="11"/>
  <c r="A132" i="11"/>
  <c r="I64" i="11"/>
  <c r="I63" i="11"/>
  <c r="I71" i="11"/>
  <c r="I70" i="11"/>
  <c r="I82" i="11"/>
  <c r="H95" i="11"/>
  <c r="H97" i="11"/>
  <c r="H45" i="11"/>
  <c r="I59" i="11"/>
  <c r="H41" i="11"/>
  <c r="I74" i="11"/>
  <c r="H101" i="11"/>
  <c r="I72" i="11"/>
  <c r="H39" i="11"/>
  <c r="I76" i="11"/>
  <c r="I73" i="11"/>
  <c r="H42" i="11"/>
  <c r="H38" i="11"/>
  <c r="I88" i="11"/>
  <c r="I89" i="11" s="1"/>
  <c r="F132" i="11" s="1"/>
  <c r="I173" i="11"/>
  <c r="H40" i="11"/>
  <c r="I65" i="11"/>
  <c r="I84" i="11"/>
  <c r="H94" i="11"/>
  <c r="I60" i="11"/>
  <c r="H43" i="11"/>
  <c r="A145" i="11"/>
  <c r="H96" i="11"/>
  <c r="I75" i="11"/>
  <c r="I61" i="11"/>
  <c r="I83" i="11"/>
  <c r="H98" i="11"/>
  <c r="I58" i="11"/>
  <c r="I62" i="11"/>
  <c r="G132" i="11"/>
  <c r="I175" i="11"/>
  <c r="G145" i="11"/>
  <c r="H185" i="14" l="1"/>
  <c r="H186" i="14" s="1"/>
  <c r="H185" i="19"/>
  <c r="H186" i="19" s="1"/>
  <c r="H182" i="28"/>
  <c r="H182" i="29"/>
  <c r="H185" i="25"/>
  <c r="H186" i="25" s="1"/>
  <c r="H182" i="22"/>
  <c r="H185" i="18"/>
  <c r="H186" i="18" s="1"/>
  <c r="H185" i="21"/>
  <c r="H186" i="21" s="1"/>
  <c r="H182" i="17"/>
  <c r="I169" i="31"/>
  <c r="I185" i="31"/>
  <c r="I186" i="31"/>
  <c r="G196" i="31" s="1"/>
  <c r="I169" i="30"/>
  <c r="I186" i="30"/>
  <c r="G196" i="30" s="1"/>
  <c r="I185" i="30"/>
  <c r="H176" i="29"/>
  <c r="H176" i="28"/>
  <c r="I169" i="27"/>
  <c r="I186" i="27"/>
  <c r="G196" i="27" s="1"/>
  <c r="I185" i="27"/>
  <c r="H185" i="27" s="1"/>
  <c r="H186" i="27" s="1"/>
  <c r="I169" i="26"/>
  <c r="I186" i="26"/>
  <c r="G196" i="26" s="1"/>
  <c r="I185" i="26"/>
  <c r="I196" i="25"/>
  <c r="J14" i="3" s="1"/>
  <c r="K14" i="3" s="1"/>
  <c r="H180" i="25"/>
  <c r="H175" i="25"/>
  <c r="H173" i="25"/>
  <c r="H174" i="25"/>
  <c r="H181" i="25"/>
  <c r="H179" i="25"/>
  <c r="I169" i="24"/>
  <c r="I186" i="24"/>
  <c r="G196" i="24" s="1"/>
  <c r="I185" i="24"/>
  <c r="I169" i="23"/>
  <c r="I186" i="23"/>
  <c r="G196" i="23" s="1"/>
  <c r="I185" i="23"/>
  <c r="H176" i="22"/>
  <c r="I196" i="21"/>
  <c r="J10" i="3" s="1"/>
  <c r="K10" i="3" s="1"/>
  <c r="H180" i="21"/>
  <c r="H175" i="21"/>
  <c r="H173" i="21"/>
  <c r="H174" i="21"/>
  <c r="H181" i="21"/>
  <c r="H179" i="21"/>
  <c r="I196" i="20"/>
  <c r="J9" i="3" s="1"/>
  <c r="K9" i="3" s="1"/>
  <c r="H180" i="20"/>
  <c r="H173" i="20"/>
  <c r="H175" i="20"/>
  <c r="H174" i="20"/>
  <c r="H181" i="20"/>
  <c r="H179" i="20"/>
  <c r="I196" i="19"/>
  <c r="J8" i="3" s="1"/>
  <c r="K8" i="3" s="1"/>
  <c r="H180" i="19"/>
  <c r="H173" i="19"/>
  <c r="H175" i="19"/>
  <c r="H174" i="19"/>
  <c r="H181" i="19"/>
  <c r="H179" i="19"/>
  <c r="I196" i="18"/>
  <c r="J7" i="3" s="1"/>
  <c r="K7" i="3" s="1"/>
  <c r="H180" i="18"/>
  <c r="H173" i="18"/>
  <c r="H175" i="18"/>
  <c r="H174" i="18"/>
  <c r="H181" i="18"/>
  <c r="H179" i="18"/>
  <c r="H176" i="17"/>
  <c r="I169" i="16"/>
  <c r="I186" i="16"/>
  <c r="G196" i="16" s="1"/>
  <c r="I185" i="16"/>
  <c r="H185" i="16" s="1"/>
  <c r="H186" i="16" s="1"/>
  <c r="I169" i="15"/>
  <c r="I186" i="15"/>
  <c r="G196" i="15" s="1"/>
  <c r="I185" i="15"/>
  <c r="I196" i="14"/>
  <c r="J3" i="3" s="1"/>
  <c r="K3" i="3" s="1"/>
  <c r="H180" i="14"/>
  <c r="H175" i="14"/>
  <c r="H173" i="14"/>
  <c r="H174" i="14"/>
  <c r="H181" i="14"/>
  <c r="H179" i="14"/>
  <c r="H46" i="11"/>
  <c r="H102" i="11"/>
  <c r="I85" i="11"/>
  <c r="E145" i="11" s="1"/>
  <c r="I78" i="11"/>
  <c r="D145" i="11" s="1"/>
  <c r="I66" i="11"/>
  <c r="F145" i="11"/>
  <c r="H182" i="20" l="1"/>
  <c r="H185" i="24"/>
  <c r="H186" i="24" s="1"/>
  <c r="H185" i="30"/>
  <c r="H186" i="30" s="1"/>
  <c r="H182" i="14"/>
  <c r="H182" i="18"/>
  <c r="H182" i="25"/>
  <c r="H185" i="26"/>
  <c r="H186" i="26" s="1"/>
  <c r="H185" i="23"/>
  <c r="H186" i="23" s="1"/>
  <c r="H182" i="21"/>
  <c r="H182" i="19"/>
  <c r="H185" i="15"/>
  <c r="H186" i="15" s="1"/>
  <c r="I196" i="31"/>
  <c r="J19" i="3" s="1"/>
  <c r="K19" i="3" s="1"/>
  <c r="H180" i="31"/>
  <c r="H175" i="31"/>
  <c r="H173" i="31"/>
  <c r="H174" i="31"/>
  <c r="H181" i="31"/>
  <c r="H179" i="31"/>
  <c r="H185" i="31"/>
  <c r="H186" i="31" s="1"/>
  <c r="I196" i="30"/>
  <c r="J20" i="3" s="1"/>
  <c r="K20" i="3" s="1"/>
  <c r="H180" i="30"/>
  <c r="H175" i="30"/>
  <c r="H173" i="30"/>
  <c r="H174" i="30"/>
  <c r="H181" i="30"/>
  <c r="H179" i="30"/>
  <c r="I196" i="27"/>
  <c r="J16" i="3" s="1"/>
  <c r="K16" i="3" s="1"/>
  <c r="H180" i="27"/>
  <c r="H175" i="27"/>
  <c r="H173" i="27"/>
  <c r="H174" i="27"/>
  <c r="H181" i="27"/>
  <c r="H179" i="27"/>
  <c r="I196" i="26"/>
  <c r="J15" i="3" s="1"/>
  <c r="K15" i="3" s="1"/>
  <c r="H180" i="26"/>
  <c r="H173" i="26"/>
  <c r="H175" i="26"/>
  <c r="H174" i="26"/>
  <c r="H181" i="26"/>
  <c r="H179" i="26"/>
  <c r="H176" i="25"/>
  <c r="I196" i="24"/>
  <c r="J13" i="3" s="1"/>
  <c r="K13" i="3" s="1"/>
  <c r="H180" i="24"/>
  <c r="H173" i="24"/>
  <c r="H175" i="24"/>
  <c r="H174" i="24"/>
  <c r="H181" i="24"/>
  <c r="H179" i="24"/>
  <c r="I196" i="23"/>
  <c r="J12" i="3" s="1"/>
  <c r="K12" i="3" s="1"/>
  <c r="H180" i="23"/>
  <c r="H173" i="23"/>
  <c r="H175" i="23"/>
  <c r="H174" i="23"/>
  <c r="H181" i="23"/>
  <c r="H179" i="23"/>
  <c r="H176" i="21"/>
  <c r="H176" i="20"/>
  <c r="H176" i="19"/>
  <c r="H176" i="18"/>
  <c r="I196" i="16"/>
  <c r="J5" i="3" s="1"/>
  <c r="K5" i="3" s="1"/>
  <c r="H180" i="16"/>
  <c r="H173" i="16"/>
  <c r="H175" i="16"/>
  <c r="H174" i="16"/>
  <c r="H181" i="16"/>
  <c r="H179" i="16"/>
  <c r="I196" i="15"/>
  <c r="J4" i="3" s="1"/>
  <c r="K4" i="3" s="1"/>
  <c r="H180" i="15"/>
  <c r="H175" i="15"/>
  <c r="H173" i="15"/>
  <c r="H174" i="15"/>
  <c r="H181" i="15"/>
  <c r="H179" i="15"/>
  <c r="H176" i="14"/>
  <c r="I174" i="11"/>
  <c r="I176" i="11" s="1"/>
  <c r="H116" i="11"/>
  <c r="I91" i="11"/>
  <c r="I116" i="11" s="1"/>
  <c r="A161" i="11" s="1"/>
  <c r="D132" i="11"/>
  <c r="E132" i="11"/>
  <c r="C145" i="11"/>
  <c r="H145" i="11" s="1"/>
  <c r="I145" i="11" s="1"/>
  <c r="G143" i="11" s="1"/>
  <c r="H140" i="11" s="1"/>
  <c r="H141" i="11" s="1"/>
  <c r="C132" i="11"/>
  <c r="H182" i="26" l="1"/>
  <c r="H182" i="30"/>
  <c r="H182" i="16"/>
  <c r="H182" i="31"/>
  <c r="H182" i="23"/>
  <c r="H182" i="27"/>
  <c r="H182" i="24"/>
  <c r="H176" i="15"/>
  <c r="H182" i="15"/>
  <c r="H176" i="31"/>
  <c r="H176" i="30"/>
  <c r="H176" i="27"/>
  <c r="H176" i="26"/>
  <c r="H176" i="24"/>
  <c r="H176" i="23"/>
  <c r="H176" i="16"/>
  <c r="H132" i="11"/>
  <c r="I132" i="11" s="1"/>
  <c r="H135" i="11"/>
  <c r="H136" i="11"/>
  <c r="I141" i="11"/>
  <c r="H120" i="11" l="1"/>
  <c r="H125" i="11"/>
  <c r="H122" i="11"/>
  <c r="H126" i="11"/>
  <c r="G130" i="11"/>
  <c r="H137" i="11"/>
  <c r="H124" i="11"/>
  <c r="I181" i="11"/>
  <c r="I123" i="11" l="1"/>
  <c r="I190" i="11" s="1"/>
  <c r="H121" i="11"/>
  <c r="I127" i="11"/>
  <c r="I179" i="11" s="1"/>
  <c r="I182" i="11" s="1"/>
  <c r="H123" i="11"/>
  <c r="H127" i="11" s="1"/>
  <c r="H147" i="11" s="1"/>
  <c r="I147" i="11" l="1"/>
  <c r="C161" i="11" s="1"/>
  <c r="D161" i="11" s="1"/>
  <c r="I154" i="11" s="1"/>
  <c r="H154" i="11" s="1"/>
  <c r="H151" i="11" l="1"/>
  <c r="H152" i="11"/>
  <c r="I155" i="11"/>
  <c r="H155" i="11" s="1"/>
  <c r="H153" i="11"/>
  <c r="I156" i="11" l="1"/>
  <c r="I186" i="11" s="1"/>
  <c r="G196" i="11" s="1"/>
  <c r="I196" i="11" s="1"/>
  <c r="J2" i="3" s="1"/>
  <c r="K2" i="3" s="1"/>
  <c r="K24" i="3" s="1"/>
  <c r="K22" i="3" s="1"/>
  <c r="H156" i="11"/>
  <c r="H169" i="11" s="1"/>
  <c r="H180" i="11" l="1"/>
  <c r="H179" i="11"/>
  <c r="H181" i="11"/>
  <c r="I169" i="11"/>
  <c r="H175" i="11"/>
  <c r="I185" i="11"/>
  <c r="H185" i="11" s="1"/>
  <c r="H186" i="11" s="1"/>
  <c r="H173" i="11"/>
  <c r="H174" i="11"/>
  <c r="H182" i="11" l="1"/>
  <c r="H176" i="11"/>
  <c r="H156" i="30"/>
  <c r="H169" i="30" s="1"/>
</calcChain>
</file>

<file path=xl/comments1.xml><?xml version="1.0" encoding="utf-8"?>
<comments xmlns="http://schemas.openxmlformats.org/spreadsheetml/2006/main">
  <authors>
    <author>gn</author>
    <author/>
    <author>Gabriel Requena Nizarala</author>
  </authors>
  <commentList>
    <comment ref="C2" authorId="0" shapeId="0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2.xml><?xml version="1.0" encoding="utf-8"?>
<comments xmlns="http://schemas.openxmlformats.org/spreadsheetml/2006/main">
  <authors>
    <author>gn</author>
    <author/>
    <author>Gabriel Requena Nizarala</author>
  </authors>
  <commentList>
    <comment ref="C2" authorId="0" shapeId="0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3.xml><?xml version="1.0" encoding="utf-8"?>
<comments xmlns="http://schemas.openxmlformats.org/spreadsheetml/2006/main">
  <authors>
    <author>gn</author>
    <author/>
    <author>Gabriel Requena Nizarala</author>
  </authors>
  <commentList>
    <comment ref="C2" authorId="0" shapeId="0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4.xml><?xml version="1.0" encoding="utf-8"?>
<comments xmlns="http://schemas.openxmlformats.org/spreadsheetml/2006/main">
  <authors>
    <author>gn</author>
    <author/>
    <author>Gabriel Requena Nizarala</author>
  </authors>
  <commentList>
    <comment ref="C2" authorId="0" shapeId="0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5.xml><?xml version="1.0" encoding="utf-8"?>
<comments xmlns="http://schemas.openxmlformats.org/spreadsheetml/2006/main">
  <authors>
    <author>gn</author>
    <author/>
    <author>Gabriel Requena Nizarala</author>
  </authors>
  <commentList>
    <comment ref="C2" authorId="0" shapeId="0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6.xml><?xml version="1.0" encoding="utf-8"?>
<comments xmlns="http://schemas.openxmlformats.org/spreadsheetml/2006/main">
  <authors>
    <author>gn</author>
    <author/>
    <author>Gabriel Requena Nizarala</author>
  </authors>
  <commentList>
    <comment ref="C2" authorId="0" shapeId="0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7.xml><?xml version="1.0" encoding="utf-8"?>
<comments xmlns="http://schemas.openxmlformats.org/spreadsheetml/2006/main">
  <authors>
    <author>gn</author>
    <author/>
    <author>Gabriel Requena Nizarala</author>
  </authors>
  <commentList>
    <comment ref="C2" authorId="0" shapeId="0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8.xml><?xml version="1.0" encoding="utf-8"?>
<comments xmlns="http://schemas.openxmlformats.org/spreadsheetml/2006/main">
  <authors>
    <author>gn</author>
    <author/>
    <author>Gabriel Requena Nizarala</author>
  </authors>
  <commentList>
    <comment ref="C2" authorId="0" shapeId="0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9.xml><?xml version="1.0" encoding="utf-8"?>
<comments xmlns="http://schemas.openxmlformats.org/spreadsheetml/2006/main">
  <authors>
    <author>gn</author>
    <author/>
    <author>Gabriel Requena Nizarala</author>
  </authors>
  <commentList>
    <comment ref="C2" authorId="0" shapeId="0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10.xml><?xml version="1.0" encoding="utf-8"?>
<comments xmlns="http://schemas.openxmlformats.org/spreadsheetml/2006/main">
  <authors>
    <author>gn</author>
    <author/>
    <author>Gabriel Requena Nizarala</author>
  </authors>
  <commentList>
    <comment ref="C2" authorId="0" shapeId="0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11.xml><?xml version="1.0" encoding="utf-8"?>
<comments xmlns="http://schemas.openxmlformats.org/spreadsheetml/2006/main">
  <authors>
    <author>gn</author>
    <author/>
    <author>Gabriel Requena Nizarala</author>
  </authors>
  <commentList>
    <comment ref="C2" authorId="0" shapeId="0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12.xml><?xml version="1.0" encoding="utf-8"?>
<comments xmlns="http://schemas.openxmlformats.org/spreadsheetml/2006/main">
  <authors>
    <author>gn</author>
    <author/>
    <author>Gabriel Requena Nizarala</author>
  </authors>
  <commentList>
    <comment ref="C2" authorId="0" shapeId="0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13.xml><?xml version="1.0" encoding="utf-8"?>
<comments xmlns="http://schemas.openxmlformats.org/spreadsheetml/2006/main">
  <authors>
    <author>gn</author>
    <author/>
    <author>Gabriel Requena Nizarala</author>
  </authors>
  <commentList>
    <comment ref="C2" authorId="0" shapeId="0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14.xml><?xml version="1.0" encoding="utf-8"?>
<comments xmlns="http://schemas.openxmlformats.org/spreadsheetml/2006/main">
  <authors>
    <author>gn</author>
    <author/>
    <author>Gabriel Requena Nizarala</author>
  </authors>
  <commentList>
    <comment ref="C2" authorId="0" shapeId="0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15.xml><?xml version="1.0" encoding="utf-8"?>
<comments xmlns="http://schemas.openxmlformats.org/spreadsheetml/2006/main">
  <authors>
    <author>gn</author>
    <author/>
    <author>Gabriel Requena Nizarala</author>
  </authors>
  <commentList>
    <comment ref="C2" authorId="0" shapeId="0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16.xml><?xml version="1.0" encoding="utf-8"?>
<comments xmlns="http://schemas.openxmlformats.org/spreadsheetml/2006/main">
  <authors>
    <author>gn</author>
    <author/>
    <author>Gabriel Requena Nizarala</author>
  </authors>
  <commentList>
    <comment ref="C2" authorId="0" shapeId="0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17.xml><?xml version="1.0" encoding="utf-8"?>
<comments xmlns="http://schemas.openxmlformats.org/spreadsheetml/2006/main">
  <authors>
    <author>gn</author>
    <author/>
    <author>Gabriel Requena Nizarala</author>
  </authors>
  <commentList>
    <comment ref="C2" authorId="0" shapeId="0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18.xml><?xml version="1.0" encoding="utf-8"?>
<comments xmlns="http://schemas.openxmlformats.org/spreadsheetml/2006/main">
  <authors>
    <author>gn</author>
    <author/>
    <author>Gabriel Requena Nizarala</author>
  </authors>
  <commentList>
    <comment ref="C2" authorId="0" shapeId="0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19.xml><?xml version="1.0" encoding="utf-8"?>
<comments xmlns="http://schemas.openxmlformats.org/spreadsheetml/2006/main">
  <authors>
    <author>gn</author>
    <author/>
    <author>Gabriel Requena Nizarala</author>
  </authors>
  <commentList>
    <comment ref="C2" authorId="0" shapeId="0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sharedStrings.xml><?xml version="1.0" encoding="utf-8"?>
<sst xmlns="http://schemas.openxmlformats.org/spreadsheetml/2006/main" count="5278" uniqueCount="239">
  <si>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 52.768 de 15.12.2015)</t>
    </r>
  </si>
  <si>
    <t>PROCESSO:</t>
  </si>
  <si>
    <t>LICITAÇÃO/EDITAL</t>
  </si>
  <si>
    <t>ABERTURA:</t>
  </si>
  <si>
    <t>Cargo/Função:</t>
  </si>
  <si>
    <t>Convenção Coletiva de Trabalho:</t>
  </si>
  <si>
    <t>INSALUBRIDADE (10%, 20%, 40%)</t>
  </si>
  <si>
    <t>Origem do salário:</t>
  </si>
  <si>
    <t>Cidade:</t>
  </si>
  <si>
    <t>PERICULOSIDADE (30%)</t>
  </si>
  <si>
    <t>Vlr. do salário e nº de horas correspondentes</t>
  </si>
  <si>
    <t>ISS</t>
  </si>
  <si>
    <t>Alíquota</t>
  </si>
  <si>
    <t>Tarifa Transporte</t>
  </si>
  <si>
    <t>CCT</t>
  </si>
  <si>
    <t>Vr. Unitário</t>
  </si>
  <si>
    <t>Dias</t>
  </si>
  <si>
    <t>Desconto</t>
  </si>
  <si>
    <t>Auxílio Alimentação</t>
  </si>
  <si>
    <t>Auxílio Lanche</t>
  </si>
  <si>
    <t>Valor mensal</t>
  </si>
  <si>
    <t>Adicional de Supervisor (37%)</t>
  </si>
  <si>
    <t>Porcentagem</t>
  </si>
  <si>
    <t>Base de cálculo da insalubridade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</si>
  <si>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</si>
  <si>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</si>
  <si>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</si>
  <si>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</si>
  <si>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</si>
  <si>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</si>
  <si>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</si>
  <si>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</si>
  <si>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</si>
  <si>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</si>
  <si>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</si>
  <si>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</si>
  <si>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/>
        <sz val="5"/>
        <color rgb="FF000000"/>
        <rFont val="Calibri"/>
        <family val="2"/>
        <charset val="1"/>
      </rPr>
      <t>(Ver súmulas 364, 132 e 191 do TST)</t>
    </r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</si>
  <si>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</si>
  <si>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</si>
  <si>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</si>
  <si>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</si>
  <si>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</si>
  <si>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</si>
  <si>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</si>
  <si>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</si>
  <si>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</si>
  <si>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</si>
  <si>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</si>
  <si>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</si>
  <si>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</si>
  <si>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</si>
  <si>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</si>
  <si>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</si>
  <si>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</si>
  <si>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</si>
  <si>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</si>
  <si>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</si>
  <si>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</si>
  <si>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</si>
  <si>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</si>
  <si>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</si>
  <si>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</si>
  <si>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</si>
  <si>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</si>
  <si>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</si>
  <si>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</si>
  <si>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</si>
  <si>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</si>
  <si>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</si>
  <si>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</si>
  <si>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</si>
  <si>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</si>
  <si>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</si>
  <si>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</si>
  <si>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</si>
  <si>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</si>
  <si>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</si>
  <si>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</si>
  <si>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</si>
  <si>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</si>
  <si>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</si>
  <si>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</si>
  <si>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</si>
  <si>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</si>
  <si>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</si>
  <si>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</si>
  <si>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</si>
  <si>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</si>
  <si>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</si>
  <si>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</si>
  <si>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</si>
  <si>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</si>
  <si>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</si>
  <si>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</si>
  <si>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</si>
  <si>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</si>
  <si>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</si>
  <si>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</si>
  <si>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</si>
  <si>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</si>
  <si>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t>Outros (especificar)</t>
  </si>
  <si>
    <t>Total de Despesas Diretas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</si>
  <si>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</si>
  <si>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</si>
  <si>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</si>
  <si>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</si>
  <si>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</si>
  <si>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</si>
  <si>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</si>
  <si>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</si>
  <si>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</si>
  <si>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</si>
  <si>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</si>
  <si>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</si>
  <si>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</si>
  <si>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</si>
  <si>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</si>
  <si>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</si>
  <si>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</si>
  <si>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t>PIS</t>
  </si>
  <si>
    <t>COFINS</t>
  </si>
  <si>
    <t>Outros (CPRB)</t>
  </si>
  <si>
    <t>Total de Tributos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</si>
  <si>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</si>
  <si>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</si>
  <si>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</si>
  <si>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</si>
  <si>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</si>
  <si>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</si>
  <si>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</si>
  <si>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</si>
  <si>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</si>
  <si>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</si>
  <si>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</si>
  <si>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</si>
  <si>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</si>
  <si>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</si>
  <si>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</si>
  <si>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</si>
  <si>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t>TOTAL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</si>
  <si>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</si>
  <si>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</si>
  <si>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</si>
  <si>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</si>
  <si>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</si>
  <si>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</si>
  <si>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</si>
  <si>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</si>
  <si>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</si>
  <si>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</si>
  <si>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</si>
  <si>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</si>
  <si>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</si>
  <si>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</si>
  <si>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Valor Mensal por Unidade de Serviço (A + B + C)</t>
  </si>
  <si>
    <t>Quantidade de Unidade de Serviços</t>
  </si>
  <si>
    <t>Valor mensal do serviço</t>
  </si>
  <si>
    <t>Função</t>
  </si>
  <si>
    <t>Cidade</t>
  </si>
  <si>
    <t>Carga Horária</t>
  </si>
  <si>
    <t>Dias da semana</t>
  </si>
  <si>
    <t>Nº de Postos</t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</si>
  <si>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</si>
  <si>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MEMÓRIA DE CÁLCULO DO</t>
  </si>
  <si>
    <t>Plano de Saúde</t>
  </si>
  <si>
    <r>
      <t xml:space="preserve">Total do Lucro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</si>
  <si>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r>
      <t xml:space="preserve">Total de Despesas Indiretas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</si>
  <si>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t xml:space="preserve">Auxílio Alimentação </t>
  </si>
  <si>
    <t xml:space="preserve">Salário Normativo </t>
  </si>
  <si>
    <t>Outros benefícios que refletem na planilha de custos, caso constem na CCT.</t>
  </si>
  <si>
    <t>TOTAL DOS ENCARGOS SOCIAIS (II + III + IV + V)</t>
  </si>
  <si>
    <t>Valor unitário mensal do posto</t>
  </si>
  <si>
    <t>Conta vinculada</t>
  </si>
  <si>
    <t>Valor total do posto</t>
  </si>
  <si>
    <t>QUADRO RESUMO UNITÁRIO</t>
  </si>
  <si>
    <t>Não aplicável</t>
  </si>
  <si>
    <r>
      <rPr>
        <u/>
        <sz val="7"/>
        <color rgb="FF000000"/>
        <rFont val="Calibri"/>
        <family val="2"/>
      </rPr>
      <t>Valor unitário de retenção</t>
    </r>
    <r>
      <rPr>
        <sz val="7"/>
        <color rgb="FF000000"/>
        <rFont val="Calibri"/>
        <family val="2"/>
      </rPr>
      <t xml:space="preserve"> (total da remuneração X soma das porcentagens de Férias Gozadas, Aviso Prévio Trabalhado, 13º salário, indenizações e incidências X unidades de serviço)</t>
    </r>
  </si>
  <si>
    <r>
      <t>Materiais/Equipamentos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</si>
  <si>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</si>
  <si>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r>
      <t>Depreciação de equipamentos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</si>
  <si>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t>(6)   Somente será preenchido quando o licitante fornecer transporte próprio, pagamento de combustível ou quando for necessário outro modal para transporte do funcionário
(6a)  EPI - Equipamento de Proteção Individual
(7) O licitante deverá entregar junto com a sua proposta, uma tabela com o valor unitário de cada material/equipamento constante no Termo de Referência
(8)   Tais custos de mobilização e depreciação de equipamentos não são renováveis, devendo ser eliminados após o primeiro ano de contrato caso haja prorrogação</t>
  </si>
  <si>
    <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</si>
  <si>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VALOR TOTAL MENSAL DE MATERIAIS/EQUIPAMENTOS:</t>
  </si>
  <si>
    <t>VALOR MENSAL PARA RETENÇÃO EM CONTA VINCULADA:</t>
  </si>
  <si>
    <t>PORCENTAGEM CORRESPONDENTE EM RELAÇÃO AO VALOR TOTAL PARA RETENÇÃO EM CONTA VINCULADA:</t>
  </si>
  <si>
    <t>VALOR GLOBAL MENSAL:</t>
  </si>
  <si>
    <t>TOTAL DE POSTOS:</t>
  </si>
  <si>
    <t>Valor mensal de materiais/equipamentos</t>
  </si>
  <si>
    <t>Valor unitário mensal de MATERIAL/EQUIPAMENTO</t>
  </si>
  <si>
    <t>Valor total mensal de MATERIAL/EQUIPAMENTO</t>
  </si>
  <si>
    <t>Valor unitário  mensal de retenção para a CONTA VINCULADA</t>
  </si>
  <si>
    <t>Valor total mensal de retenção para a CONTA VINCULADA</t>
  </si>
  <si>
    <t>Prêmio Assiduidade (quando houver)</t>
  </si>
  <si>
    <t>Plano de Benefício Social Familiar (apenas para a CCT SEEAC/SINDASSEIO)</t>
  </si>
  <si>
    <t>Prêmio Assiduidade / Cesta Básica (quando houver)</t>
  </si>
  <si>
    <t>Valor total mensal do posto</t>
  </si>
  <si>
    <t>Para posto de trabalho que tenha a necessidade de pagamento de adicional de insalubridade, a planilha de custos irá prever o salário proporcional como base de cálculo da insalubridade, conforme Pareceres da PGE nº 21.858/26 e 18.200/2020 e Promoção da PGE disposta no processo administrativo nº 20/2000-0034874-2. Porém, será permitida à licitante a alteração da base de cálculo na planilha de custos para que seja previsto o salário normativo do cargo ou o salário mínimo nacional (o que se aplicar mais benéfico). Uma vez caracterizada a condição insalubre, deve a empresa contratada pagar ao empregado o respectivo adicional na sua integralidade, independentemente da jornada de trabalho do empregado.</t>
  </si>
  <si>
    <r>
      <t xml:space="preserve">Adicional Insalubridade 40% </t>
    </r>
    <r>
      <rPr>
        <b/>
        <sz val="5"/>
        <color rgb="FF000000"/>
        <rFont val="Calibri"/>
        <family val="2"/>
        <charset val="1"/>
      </rPr>
      <t xml:space="preserve">(Ver súmula 228 e 139 TST) </t>
    </r>
    <r>
      <rPr>
        <sz val="5"/>
        <color rgb="FF000000"/>
        <rFont val="Calibri"/>
        <family val="2"/>
      </rPr>
      <t>(1)</t>
    </r>
  </si>
  <si>
    <r>
      <t xml:space="preserve">Adicional Insalubridade 20% </t>
    </r>
    <r>
      <rPr>
        <b/>
        <sz val="5"/>
        <color rgb="FF000000"/>
        <rFont val="Calibri"/>
        <family val="2"/>
        <charset val="1"/>
      </rPr>
      <t xml:space="preserve">(Ver súmula 228 e 139 TST) </t>
    </r>
    <r>
      <rPr>
        <sz val="5"/>
        <color rgb="FF000000"/>
        <rFont val="Calibri"/>
        <family val="2"/>
      </rPr>
      <t>(1)</t>
    </r>
  </si>
  <si>
    <r>
      <t xml:space="preserve">Adicional Insalubridade 10% </t>
    </r>
    <r>
      <rPr>
        <b/>
        <sz val="5"/>
        <color rgb="FF000000"/>
        <rFont val="Calibri"/>
        <family val="2"/>
        <charset val="1"/>
      </rPr>
      <t xml:space="preserve">(Ver súmula 228 e 139 TST) </t>
    </r>
    <r>
      <rPr>
        <sz val="5"/>
        <color rgb="FF000000"/>
        <rFont val="Calibri"/>
        <family val="2"/>
      </rPr>
      <t>(1)</t>
    </r>
  </si>
  <si>
    <t>(2)</t>
  </si>
  <si>
    <r>
      <t xml:space="preserve">SEG. ACIDENTE DO TRABALHO 1%, 2% e 3% </t>
    </r>
    <r>
      <rPr>
        <b/>
        <sz val="5"/>
        <color rgb="FF000000"/>
        <rFont val="Calibri"/>
        <family val="2"/>
        <charset val="1"/>
      </rPr>
      <t xml:space="preserve">(art. 22, inc. II, alíneas "b" e "c", da Lei nº 8.212/91) </t>
    </r>
    <r>
      <rPr>
        <sz val="5"/>
        <color rgb="FF000000"/>
        <rFont val="Calibri"/>
        <family val="2"/>
      </rPr>
      <t>(2)</t>
    </r>
  </si>
  <si>
    <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</t>
    </r>
    <r>
      <rPr>
        <vertAlign val="superscript"/>
        <sz val="8"/>
        <color rgb="FF000000"/>
        <rFont val="Calibri"/>
        <family val="2"/>
      </rPr>
      <t>(3)</t>
    </r>
  </si>
  <si>
    <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(9)</t>
    </r>
  </si>
  <si>
    <t>(10)</t>
  </si>
  <si>
    <r>
      <t xml:space="preserve">SIMPLES </t>
    </r>
    <r>
      <rPr>
        <vertAlign val="superscript"/>
        <sz val="8"/>
        <color rgb="FF000000"/>
        <rFont val="Calibri"/>
        <family val="2"/>
        <charset val="1"/>
      </rPr>
      <t>(10)</t>
    </r>
  </si>
  <si>
    <t>(11)</t>
  </si>
  <si>
    <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(11)</t>
    </r>
  </si>
  <si>
    <t>26/2000-9005060-0</t>
  </si>
  <si>
    <t>Copeiro</t>
  </si>
  <si>
    <t xml:space="preserve">RS000041/2026 </t>
  </si>
  <si>
    <t>Porto Alegre</t>
  </si>
  <si>
    <t>Assistente Administrativo</t>
  </si>
  <si>
    <t>Frederico Westphalen</t>
  </si>
  <si>
    <t>Pelotas</t>
  </si>
  <si>
    <t>Santa Maria</t>
  </si>
  <si>
    <t>Caxias do Sul</t>
  </si>
  <si>
    <t>Passo Fundo</t>
  </si>
  <si>
    <t>Bagé</t>
  </si>
  <si>
    <t>Cachoeira do Sul</t>
  </si>
  <si>
    <t>Cruz Alta</t>
  </si>
  <si>
    <t>Alegrete</t>
  </si>
  <si>
    <t>Erechim</t>
  </si>
  <si>
    <t>Santo Angelo</t>
  </si>
  <si>
    <t>Santa Cruz do Sul</t>
  </si>
  <si>
    <t>Santa Rosa</t>
  </si>
  <si>
    <t>Palmeira das Missões</t>
  </si>
  <si>
    <t>Lajeado</t>
  </si>
  <si>
    <t>Ijuí</t>
  </si>
  <si>
    <t>Osório</t>
  </si>
  <si>
    <t>seg-sex</t>
  </si>
  <si>
    <t xml:space="preserve">RS000082/2026 </t>
  </si>
  <si>
    <t xml:space="preserve">RS000061/2026 </t>
  </si>
  <si>
    <t xml:space="preserve">RS000250/2026 </t>
  </si>
  <si>
    <t xml:space="preserve">RS000042/2026 </t>
  </si>
  <si>
    <t xml:space="preserve">RS000095/2026 </t>
  </si>
  <si>
    <r>
      <t xml:space="preserve">REGIME DE TRIBUTAÇÃO: </t>
    </r>
    <r>
      <rPr>
        <b/>
        <sz val="14"/>
        <color rgb="FFFF0000"/>
        <rFont val="Calibri"/>
        <family val="2"/>
        <charset val="1"/>
      </rPr>
      <t>LUCRO PRESUMIDO</t>
    </r>
  </si>
  <si>
    <r>
      <t xml:space="preserve">REGIME DE TRIBUTAÇÃO: </t>
    </r>
    <r>
      <rPr>
        <b/>
        <sz val="14"/>
        <color rgb="FFFF0000"/>
        <rFont val="Calibri"/>
        <family val="2"/>
        <charset val="1"/>
      </rPr>
      <t>LUCRO PRESUMIDA</t>
    </r>
  </si>
  <si>
    <r>
      <t xml:space="preserve">REGIME DE TRIBUTAÇÃO: </t>
    </r>
    <r>
      <rPr>
        <b/>
        <sz val="14"/>
        <color rgb="FFFF0000"/>
        <rFont val="Calibri"/>
        <family val="2"/>
        <charset val="1"/>
      </rPr>
      <t>LUCRO PRSUMIDO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</si>
</sst>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4" formatCode="_-&quot;R$&quot;\ * #,##0.00_-;\-&quot;R$&quot;\ * #,##0.00_-;_-&quot;R$&quot;\ * &quot;-&quot;??_-;_-@_-"/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  <numFmt numFmtId="170" formatCode="&quot;R$&quot;\ #,##0.00"/>
    <numFmt numFmtId="171" formatCode="_-* #,##0_-;\-* #,##0_-;_-* &quot;-&quot;??_-;_-@_-"/>
  </numFmts>
  <fonts count="42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u/>
      <sz val="7"/>
      <color rgb="FF000000"/>
      <name val="Tahoma"/>
      <family val="2"/>
      <charset val="1"/>
    </font>
    <font>
      <b/>
      <sz val="7"/>
      <color rgb="FF000000"/>
      <name val="Tahoma"/>
      <family val="2"/>
      <charset val="1"/>
    </font>
    <font>
      <b/>
      <sz val="8.5"/>
      <color rgb="FF000000"/>
      <name val="Tahoma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7.5"/>
      <color rgb="FF000000"/>
      <name val="Calibri"/>
      <family val="2"/>
    </font>
    <font>
      <b/>
      <sz val="9"/>
      <color indexed="81"/>
      <name val="Segoe UI"/>
      <family val="2"/>
    </font>
    <font>
      <b/>
      <sz val="8"/>
      <color rgb="FF000000"/>
      <name val="Calibri"/>
      <family val="2"/>
    </font>
    <font>
      <sz val="7"/>
      <color rgb="FF000000"/>
      <name val="Calibri"/>
      <family val="2"/>
    </font>
    <font>
      <b/>
      <u/>
      <sz val="10"/>
      <color rgb="FF000000"/>
      <name val="Calibri"/>
      <family val="2"/>
    </font>
    <font>
      <u/>
      <sz val="7"/>
      <color rgb="FF000000"/>
      <name val="Calibri"/>
      <family val="2"/>
    </font>
    <font>
      <sz val="10"/>
      <color rgb="FF000000"/>
      <name val="Calibri"/>
      <family val="2"/>
      <charset val="1"/>
    </font>
    <font>
      <sz val="8"/>
      <color theme="0"/>
      <name val="Calibri"/>
      <family val="2"/>
      <charset val="1"/>
    </font>
    <font>
      <sz val="9"/>
      <color indexed="81"/>
      <name val="Segoe UI"/>
      <family val="2"/>
    </font>
    <font>
      <i/>
      <sz val="7"/>
      <color rgb="FF000000"/>
      <name val="Calibri"/>
      <family val="2"/>
    </font>
    <font>
      <sz val="5"/>
      <color rgb="FF000000"/>
      <name val="Calibri"/>
      <family val="2"/>
    </font>
    <font>
      <vertAlign val="superscript"/>
      <sz val="8"/>
      <color rgb="FF000000"/>
      <name val="Calibri"/>
      <family val="2"/>
    </font>
    <font>
      <b/>
      <sz val="5"/>
      <color rgb="FF000000"/>
      <name val="Calibri"/>
      <family val="2"/>
    </font>
  </fonts>
  <fills count="20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rgb="FFD6DCE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2CC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0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28" fillId="0" borderId="0" applyBorder="0" applyProtection="0"/>
    <xf numFmtId="0" fontId="28" fillId="0" borderId="0"/>
    <xf numFmtId="0" fontId="28" fillId="0" borderId="0"/>
    <xf numFmtId="0" fontId="28" fillId="0" borderId="0"/>
    <xf numFmtId="9" fontId="28" fillId="0" borderId="0" applyBorder="0" applyProtection="0"/>
    <xf numFmtId="44" fontId="28" fillId="0" borderId="0" applyFont="0" applyFill="0" applyBorder="0" applyAlignment="0" applyProtection="0"/>
    <xf numFmtId="9" fontId="28" fillId="0" borderId="0" applyFont="0" applyFill="0" applyBorder="0" applyAlignment="0" applyProtection="0"/>
  </cellStyleXfs>
  <cellXfs count="231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167" fontId="2" fillId="4" borderId="3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3" fillId="0" borderId="0" xfId="0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9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165" fontId="13" fillId="7" borderId="1" xfId="0" applyNumberFormat="1" applyFont="1" applyFill="1" applyBorder="1" applyAlignment="1">
      <alignment horizontal="center" vertical="center" wrapText="1"/>
    </xf>
    <xf numFmtId="4" fontId="13" fillId="7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165" fontId="13" fillId="2" borderId="0" xfId="0" applyNumberFormat="1" applyFont="1" applyFill="1" applyAlignment="1">
      <alignment horizontal="center" vertical="center" wrapText="1"/>
    </xf>
    <xf numFmtId="4" fontId="13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/>
    </xf>
    <xf numFmtId="9" fontId="3" fillId="8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10" fontId="10" fillId="2" borderId="1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3" fillId="2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28" fillId="0" borderId="0" xfId="4"/>
    <xf numFmtId="0" fontId="0" fillId="0" borderId="1" xfId="4" applyFont="1" applyBorder="1"/>
    <xf numFmtId="0" fontId="0" fillId="0" borderId="1" xfId="4" applyFont="1" applyBorder="1" applyAlignment="1">
      <alignment horizontal="center"/>
    </xf>
    <xf numFmtId="0" fontId="28" fillId="0" borderId="1" xfId="4" applyBorder="1" applyAlignment="1">
      <alignment horizontal="center"/>
    </xf>
    <xf numFmtId="165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1" fillId="10" borderId="1" xfId="0" applyFont="1" applyFill="1" applyBorder="1" applyAlignment="1">
      <alignment horizontal="center" vertical="center" wrapText="1"/>
    </xf>
    <xf numFmtId="0" fontId="32" fillId="10" borderId="1" xfId="0" applyFont="1" applyFill="1" applyBorder="1" applyAlignment="1">
      <alignment horizontal="center" vertical="center" wrapText="1"/>
    </xf>
    <xf numFmtId="0" fontId="0" fillId="0" borderId="2" xfId="4" applyFont="1" applyBorder="1" applyAlignment="1">
      <alignment horizontal="center"/>
    </xf>
    <xf numFmtId="0" fontId="28" fillId="0" borderId="2" xfId="4" applyBorder="1" applyAlignment="1">
      <alignment horizontal="center"/>
    </xf>
    <xf numFmtId="0" fontId="27" fillId="12" borderId="1" xfId="4" applyFont="1" applyFill="1" applyBorder="1" applyAlignment="1">
      <alignment horizontal="center" vertical="center" wrapText="1"/>
    </xf>
    <xf numFmtId="0" fontId="27" fillId="12" borderId="3" xfId="4" applyFont="1" applyFill="1" applyBorder="1" applyAlignment="1">
      <alignment horizontal="center" vertical="center" wrapText="1"/>
    </xf>
    <xf numFmtId="0" fontId="26" fillId="12" borderId="5" xfId="4" applyFont="1" applyFill="1" applyBorder="1" applyAlignment="1">
      <alignment horizontal="center" vertical="center" wrapText="1"/>
    </xf>
    <xf numFmtId="0" fontId="26" fillId="12" borderId="1" xfId="4" applyFont="1" applyFill="1" applyBorder="1" applyAlignment="1">
      <alignment horizontal="center" vertical="center" wrapText="1"/>
    </xf>
    <xf numFmtId="0" fontId="26" fillId="12" borderId="10" xfId="4" applyFont="1" applyFill="1" applyBorder="1" applyAlignment="1">
      <alignment horizontal="center" vertical="center" wrapText="1"/>
    </xf>
    <xf numFmtId="4" fontId="31" fillId="10" borderId="1" xfId="0" applyNumberFormat="1" applyFont="1" applyFill="1" applyBorder="1" applyAlignment="1">
      <alignment horizontal="center" vertical="center" wrapText="1"/>
    </xf>
    <xf numFmtId="4" fontId="33" fillId="10" borderId="1" xfId="0" applyNumberFormat="1" applyFont="1" applyFill="1" applyBorder="1" applyAlignment="1">
      <alignment horizontal="center" vertical="center" wrapText="1"/>
    </xf>
    <xf numFmtId="164" fontId="11" fillId="11" borderId="1" xfId="4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36" fillId="0" borderId="8" xfId="0" applyFont="1" applyBorder="1" applyAlignment="1">
      <alignment vertical="center" wrapText="1"/>
    </xf>
    <xf numFmtId="0" fontId="13" fillId="10" borderId="7" xfId="0" applyFont="1" applyFill="1" applyBorder="1" applyAlignment="1">
      <alignment horizontal="center" vertical="center" wrapText="1"/>
    </xf>
    <xf numFmtId="44" fontId="31" fillId="10" borderId="7" xfId="8" applyFont="1" applyFill="1" applyBorder="1" applyAlignment="1">
      <alignment vertical="center" wrapText="1"/>
    </xf>
    <xf numFmtId="0" fontId="13" fillId="10" borderId="8" xfId="0" applyFont="1" applyFill="1" applyBorder="1" applyAlignment="1">
      <alignment horizontal="center" vertical="center" wrapText="1"/>
    </xf>
    <xf numFmtId="44" fontId="31" fillId="10" borderId="4" xfId="8" applyFont="1" applyFill="1" applyBorder="1" applyAlignment="1">
      <alignment vertical="center" wrapText="1"/>
    </xf>
    <xf numFmtId="44" fontId="31" fillId="10" borderId="9" xfId="8" applyFont="1" applyFill="1" applyBorder="1" applyAlignment="1">
      <alignment vertical="center" wrapText="1"/>
    </xf>
    <xf numFmtId="44" fontId="31" fillId="10" borderId="1" xfId="8" applyFont="1" applyFill="1" applyBorder="1" applyAlignment="1">
      <alignment vertical="center" wrapText="1"/>
    </xf>
    <xf numFmtId="44" fontId="28" fillId="11" borderId="2" xfId="8" applyFill="1" applyBorder="1" applyAlignment="1">
      <alignment horizontal="center"/>
    </xf>
    <xf numFmtId="164" fontId="28" fillId="14" borderId="2" xfId="4" applyNumberFormat="1" applyFill="1" applyBorder="1"/>
    <xf numFmtId="164" fontId="28" fillId="14" borderId="1" xfId="4" applyNumberFormat="1" applyFill="1" applyBorder="1"/>
    <xf numFmtId="44" fontId="28" fillId="15" borderId="2" xfId="8" applyFill="1" applyBorder="1" applyAlignment="1">
      <alignment horizontal="center"/>
    </xf>
    <xf numFmtId="170" fontId="0" fillId="15" borderId="2" xfId="4" applyNumberFormat="1" applyFont="1" applyFill="1" applyBorder="1" applyAlignment="1">
      <alignment horizontal="center"/>
    </xf>
    <xf numFmtId="0" fontId="2" fillId="4" borderId="11" xfId="0" applyFont="1" applyFill="1" applyBorder="1" applyAlignment="1">
      <alignment horizontal="center" vertical="center" wrapText="1"/>
    </xf>
    <xf numFmtId="170" fontId="2" fillId="4" borderId="3" xfId="0" applyNumberFormat="1" applyFont="1" applyFill="1" applyBorder="1" applyAlignment="1">
      <alignment horizontal="center" vertical="center" wrapText="1"/>
    </xf>
    <xf numFmtId="0" fontId="11" fillId="11" borderId="1" xfId="4" applyFont="1" applyFill="1" applyBorder="1" applyAlignment="1">
      <alignment horizontal="right" vertical="center" wrapText="1"/>
    </xf>
    <xf numFmtId="44" fontId="11" fillId="11" borderId="1" xfId="4" applyNumberFormat="1" applyFont="1" applyFill="1" applyBorder="1" applyAlignment="1">
      <alignment horizontal="left" vertical="center" wrapText="1"/>
    </xf>
    <xf numFmtId="44" fontId="11" fillId="11" borderId="1" xfId="4" applyNumberFormat="1" applyFont="1" applyFill="1" applyBorder="1" applyAlignment="1">
      <alignment horizontal="right" vertical="center" wrapText="1"/>
    </xf>
    <xf numFmtId="10" fontId="11" fillId="11" borderId="1" xfId="9" applyNumberFormat="1" applyFont="1" applyFill="1" applyBorder="1" applyAlignment="1">
      <alignment horizontal="center" vertical="center" wrapText="1"/>
    </xf>
    <xf numFmtId="171" fontId="11" fillId="11" borderId="1" xfId="4" applyNumberFormat="1" applyFont="1" applyFill="1" applyBorder="1" applyAlignment="1">
      <alignment vertical="center" wrapText="1"/>
    </xf>
    <xf numFmtId="49" fontId="12" fillId="0" borderId="0" xfId="0" applyNumberFormat="1" applyFont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3" fillId="10" borderId="7" xfId="0" applyFont="1" applyFill="1" applyBorder="1" applyAlignment="1">
      <alignment horizontal="center" vertical="center" wrapText="1"/>
    </xf>
    <xf numFmtId="0" fontId="31" fillId="10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49" fontId="41" fillId="0" borderId="8" xfId="0" applyNumberFormat="1" applyFont="1" applyBorder="1" applyAlignment="1">
      <alignment horizontal="center" vertical="center" wrapText="1"/>
    </xf>
    <xf numFmtId="49" fontId="41" fillId="0" borderId="0" xfId="0" applyNumberFormat="1" applyFont="1" applyBorder="1" applyAlignment="1">
      <alignment horizontal="center" vertical="center" wrapText="1"/>
    </xf>
    <xf numFmtId="49" fontId="41" fillId="0" borderId="9" xfId="0" applyNumberFormat="1" applyFont="1" applyBorder="1" applyAlignment="1">
      <alignment horizontal="center" vertical="center" wrapText="1"/>
    </xf>
    <xf numFmtId="0" fontId="38" fillId="0" borderId="8" xfId="0" applyFont="1" applyBorder="1" applyAlignment="1">
      <alignment horizontal="left" vertical="center" wrapText="1"/>
    </xf>
    <xf numFmtId="0" fontId="38" fillId="0" borderId="0" xfId="0" applyFont="1" applyBorder="1" applyAlignment="1">
      <alignment horizontal="left" vertical="center" wrapText="1"/>
    </xf>
    <xf numFmtId="0" fontId="38" fillId="0" borderId="9" xfId="0" applyFont="1" applyBorder="1" applyAlignment="1">
      <alignment horizontal="left" vertical="center" wrapText="1"/>
    </xf>
    <xf numFmtId="0" fontId="15" fillId="0" borderId="8" xfId="0" applyFont="1" applyBorder="1" applyAlignment="1">
      <alignment horizontal="left" vertical="center" wrapText="1"/>
    </xf>
    <xf numFmtId="0" fontId="15" fillId="0" borderId="9" xfId="0" applyFont="1" applyBorder="1" applyAlignment="1">
      <alignment horizontal="left" vertical="center" wrapText="1"/>
    </xf>
    <xf numFmtId="0" fontId="11" fillId="6" borderId="2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left" vertical="center" wrapText="1"/>
    </xf>
    <xf numFmtId="0" fontId="13" fillId="3" borderId="10" xfId="0" applyFont="1" applyFill="1" applyBorder="1" applyAlignment="1">
      <alignment horizontal="left" vertical="center" wrapText="1"/>
    </xf>
    <xf numFmtId="0" fontId="3" fillId="8" borderId="1" xfId="0" applyFont="1" applyFill="1" applyBorder="1" applyAlignment="1">
      <alignment vertical="top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8" fillId="0" borderId="9" xfId="0" applyFont="1" applyBorder="1" applyAlignment="1">
      <alignment horizontal="left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5" xfId="0" applyNumberFormat="1" applyFont="1" applyBorder="1" applyAlignment="1">
      <alignment horizontal="center" vertical="center" wrapText="1"/>
    </xf>
    <xf numFmtId="0" fontId="10" fillId="0" borderId="9" xfId="0" applyFont="1" applyBorder="1" applyAlignment="1">
      <alignment horizontal="lef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13" fillId="10" borderId="7" xfId="0" applyFont="1" applyFill="1" applyBorder="1" applyAlignment="1">
      <alignment horizontal="center" vertical="center" wrapText="1"/>
    </xf>
    <xf numFmtId="0" fontId="31" fillId="10" borderId="5" xfId="0" applyFont="1" applyFill="1" applyBorder="1" applyAlignment="1">
      <alignment horizontal="center" vertical="center" wrapText="1"/>
    </xf>
    <xf numFmtId="0" fontId="31" fillId="10" borderId="7" xfId="0" applyFont="1" applyFill="1" applyBorder="1" applyAlignment="1">
      <alignment horizontal="center" vertical="center" wrapText="1"/>
    </xf>
    <xf numFmtId="0" fontId="31" fillId="10" borderId="10" xfId="0" applyFont="1" applyFill="1" applyBorder="1" applyAlignment="1">
      <alignment horizontal="center" vertical="center" wrapText="1"/>
    </xf>
    <xf numFmtId="0" fontId="31" fillId="10" borderId="1" xfId="0" applyFont="1" applyFill="1" applyBorder="1" applyAlignment="1">
      <alignment horizontal="center" vertical="center" wrapText="1"/>
    </xf>
    <xf numFmtId="4" fontId="32" fillId="10" borderId="6" xfId="0" applyNumberFormat="1" applyFont="1" applyFill="1" applyBorder="1" applyAlignment="1">
      <alignment horizontal="center" vertical="center" wrapText="1"/>
    </xf>
    <xf numFmtId="4" fontId="32" fillId="10" borderId="8" xfId="0" applyNumberFormat="1" applyFont="1" applyFill="1" applyBorder="1" applyAlignment="1">
      <alignment horizontal="center" vertical="center" wrapText="1"/>
    </xf>
    <xf numFmtId="4" fontId="32" fillId="10" borderId="11" xfId="0" applyNumberFormat="1" applyFont="1" applyFill="1" applyBorder="1" applyAlignment="1">
      <alignment horizontal="center" vertical="center" wrapText="1"/>
    </xf>
    <xf numFmtId="0" fontId="31" fillId="10" borderId="6" xfId="0" applyFont="1" applyFill="1" applyBorder="1" applyAlignment="1">
      <alignment horizontal="center" vertical="center" wrapText="1"/>
    </xf>
    <xf numFmtId="0" fontId="31" fillId="10" borderId="8" xfId="0" applyFont="1" applyFill="1" applyBorder="1" applyAlignment="1">
      <alignment horizontal="center" vertical="center" wrapText="1"/>
    </xf>
    <xf numFmtId="0" fontId="31" fillId="10" borderId="11" xfId="0" applyFont="1" applyFill="1" applyBorder="1" applyAlignment="1">
      <alignment horizontal="center" vertical="center" wrapText="1"/>
    </xf>
    <xf numFmtId="0" fontId="31" fillId="10" borderId="4" xfId="0" applyFont="1" applyFill="1" applyBorder="1" applyAlignment="1">
      <alignment horizontal="center" vertical="center" wrapText="1"/>
    </xf>
    <xf numFmtId="0" fontId="31" fillId="10" borderId="9" xfId="0" applyFont="1" applyFill="1" applyBorder="1" applyAlignment="1">
      <alignment horizontal="center" vertical="center" wrapText="1"/>
    </xf>
    <xf numFmtId="0" fontId="31" fillId="10" borderId="12" xfId="0" applyFont="1" applyFill="1" applyBorder="1" applyAlignment="1">
      <alignment horizontal="center" vertical="center" wrapText="1"/>
    </xf>
    <xf numFmtId="0" fontId="35" fillId="13" borderId="5" xfId="4" applyFont="1" applyFill="1" applyBorder="1" applyAlignment="1">
      <alignment horizontal="center"/>
    </xf>
    <xf numFmtId="0" fontId="35" fillId="13" borderId="7" xfId="4" applyFont="1" applyFill="1" applyBorder="1" applyAlignment="1">
      <alignment horizontal="center"/>
    </xf>
    <xf numFmtId="0" fontId="35" fillId="13" borderId="10" xfId="4" applyFont="1" applyFill="1" applyBorder="1" applyAlignment="1">
      <alignment horizontal="center"/>
    </xf>
    <xf numFmtId="0" fontId="0" fillId="13" borderId="5" xfId="4" applyFont="1" applyFill="1" applyBorder="1" applyAlignment="1">
      <alignment horizontal="center"/>
    </xf>
    <xf numFmtId="0" fontId="0" fillId="13" borderId="7" xfId="4" applyFont="1" applyFill="1" applyBorder="1" applyAlignment="1">
      <alignment horizontal="center"/>
    </xf>
    <xf numFmtId="0" fontId="0" fillId="13" borderId="10" xfId="4" applyFont="1" applyFill="1" applyBorder="1" applyAlignment="1">
      <alignment horizontal="center"/>
    </xf>
    <xf numFmtId="0" fontId="11" fillId="11" borderId="5" xfId="4" applyFont="1" applyFill="1" applyBorder="1" applyAlignment="1">
      <alignment horizontal="right" vertical="center" wrapText="1"/>
    </xf>
    <xf numFmtId="0" fontId="11" fillId="11" borderId="7" xfId="4" applyFont="1" applyFill="1" applyBorder="1" applyAlignment="1">
      <alignment horizontal="right" vertical="center" wrapText="1"/>
    </xf>
    <xf numFmtId="0" fontId="11" fillId="11" borderId="10" xfId="4" applyFont="1" applyFill="1" applyBorder="1" applyAlignment="1">
      <alignment horizontal="right" vertical="center" wrapText="1"/>
    </xf>
    <xf numFmtId="0" fontId="11" fillId="11" borderId="5" xfId="4" applyFont="1" applyFill="1" applyBorder="1" applyAlignment="1">
      <alignment horizontal="right" vertical="center"/>
    </xf>
    <xf numFmtId="0" fontId="11" fillId="11" borderId="7" xfId="4" applyFont="1" applyFill="1" applyBorder="1" applyAlignment="1">
      <alignment horizontal="right" vertical="center"/>
    </xf>
    <xf numFmtId="0" fontId="11" fillId="11" borderId="10" xfId="4" applyFont="1" applyFill="1" applyBorder="1" applyAlignment="1">
      <alignment horizontal="right" vertical="center"/>
    </xf>
    <xf numFmtId="0" fontId="2" fillId="16" borderId="1" xfId="0" applyFont="1" applyFill="1" applyBorder="1" applyAlignment="1">
      <alignment horizontal="center" vertical="center" wrapText="1"/>
    </xf>
    <xf numFmtId="10" fontId="2" fillId="16" borderId="1" xfId="0" applyNumberFormat="1" applyFont="1" applyFill="1" applyBorder="1" applyAlignment="1">
      <alignment horizontal="center" vertical="center" wrapText="1"/>
    </xf>
    <xf numFmtId="10" fontId="3" fillId="16" borderId="1" xfId="0" applyNumberFormat="1" applyFont="1" applyFill="1" applyBorder="1" applyAlignment="1">
      <alignment horizontal="center" vertical="center" wrapText="1"/>
    </xf>
    <xf numFmtId="0" fontId="10" fillId="16" borderId="1" xfId="0" applyFont="1" applyFill="1" applyBorder="1" applyAlignment="1">
      <alignment horizontal="left" vertical="center" wrapText="1"/>
    </xf>
    <xf numFmtId="0" fontId="2" fillId="16" borderId="1" xfId="0" applyFont="1" applyFill="1" applyBorder="1" applyAlignment="1">
      <alignment horizontal="center" vertical="center" wrapText="1"/>
    </xf>
    <xf numFmtId="49" fontId="2" fillId="16" borderId="1" xfId="0" applyNumberFormat="1" applyFont="1" applyFill="1" applyBorder="1" applyAlignment="1">
      <alignment horizontal="center" vertical="center" wrapText="1"/>
    </xf>
    <xf numFmtId="49" fontId="13" fillId="16" borderId="5" xfId="0" applyNumberFormat="1" applyFont="1" applyFill="1" applyBorder="1" applyAlignment="1">
      <alignment horizontal="center" vertical="center" wrapText="1"/>
    </xf>
    <xf numFmtId="0" fontId="3" fillId="17" borderId="1" xfId="0" applyFont="1" applyFill="1" applyBorder="1" applyAlignment="1">
      <alignment horizontal="left" vertical="center" wrapText="1"/>
    </xf>
    <xf numFmtId="0" fontId="2" fillId="17" borderId="1" xfId="0" applyFont="1" applyFill="1" applyBorder="1" applyAlignment="1">
      <alignment horizontal="center" vertical="center" wrapText="1"/>
    </xf>
    <xf numFmtId="49" fontId="2" fillId="17" borderId="1" xfId="0" applyNumberFormat="1" applyFont="1" applyFill="1" applyBorder="1" applyAlignment="1">
      <alignment horizontal="center" vertical="center" wrapText="1"/>
    </xf>
    <xf numFmtId="49" fontId="13" fillId="17" borderId="1" xfId="0" applyNumberFormat="1" applyFont="1" applyFill="1" applyBorder="1" applyAlignment="1">
      <alignment horizontal="center" vertical="center" wrapText="1"/>
    </xf>
    <xf numFmtId="10" fontId="2" fillId="17" borderId="1" xfId="0" applyNumberFormat="1" applyFont="1" applyFill="1" applyBorder="1" applyAlignment="1">
      <alignment horizontal="center" vertical="center" wrapText="1"/>
    </xf>
    <xf numFmtId="10" fontId="3" fillId="17" borderId="1" xfId="0" applyNumberFormat="1" applyFont="1" applyFill="1" applyBorder="1" applyAlignment="1">
      <alignment horizontal="center" vertical="center" wrapText="1"/>
    </xf>
    <xf numFmtId="0" fontId="2" fillId="18" borderId="1" xfId="0" applyFont="1" applyFill="1" applyBorder="1" applyAlignment="1">
      <alignment horizontal="center" vertical="center" wrapText="1"/>
    </xf>
    <xf numFmtId="0" fontId="2" fillId="18" borderId="5" xfId="0" applyFont="1" applyFill="1" applyBorder="1" applyAlignment="1">
      <alignment horizontal="center" vertical="center" wrapText="1"/>
    </xf>
    <xf numFmtId="0" fontId="3" fillId="18" borderId="1" xfId="0" applyFont="1" applyFill="1" applyBorder="1" applyAlignment="1">
      <alignment horizontal="center" vertical="center" wrapText="1"/>
    </xf>
    <xf numFmtId="0" fontId="10" fillId="18" borderId="1" xfId="0" applyFont="1" applyFill="1" applyBorder="1" applyAlignment="1">
      <alignment horizontal="center" vertical="center" wrapText="1"/>
    </xf>
    <xf numFmtId="169" fontId="2" fillId="19" borderId="1" xfId="0" applyNumberFormat="1" applyFont="1" applyFill="1" applyBorder="1" applyAlignment="1">
      <alignment horizontal="center" vertical="center" wrapText="1"/>
    </xf>
    <xf numFmtId="169" fontId="13" fillId="19" borderId="1" xfId="0" applyNumberFormat="1" applyFont="1" applyFill="1" applyBorder="1" applyAlignment="1">
      <alignment horizontal="center" vertical="center" wrapText="1"/>
    </xf>
    <xf numFmtId="0" fontId="2" fillId="18" borderId="1" xfId="0" applyFont="1" applyFill="1" applyBorder="1" applyAlignment="1">
      <alignment horizontal="center" vertical="center" wrapText="1"/>
    </xf>
    <xf numFmtId="4" fontId="13" fillId="18" borderId="5" xfId="0" applyNumberFormat="1" applyFont="1" applyFill="1" applyBorder="1" applyAlignment="1">
      <alignment horizontal="center" vertical="center" wrapText="1"/>
    </xf>
    <xf numFmtId="0" fontId="2" fillId="18" borderId="5" xfId="0" applyFont="1" applyFill="1" applyBorder="1" applyAlignment="1">
      <alignment horizontal="center" vertical="center" wrapText="1"/>
    </xf>
    <xf numFmtId="4" fontId="2" fillId="18" borderId="1" xfId="0" applyNumberFormat="1" applyFont="1" applyFill="1" applyBorder="1" applyAlignment="1">
      <alignment horizontal="center" vertical="center" wrapText="1"/>
    </xf>
    <xf numFmtId="4" fontId="2" fillId="18" borderId="1" xfId="0" applyNumberFormat="1" applyFont="1" applyFill="1" applyBorder="1" applyAlignment="1">
      <alignment horizontal="center" vertical="center" wrapText="1"/>
    </xf>
    <xf numFmtId="0" fontId="21" fillId="19" borderId="1" xfId="0" applyFont="1" applyFill="1" applyBorder="1" applyAlignment="1">
      <alignment horizontal="center" vertical="center" wrapText="1"/>
    </xf>
  </cellXfs>
  <cellStyles count="10">
    <cellStyle name="Hiperlink" xfId="1" builtinId="8"/>
    <cellStyle name="Hiperlink 2" xfId="2"/>
    <cellStyle name="Moeda" xfId="8" builtinId="4"/>
    <cellStyle name="Moeda 2" xfId="3"/>
    <cellStyle name="Normal" xfId="0" builtinId="0"/>
    <cellStyle name="Normal 2" xfId="4"/>
    <cellStyle name="Normal 2 2" xfId="5"/>
    <cellStyle name="Normal 3" xfId="6"/>
    <cellStyle name="Porcentagem" xfId="9" builtinId="5"/>
    <cellStyle name="Porcentagem 2" xfId="7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>
        <row r="30">
          <cell r="I30">
            <v>1899.8733930000001</v>
          </cell>
        </row>
      </sheetData>
      <sheetData sheetId="2">
        <row r="30">
          <cell r="I30">
            <v>1386.7689</v>
          </cell>
        </row>
      </sheetData>
      <sheetData sheetId="3">
        <row r="30">
          <cell r="I30">
            <v>1919.06</v>
          </cell>
        </row>
      </sheetData>
      <sheetData sheetId="4">
        <row r="30">
          <cell r="I30">
            <v>1058.9871600000001</v>
          </cell>
        </row>
        <row r="144">
          <cell r="I144">
            <v>825.35302235154268</v>
          </cell>
        </row>
      </sheetData>
      <sheetData sheetId="5">
        <row r="30">
          <cell r="I30">
            <v>2006.4000000000003</v>
          </cell>
        </row>
      </sheetData>
      <sheetData sheetId="6">
        <row r="5">
          <cell r="E5">
            <v>1386.7689</v>
          </cell>
        </row>
      </sheetData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>
        <row r="30">
          <cell r="I30">
            <v>1542.2</v>
          </cell>
        </row>
        <row r="138">
          <cell r="I138">
            <v>2964.7446123120003</v>
          </cell>
        </row>
        <row r="144">
          <cell r="I144">
            <v>1076.4680326785601</v>
          </cell>
        </row>
        <row r="148">
          <cell r="I148">
            <v>671.57178065440803</v>
          </cell>
        </row>
      </sheetData>
      <sheetData sheetId="1"/>
      <sheetData sheetId="2"/>
      <sheetData sheetId="3"/>
      <sheetData sheetId="4">
        <row r="30">
          <cell r="I30">
            <v>1190.2</v>
          </cell>
        </row>
        <row r="138">
          <cell r="I138">
            <v>2399.0197863920002</v>
          </cell>
        </row>
        <row r="144">
          <cell r="I144">
            <v>857.47979882895993</v>
          </cell>
        </row>
        <row r="148">
          <cell r="I148">
            <v>541.16756955566984</v>
          </cell>
        </row>
      </sheetData>
      <sheetData sheetId="5">
        <row r="30">
          <cell r="I30">
            <v>2292.4</v>
          </cell>
        </row>
        <row r="138">
          <cell r="I138">
            <v>4035.5526163040004</v>
          </cell>
        </row>
        <row r="144">
          <cell r="I144">
            <v>1518.0607141955199</v>
          </cell>
        </row>
        <row r="148">
          <cell r="I148">
            <v>922.90367299846264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8.xml"/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9.xml"/><Relationship Id="rId2" Type="http://schemas.openxmlformats.org/officeDocument/2006/relationships/vmlDrawing" Target="../drawings/vmlDrawing19.v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96"/>
  <sheetViews>
    <sheetView showGridLines="0" tabSelected="1" view="pageBreakPreview" topLeftCell="A172" zoomScale="130" zoomScaleNormal="130" zoomScaleSheetLayoutView="130" zoomScalePageLayoutView="130" workbookViewId="0">
      <selection activeCell="I153" sqref="I153"/>
    </sheetView>
  </sheetViews>
  <sheetFormatPr defaultColWidth="9.28515625" defaultRowHeight="11.25" x14ac:dyDescent="0.25"/>
  <cols>
    <col min="1" max="1" width="2.7109375" style="110" customWidth="1"/>
    <col min="2" max="2" width="11.42578125" style="110" customWidth="1"/>
    <col min="3" max="3" width="12.28515625" style="110" customWidth="1"/>
    <col min="4" max="4" width="12.7109375" style="110" customWidth="1"/>
    <col min="5" max="5" width="12.28515625" style="110" customWidth="1"/>
    <col min="6" max="6" width="11.5703125" style="110" customWidth="1"/>
    <col min="7" max="7" width="11.42578125" style="110" customWidth="1"/>
    <col min="8" max="8" width="9.42578125" style="110" customWidth="1"/>
    <col min="9" max="9" width="11.5703125" style="110" customWidth="1"/>
    <col min="10" max="10" width="11.28515625" style="2" customWidth="1"/>
    <col min="11" max="11" width="10" style="110" customWidth="1"/>
    <col min="12" max="12" width="9.28515625" style="110"/>
    <col min="13" max="15" width="22.42578125" style="110" customWidth="1"/>
    <col min="16" max="16384" width="9.28515625" style="110"/>
  </cols>
  <sheetData>
    <row r="1" spans="1:11" ht="27.75" customHeight="1" x14ac:dyDescent="0.25">
      <c r="A1" s="126" t="s">
        <v>0</v>
      </c>
      <c r="B1" s="126"/>
      <c r="C1" s="126"/>
      <c r="D1" s="126"/>
      <c r="E1" s="126"/>
      <c r="F1" s="126"/>
      <c r="G1" s="126"/>
      <c r="H1" s="126"/>
      <c r="I1" s="126"/>
      <c r="K1" s="3"/>
    </row>
    <row r="2" spans="1:11" ht="22.5" customHeight="1" x14ac:dyDescent="0.25">
      <c r="A2" s="126" t="s">
        <v>1</v>
      </c>
      <c r="B2" s="126"/>
      <c r="C2" s="127" t="s">
        <v>208</v>
      </c>
      <c r="D2" s="127"/>
      <c r="E2" s="128" t="s">
        <v>236</v>
      </c>
      <c r="F2" s="128"/>
      <c r="G2" s="128"/>
      <c r="H2" s="128"/>
      <c r="I2" s="128"/>
    </row>
    <row r="3" spans="1:11" ht="11.25" customHeight="1" x14ac:dyDescent="0.25">
      <c r="A3" s="126" t="s">
        <v>2</v>
      </c>
      <c r="B3" s="126"/>
      <c r="C3" s="4"/>
      <c r="D3" s="122"/>
      <c r="E3" s="6" t="s">
        <v>3</v>
      </c>
      <c r="F3" s="4"/>
      <c r="G3" s="122"/>
      <c r="H3" s="122"/>
      <c r="I3" s="122"/>
    </row>
    <row r="4" spans="1:11" ht="4.5" customHeight="1" x14ac:dyDescent="0.25"/>
    <row r="5" spans="1:11" ht="18.75" customHeight="1" x14ac:dyDescent="0.25">
      <c r="A5" s="124" t="s">
        <v>4</v>
      </c>
      <c r="B5" s="124"/>
      <c r="C5" s="124"/>
      <c r="D5" s="129" t="s">
        <v>212</v>
      </c>
      <c r="E5" s="129"/>
      <c r="F5" s="129"/>
      <c r="G5" s="130" t="str">
        <f>IF(D6="12x36","Regime de trabalho:","Quantidade de HORAS/MÊS")</f>
        <v>Quantidade de HORAS/MÊS</v>
      </c>
      <c r="H5" s="130"/>
      <c r="I5" s="131">
        <f>IF(D6="12x36",D6,5*D6)</f>
        <v>200</v>
      </c>
    </row>
    <row r="6" spans="1:11" ht="18.75" customHeight="1" x14ac:dyDescent="0.25">
      <c r="A6" s="124" t="str">
        <f>IF(D6="12x36","Regime de trabalho:","Regime de trabalho (horas semanais):")</f>
        <v>Regime de trabalho (horas semanais):</v>
      </c>
      <c r="B6" s="124"/>
      <c r="C6" s="124"/>
      <c r="D6" s="124">
        <v>40</v>
      </c>
      <c r="E6" s="124"/>
      <c r="F6" s="124"/>
      <c r="G6" s="130"/>
      <c r="H6" s="130"/>
      <c r="I6" s="131"/>
    </row>
    <row r="7" spans="1:11" ht="22.5" customHeight="1" x14ac:dyDescent="0.25">
      <c r="A7" s="124" t="s">
        <v>5</v>
      </c>
      <c r="B7" s="124"/>
      <c r="C7" s="124"/>
      <c r="D7" s="125" t="s">
        <v>210</v>
      </c>
      <c r="E7" s="125"/>
      <c r="F7" s="125"/>
      <c r="G7" s="132" t="s">
        <v>6</v>
      </c>
      <c r="H7" s="132"/>
      <c r="I7" s="123" t="s">
        <v>175</v>
      </c>
    </row>
    <row r="8" spans="1:11" ht="22.5" customHeight="1" x14ac:dyDescent="0.25">
      <c r="A8" s="124" t="s">
        <v>7</v>
      </c>
      <c r="B8" s="124"/>
      <c r="C8" s="124"/>
      <c r="D8" s="125" t="s">
        <v>14</v>
      </c>
      <c r="E8" s="125"/>
      <c r="F8" s="125"/>
      <c r="G8" s="132"/>
      <c r="H8" s="132"/>
      <c r="I8" s="123"/>
    </row>
    <row r="9" spans="1:11" ht="24.75" customHeight="1" x14ac:dyDescent="0.25">
      <c r="A9" s="124" t="s">
        <v>8</v>
      </c>
      <c r="B9" s="124"/>
      <c r="C9" s="124"/>
      <c r="D9" s="124" t="s">
        <v>229</v>
      </c>
      <c r="E9" s="124"/>
      <c r="F9" s="124"/>
      <c r="G9" s="132" t="s">
        <v>9</v>
      </c>
      <c r="H9" s="132"/>
      <c r="I9" s="112" t="s">
        <v>175</v>
      </c>
    </row>
    <row r="10" spans="1:11" ht="32.25" customHeight="1" x14ac:dyDescent="0.25">
      <c r="A10" s="133" t="s">
        <v>168</v>
      </c>
      <c r="B10" s="133"/>
      <c r="C10" s="133"/>
      <c r="D10" s="133"/>
      <c r="E10" s="133"/>
      <c r="F10" s="133"/>
      <c r="G10" s="111" t="s">
        <v>10</v>
      </c>
      <c r="H10" s="114">
        <v>220</v>
      </c>
      <c r="I10" s="10">
        <v>2307.83</v>
      </c>
    </row>
    <row r="11" spans="1:11" ht="11.25" customHeight="1" x14ac:dyDescent="0.25">
      <c r="A11" s="134" t="s">
        <v>11</v>
      </c>
      <c r="B11" s="134"/>
      <c r="C11" s="134"/>
      <c r="D11" s="134"/>
      <c r="E11" s="134"/>
      <c r="F11" s="134"/>
      <c r="G11" s="114" t="str">
        <f>D9</f>
        <v>Osório</v>
      </c>
      <c r="H11" s="114" t="s">
        <v>12</v>
      </c>
      <c r="I11" s="11">
        <v>0.02</v>
      </c>
    </row>
    <row r="12" spans="1:11" ht="15" customHeight="1" x14ac:dyDescent="0.25">
      <c r="A12" s="134" t="s">
        <v>13</v>
      </c>
      <c r="B12" s="134"/>
      <c r="C12" s="134"/>
      <c r="D12" s="134"/>
      <c r="E12" s="134"/>
      <c r="F12" s="134"/>
      <c r="G12" s="135" t="s">
        <v>14</v>
      </c>
      <c r="H12" s="114" t="s">
        <v>15</v>
      </c>
      <c r="I12" s="10">
        <v>4.9000000000000004</v>
      </c>
    </row>
    <row r="13" spans="1:11" x14ac:dyDescent="0.25">
      <c r="A13" s="134"/>
      <c r="B13" s="134"/>
      <c r="C13" s="134"/>
      <c r="D13" s="134"/>
      <c r="E13" s="134"/>
      <c r="F13" s="134"/>
      <c r="G13" s="135"/>
      <c r="H13" s="114" t="s">
        <v>16</v>
      </c>
      <c r="I13" s="12">
        <v>22</v>
      </c>
    </row>
    <row r="14" spans="1:11" x14ac:dyDescent="0.25">
      <c r="A14" s="134"/>
      <c r="B14" s="134"/>
      <c r="C14" s="134"/>
      <c r="D14" s="134"/>
      <c r="E14" s="134"/>
      <c r="F14" s="134"/>
      <c r="G14" s="135"/>
      <c r="H14" s="114" t="s">
        <v>17</v>
      </c>
      <c r="I14" s="112">
        <v>0.06</v>
      </c>
    </row>
    <row r="15" spans="1:11" ht="11.25" customHeight="1" x14ac:dyDescent="0.25">
      <c r="A15" s="134" t="s">
        <v>167</v>
      </c>
      <c r="B15" s="134"/>
      <c r="C15" s="134"/>
      <c r="D15" s="134"/>
      <c r="E15" s="134"/>
      <c r="F15" s="134"/>
      <c r="G15" s="135" t="s">
        <v>14</v>
      </c>
      <c r="H15" s="114" t="s">
        <v>15</v>
      </c>
      <c r="I15" s="10">
        <v>27.15</v>
      </c>
    </row>
    <row r="16" spans="1:11" ht="11.25" customHeight="1" x14ac:dyDescent="0.25">
      <c r="A16" s="134"/>
      <c r="B16" s="134"/>
      <c r="C16" s="134"/>
      <c r="D16" s="134"/>
      <c r="E16" s="134"/>
      <c r="F16" s="134"/>
      <c r="G16" s="135"/>
      <c r="H16" s="114" t="s">
        <v>16</v>
      </c>
      <c r="I16" s="12">
        <v>22</v>
      </c>
    </row>
    <row r="17" spans="1:9" x14ac:dyDescent="0.25">
      <c r="A17" s="134"/>
      <c r="B17" s="134"/>
      <c r="C17" s="134"/>
      <c r="D17" s="134"/>
      <c r="E17" s="134"/>
      <c r="F17" s="134"/>
      <c r="G17" s="135"/>
      <c r="H17" s="114" t="s">
        <v>17</v>
      </c>
      <c r="I17" s="112">
        <v>0.19</v>
      </c>
    </row>
    <row r="18" spans="1:9" ht="11.25" customHeight="1" x14ac:dyDescent="0.25">
      <c r="A18" s="134" t="s">
        <v>19</v>
      </c>
      <c r="B18" s="134"/>
      <c r="C18" s="134"/>
      <c r="D18" s="134"/>
      <c r="E18" s="134"/>
      <c r="F18" s="134"/>
      <c r="G18" s="135" t="s">
        <v>14</v>
      </c>
      <c r="H18" s="114" t="s">
        <v>15</v>
      </c>
      <c r="I18" s="10" t="s">
        <v>175</v>
      </c>
    </row>
    <row r="19" spans="1:9" x14ac:dyDescent="0.25">
      <c r="A19" s="134"/>
      <c r="B19" s="134"/>
      <c r="C19" s="134"/>
      <c r="D19" s="134"/>
      <c r="E19" s="134"/>
      <c r="F19" s="134"/>
      <c r="G19" s="135"/>
      <c r="H19" s="114" t="s">
        <v>16</v>
      </c>
      <c r="I19" s="12" t="s">
        <v>175</v>
      </c>
    </row>
    <row r="20" spans="1:9" x14ac:dyDescent="0.25">
      <c r="A20" s="140"/>
      <c r="B20" s="140"/>
      <c r="C20" s="140"/>
      <c r="D20" s="140"/>
      <c r="E20" s="140"/>
      <c r="F20" s="140"/>
      <c r="G20" s="135"/>
      <c r="H20" s="114" t="s">
        <v>17</v>
      </c>
      <c r="I20" s="112" t="s">
        <v>175</v>
      </c>
    </row>
    <row r="21" spans="1:9" ht="14.25" customHeight="1" x14ac:dyDescent="0.25">
      <c r="A21" s="139" t="s">
        <v>194</v>
      </c>
      <c r="B21" s="139"/>
      <c r="C21" s="139"/>
      <c r="D21" s="139"/>
      <c r="E21" s="139"/>
      <c r="F21" s="139"/>
      <c r="G21" s="114" t="s">
        <v>14</v>
      </c>
      <c r="H21" s="116" t="s">
        <v>20</v>
      </c>
      <c r="I21" s="98">
        <v>80</v>
      </c>
    </row>
    <row r="22" spans="1:9" ht="14.25" customHeight="1" x14ac:dyDescent="0.25">
      <c r="A22" s="139" t="s">
        <v>193</v>
      </c>
      <c r="B22" s="139"/>
      <c r="C22" s="139"/>
      <c r="D22" s="139"/>
      <c r="E22" s="139"/>
      <c r="F22" s="139"/>
      <c r="G22" s="114" t="s">
        <v>14</v>
      </c>
      <c r="H22" s="116" t="s">
        <v>20</v>
      </c>
      <c r="I22" s="98">
        <v>25.52</v>
      </c>
    </row>
    <row r="23" spans="1:9" ht="14.25" customHeight="1" x14ac:dyDescent="0.25">
      <c r="A23" s="134" t="s">
        <v>169</v>
      </c>
      <c r="B23" s="136"/>
      <c r="C23" s="136"/>
      <c r="D23" s="136"/>
      <c r="E23" s="136"/>
      <c r="F23" s="137"/>
      <c r="G23" s="97" t="s">
        <v>14</v>
      </c>
      <c r="H23" s="116" t="s">
        <v>20</v>
      </c>
      <c r="I23" s="14" t="s">
        <v>175</v>
      </c>
    </row>
    <row r="24" spans="1:9" ht="22.5" customHeight="1" x14ac:dyDescent="0.25">
      <c r="A24" s="138" t="s">
        <v>21</v>
      </c>
      <c r="B24" s="138"/>
      <c r="C24" s="138"/>
      <c r="D24" s="138"/>
      <c r="E24" s="138"/>
      <c r="F24" s="138"/>
      <c r="G24" s="116"/>
      <c r="H24" s="116" t="s">
        <v>22</v>
      </c>
      <c r="I24" s="16" t="s">
        <v>175</v>
      </c>
    </row>
    <row r="25" spans="1:9" ht="34.5" customHeight="1" x14ac:dyDescent="0.25">
      <c r="A25" s="139" t="s">
        <v>23</v>
      </c>
      <c r="B25" s="139"/>
      <c r="C25" s="139"/>
      <c r="D25" s="139"/>
      <c r="E25" s="139"/>
      <c r="F25" s="139"/>
      <c r="G25" s="114"/>
      <c r="H25" s="114" t="s">
        <v>24</v>
      </c>
      <c r="I25" s="10">
        <f>I38</f>
        <v>2098.0272727272727</v>
      </c>
    </row>
    <row r="26" spans="1:9" ht="15" customHeight="1" x14ac:dyDescent="0.25">
      <c r="A26" s="139" t="s">
        <v>25</v>
      </c>
      <c r="B26" s="139"/>
      <c r="C26" s="139"/>
      <c r="D26" s="139"/>
      <c r="E26" s="139"/>
      <c r="F26" s="139"/>
      <c r="G26" s="116"/>
      <c r="H26" s="17" t="s">
        <v>26</v>
      </c>
      <c r="I26" s="18" t="s">
        <v>175</v>
      </c>
    </row>
    <row r="27" spans="1:9" ht="15" customHeight="1" x14ac:dyDescent="0.25">
      <c r="A27" s="139"/>
      <c r="B27" s="139"/>
      <c r="C27" s="139"/>
      <c r="D27" s="139"/>
      <c r="E27" s="139"/>
      <c r="F27" s="139"/>
      <c r="G27" s="116"/>
      <c r="H27" s="19" t="s">
        <v>27</v>
      </c>
      <c r="I27" s="112" t="s">
        <v>175</v>
      </c>
    </row>
    <row r="28" spans="1:9" ht="26.25" customHeight="1" x14ac:dyDescent="0.25">
      <c r="A28" s="139" t="s">
        <v>28</v>
      </c>
      <c r="B28" s="139"/>
      <c r="C28" s="139"/>
      <c r="D28" s="139"/>
      <c r="E28" s="139"/>
      <c r="F28" s="139"/>
      <c r="G28" s="116"/>
      <c r="H28" s="114" t="s">
        <v>26</v>
      </c>
      <c r="I28" s="18" t="s">
        <v>175</v>
      </c>
    </row>
    <row r="29" spans="1:9" ht="35.25" customHeight="1" x14ac:dyDescent="0.25">
      <c r="A29" s="139" t="s">
        <v>29</v>
      </c>
      <c r="B29" s="139"/>
      <c r="C29" s="139"/>
      <c r="D29" s="139"/>
      <c r="E29" s="139"/>
      <c r="F29" s="139"/>
      <c r="G29" s="114"/>
      <c r="H29" s="111" t="s">
        <v>22</v>
      </c>
      <c r="I29" s="112">
        <v>0.1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>
        <v>10</v>
      </c>
    </row>
    <row r="31" spans="1:9" ht="1.1499999999999999" customHeight="1" x14ac:dyDescent="0.25">
      <c r="A31" s="142"/>
      <c r="B31" s="142"/>
      <c r="C31" s="142"/>
      <c r="D31" s="142"/>
      <c r="E31" s="142"/>
      <c r="F31" s="142"/>
      <c r="G31" s="142"/>
      <c r="H31" s="142"/>
      <c r="I31" s="142"/>
    </row>
    <row r="32" spans="1:9" ht="1.1499999999999999" customHeight="1" x14ac:dyDescent="0.25">
      <c r="A32" s="142"/>
      <c r="B32" s="142"/>
      <c r="C32" s="142"/>
      <c r="D32" s="142"/>
      <c r="E32" s="142"/>
      <c r="F32" s="142"/>
      <c r="G32" s="142"/>
      <c r="H32" s="142"/>
      <c r="I32" s="142"/>
    </row>
    <row r="33" spans="1:10" ht="1.1499999999999999" customHeight="1" x14ac:dyDescent="0.25">
      <c r="A33" s="142"/>
      <c r="B33" s="142"/>
      <c r="C33" s="142"/>
      <c r="D33" s="142"/>
      <c r="E33" s="142"/>
      <c r="F33" s="142"/>
      <c r="G33" s="142"/>
      <c r="H33" s="142"/>
      <c r="I33" s="142"/>
    </row>
    <row r="34" spans="1:10" ht="1.1499999999999999" customHeight="1" x14ac:dyDescent="0.25">
      <c r="A34" s="142"/>
      <c r="B34" s="142"/>
      <c r="C34" s="142"/>
      <c r="D34" s="142"/>
      <c r="E34" s="142"/>
      <c r="F34" s="142"/>
      <c r="G34" s="142"/>
      <c r="H34" s="142"/>
      <c r="I34" s="142"/>
    </row>
    <row r="35" spans="1:10" ht="1.1499999999999999" customHeight="1" x14ac:dyDescent="0.25">
      <c r="A35" s="143"/>
      <c r="B35" s="143"/>
      <c r="C35" s="143"/>
      <c r="D35" s="143"/>
      <c r="E35" s="143"/>
      <c r="F35" s="143"/>
      <c r="G35" s="143"/>
      <c r="H35" s="143"/>
      <c r="I35" s="143"/>
    </row>
    <row r="36" spans="1:10" ht="8.25" customHeight="1" x14ac:dyDescent="0.25">
      <c r="A36" s="144" t="s">
        <v>30</v>
      </c>
      <c r="B36" s="144"/>
      <c r="C36" s="144"/>
      <c r="D36" s="144"/>
      <c r="E36" s="144"/>
      <c r="F36" s="144"/>
      <c r="G36" s="144"/>
      <c r="H36" s="144"/>
      <c r="I36" s="144"/>
    </row>
    <row r="37" spans="1:10" ht="33.75" customHeight="1" x14ac:dyDescent="0.25">
      <c r="A37" s="20" t="s">
        <v>31</v>
      </c>
      <c r="B37" s="145" t="s">
        <v>32</v>
      </c>
      <c r="C37" s="145"/>
      <c r="D37" s="145"/>
      <c r="E37" s="145"/>
      <c r="F37" s="145"/>
      <c r="G37" s="145"/>
      <c r="H37" s="20" t="s">
        <v>33</v>
      </c>
      <c r="I37" s="20" t="s">
        <v>34</v>
      </c>
    </row>
    <row r="38" spans="1:10" ht="15" customHeight="1" x14ac:dyDescent="0.25">
      <c r="A38" s="106">
        <v>1</v>
      </c>
      <c r="B38" s="125" t="s">
        <v>35</v>
      </c>
      <c r="C38" s="125"/>
      <c r="D38" s="125"/>
      <c r="E38" s="125"/>
      <c r="F38" s="125"/>
      <c r="G38" s="125"/>
      <c r="H38" s="21">
        <f t="shared" ref="H38:H45" si="0">I38/$I$46</f>
        <v>1</v>
      </c>
      <c r="I38" s="121">
        <f>IF(D6="12x36",I10,I10/H10*I5)</f>
        <v>2098.0272727272727</v>
      </c>
    </row>
    <row r="39" spans="1:10" ht="15" customHeight="1" x14ac:dyDescent="0.25">
      <c r="A39" s="106">
        <f t="shared" ref="A39:A45" si="1">A38+1</f>
        <v>2</v>
      </c>
      <c r="B39" s="125" t="s">
        <v>36</v>
      </c>
      <c r="C39" s="125"/>
      <c r="D39" s="125"/>
      <c r="E39" s="125"/>
      <c r="F39" s="125"/>
      <c r="G39" s="125"/>
      <c r="H39" s="21">
        <f t="shared" si="0"/>
        <v>0</v>
      </c>
      <c r="I39" s="121">
        <f>IF(I9=30%,I38*I9,0)</f>
        <v>0</v>
      </c>
    </row>
    <row r="40" spans="1:10" ht="15" customHeight="1" x14ac:dyDescent="0.25">
      <c r="A40" s="106">
        <f t="shared" si="1"/>
        <v>3</v>
      </c>
      <c r="B40" s="125" t="s">
        <v>199</v>
      </c>
      <c r="C40" s="125"/>
      <c r="D40" s="125"/>
      <c r="E40" s="125"/>
      <c r="F40" s="125"/>
      <c r="G40" s="125"/>
      <c r="H40" s="21">
        <f t="shared" si="0"/>
        <v>0</v>
      </c>
      <c r="I40" s="121">
        <f>IF(I7=10%,I25*I7,0)</f>
        <v>0</v>
      </c>
    </row>
    <row r="41" spans="1:10" ht="15" customHeight="1" x14ac:dyDescent="0.25">
      <c r="A41" s="106">
        <f t="shared" si="1"/>
        <v>4</v>
      </c>
      <c r="B41" s="125" t="s">
        <v>198</v>
      </c>
      <c r="C41" s="125"/>
      <c r="D41" s="125"/>
      <c r="E41" s="125"/>
      <c r="F41" s="125"/>
      <c r="G41" s="125"/>
      <c r="H41" s="21">
        <f t="shared" si="0"/>
        <v>0</v>
      </c>
      <c r="I41" s="121">
        <f>IF(I7=20%,I25*I7,0)</f>
        <v>0</v>
      </c>
    </row>
    <row r="42" spans="1:10" ht="15" customHeight="1" x14ac:dyDescent="0.25">
      <c r="A42" s="106">
        <f t="shared" si="1"/>
        <v>5</v>
      </c>
      <c r="B42" s="125" t="s">
        <v>197</v>
      </c>
      <c r="C42" s="125"/>
      <c r="D42" s="125"/>
      <c r="E42" s="125"/>
      <c r="F42" s="125"/>
      <c r="G42" s="125"/>
      <c r="H42" s="21">
        <f t="shared" si="0"/>
        <v>0</v>
      </c>
      <c r="I42" s="121">
        <f>IF(I7=40%,I25*I7,0)</f>
        <v>0</v>
      </c>
    </row>
    <row r="43" spans="1:10" ht="15" customHeight="1" x14ac:dyDescent="0.25">
      <c r="A43" s="106">
        <f t="shared" si="1"/>
        <v>6</v>
      </c>
      <c r="B43" s="125" t="s">
        <v>162</v>
      </c>
      <c r="C43" s="125"/>
      <c r="D43" s="125"/>
      <c r="E43" s="125"/>
      <c r="F43" s="125"/>
      <c r="G43" s="125"/>
      <c r="H43" s="21">
        <f t="shared" si="0"/>
        <v>0</v>
      </c>
      <c r="I43" s="121">
        <f>IF(I24="Não aplicável",0,I38*I24)</f>
        <v>0</v>
      </c>
    </row>
    <row r="44" spans="1:10" ht="15" customHeight="1" x14ac:dyDescent="0.25">
      <c r="A44" s="106">
        <f t="shared" si="1"/>
        <v>7</v>
      </c>
      <c r="B44" s="125" t="s">
        <v>37</v>
      </c>
      <c r="C44" s="125"/>
      <c r="D44" s="125"/>
      <c r="E44" s="125"/>
      <c r="F44" s="125"/>
      <c r="G44" s="125"/>
      <c r="H44" s="21">
        <f t="shared" si="0"/>
        <v>0</v>
      </c>
      <c r="I44" s="121">
        <f>IF(I26="Não aplicável",0,(I38+I39+I40+I41+I42+I43)/I5*I26*(1+I27))</f>
        <v>0</v>
      </c>
    </row>
    <row r="45" spans="1:10" ht="23.25" customHeight="1" x14ac:dyDescent="0.25">
      <c r="A45" s="106">
        <f t="shared" si="1"/>
        <v>8</v>
      </c>
      <c r="B45" s="125" t="s">
        <v>38</v>
      </c>
      <c r="C45" s="125"/>
      <c r="D45" s="125"/>
      <c r="E45" s="125"/>
      <c r="F45" s="125"/>
      <c r="G45" s="125"/>
      <c r="H45" s="21">
        <f t="shared" si="0"/>
        <v>0</v>
      </c>
      <c r="I45" s="121">
        <f>IF(I26="Não aplicável",0,I26/I13*5*(I10/H10*(1+I27)))</f>
        <v>0</v>
      </c>
    </row>
    <row r="46" spans="1:10" s="26" customFormat="1" ht="15" customHeight="1" x14ac:dyDescent="0.25">
      <c r="A46" s="141" t="s">
        <v>39</v>
      </c>
      <c r="B46" s="141"/>
      <c r="C46" s="141"/>
      <c r="D46" s="141"/>
      <c r="E46" s="141"/>
      <c r="F46" s="141"/>
      <c r="G46" s="141"/>
      <c r="H46" s="23">
        <f>SUM(H38:H45)</f>
        <v>1</v>
      </c>
      <c r="I46" s="24">
        <f>SUM(I38:I45)</f>
        <v>2098.0272727272727</v>
      </c>
      <c r="J46" s="25"/>
    </row>
    <row r="47" spans="1:10" s="26" customFormat="1" ht="34.9" customHeight="1" x14ac:dyDescent="0.25">
      <c r="A47" s="146" t="s">
        <v>140</v>
      </c>
      <c r="B47" s="149" t="s">
        <v>196</v>
      </c>
      <c r="C47" s="149"/>
      <c r="D47" s="149"/>
      <c r="E47" s="149"/>
      <c r="F47" s="149"/>
      <c r="G47" s="149"/>
      <c r="H47" s="149"/>
      <c r="I47" s="149"/>
      <c r="J47" s="25"/>
    </row>
    <row r="48" spans="1:10" s="26" customFormat="1" ht="1.1499999999999999" customHeight="1" x14ac:dyDescent="0.25">
      <c r="A48" s="147"/>
      <c r="B48" s="150"/>
      <c r="C48" s="150"/>
      <c r="D48" s="150"/>
      <c r="E48" s="150"/>
      <c r="F48" s="150"/>
      <c r="G48" s="150"/>
      <c r="H48" s="150"/>
      <c r="I48" s="150"/>
      <c r="J48" s="25"/>
    </row>
    <row r="49" spans="1:10" s="26" customFormat="1" ht="1.1499999999999999" customHeight="1" x14ac:dyDescent="0.25">
      <c r="A49" s="147"/>
      <c r="B49" s="150"/>
      <c r="C49" s="150"/>
      <c r="D49" s="150"/>
      <c r="E49" s="150"/>
      <c r="F49" s="150"/>
      <c r="G49" s="150"/>
      <c r="H49" s="150"/>
      <c r="I49" s="150"/>
      <c r="J49" s="25"/>
    </row>
    <row r="50" spans="1:10" s="26" customFormat="1" ht="1.1499999999999999" customHeight="1" x14ac:dyDescent="0.25">
      <c r="A50" s="147"/>
      <c r="B50" s="150"/>
      <c r="C50" s="150"/>
      <c r="D50" s="150"/>
      <c r="E50" s="150"/>
      <c r="F50" s="150"/>
      <c r="G50" s="150"/>
      <c r="H50" s="150"/>
      <c r="I50" s="150"/>
      <c r="J50" s="25"/>
    </row>
    <row r="51" spans="1:10" s="26" customFormat="1" ht="1.1499999999999999" customHeight="1" x14ac:dyDescent="0.25">
      <c r="A51" s="147"/>
      <c r="B51" s="150"/>
      <c r="C51" s="150"/>
      <c r="D51" s="150"/>
      <c r="E51" s="150"/>
      <c r="F51" s="150"/>
      <c r="G51" s="150"/>
      <c r="H51" s="150"/>
      <c r="I51" s="150"/>
      <c r="J51" s="25"/>
    </row>
    <row r="52" spans="1:10" s="26" customFormat="1" ht="1.1499999999999999" customHeight="1" x14ac:dyDescent="0.25">
      <c r="A52" s="147"/>
      <c r="B52" s="150"/>
      <c r="C52" s="150"/>
      <c r="D52" s="150"/>
      <c r="E52" s="150"/>
      <c r="F52" s="150"/>
      <c r="G52" s="150"/>
      <c r="H52" s="150"/>
      <c r="I52" s="150"/>
      <c r="J52" s="25"/>
    </row>
    <row r="53" spans="1:10" s="26" customFormat="1" ht="1.1499999999999999" customHeight="1" x14ac:dyDescent="0.25">
      <c r="A53" s="147"/>
      <c r="B53" s="150"/>
      <c r="C53" s="150"/>
      <c r="D53" s="150"/>
      <c r="E53" s="150"/>
      <c r="F53" s="150"/>
      <c r="G53" s="150"/>
      <c r="H53" s="150"/>
      <c r="I53" s="150"/>
      <c r="J53" s="25"/>
    </row>
    <row r="54" spans="1:10" s="26" customFormat="1" ht="1.1499999999999999" customHeight="1" x14ac:dyDescent="0.25">
      <c r="A54" s="147"/>
      <c r="B54" s="150"/>
      <c r="C54" s="150"/>
      <c r="D54" s="150"/>
      <c r="E54" s="150"/>
      <c r="F54" s="150"/>
      <c r="G54" s="150"/>
      <c r="H54" s="150"/>
      <c r="I54" s="150"/>
      <c r="J54" s="25"/>
    </row>
    <row r="55" spans="1:10" s="26" customFormat="1" ht="1.1499999999999999" customHeight="1" x14ac:dyDescent="0.25">
      <c r="A55" s="147"/>
      <c r="B55" s="150"/>
      <c r="C55" s="150"/>
      <c r="D55" s="150"/>
      <c r="E55" s="150"/>
      <c r="F55" s="150"/>
      <c r="G55" s="150"/>
      <c r="H55" s="150"/>
      <c r="I55" s="150"/>
      <c r="J55" s="25"/>
    </row>
    <row r="56" spans="1:10" ht="1.1499999999999999" customHeight="1" x14ac:dyDescent="0.25">
      <c r="A56" s="148"/>
      <c r="B56" s="151"/>
      <c r="C56" s="151"/>
      <c r="D56" s="151"/>
      <c r="E56" s="151"/>
      <c r="F56" s="151"/>
      <c r="G56" s="151"/>
      <c r="H56" s="151"/>
      <c r="I56" s="151"/>
    </row>
    <row r="57" spans="1:10" ht="33.75" customHeight="1" x14ac:dyDescent="0.25">
      <c r="A57" s="20" t="s">
        <v>40</v>
      </c>
      <c r="B57" s="145" t="s">
        <v>41</v>
      </c>
      <c r="C57" s="145"/>
      <c r="D57" s="145"/>
      <c r="E57" s="145"/>
      <c r="F57" s="145"/>
      <c r="G57" s="145"/>
      <c r="H57" s="20" t="s">
        <v>33</v>
      </c>
      <c r="I57" s="20" t="s">
        <v>34</v>
      </c>
    </row>
    <row r="58" spans="1:10" ht="15" customHeight="1" x14ac:dyDescent="0.25">
      <c r="A58" s="106">
        <v>1</v>
      </c>
      <c r="B58" s="125" t="s">
        <v>42</v>
      </c>
      <c r="C58" s="125"/>
      <c r="D58" s="125"/>
      <c r="E58" s="125"/>
      <c r="F58" s="125"/>
      <c r="G58" s="125"/>
      <c r="H58" s="21">
        <v>0.2</v>
      </c>
      <c r="I58" s="121">
        <f t="shared" ref="I58:I65" si="2">$I$46*H58</f>
        <v>419.60545454545456</v>
      </c>
    </row>
    <row r="59" spans="1:10" ht="15" customHeight="1" x14ac:dyDescent="0.25">
      <c r="A59" s="106">
        <v>2</v>
      </c>
      <c r="B59" s="125" t="s">
        <v>43</v>
      </c>
      <c r="C59" s="125"/>
      <c r="D59" s="125"/>
      <c r="E59" s="125"/>
      <c r="F59" s="125"/>
      <c r="G59" s="125"/>
      <c r="H59" s="21">
        <v>1.4999999999999999E-2</v>
      </c>
      <c r="I59" s="121">
        <f t="shared" si="2"/>
        <v>31.47040909090909</v>
      </c>
    </row>
    <row r="60" spans="1:10" ht="15" customHeight="1" x14ac:dyDescent="0.25">
      <c r="A60" s="106">
        <v>3</v>
      </c>
      <c r="B60" s="125" t="s">
        <v>44</v>
      </c>
      <c r="C60" s="125"/>
      <c r="D60" s="125"/>
      <c r="E60" s="125"/>
      <c r="F60" s="125"/>
      <c r="G60" s="125"/>
      <c r="H60" s="21">
        <v>0.01</v>
      </c>
      <c r="I60" s="121">
        <f t="shared" si="2"/>
        <v>20.980272727272727</v>
      </c>
    </row>
    <row r="61" spans="1:10" ht="15" customHeight="1" x14ac:dyDescent="0.25">
      <c r="A61" s="106">
        <v>4</v>
      </c>
      <c r="B61" s="125" t="s">
        <v>45</v>
      </c>
      <c r="C61" s="125"/>
      <c r="D61" s="125"/>
      <c r="E61" s="125"/>
      <c r="F61" s="125"/>
      <c r="G61" s="125"/>
      <c r="H61" s="21">
        <v>2E-3</v>
      </c>
      <c r="I61" s="121">
        <f t="shared" si="2"/>
        <v>4.1960545454545457</v>
      </c>
    </row>
    <row r="62" spans="1:10" ht="15" customHeight="1" x14ac:dyDescent="0.25">
      <c r="A62" s="106">
        <v>5</v>
      </c>
      <c r="B62" s="125" t="s">
        <v>46</v>
      </c>
      <c r="C62" s="125"/>
      <c r="D62" s="125"/>
      <c r="E62" s="125"/>
      <c r="F62" s="125"/>
      <c r="G62" s="125"/>
      <c r="H62" s="21">
        <v>2.5000000000000001E-2</v>
      </c>
      <c r="I62" s="121">
        <f t="shared" si="2"/>
        <v>52.45068181818182</v>
      </c>
    </row>
    <row r="63" spans="1:10" ht="15" customHeight="1" x14ac:dyDescent="0.25">
      <c r="A63" s="106">
        <v>6</v>
      </c>
      <c r="B63" s="125" t="s">
        <v>47</v>
      </c>
      <c r="C63" s="125"/>
      <c r="D63" s="125"/>
      <c r="E63" s="125"/>
      <c r="F63" s="125"/>
      <c r="G63" s="125"/>
      <c r="H63" s="21">
        <v>0.08</v>
      </c>
      <c r="I63" s="121">
        <f t="shared" si="2"/>
        <v>167.84218181818181</v>
      </c>
    </row>
    <row r="64" spans="1:10" ht="15" customHeight="1" x14ac:dyDescent="0.25">
      <c r="A64" s="106">
        <v>7</v>
      </c>
      <c r="B64" s="125" t="s">
        <v>201</v>
      </c>
      <c r="C64" s="125"/>
      <c r="D64" s="125"/>
      <c r="E64" s="125"/>
      <c r="F64" s="125"/>
      <c r="G64" s="125"/>
      <c r="H64" s="21">
        <v>0.03</v>
      </c>
      <c r="I64" s="121">
        <f t="shared" si="2"/>
        <v>62.94081818181818</v>
      </c>
    </row>
    <row r="65" spans="1:10" ht="15" customHeight="1" x14ac:dyDescent="0.25">
      <c r="A65" s="106">
        <v>8</v>
      </c>
      <c r="B65" s="125" t="s">
        <v>48</v>
      </c>
      <c r="C65" s="125"/>
      <c r="D65" s="125"/>
      <c r="E65" s="125"/>
      <c r="F65" s="125"/>
      <c r="G65" s="125"/>
      <c r="H65" s="21">
        <v>6.0000000000000001E-3</v>
      </c>
      <c r="I65" s="121">
        <f t="shared" si="2"/>
        <v>12.588163636363637</v>
      </c>
    </row>
    <row r="66" spans="1:10" s="26" customFormat="1" ht="15" customHeight="1" x14ac:dyDescent="0.25">
      <c r="A66" s="141" t="s">
        <v>49</v>
      </c>
      <c r="B66" s="141"/>
      <c r="C66" s="141"/>
      <c r="D66" s="141"/>
      <c r="E66" s="141"/>
      <c r="F66" s="141"/>
      <c r="G66" s="141"/>
      <c r="H66" s="23">
        <f>SUM(H58:H65)</f>
        <v>0.3680000000000001</v>
      </c>
      <c r="I66" s="24">
        <f>SUM(I58:I65)</f>
        <v>772.07403636363642</v>
      </c>
      <c r="J66" s="25"/>
    </row>
    <row r="67" spans="1:10" ht="15" customHeight="1" x14ac:dyDescent="0.25">
      <c r="A67" s="146" t="s">
        <v>200</v>
      </c>
      <c r="B67" s="152" t="s">
        <v>50</v>
      </c>
      <c r="C67" s="152"/>
      <c r="D67" s="152"/>
      <c r="E67" s="152"/>
      <c r="F67" s="152"/>
      <c r="G67" s="152"/>
      <c r="H67" s="152"/>
      <c r="I67" s="152"/>
    </row>
    <row r="68" spans="1:10" ht="30.75" customHeight="1" x14ac:dyDescent="0.25">
      <c r="A68" s="148"/>
      <c r="B68" s="153" t="s">
        <v>51</v>
      </c>
      <c r="C68" s="153"/>
      <c r="D68" s="153"/>
      <c r="E68" s="153"/>
      <c r="F68" s="153"/>
      <c r="G68" s="153"/>
      <c r="H68" s="153"/>
      <c r="I68" s="153"/>
    </row>
    <row r="69" spans="1:10" ht="33.75" customHeight="1" x14ac:dyDescent="0.25">
      <c r="A69" s="20" t="s">
        <v>52</v>
      </c>
      <c r="B69" s="154" t="s">
        <v>53</v>
      </c>
      <c r="C69" s="154"/>
      <c r="D69" s="154"/>
      <c r="E69" s="154"/>
      <c r="F69" s="154"/>
      <c r="G69" s="154"/>
      <c r="H69" s="105" t="s">
        <v>33</v>
      </c>
      <c r="I69" s="105" t="s">
        <v>34</v>
      </c>
    </row>
    <row r="70" spans="1:10" ht="15" customHeight="1" x14ac:dyDescent="0.25">
      <c r="A70" s="106">
        <v>1</v>
      </c>
      <c r="B70" s="125" t="s">
        <v>54</v>
      </c>
      <c r="C70" s="125"/>
      <c r="D70" s="125"/>
      <c r="E70" s="125"/>
      <c r="F70" s="125"/>
      <c r="G70" s="125"/>
      <c r="H70" s="21">
        <v>0.119314</v>
      </c>
      <c r="I70" s="121">
        <f t="shared" ref="I70:I77" si="3">$I$46*H70</f>
        <v>250.32402601818183</v>
      </c>
    </row>
    <row r="71" spans="1:10" ht="15" customHeight="1" x14ac:dyDescent="0.25">
      <c r="A71" s="106">
        <v>2</v>
      </c>
      <c r="B71" s="125" t="s">
        <v>202</v>
      </c>
      <c r="C71" s="125"/>
      <c r="D71" s="125"/>
      <c r="E71" s="125"/>
      <c r="F71" s="125"/>
      <c r="G71" s="125"/>
      <c r="H71" s="21">
        <v>2.0479000000000001E-2</v>
      </c>
      <c r="I71" s="121">
        <f t="shared" si="3"/>
        <v>42.96550051818182</v>
      </c>
    </row>
    <row r="72" spans="1:10" ht="15" customHeight="1" x14ac:dyDescent="0.25">
      <c r="A72" s="106">
        <v>3</v>
      </c>
      <c r="B72" s="125" t="s">
        <v>181</v>
      </c>
      <c r="C72" s="125"/>
      <c r="D72" s="125"/>
      <c r="E72" s="125"/>
      <c r="F72" s="125"/>
      <c r="G72" s="125"/>
      <c r="H72" s="21">
        <v>1.2123E-2</v>
      </c>
      <c r="I72" s="121">
        <f t="shared" si="3"/>
        <v>25.434384627272728</v>
      </c>
    </row>
    <row r="73" spans="1:10" ht="15" customHeight="1" x14ac:dyDescent="0.25">
      <c r="A73" s="106">
        <v>4</v>
      </c>
      <c r="B73" s="125" t="s">
        <v>55</v>
      </c>
      <c r="C73" s="125"/>
      <c r="D73" s="125"/>
      <c r="E73" s="125"/>
      <c r="F73" s="125"/>
      <c r="G73" s="125"/>
      <c r="H73" s="21">
        <v>1.1436E-2</v>
      </c>
      <c r="I73" s="121">
        <f t="shared" si="3"/>
        <v>23.993039890909092</v>
      </c>
    </row>
    <row r="74" spans="1:10" ht="15" customHeight="1" x14ac:dyDescent="0.25">
      <c r="A74" s="106">
        <v>5</v>
      </c>
      <c r="B74" s="125" t="s">
        <v>56</v>
      </c>
      <c r="C74" s="125"/>
      <c r="D74" s="125"/>
      <c r="E74" s="125"/>
      <c r="F74" s="125"/>
      <c r="G74" s="125"/>
      <c r="H74" s="21">
        <v>1.74E-4</v>
      </c>
      <c r="I74" s="121">
        <f t="shared" si="3"/>
        <v>0.36505674545454547</v>
      </c>
    </row>
    <row r="75" spans="1:10" ht="15" customHeight="1" x14ac:dyDescent="0.25">
      <c r="A75" s="106">
        <v>6</v>
      </c>
      <c r="B75" s="125" t="s">
        <v>57</v>
      </c>
      <c r="C75" s="125"/>
      <c r="D75" s="125"/>
      <c r="E75" s="125"/>
      <c r="F75" s="125"/>
      <c r="G75" s="125"/>
      <c r="H75" s="21">
        <v>4.4200000000000001E-4</v>
      </c>
      <c r="I75" s="121">
        <f t="shared" si="3"/>
        <v>0.92732805454545453</v>
      </c>
    </row>
    <row r="76" spans="1:10" ht="15" customHeight="1" x14ac:dyDescent="0.25">
      <c r="A76" s="106">
        <v>7</v>
      </c>
      <c r="B76" s="125" t="s">
        <v>58</v>
      </c>
      <c r="C76" s="125"/>
      <c r="D76" s="125"/>
      <c r="E76" s="125"/>
      <c r="F76" s="125"/>
      <c r="G76" s="125"/>
      <c r="H76" s="21">
        <v>1.85E-4</v>
      </c>
      <c r="I76" s="121">
        <f t="shared" si="3"/>
        <v>0.38813504545454547</v>
      </c>
    </row>
    <row r="77" spans="1:10" ht="15" customHeight="1" x14ac:dyDescent="0.25">
      <c r="A77" s="106">
        <v>8</v>
      </c>
      <c r="B77" s="125" t="s">
        <v>59</v>
      </c>
      <c r="C77" s="125"/>
      <c r="D77" s="125"/>
      <c r="E77" s="125"/>
      <c r="F77" s="125"/>
      <c r="G77" s="125"/>
      <c r="H77" s="21">
        <v>9.0789999999999996E-2</v>
      </c>
      <c r="I77" s="121">
        <f t="shared" si="3"/>
        <v>190.47989609090908</v>
      </c>
    </row>
    <row r="78" spans="1:10" s="26" customFormat="1" ht="15" customHeight="1" x14ac:dyDescent="0.25">
      <c r="A78" s="141" t="s">
        <v>60</v>
      </c>
      <c r="B78" s="141"/>
      <c r="C78" s="141"/>
      <c r="D78" s="141"/>
      <c r="E78" s="141"/>
      <c r="F78" s="141"/>
      <c r="G78" s="141"/>
      <c r="H78" s="23">
        <f>SUM(H70:H77)</f>
        <v>0.25494299999999998</v>
      </c>
      <c r="I78" s="24">
        <f>SUM(I70:I77)</f>
        <v>534.87736699090908</v>
      </c>
      <c r="J78" s="25"/>
    </row>
    <row r="79" spans="1:10" ht="11.25" customHeight="1" x14ac:dyDescent="0.25">
      <c r="A79" s="27" t="s">
        <v>61</v>
      </c>
      <c r="B79" s="152" t="s">
        <v>62</v>
      </c>
      <c r="C79" s="152"/>
      <c r="D79" s="152"/>
      <c r="E79" s="152"/>
      <c r="F79" s="152"/>
      <c r="G79" s="152"/>
      <c r="H79" s="152"/>
      <c r="I79" s="152"/>
    </row>
    <row r="80" spans="1:10" ht="15" customHeight="1" x14ac:dyDescent="0.25">
      <c r="A80" s="27" t="s">
        <v>63</v>
      </c>
      <c r="B80" s="153" t="s">
        <v>64</v>
      </c>
      <c r="C80" s="153"/>
      <c r="D80" s="153"/>
      <c r="E80" s="153"/>
      <c r="F80" s="153"/>
      <c r="G80" s="153"/>
      <c r="H80" s="153"/>
      <c r="I80" s="153"/>
    </row>
    <row r="81" spans="1:11" ht="33.75" customHeight="1" x14ac:dyDescent="0.25">
      <c r="A81" s="20" t="s">
        <v>65</v>
      </c>
      <c r="B81" s="145" t="s">
        <v>66</v>
      </c>
      <c r="C81" s="145"/>
      <c r="D81" s="145"/>
      <c r="E81" s="145"/>
      <c r="F81" s="145"/>
      <c r="G81" s="145"/>
      <c r="H81" s="20" t="s">
        <v>33</v>
      </c>
      <c r="I81" s="20" t="s">
        <v>34</v>
      </c>
    </row>
    <row r="82" spans="1:11" ht="15" customHeight="1" x14ac:dyDescent="0.25">
      <c r="A82" s="106">
        <v>1</v>
      </c>
      <c r="B82" s="125" t="s">
        <v>67</v>
      </c>
      <c r="C82" s="125"/>
      <c r="D82" s="125"/>
      <c r="E82" s="125"/>
      <c r="F82" s="125"/>
      <c r="G82" s="125"/>
      <c r="H82" s="21">
        <v>4.8321000000000003E-2</v>
      </c>
      <c r="I82" s="121">
        <f>$I$46*H82</f>
        <v>101.37877584545456</v>
      </c>
    </row>
    <row r="83" spans="1:11" ht="15" customHeight="1" x14ac:dyDescent="0.25">
      <c r="A83" s="106">
        <v>2</v>
      </c>
      <c r="B83" s="125" t="s">
        <v>68</v>
      </c>
      <c r="C83" s="125"/>
      <c r="D83" s="125"/>
      <c r="E83" s="125"/>
      <c r="F83" s="125"/>
      <c r="G83" s="125"/>
      <c r="H83" s="21">
        <v>3.5109999999999998E-3</v>
      </c>
      <c r="I83" s="121">
        <f>$I$46*H83</f>
        <v>7.3661737545454544</v>
      </c>
    </row>
    <row r="84" spans="1:11" ht="15" customHeight="1" x14ac:dyDescent="0.25">
      <c r="A84" s="106">
        <v>3</v>
      </c>
      <c r="B84" s="125" t="s">
        <v>69</v>
      </c>
      <c r="C84" s="125"/>
      <c r="D84" s="125"/>
      <c r="E84" s="125"/>
      <c r="F84" s="125"/>
      <c r="G84" s="125"/>
      <c r="H84" s="21">
        <v>1.9328000000000001E-2</v>
      </c>
      <c r="I84" s="121">
        <f>$I$46*H84</f>
        <v>40.550671127272729</v>
      </c>
    </row>
    <row r="85" spans="1:11" s="26" customFormat="1" ht="15" customHeight="1" x14ac:dyDescent="0.25">
      <c r="A85" s="141" t="s">
        <v>70</v>
      </c>
      <c r="B85" s="141"/>
      <c r="C85" s="141"/>
      <c r="D85" s="141"/>
      <c r="E85" s="141"/>
      <c r="F85" s="141"/>
      <c r="G85" s="141"/>
      <c r="H85" s="23">
        <f>SUM(H82:H84)</f>
        <v>7.1160000000000001E-2</v>
      </c>
      <c r="I85" s="24">
        <f>SUM(I82:I84)</f>
        <v>149.29562072727273</v>
      </c>
      <c r="J85" s="25"/>
    </row>
    <row r="86" spans="1:11" ht="4.5" customHeight="1" x14ac:dyDescent="0.25"/>
    <row r="87" spans="1:11" ht="33.75" customHeight="1" x14ac:dyDescent="0.25">
      <c r="A87" s="20" t="s">
        <v>71</v>
      </c>
      <c r="B87" s="145" t="s">
        <v>72</v>
      </c>
      <c r="C87" s="145"/>
      <c r="D87" s="145"/>
      <c r="E87" s="145"/>
      <c r="F87" s="145"/>
      <c r="G87" s="145"/>
      <c r="H87" s="20" t="s">
        <v>33</v>
      </c>
      <c r="I87" s="20" t="s">
        <v>34</v>
      </c>
    </row>
    <row r="88" spans="1:11" ht="15" customHeight="1" x14ac:dyDescent="0.25">
      <c r="A88" s="106">
        <v>1</v>
      </c>
      <c r="B88" s="125" t="s">
        <v>73</v>
      </c>
      <c r="C88" s="125"/>
      <c r="D88" s="125"/>
      <c r="E88" s="125"/>
      <c r="F88" s="125"/>
      <c r="G88" s="125"/>
      <c r="H88" s="21">
        <f>(H66*H78)</f>
        <v>9.3819024000000015E-2</v>
      </c>
      <c r="I88" s="121">
        <f>$I$46*H88</f>
        <v>196.83487105265456</v>
      </c>
    </row>
    <row r="89" spans="1:11" s="26" customFormat="1" ht="15" customHeight="1" x14ac:dyDescent="0.25">
      <c r="A89" s="141" t="s">
        <v>74</v>
      </c>
      <c r="B89" s="141"/>
      <c r="C89" s="141"/>
      <c r="D89" s="141"/>
      <c r="E89" s="141"/>
      <c r="F89" s="141"/>
      <c r="G89" s="141"/>
      <c r="H89" s="23">
        <f>SUM(H88:H88)</f>
        <v>9.3819024000000015E-2</v>
      </c>
      <c r="I89" s="24">
        <f>I88</f>
        <v>196.83487105265456</v>
      </c>
      <c r="J89" s="25"/>
      <c r="K89" s="28"/>
    </row>
    <row r="90" spans="1:11" ht="4.5" customHeight="1" x14ac:dyDescent="0.25">
      <c r="J90" s="29"/>
    </row>
    <row r="91" spans="1:11" s="26" customFormat="1" ht="12" customHeight="1" x14ac:dyDescent="0.25">
      <c r="A91" s="155" t="s">
        <v>170</v>
      </c>
      <c r="B91" s="155"/>
      <c r="C91" s="155"/>
      <c r="D91" s="155"/>
      <c r="E91" s="155"/>
      <c r="F91" s="155"/>
      <c r="G91" s="155"/>
      <c r="H91" s="30">
        <f>H66+H78+H85+H89</f>
        <v>0.787922024</v>
      </c>
      <c r="I91" s="31">
        <f>I66+I78+I85+I89</f>
        <v>1653.0818951344729</v>
      </c>
      <c r="J91" s="25"/>
    </row>
    <row r="92" spans="1:11" ht="4.5" customHeight="1" x14ac:dyDescent="0.25"/>
    <row r="93" spans="1:11" ht="33.75" customHeight="1" x14ac:dyDescent="0.25">
      <c r="A93" s="20" t="s">
        <v>75</v>
      </c>
      <c r="B93" s="145" t="s">
        <v>76</v>
      </c>
      <c r="C93" s="145"/>
      <c r="D93" s="145"/>
      <c r="E93" s="145"/>
      <c r="F93" s="145"/>
      <c r="G93" s="145"/>
      <c r="H93" s="20" t="s">
        <v>33</v>
      </c>
      <c r="I93" s="20" t="s">
        <v>34</v>
      </c>
    </row>
    <row r="94" spans="1:11" ht="15" customHeight="1" x14ac:dyDescent="0.25">
      <c r="A94" s="106">
        <v>1</v>
      </c>
      <c r="B94" s="125" t="s">
        <v>18</v>
      </c>
      <c r="C94" s="125"/>
      <c r="D94" s="125"/>
      <c r="E94" s="125"/>
      <c r="F94" s="125"/>
      <c r="G94" s="125"/>
      <c r="H94" s="21">
        <f t="shared" ref="H94:H101" si="4">I94/$I$46</f>
        <v>0.23060377064168505</v>
      </c>
      <c r="I94" s="121">
        <f>I114</f>
        <v>483.81299999999999</v>
      </c>
    </row>
    <row r="95" spans="1:11" ht="15" customHeight="1" x14ac:dyDescent="0.25">
      <c r="A95" s="106">
        <f>A94+1</f>
        <v>2</v>
      </c>
      <c r="B95" s="125" t="s">
        <v>19</v>
      </c>
      <c r="C95" s="125"/>
      <c r="D95" s="125"/>
      <c r="E95" s="125"/>
      <c r="F95" s="125"/>
      <c r="G95" s="125"/>
      <c r="H95" s="21">
        <f t="shared" si="4"/>
        <v>0</v>
      </c>
      <c r="I95" s="121">
        <f>I110</f>
        <v>0</v>
      </c>
    </row>
    <row r="96" spans="1:11" ht="15" customHeight="1" x14ac:dyDescent="0.25">
      <c r="A96" s="106">
        <f t="shared" ref="A96:A98" si="5">A95+1</f>
        <v>3</v>
      </c>
      <c r="B96" s="158" t="s">
        <v>164</v>
      </c>
      <c r="C96" s="159"/>
      <c r="D96" s="159"/>
      <c r="E96" s="159"/>
      <c r="F96" s="159"/>
      <c r="G96" s="160"/>
      <c r="H96" s="21">
        <f t="shared" si="4"/>
        <v>0</v>
      </c>
      <c r="I96" s="121">
        <v>0</v>
      </c>
    </row>
    <row r="97" spans="1:10" ht="15" customHeight="1" x14ac:dyDescent="0.25">
      <c r="A97" s="106">
        <f t="shared" si="5"/>
        <v>4</v>
      </c>
      <c r="B97" s="125" t="s">
        <v>77</v>
      </c>
      <c r="C97" s="125"/>
      <c r="D97" s="125"/>
      <c r="E97" s="125"/>
      <c r="F97" s="125"/>
      <c r="G97" s="125"/>
      <c r="H97" s="21">
        <f t="shared" si="4"/>
        <v>4.2763201795626204E-2</v>
      </c>
      <c r="I97" s="121">
        <f>I106</f>
        <v>89.718363636363662</v>
      </c>
    </row>
    <row r="98" spans="1:10" ht="15" customHeight="1" x14ac:dyDescent="0.25">
      <c r="A98" s="106">
        <f t="shared" si="5"/>
        <v>5</v>
      </c>
      <c r="B98" s="125" t="s">
        <v>78</v>
      </c>
      <c r="C98" s="125"/>
      <c r="D98" s="125"/>
      <c r="E98" s="125"/>
      <c r="F98" s="125"/>
      <c r="G98" s="125"/>
      <c r="H98" s="21">
        <f t="shared" si="4"/>
        <v>0</v>
      </c>
      <c r="I98" s="121">
        <f>IF(I28="Não aplicável",0,((I10/H10)*1.5*I28))</f>
        <v>0</v>
      </c>
    </row>
    <row r="99" spans="1:10" ht="15" customHeight="1" x14ac:dyDescent="0.25">
      <c r="A99" s="106">
        <v>6</v>
      </c>
      <c r="B99" s="125" t="s">
        <v>192</v>
      </c>
      <c r="C99" s="125"/>
      <c r="D99" s="125"/>
      <c r="E99" s="125"/>
      <c r="F99" s="125"/>
      <c r="G99" s="125"/>
      <c r="H99" s="21">
        <f>I99/$I$46</f>
        <v>3.813105818019525E-2</v>
      </c>
      <c r="I99" s="121">
        <f>IF(I21="Não aplicável",0,I21)</f>
        <v>80</v>
      </c>
    </row>
    <row r="100" spans="1:10" ht="15" customHeight="1" x14ac:dyDescent="0.25">
      <c r="A100" s="106">
        <v>7</v>
      </c>
      <c r="B100" s="125" t="s">
        <v>193</v>
      </c>
      <c r="C100" s="125"/>
      <c r="D100" s="125"/>
      <c r="E100" s="125"/>
      <c r="F100" s="125"/>
      <c r="G100" s="125"/>
      <c r="H100" s="21">
        <f>I100/$I$46</f>
        <v>1.2163807559482284E-2</v>
      </c>
      <c r="I100" s="121">
        <f>IF(I22="Não aplicável",0,I22)</f>
        <v>25.52</v>
      </c>
    </row>
    <row r="101" spans="1:10" ht="15" customHeight="1" x14ac:dyDescent="0.25">
      <c r="A101" s="106">
        <v>8</v>
      </c>
      <c r="B101" s="125" t="s">
        <v>79</v>
      </c>
      <c r="C101" s="125"/>
      <c r="D101" s="125"/>
      <c r="E101" s="125"/>
      <c r="F101" s="125"/>
      <c r="G101" s="125"/>
      <c r="H101" s="21">
        <f t="shared" si="4"/>
        <v>0</v>
      </c>
      <c r="I101" s="121">
        <f>IF(I23="Não aplicável",0,I23)</f>
        <v>0</v>
      </c>
    </row>
    <row r="102" spans="1:10" ht="15" customHeight="1" x14ac:dyDescent="0.25">
      <c r="A102" s="141" t="s">
        <v>80</v>
      </c>
      <c r="B102" s="141"/>
      <c r="C102" s="141"/>
      <c r="D102" s="141"/>
      <c r="E102" s="141"/>
      <c r="F102" s="141"/>
      <c r="G102" s="141"/>
      <c r="H102" s="23">
        <f>SUM(H94:H101)</f>
        <v>0.32366183817698874</v>
      </c>
      <c r="I102" s="24">
        <f>SUM(I94:I101)</f>
        <v>679.05136363636359</v>
      </c>
      <c r="J102" s="32"/>
    </row>
    <row r="103" spans="1:10" ht="18" customHeight="1" x14ac:dyDescent="0.25">
      <c r="A103" s="27" t="s">
        <v>81</v>
      </c>
      <c r="B103" s="156" t="s">
        <v>82</v>
      </c>
      <c r="C103" s="156"/>
      <c r="D103" s="156"/>
      <c r="E103" s="156"/>
      <c r="F103" s="156"/>
      <c r="G103" s="156"/>
      <c r="H103" s="33"/>
      <c r="I103" s="34"/>
    </row>
    <row r="104" spans="1:10" ht="15" customHeight="1" x14ac:dyDescent="0.25">
      <c r="A104" s="157" t="s">
        <v>83</v>
      </c>
      <c r="B104" s="157"/>
      <c r="C104" s="157"/>
      <c r="D104" s="157"/>
      <c r="E104" s="157"/>
      <c r="F104" s="157"/>
      <c r="G104" s="157"/>
      <c r="H104" s="157"/>
      <c r="I104" s="157"/>
    </row>
    <row r="105" spans="1:10" ht="24" customHeight="1" x14ac:dyDescent="0.25">
      <c r="A105" s="139" t="s">
        <v>84</v>
      </c>
      <c r="B105" s="139"/>
      <c r="C105" s="106" t="s">
        <v>85</v>
      </c>
      <c r="D105" s="106" t="s">
        <v>86</v>
      </c>
      <c r="E105" s="106" t="s">
        <v>87</v>
      </c>
      <c r="F105" s="106" t="s">
        <v>88</v>
      </c>
      <c r="G105" s="106" t="s">
        <v>89</v>
      </c>
      <c r="H105" s="21" t="s">
        <v>90</v>
      </c>
      <c r="I105" s="121" t="s">
        <v>91</v>
      </c>
    </row>
    <row r="106" spans="1:10" ht="15" customHeight="1" x14ac:dyDescent="0.25">
      <c r="A106" s="163">
        <f>IF(I12="Não aplicável",0,I12)</f>
        <v>4.9000000000000004</v>
      </c>
      <c r="B106" s="163"/>
      <c r="C106" s="106">
        <f>IF(I13="Não aplicável",0,I13)</f>
        <v>22</v>
      </c>
      <c r="D106" s="106">
        <v>2</v>
      </c>
      <c r="E106" s="117">
        <f>A106*C106*D106</f>
        <v>215.60000000000002</v>
      </c>
      <c r="F106" s="117">
        <f>I38</f>
        <v>2098.0272727272727</v>
      </c>
      <c r="G106" s="36">
        <f>IF(I14="Não aplicável",0,I14)</f>
        <v>0.06</v>
      </c>
      <c r="H106" s="117">
        <f>F106*G106</f>
        <v>125.88163636363636</v>
      </c>
      <c r="I106" s="121">
        <f>IF((E106-H106)&gt;0,E106-H106,0)</f>
        <v>89.718363636363662</v>
      </c>
    </row>
    <row r="107" spans="1:10" ht="3.75" customHeight="1" x14ac:dyDescent="0.25">
      <c r="A107" s="37"/>
      <c r="E107" s="32"/>
      <c r="F107" s="32"/>
      <c r="G107" s="38"/>
      <c r="H107" s="32"/>
      <c r="I107" s="39"/>
    </row>
    <row r="108" spans="1:10" ht="15" customHeight="1" x14ac:dyDescent="0.25">
      <c r="A108" s="157" t="s">
        <v>92</v>
      </c>
      <c r="B108" s="157"/>
      <c r="C108" s="157"/>
      <c r="D108" s="157"/>
      <c r="E108" s="157"/>
      <c r="F108" s="157"/>
      <c r="G108" s="157"/>
      <c r="H108" s="157"/>
      <c r="I108" s="157"/>
    </row>
    <row r="109" spans="1:10" ht="23.25" customHeight="1" x14ac:dyDescent="0.25">
      <c r="A109" s="139" t="s">
        <v>84</v>
      </c>
      <c r="B109" s="139"/>
      <c r="C109" s="106" t="s">
        <v>93</v>
      </c>
      <c r="D109" s="106" t="s">
        <v>86</v>
      </c>
      <c r="E109" s="106" t="s">
        <v>87</v>
      </c>
      <c r="F109" s="106" t="s">
        <v>88</v>
      </c>
      <c r="G109" s="106" t="s">
        <v>89</v>
      </c>
      <c r="H109" s="21" t="s">
        <v>90</v>
      </c>
      <c r="I109" s="121" t="s">
        <v>91</v>
      </c>
    </row>
    <row r="110" spans="1:10" ht="15" customHeight="1" x14ac:dyDescent="0.25">
      <c r="A110" s="161">
        <f>IF(I18="Não aplicável",0,I18)</f>
        <v>0</v>
      </c>
      <c r="B110" s="161"/>
      <c r="C110" s="40">
        <f>IF(I19="Não aplicável",0,I19)</f>
        <v>0</v>
      </c>
      <c r="D110" s="106">
        <v>1</v>
      </c>
      <c r="E110" s="117">
        <f>A110*C110*D110</f>
        <v>0</v>
      </c>
      <c r="F110" s="117">
        <f>E110</f>
        <v>0</v>
      </c>
      <c r="G110" s="120">
        <f>IF(I20="Não aplicável",0,I20)</f>
        <v>0</v>
      </c>
      <c r="H110" s="117">
        <f>F110*G110</f>
        <v>0</v>
      </c>
      <c r="I110" s="121">
        <f>E110-H110</f>
        <v>0</v>
      </c>
    </row>
    <row r="111" spans="1:10" ht="4.5" customHeight="1" x14ac:dyDescent="0.25">
      <c r="A111" s="42"/>
      <c r="B111" s="42"/>
      <c r="C111" s="42"/>
      <c r="D111" s="42"/>
      <c r="E111" s="25"/>
      <c r="F111" s="25"/>
      <c r="G111" s="43"/>
      <c r="H111" s="25"/>
      <c r="I111" s="44"/>
    </row>
    <row r="112" spans="1:10" ht="15" customHeight="1" x14ac:dyDescent="0.25">
      <c r="A112" s="164" t="s">
        <v>163</v>
      </c>
      <c r="B112" s="165"/>
      <c r="C112" s="165"/>
      <c r="D112" s="165"/>
      <c r="E112" s="165"/>
      <c r="F112" s="166" t="str">
        <f>A15</f>
        <v xml:space="preserve">Auxílio Alimentação </v>
      </c>
      <c r="G112" s="166"/>
      <c r="H112" s="166"/>
      <c r="I112" s="167"/>
    </row>
    <row r="113" spans="1:12" ht="23.25" customHeight="1" x14ac:dyDescent="0.25">
      <c r="A113" s="138" t="s">
        <v>84</v>
      </c>
      <c r="B113" s="138"/>
      <c r="C113" s="109" t="s">
        <v>93</v>
      </c>
      <c r="D113" s="109" t="s">
        <v>86</v>
      </c>
      <c r="E113" s="109" t="s">
        <v>87</v>
      </c>
      <c r="F113" s="109" t="s">
        <v>88</v>
      </c>
      <c r="G113" s="109" t="s">
        <v>89</v>
      </c>
      <c r="H113" s="69" t="str">
        <f>H105</f>
        <v>Valor desconto</v>
      </c>
      <c r="I113" s="70" t="s">
        <v>91</v>
      </c>
    </row>
    <row r="114" spans="1:12" ht="15" customHeight="1" x14ac:dyDescent="0.25">
      <c r="A114" s="161">
        <f>IF(I15="Não aplicável",0,I15)</f>
        <v>27.15</v>
      </c>
      <c r="B114" s="161"/>
      <c r="C114" s="40">
        <f>IF(I16="Não aplicável",0,I16)</f>
        <v>22</v>
      </c>
      <c r="D114" s="106">
        <v>1</v>
      </c>
      <c r="E114" s="117">
        <f>A114*C114*D114</f>
        <v>597.29999999999995</v>
      </c>
      <c r="F114" s="117">
        <f>E114</f>
        <v>597.29999999999995</v>
      </c>
      <c r="G114" s="120">
        <f>IF(I17="Não aplicável",0,I17)</f>
        <v>0.19</v>
      </c>
      <c r="H114" s="117">
        <f>F114*G114</f>
        <v>113.48699999999999</v>
      </c>
      <c r="I114" s="121">
        <f>E114-H114</f>
        <v>483.81299999999999</v>
      </c>
    </row>
    <row r="115" spans="1:12" ht="4.5" customHeight="1" x14ac:dyDescent="0.25"/>
    <row r="116" spans="1:12" ht="12" customHeight="1" x14ac:dyDescent="0.25">
      <c r="A116" s="162" t="s">
        <v>94</v>
      </c>
      <c r="B116" s="162"/>
      <c r="C116" s="162"/>
      <c r="D116" s="162"/>
      <c r="E116" s="162"/>
      <c r="F116" s="162"/>
      <c r="G116" s="162"/>
      <c r="H116" s="45">
        <f>H46+H91+H102</f>
        <v>2.1115838621769889</v>
      </c>
      <c r="I116" s="46">
        <f>I46+I91+I102</f>
        <v>4430.1605314981098</v>
      </c>
      <c r="J116" s="32"/>
      <c r="L116" s="32"/>
    </row>
    <row r="117" spans="1:12" s="51" customFormat="1" ht="4.5" customHeight="1" x14ac:dyDescent="0.25">
      <c r="A117" s="47"/>
      <c r="B117" s="47"/>
      <c r="C117" s="47"/>
      <c r="D117" s="47"/>
      <c r="E117" s="47"/>
      <c r="F117" s="47"/>
      <c r="G117" s="47"/>
      <c r="H117" s="48"/>
      <c r="I117" s="49"/>
      <c r="J117" s="50"/>
      <c r="L117" s="50"/>
    </row>
    <row r="118" spans="1:12" ht="11.25" customHeight="1" x14ac:dyDescent="0.25">
      <c r="A118" s="144" t="s">
        <v>95</v>
      </c>
      <c r="B118" s="144"/>
      <c r="C118" s="144"/>
      <c r="D118" s="144"/>
      <c r="E118" s="144"/>
      <c r="F118" s="144"/>
      <c r="G118" s="144"/>
      <c r="H118" s="144"/>
      <c r="I118" s="144"/>
    </row>
    <row r="119" spans="1:12" ht="33.75" customHeight="1" x14ac:dyDescent="0.25">
      <c r="A119" s="20" t="s">
        <v>31</v>
      </c>
      <c r="B119" s="145" t="s">
        <v>96</v>
      </c>
      <c r="C119" s="145"/>
      <c r="D119" s="145"/>
      <c r="E119" s="145"/>
      <c r="F119" s="145"/>
      <c r="G119" s="145"/>
      <c r="H119" s="20" t="s">
        <v>33</v>
      </c>
      <c r="I119" s="20" t="s">
        <v>34</v>
      </c>
    </row>
    <row r="120" spans="1:12" ht="15" customHeight="1" x14ac:dyDescent="0.25">
      <c r="A120" s="106">
        <v>1</v>
      </c>
      <c r="B120" s="125" t="s">
        <v>97</v>
      </c>
      <c r="C120" s="125"/>
      <c r="D120" s="125"/>
      <c r="E120" s="125"/>
      <c r="F120" s="125"/>
      <c r="G120" s="125"/>
      <c r="H120" s="21">
        <f t="shared" ref="H120:H126" si="6">I120/$I$132</f>
        <v>0</v>
      </c>
      <c r="I120" s="121">
        <v>0</v>
      </c>
    </row>
    <row r="121" spans="1:12" ht="15" customHeight="1" x14ac:dyDescent="0.25">
      <c r="A121" s="106">
        <v>2</v>
      </c>
      <c r="B121" s="124" t="s">
        <v>98</v>
      </c>
      <c r="C121" s="124"/>
      <c r="D121" s="124"/>
      <c r="E121" s="124"/>
      <c r="F121" s="124"/>
      <c r="G121" s="124"/>
      <c r="H121" s="21">
        <f t="shared" si="6"/>
        <v>0</v>
      </c>
      <c r="I121" s="121">
        <v>0</v>
      </c>
    </row>
    <row r="122" spans="1:12" ht="15" customHeight="1" x14ac:dyDescent="0.25">
      <c r="A122" s="106">
        <v>3</v>
      </c>
      <c r="B122" s="125" t="s">
        <v>99</v>
      </c>
      <c r="C122" s="125"/>
      <c r="D122" s="125"/>
      <c r="E122" s="125"/>
      <c r="F122" s="125"/>
      <c r="G122" s="125"/>
      <c r="H122" s="21">
        <f t="shared" si="6"/>
        <v>0</v>
      </c>
      <c r="I122" s="121">
        <v>0</v>
      </c>
    </row>
    <row r="123" spans="1:12" ht="15" customHeight="1" x14ac:dyDescent="0.25">
      <c r="A123" s="106">
        <v>4</v>
      </c>
      <c r="B123" s="125" t="s">
        <v>177</v>
      </c>
      <c r="C123" s="125"/>
      <c r="D123" s="125"/>
      <c r="E123" s="125"/>
      <c r="F123" s="125"/>
      <c r="G123" s="125"/>
      <c r="H123" s="21">
        <f t="shared" si="6"/>
        <v>0</v>
      </c>
      <c r="I123" s="121">
        <f>IF(F130=20%,G130,0)</f>
        <v>0</v>
      </c>
    </row>
    <row r="124" spans="1:12" ht="15" customHeight="1" x14ac:dyDescent="0.25">
      <c r="A124" s="106">
        <v>5</v>
      </c>
      <c r="B124" s="125" t="s">
        <v>179</v>
      </c>
      <c r="C124" s="125"/>
      <c r="D124" s="125"/>
      <c r="E124" s="125"/>
      <c r="F124" s="125"/>
      <c r="G124" s="125"/>
      <c r="H124" s="21">
        <f t="shared" si="6"/>
        <v>0</v>
      </c>
      <c r="I124" s="121">
        <v>0</v>
      </c>
    </row>
    <row r="125" spans="1:12" ht="15" customHeight="1" x14ac:dyDescent="0.25">
      <c r="A125" s="106">
        <v>6</v>
      </c>
      <c r="B125" s="125" t="s">
        <v>178</v>
      </c>
      <c r="C125" s="125"/>
      <c r="D125" s="125"/>
      <c r="E125" s="125"/>
      <c r="F125" s="125"/>
      <c r="G125" s="125"/>
      <c r="H125" s="21">
        <f t="shared" si="6"/>
        <v>0</v>
      </c>
      <c r="I125" s="121">
        <v>0</v>
      </c>
    </row>
    <row r="126" spans="1:12" ht="15" customHeight="1" x14ac:dyDescent="0.25">
      <c r="A126" s="106">
        <v>7</v>
      </c>
      <c r="B126" s="125" t="s">
        <v>100</v>
      </c>
      <c r="C126" s="125"/>
      <c r="D126" s="125"/>
      <c r="E126" s="125"/>
      <c r="F126" s="125"/>
      <c r="G126" s="125"/>
      <c r="H126" s="21">
        <f t="shared" si="6"/>
        <v>0</v>
      </c>
      <c r="I126" s="121">
        <v>0</v>
      </c>
    </row>
    <row r="127" spans="1:12" ht="15" customHeight="1" x14ac:dyDescent="0.25">
      <c r="A127" s="141" t="s">
        <v>101</v>
      </c>
      <c r="B127" s="141"/>
      <c r="C127" s="141"/>
      <c r="D127" s="141"/>
      <c r="E127" s="141"/>
      <c r="F127" s="141"/>
      <c r="G127" s="141"/>
      <c r="H127" s="23">
        <f>H120+H121+H122+H123+H124+H126</f>
        <v>0</v>
      </c>
      <c r="I127" s="52">
        <f>SUM(I120:I126)</f>
        <v>0</v>
      </c>
      <c r="J127" s="32"/>
    </row>
    <row r="128" spans="1:12" ht="46.5" customHeight="1" x14ac:dyDescent="0.25">
      <c r="B128" s="152" t="s">
        <v>180</v>
      </c>
      <c r="C128" s="152"/>
      <c r="D128" s="152"/>
      <c r="E128" s="152"/>
      <c r="F128" s="152"/>
      <c r="G128" s="152"/>
      <c r="H128" s="152"/>
      <c r="I128" s="152"/>
    </row>
    <row r="129" spans="1:12" ht="5.25" customHeight="1" x14ac:dyDescent="0.25"/>
    <row r="130" spans="1:12" ht="48.75" customHeight="1" x14ac:dyDescent="0.25">
      <c r="A130" s="168" t="s">
        <v>102</v>
      </c>
      <c r="B130" s="168"/>
      <c r="C130" s="168"/>
      <c r="D130" s="168"/>
      <c r="E130" s="168"/>
      <c r="F130" s="53">
        <f>I29</f>
        <v>0.1</v>
      </c>
      <c r="G130" s="54">
        <f>I132*F130</f>
        <v>434.04421678617467</v>
      </c>
      <c r="H130" s="118" t="s">
        <v>103</v>
      </c>
      <c r="I130" s="56">
        <f>I97</f>
        <v>89.718363636363662</v>
      </c>
    </row>
    <row r="131" spans="1:12" s="59" customFormat="1" ht="16.5" customHeight="1" x14ac:dyDescent="0.25">
      <c r="A131" s="169" t="s">
        <v>104</v>
      </c>
      <c r="B131" s="169"/>
      <c r="C131" s="118" t="s">
        <v>105</v>
      </c>
      <c r="D131" s="118" t="s">
        <v>106</v>
      </c>
      <c r="E131" s="118" t="s">
        <v>107</v>
      </c>
      <c r="F131" s="118" t="s">
        <v>108</v>
      </c>
      <c r="G131" s="118" t="s">
        <v>109</v>
      </c>
      <c r="H131" s="118" t="s">
        <v>110</v>
      </c>
      <c r="I131" s="57" t="s">
        <v>111</v>
      </c>
      <c r="J131" s="58"/>
    </row>
    <row r="132" spans="1:12" ht="16.5" customHeight="1" x14ac:dyDescent="0.25">
      <c r="A132" s="170">
        <f>I46</f>
        <v>2098.0272727272727</v>
      </c>
      <c r="B132" s="170"/>
      <c r="C132" s="119">
        <f>I66</f>
        <v>772.07403636363642</v>
      </c>
      <c r="D132" s="119">
        <f>I78</f>
        <v>534.87736699090908</v>
      </c>
      <c r="E132" s="119">
        <f>I85</f>
        <v>149.29562072727273</v>
      </c>
      <c r="F132" s="119">
        <f>I89</f>
        <v>196.83487105265456</v>
      </c>
      <c r="G132" s="119">
        <f>I102</f>
        <v>679.05136363636359</v>
      </c>
      <c r="H132" s="119">
        <f>A132+C132+D132+E132+F132+G132</f>
        <v>4430.1605314981098</v>
      </c>
      <c r="I132" s="119">
        <f>H132-I130</f>
        <v>4340.4421678617464</v>
      </c>
      <c r="J132" s="32"/>
    </row>
    <row r="133" spans="1:12" ht="4.5" customHeight="1" x14ac:dyDescent="0.25">
      <c r="A133" s="27"/>
      <c r="B133" s="171"/>
      <c r="C133" s="171"/>
      <c r="D133" s="171"/>
      <c r="E133" s="171"/>
      <c r="F133" s="171"/>
      <c r="G133" s="171"/>
      <c r="H133" s="171"/>
      <c r="I133" s="171"/>
    </row>
    <row r="134" spans="1:12" ht="33.75" customHeight="1" x14ac:dyDescent="0.25">
      <c r="A134" s="20" t="s">
        <v>40</v>
      </c>
      <c r="B134" s="145" t="s">
        <v>112</v>
      </c>
      <c r="C134" s="145"/>
      <c r="D134" s="145"/>
      <c r="E134" s="145"/>
      <c r="F134" s="145"/>
      <c r="G134" s="145"/>
      <c r="H134" s="20" t="s">
        <v>33</v>
      </c>
      <c r="I134" s="20" t="s">
        <v>34</v>
      </c>
    </row>
    <row r="135" spans="1:12" ht="15" customHeight="1" x14ac:dyDescent="0.25">
      <c r="A135" s="106">
        <v>1</v>
      </c>
      <c r="B135" s="125" t="s">
        <v>113</v>
      </c>
      <c r="C135" s="125"/>
      <c r="D135" s="125"/>
      <c r="E135" s="125"/>
      <c r="F135" s="125"/>
      <c r="G135" s="125"/>
      <c r="H135" s="21">
        <f>I135/$I$145</f>
        <v>0</v>
      </c>
      <c r="I135" s="121">
        <v>0</v>
      </c>
    </row>
    <row r="136" spans="1:12" ht="15" customHeight="1" x14ac:dyDescent="0.25">
      <c r="A136" s="106">
        <v>2</v>
      </c>
      <c r="B136" s="125" t="s">
        <v>114</v>
      </c>
      <c r="C136" s="125"/>
      <c r="D136" s="125"/>
      <c r="E136" s="125"/>
      <c r="F136" s="125"/>
      <c r="G136" s="125"/>
      <c r="H136" s="21">
        <f>I136/$I$145</f>
        <v>0</v>
      </c>
      <c r="I136" s="121">
        <v>0</v>
      </c>
    </row>
    <row r="137" spans="1:12" ht="35.65" customHeight="1" x14ac:dyDescent="0.25">
      <c r="A137" s="141" t="s">
        <v>166</v>
      </c>
      <c r="B137" s="141"/>
      <c r="C137" s="141"/>
      <c r="D137" s="141"/>
      <c r="E137" s="141"/>
      <c r="F137" s="141"/>
      <c r="G137" s="141"/>
      <c r="H137" s="23">
        <f>H135+H136</f>
        <v>0</v>
      </c>
      <c r="I137" s="24">
        <f>SUM(I135:I136)</f>
        <v>0</v>
      </c>
    </row>
    <row r="138" spans="1:12" ht="4.5" customHeight="1" x14ac:dyDescent="0.25"/>
    <row r="139" spans="1:12" ht="33.75" customHeight="1" x14ac:dyDescent="0.25">
      <c r="A139" s="20" t="s">
        <v>52</v>
      </c>
      <c r="B139" s="145" t="s">
        <v>115</v>
      </c>
      <c r="C139" s="145"/>
      <c r="D139" s="145"/>
      <c r="E139" s="145"/>
      <c r="F139" s="145"/>
      <c r="G139" s="145"/>
      <c r="H139" s="20" t="s">
        <v>33</v>
      </c>
      <c r="I139" s="20" t="s">
        <v>34</v>
      </c>
    </row>
    <row r="140" spans="1:12" ht="15" customHeight="1" x14ac:dyDescent="0.25">
      <c r="A140" s="106">
        <v>1</v>
      </c>
      <c r="B140" s="125" t="s">
        <v>115</v>
      </c>
      <c r="C140" s="125"/>
      <c r="D140" s="125"/>
      <c r="E140" s="125"/>
      <c r="F140" s="125"/>
      <c r="G140" s="125"/>
      <c r="H140" s="21">
        <f>I140/I145</f>
        <v>0</v>
      </c>
      <c r="I140" s="121">
        <v>0</v>
      </c>
    </row>
    <row r="141" spans="1:12" ht="36.6" customHeight="1" x14ac:dyDescent="0.25">
      <c r="A141" s="141" t="s">
        <v>165</v>
      </c>
      <c r="B141" s="141"/>
      <c r="C141" s="141"/>
      <c r="D141" s="141"/>
      <c r="E141" s="141"/>
      <c r="F141" s="141"/>
      <c r="G141" s="141"/>
      <c r="H141" s="23">
        <f>H140</f>
        <v>0</v>
      </c>
      <c r="I141" s="24">
        <f>I140</f>
        <v>0</v>
      </c>
      <c r="J141" s="32"/>
      <c r="K141" s="32"/>
      <c r="L141" s="2"/>
    </row>
    <row r="142" spans="1:12" ht="4.5" customHeight="1" x14ac:dyDescent="0.25">
      <c r="A142" s="26"/>
      <c r="B142" s="26"/>
      <c r="C142" s="26"/>
      <c r="D142" s="26"/>
      <c r="E142" s="26"/>
      <c r="F142" s="26"/>
      <c r="G142" s="26"/>
      <c r="H142" s="33"/>
      <c r="I142" s="34"/>
    </row>
    <row r="143" spans="1:12" ht="39" customHeight="1" x14ac:dyDescent="0.25">
      <c r="A143" s="172" t="s">
        <v>116</v>
      </c>
      <c r="B143" s="172"/>
      <c r="C143" s="172"/>
      <c r="D143" s="172"/>
      <c r="E143" s="172"/>
      <c r="F143" s="53">
        <v>0.18</v>
      </c>
      <c r="G143" s="54">
        <f>I145*F143</f>
        <v>781.27959021511435</v>
      </c>
      <c r="H143" s="118" t="s">
        <v>103</v>
      </c>
      <c r="I143" s="56">
        <f>I97</f>
        <v>89.718363636363662</v>
      </c>
      <c r="L143" s="2"/>
    </row>
    <row r="144" spans="1:12" s="59" customFormat="1" ht="16.5" customHeight="1" x14ac:dyDescent="0.25">
      <c r="A144" s="169" t="s">
        <v>104</v>
      </c>
      <c r="B144" s="169"/>
      <c r="C144" s="118" t="s">
        <v>105</v>
      </c>
      <c r="D144" s="118" t="s">
        <v>106</v>
      </c>
      <c r="E144" s="118" t="s">
        <v>107</v>
      </c>
      <c r="F144" s="118" t="s">
        <v>108</v>
      </c>
      <c r="G144" s="118" t="s">
        <v>109</v>
      </c>
      <c r="H144" s="118" t="s">
        <v>110</v>
      </c>
      <c r="I144" s="57" t="s">
        <v>111</v>
      </c>
      <c r="J144" s="58"/>
      <c r="L144" s="58"/>
    </row>
    <row r="145" spans="1:12" ht="16.5" customHeight="1" x14ac:dyDescent="0.25">
      <c r="A145" s="170">
        <f>I46</f>
        <v>2098.0272727272727</v>
      </c>
      <c r="B145" s="170"/>
      <c r="C145" s="119">
        <f>I66</f>
        <v>772.07403636363642</v>
      </c>
      <c r="D145" s="119">
        <f>I78</f>
        <v>534.87736699090908</v>
      </c>
      <c r="E145" s="119">
        <f>I85</f>
        <v>149.29562072727273</v>
      </c>
      <c r="F145" s="119">
        <f>I89</f>
        <v>196.83487105265456</v>
      </c>
      <c r="G145" s="119">
        <f>I102</f>
        <v>679.05136363636359</v>
      </c>
      <c r="H145" s="119">
        <f>A145+C145+D145+E145+F145+G145</f>
        <v>4430.1605314981098</v>
      </c>
      <c r="I145" s="119">
        <f>H145-I143</f>
        <v>4340.4421678617464</v>
      </c>
      <c r="J145" s="32"/>
      <c r="L145" s="2"/>
    </row>
    <row r="146" spans="1:12" ht="4.5" customHeight="1" x14ac:dyDescent="0.25"/>
    <row r="147" spans="1:12" ht="12" customHeight="1" x14ac:dyDescent="0.25">
      <c r="A147" s="162" t="s">
        <v>117</v>
      </c>
      <c r="B147" s="162"/>
      <c r="C147" s="162"/>
      <c r="D147" s="162"/>
      <c r="E147" s="162"/>
      <c r="F147" s="162"/>
      <c r="G147" s="162"/>
      <c r="H147" s="45">
        <f>H127+H137+H141</f>
        <v>0</v>
      </c>
      <c r="I147" s="46">
        <f>I127+I137+I141</f>
        <v>0</v>
      </c>
    </row>
    <row r="148" spans="1:12" ht="4.5" customHeight="1" x14ac:dyDescent="0.25"/>
    <row r="149" spans="1:12" ht="11.25" customHeight="1" x14ac:dyDescent="0.25">
      <c r="A149" s="144" t="s">
        <v>118</v>
      </c>
      <c r="B149" s="144"/>
      <c r="C149" s="144"/>
      <c r="D149" s="144"/>
      <c r="E149" s="144"/>
      <c r="F149" s="144"/>
      <c r="G149" s="144"/>
      <c r="H149" s="144"/>
      <c r="I149" s="144"/>
    </row>
    <row r="150" spans="1:12" ht="33.75" customHeight="1" x14ac:dyDescent="0.25">
      <c r="A150" s="20" t="s">
        <v>31</v>
      </c>
      <c r="B150" s="145" t="s">
        <v>203</v>
      </c>
      <c r="C150" s="145"/>
      <c r="D150" s="145"/>
      <c r="E150" s="145"/>
      <c r="F150" s="145"/>
      <c r="G150" s="145"/>
      <c r="H150" s="20" t="s">
        <v>33</v>
      </c>
      <c r="I150" s="20" t="s">
        <v>34</v>
      </c>
    </row>
    <row r="151" spans="1:12" ht="15" customHeight="1" x14ac:dyDescent="0.25">
      <c r="A151" s="106">
        <v>1</v>
      </c>
      <c r="B151" s="125" t="s">
        <v>119</v>
      </c>
      <c r="C151" s="125"/>
      <c r="D151" s="125"/>
      <c r="E151" s="125"/>
      <c r="F151" s="125"/>
      <c r="G151" s="125"/>
      <c r="H151" s="21">
        <f>I151/$I$116</f>
        <v>7.3239436619718301E-3</v>
      </c>
      <c r="I151" s="121">
        <f>($D$161/$E$162)*H161</f>
        <v>32.446246146183334</v>
      </c>
    </row>
    <row r="152" spans="1:12" ht="15" customHeight="1" x14ac:dyDescent="0.25">
      <c r="A152" s="106">
        <v>2</v>
      </c>
      <c r="B152" s="125" t="s">
        <v>120</v>
      </c>
      <c r="C152" s="125"/>
      <c r="D152" s="125"/>
      <c r="E152" s="125"/>
      <c r="F152" s="125"/>
      <c r="G152" s="125"/>
      <c r="H152" s="21">
        <f>I152/$I$116</f>
        <v>3.3802816901408447E-2</v>
      </c>
      <c r="I152" s="121">
        <f>($D$161/$E$162)*H162</f>
        <v>149.75190529007693</v>
      </c>
    </row>
    <row r="153" spans="1:12" ht="15" customHeight="1" x14ac:dyDescent="0.25">
      <c r="A153" s="106">
        <v>3</v>
      </c>
      <c r="B153" s="125" t="s">
        <v>11</v>
      </c>
      <c r="C153" s="125"/>
      <c r="D153" s="125"/>
      <c r="E153" s="125"/>
      <c r="F153" s="125"/>
      <c r="G153" s="125"/>
      <c r="H153" s="21">
        <f>I153/$I$116</f>
        <v>2.2535211267605635E-2</v>
      </c>
      <c r="I153" s="121">
        <f>($D$161/$E$162)*H163</f>
        <v>99.83460352671797</v>
      </c>
    </row>
    <row r="154" spans="1:12" ht="15" customHeight="1" x14ac:dyDescent="0.25">
      <c r="A154" s="106">
        <v>4</v>
      </c>
      <c r="B154" s="125" t="s">
        <v>205</v>
      </c>
      <c r="C154" s="125"/>
      <c r="D154" s="125"/>
      <c r="E154" s="125"/>
      <c r="F154" s="125"/>
      <c r="G154" s="125"/>
      <c r="H154" s="21">
        <f>I154/$I$116</f>
        <v>0</v>
      </c>
      <c r="I154" s="121">
        <f>($D$161/$E$162)*G164</f>
        <v>0</v>
      </c>
    </row>
    <row r="155" spans="1:12" ht="15" customHeight="1" x14ac:dyDescent="0.25">
      <c r="A155" s="106">
        <v>5</v>
      </c>
      <c r="B155" s="125" t="s">
        <v>121</v>
      </c>
      <c r="C155" s="125"/>
      <c r="D155" s="125"/>
      <c r="E155" s="125"/>
      <c r="F155" s="125"/>
      <c r="G155" s="125"/>
      <c r="H155" s="21">
        <f>I155/$I$116</f>
        <v>0</v>
      </c>
      <c r="I155" s="121">
        <f>($D$161/$E$162)*G165</f>
        <v>0</v>
      </c>
    </row>
    <row r="156" spans="1:12" ht="15" customHeight="1" x14ac:dyDescent="0.25">
      <c r="A156" s="141" t="s">
        <v>122</v>
      </c>
      <c r="B156" s="141"/>
      <c r="C156" s="141"/>
      <c r="D156" s="141"/>
      <c r="E156" s="141"/>
      <c r="F156" s="141"/>
      <c r="G156" s="141"/>
      <c r="H156" s="23">
        <f>H151+H152+H153+H154+H155</f>
        <v>6.3661971830985917E-2</v>
      </c>
      <c r="I156" s="24">
        <f>SUM(I151:I155)</f>
        <v>282.03275496297823</v>
      </c>
    </row>
    <row r="157" spans="1:12" ht="11.25" customHeight="1" x14ac:dyDescent="0.25">
      <c r="A157" s="104" t="s">
        <v>124</v>
      </c>
      <c r="B157" s="152" t="s">
        <v>123</v>
      </c>
      <c r="C157" s="152"/>
      <c r="D157" s="152"/>
      <c r="E157" s="152"/>
      <c r="F157" s="152"/>
      <c r="G157" s="152"/>
      <c r="H157" s="152"/>
      <c r="I157" s="152"/>
    </row>
    <row r="158" spans="1:12" ht="18.75" customHeight="1" x14ac:dyDescent="0.25">
      <c r="A158" s="104" t="s">
        <v>204</v>
      </c>
      <c r="B158" s="173" t="s">
        <v>125</v>
      </c>
      <c r="C158" s="173"/>
      <c r="D158" s="173"/>
      <c r="E158" s="173"/>
      <c r="F158" s="173"/>
      <c r="G158" s="173"/>
      <c r="H158" s="173"/>
      <c r="I158" s="173"/>
    </row>
    <row r="159" spans="1:12" ht="13.5" customHeight="1" x14ac:dyDescent="0.25">
      <c r="A159" s="157" t="s">
        <v>126</v>
      </c>
      <c r="B159" s="157"/>
      <c r="C159" s="157"/>
      <c r="D159" s="157"/>
      <c r="E159" s="157"/>
      <c r="F159" s="157"/>
      <c r="G159" s="157"/>
      <c r="H159" s="157"/>
      <c r="I159" s="157"/>
    </row>
    <row r="160" spans="1:12" ht="13.5" customHeight="1" x14ac:dyDescent="0.25">
      <c r="A160" s="139" t="s">
        <v>127</v>
      </c>
      <c r="B160" s="139"/>
      <c r="C160" s="106" t="s">
        <v>128</v>
      </c>
      <c r="D160" s="134" t="s">
        <v>129</v>
      </c>
      <c r="E160" s="134"/>
      <c r="F160" s="106" t="s">
        <v>130</v>
      </c>
      <c r="G160" s="214" t="s">
        <v>131</v>
      </c>
      <c r="H160" s="206" t="s">
        <v>132</v>
      </c>
      <c r="I160" s="206"/>
    </row>
    <row r="161" spans="1:10" ht="13.5" customHeight="1" x14ac:dyDescent="0.25">
      <c r="A161" s="176">
        <f>I116</f>
        <v>4430.1605314981098</v>
      </c>
      <c r="B161" s="176"/>
      <c r="C161" s="121">
        <f>I147</f>
        <v>0</v>
      </c>
      <c r="D161" s="177">
        <f>A161+C161</f>
        <v>4430.1605314981098</v>
      </c>
      <c r="E161" s="177"/>
      <c r="F161" s="106" t="str">
        <f>B151</f>
        <v>PIS</v>
      </c>
      <c r="G161" s="217">
        <v>1.6500000000000001E-2</v>
      </c>
      <c r="H161" s="207">
        <v>6.4999999999999997E-3</v>
      </c>
      <c r="I161" s="207"/>
      <c r="J161" s="32"/>
    </row>
    <row r="162" spans="1:10" ht="13.5" customHeight="1" x14ac:dyDescent="0.25">
      <c r="A162" s="213" t="s">
        <v>133</v>
      </c>
      <c r="B162" s="213"/>
      <c r="C162" s="214">
        <v>1</v>
      </c>
      <c r="D162" s="215">
        <f>G166/1</f>
        <v>0.1125</v>
      </c>
      <c r="E162" s="216">
        <f>C162-D162</f>
        <v>0.88749999999999996</v>
      </c>
      <c r="F162" s="106" t="str">
        <f>B152</f>
        <v>COFINS</v>
      </c>
      <c r="G162" s="217">
        <v>7.5999999999999998E-2</v>
      </c>
      <c r="H162" s="207">
        <v>0.03</v>
      </c>
      <c r="I162" s="207"/>
    </row>
    <row r="163" spans="1:10" ht="13.5" customHeight="1" x14ac:dyDescent="0.25">
      <c r="A163" s="209" t="s">
        <v>134</v>
      </c>
      <c r="B163" s="209"/>
      <c r="C163" s="210">
        <v>1</v>
      </c>
      <c r="D163" s="211">
        <f>H166</f>
        <v>5.6499999999999995E-2</v>
      </c>
      <c r="E163" s="212">
        <f>C163-D163</f>
        <v>0.94350000000000001</v>
      </c>
      <c r="F163" s="106" t="str">
        <f>B153</f>
        <v>ISS</v>
      </c>
      <c r="G163" s="217">
        <f>I11</f>
        <v>0.02</v>
      </c>
      <c r="H163" s="207">
        <f>I11</f>
        <v>0.02</v>
      </c>
      <c r="I163" s="207"/>
    </row>
    <row r="164" spans="1:10" ht="13.5" customHeight="1" x14ac:dyDescent="0.25">
      <c r="A164" s="174" t="s">
        <v>135</v>
      </c>
      <c r="B164" s="174"/>
      <c r="C164" s="106">
        <v>1</v>
      </c>
      <c r="D164" s="61">
        <v>0.09</v>
      </c>
      <c r="E164" s="62">
        <f>C164-D164</f>
        <v>0.91</v>
      </c>
      <c r="F164" s="106" t="s">
        <v>136</v>
      </c>
      <c r="G164" s="217">
        <v>0</v>
      </c>
      <c r="H164" s="207">
        <v>0</v>
      </c>
      <c r="I164" s="207"/>
    </row>
    <row r="165" spans="1:10" ht="13.5" customHeight="1" x14ac:dyDescent="0.25">
      <c r="A165" s="175" t="s">
        <v>137</v>
      </c>
      <c r="B165" s="175" t="s">
        <v>138</v>
      </c>
      <c r="C165" s="175"/>
      <c r="D165" s="175"/>
      <c r="E165" s="175"/>
      <c r="F165" s="113" t="s">
        <v>207</v>
      </c>
      <c r="G165" s="217">
        <v>0</v>
      </c>
      <c r="H165" s="207">
        <v>0</v>
      </c>
      <c r="I165" s="207"/>
    </row>
    <row r="166" spans="1:10" ht="18" customHeight="1" x14ac:dyDescent="0.25">
      <c r="A166" s="175"/>
      <c r="B166" s="175"/>
      <c r="C166" s="175"/>
      <c r="D166" s="175"/>
      <c r="E166" s="175"/>
      <c r="F166" s="115" t="s">
        <v>139</v>
      </c>
      <c r="G166" s="218">
        <f>SUM(G161:G165)</f>
        <v>0.1125</v>
      </c>
      <c r="H166" s="208">
        <f>SUM(H161:I165)</f>
        <v>5.6499999999999995E-2</v>
      </c>
      <c r="I166" s="208"/>
    </row>
    <row r="167" spans="1:10" ht="18" customHeight="1" x14ac:dyDescent="0.25">
      <c r="A167" s="104" t="s">
        <v>206</v>
      </c>
      <c r="B167" s="173" t="s">
        <v>141</v>
      </c>
      <c r="C167" s="173"/>
      <c r="D167" s="173"/>
      <c r="E167" s="173"/>
      <c r="F167" s="173"/>
      <c r="G167" s="173"/>
      <c r="H167" s="173"/>
      <c r="I167" s="173"/>
    </row>
    <row r="168" spans="1:10" ht="4.5" customHeight="1" x14ac:dyDescent="0.25">
      <c r="A168" s="63"/>
      <c r="B168" s="178"/>
      <c r="C168" s="178"/>
      <c r="D168" s="178"/>
      <c r="E168" s="178"/>
      <c r="F168" s="178"/>
      <c r="G168" s="178"/>
      <c r="H168" s="178"/>
      <c r="I168" s="178"/>
    </row>
    <row r="169" spans="1:10" ht="12" customHeight="1" x14ac:dyDescent="0.25">
      <c r="A169" s="162" t="s">
        <v>142</v>
      </c>
      <c r="B169" s="162"/>
      <c r="C169" s="162"/>
      <c r="D169" s="162"/>
      <c r="E169" s="162"/>
      <c r="F169" s="162"/>
      <c r="G169" s="162"/>
      <c r="H169" s="45">
        <f>H156</f>
        <v>6.3661971830985917E-2</v>
      </c>
      <c r="I169" s="46">
        <f>I156</f>
        <v>282.03275496297823</v>
      </c>
    </row>
    <row r="170" spans="1:10" ht="4.5" customHeight="1" x14ac:dyDescent="0.25"/>
    <row r="171" spans="1:10" ht="11.25" customHeight="1" x14ac:dyDescent="0.25">
      <c r="A171" s="179" t="s">
        <v>143</v>
      </c>
      <c r="B171" s="179"/>
      <c r="C171" s="179"/>
      <c r="D171" s="179"/>
      <c r="E171" s="179"/>
      <c r="F171" s="179"/>
      <c r="G171" s="179"/>
      <c r="H171" s="179"/>
      <c r="I171" s="179"/>
    </row>
    <row r="172" spans="1:10" ht="11.25" customHeight="1" x14ac:dyDescent="0.25">
      <c r="A172" s="144" t="s">
        <v>30</v>
      </c>
      <c r="B172" s="144"/>
      <c r="C172" s="144"/>
      <c r="D172" s="144"/>
      <c r="E172" s="144"/>
      <c r="F172" s="144"/>
      <c r="G172" s="144"/>
      <c r="H172" s="144"/>
      <c r="I172" s="144"/>
    </row>
    <row r="173" spans="1:10" ht="15" customHeight="1" x14ac:dyDescent="0.25">
      <c r="A173" s="106">
        <v>1</v>
      </c>
      <c r="B173" s="125" t="s">
        <v>144</v>
      </c>
      <c r="C173" s="125"/>
      <c r="D173" s="125"/>
      <c r="E173" s="125"/>
      <c r="F173" s="125"/>
      <c r="G173" s="125"/>
      <c r="H173" s="21">
        <f>I173/$G$196</f>
        <v>0.4452337043888358</v>
      </c>
      <c r="I173" s="64">
        <f>I46</f>
        <v>2098.0272727272727</v>
      </c>
    </row>
    <row r="174" spans="1:10" ht="15" customHeight="1" x14ac:dyDescent="0.25">
      <c r="A174" s="106">
        <v>2</v>
      </c>
      <c r="B174" s="125" t="s">
        <v>145</v>
      </c>
      <c r="C174" s="125"/>
      <c r="D174" s="125"/>
      <c r="E174" s="125"/>
      <c r="F174" s="125"/>
      <c r="G174" s="125"/>
      <c r="H174" s="21">
        <f>I174/$G$196</f>
        <v>0.35080944151506921</v>
      </c>
      <c r="I174" s="64">
        <f>I66+I78+I85+I89</f>
        <v>1653.0818951344729</v>
      </c>
    </row>
    <row r="175" spans="1:10" ht="15" customHeight="1" x14ac:dyDescent="0.25">
      <c r="A175" s="106">
        <v>3</v>
      </c>
      <c r="B175" s="125" t="s">
        <v>146</v>
      </c>
      <c r="C175" s="125"/>
      <c r="D175" s="125"/>
      <c r="E175" s="125"/>
      <c r="F175" s="125"/>
      <c r="G175" s="125"/>
      <c r="H175" s="21">
        <f>I175/$G$196</f>
        <v>0.14410515918084063</v>
      </c>
      <c r="I175" s="64">
        <f>I102</f>
        <v>679.05136363636359</v>
      </c>
    </row>
    <row r="176" spans="1:10" s="26" customFormat="1" ht="15" customHeight="1" x14ac:dyDescent="0.25">
      <c r="A176" s="162" t="s">
        <v>147</v>
      </c>
      <c r="B176" s="162"/>
      <c r="C176" s="162"/>
      <c r="D176" s="162"/>
      <c r="E176" s="162"/>
      <c r="F176" s="162"/>
      <c r="G176" s="162"/>
      <c r="H176" s="45">
        <f>H173+H174+H175</f>
        <v>0.94014830508474567</v>
      </c>
      <c r="I176" s="46">
        <f>SUM(I173:I175)</f>
        <v>4430.1605314981098</v>
      </c>
      <c r="J176" s="33"/>
    </row>
    <row r="177" spans="1:11" ht="4.5" customHeight="1" x14ac:dyDescent="0.25"/>
    <row r="178" spans="1:11" ht="11.25" customHeight="1" x14ac:dyDescent="0.25">
      <c r="A178" s="144" t="s">
        <v>95</v>
      </c>
      <c r="B178" s="144"/>
      <c r="C178" s="144"/>
      <c r="D178" s="144"/>
      <c r="E178" s="144"/>
      <c r="F178" s="144"/>
      <c r="G178" s="144"/>
      <c r="H178" s="144"/>
      <c r="I178" s="144"/>
    </row>
    <row r="179" spans="1:11" ht="15" customHeight="1" x14ac:dyDescent="0.25">
      <c r="A179" s="106">
        <v>1</v>
      </c>
      <c r="B179" s="125" t="s">
        <v>148</v>
      </c>
      <c r="C179" s="125"/>
      <c r="D179" s="125"/>
      <c r="E179" s="125"/>
      <c r="F179" s="125"/>
      <c r="G179" s="125"/>
      <c r="H179" s="21">
        <f>I179/$G$196</f>
        <v>0</v>
      </c>
      <c r="I179" s="121">
        <f>I127</f>
        <v>0</v>
      </c>
    </row>
    <row r="180" spans="1:11" ht="15" customHeight="1" x14ac:dyDescent="0.25">
      <c r="A180" s="106">
        <v>2</v>
      </c>
      <c r="B180" s="125" t="s">
        <v>149</v>
      </c>
      <c r="C180" s="125"/>
      <c r="D180" s="125"/>
      <c r="E180" s="125"/>
      <c r="F180" s="125"/>
      <c r="G180" s="125"/>
      <c r="H180" s="21">
        <f>I180/$G$196</f>
        <v>0</v>
      </c>
      <c r="I180" s="121">
        <f>I137</f>
        <v>0</v>
      </c>
    </row>
    <row r="181" spans="1:11" ht="15" customHeight="1" x14ac:dyDescent="0.25">
      <c r="A181" s="106">
        <v>3</v>
      </c>
      <c r="B181" s="125" t="s">
        <v>150</v>
      </c>
      <c r="C181" s="125"/>
      <c r="D181" s="125"/>
      <c r="E181" s="125"/>
      <c r="F181" s="125"/>
      <c r="G181" s="125"/>
      <c r="H181" s="21">
        <f>I181/$G$196</f>
        <v>0</v>
      </c>
      <c r="I181" s="121">
        <f>I141</f>
        <v>0</v>
      </c>
    </row>
    <row r="182" spans="1:11" ht="15" customHeight="1" x14ac:dyDescent="0.25">
      <c r="A182" s="162" t="s">
        <v>151</v>
      </c>
      <c r="B182" s="162"/>
      <c r="C182" s="162"/>
      <c r="D182" s="162"/>
      <c r="E182" s="162"/>
      <c r="F182" s="162"/>
      <c r="G182" s="162"/>
      <c r="H182" s="45">
        <f>H179+H180+H181</f>
        <v>0</v>
      </c>
      <c r="I182" s="46">
        <f>I179+I180+I181</f>
        <v>0</v>
      </c>
    </row>
    <row r="183" spans="1:11" ht="4.5" customHeight="1" x14ac:dyDescent="0.25"/>
    <row r="184" spans="1:11" ht="11.25" customHeight="1" x14ac:dyDescent="0.25">
      <c r="A184" s="144" t="s">
        <v>118</v>
      </c>
      <c r="B184" s="144"/>
      <c r="C184" s="144"/>
      <c r="D184" s="144"/>
      <c r="E184" s="144"/>
      <c r="F184" s="144"/>
      <c r="G184" s="144"/>
      <c r="H184" s="144"/>
      <c r="I184" s="144"/>
    </row>
    <row r="185" spans="1:11" ht="15" customHeight="1" x14ac:dyDescent="0.25">
      <c r="A185" s="106">
        <v>1</v>
      </c>
      <c r="B185" s="125" t="s">
        <v>152</v>
      </c>
      <c r="C185" s="125"/>
      <c r="D185" s="125"/>
      <c r="E185" s="125"/>
      <c r="F185" s="125"/>
      <c r="G185" s="125"/>
      <c r="H185" s="21">
        <f>I185/$G$196</f>
        <v>5.985169491525423E-2</v>
      </c>
      <c r="I185" s="121">
        <f>I156</f>
        <v>282.03275496297823</v>
      </c>
    </row>
    <row r="186" spans="1:11" ht="15" customHeight="1" x14ac:dyDescent="0.25">
      <c r="A186" s="162" t="s">
        <v>153</v>
      </c>
      <c r="B186" s="162"/>
      <c r="C186" s="162"/>
      <c r="D186" s="162"/>
      <c r="E186" s="162"/>
      <c r="F186" s="162"/>
      <c r="G186" s="162"/>
      <c r="H186" s="45">
        <f>H185</f>
        <v>5.985169491525423E-2</v>
      </c>
      <c r="I186" s="46">
        <f>I156</f>
        <v>282.03275496297823</v>
      </c>
      <c r="K186" s="39"/>
    </row>
    <row r="187" spans="1:11" ht="4.5" customHeight="1" x14ac:dyDescent="0.25"/>
    <row r="188" spans="1:11" ht="11.25" customHeight="1" x14ac:dyDescent="0.25">
      <c r="A188" s="184" t="s">
        <v>174</v>
      </c>
      <c r="B188" s="184"/>
      <c r="C188" s="184"/>
      <c r="D188" s="184"/>
      <c r="E188" s="184"/>
      <c r="F188" s="184"/>
      <c r="G188" s="184"/>
      <c r="H188" s="184"/>
      <c r="I188" s="184"/>
    </row>
    <row r="189" spans="1:11" ht="4.9000000000000004" customHeight="1" x14ac:dyDescent="0.25">
      <c r="A189" s="180"/>
      <c r="B189" s="180"/>
      <c r="C189" s="180"/>
      <c r="D189" s="180"/>
      <c r="E189" s="180"/>
      <c r="F189" s="180"/>
      <c r="G189" s="180"/>
      <c r="H189" s="180"/>
      <c r="I189" s="180"/>
    </row>
    <row r="190" spans="1:11" ht="22.5" customHeight="1" x14ac:dyDescent="0.25">
      <c r="A190" s="181" t="s">
        <v>187</v>
      </c>
      <c r="B190" s="182"/>
      <c r="C190" s="182"/>
      <c r="D190" s="182"/>
      <c r="E190" s="182"/>
      <c r="F190" s="182"/>
      <c r="G190" s="182"/>
      <c r="H190" s="183"/>
      <c r="I190" s="87">
        <f>I123*H196</f>
        <v>0</v>
      </c>
    </row>
    <row r="191" spans="1:11" ht="4.5" customHeight="1" x14ac:dyDescent="0.25">
      <c r="A191" s="107"/>
      <c r="B191" s="107"/>
      <c r="C191" s="107"/>
      <c r="D191" s="107"/>
      <c r="E191" s="107"/>
      <c r="F191" s="107"/>
      <c r="G191" s="88"/>
      <c r="H191" s="88"/>
      <c r="I191" s="88"/>
    </row>
    <row r="192" spans="1:11" ht="40.5" customHeight="1" x14ac:dyDescent="0.25">
      <c r="A192" s="184" t="s">
        <v>172</v>
      </c>
      <c r="B192" s="184"/>
      <c r="C192" s="184"/>
      <c r="D192" s="184"/>
      <c r="E192" s="184"/>
      <c r="F192" s="181"/>
      <c r="G192" s="185" t="s">
        <v>176</v>
      </c>
      <c r="H192" s="186"/>
      <c r="I192" s="187"/>
    </row>
    <row r="193" spans="1:9" ht="11.25" customHeight="1" x14ac:dyDescent="0.25">
      <c r="A193" s="184"/>
      <c r="B193" s="184"/>
      <c r="C193" s="184"/>
      <c r="D193" s="184"/>
      <c r="E193" s="184"/>
      <c r="F193" s="184"/>
      <c r="G193" s="89"/>
      <c r="H193" s="90"/>
      <c r="I193" s="91">
        <f>((H70+H76+H77+H82+H83+H84)+((H70+H76+H77+H82+H83+H84)*H66))*I46*H196</f>
        <v>807.78714334232734</v>
      </c>
    </row>
    <row r="194" spans="1:9" ht="4.9000000000000004" customHeight="1" x14ac:dyDescent="0.25">
      <c r="A194" s="180"/>
      <c r="B194" s="180"/>
      <c r="C194" s="180"/>
      <c r="D194" s="180"/>
      <c r="E194" s="180"/>
      <c r="F194" s="180"/>
      <c r="G194" s="180"/>
      <c r="H194" s="180"/>
      <c r="I194" s="180"/>
    </row>
    <row r="195" spans="1:9" ht="35.450000000000003" customHeight="1" x14ac:dyDescent="0.25">
      <c r="A195" s="188" t="s">
        <v>173</v>
      </c>
      <c r="B195" s="189"/>
      <c r="C195" s="189"/>
      <c r="D195" s="189"/>
      <c r="E195" s="189"/>
      <c r="F195" s="190"/>
      <c r="G195" s="73" t="s">
        <v>154</v>
      </c>
      <c r="H195" s="73" t="s">
        <v>155</v>
      </c>
      <c r="I195" s="73" t="s">
        <v>156</v>
      </c>
    </row>
    <row r="196" spans="1:9" ht="14.45" customHeight="1" x14ac:dyDescent="0.25">
      <c r="A196" s="191"/>
      <c r="B196" s="192"/>
      <c r="C196" s="192"/>
      <c r="D196" s="192"/>
      <c r="E196" s="192"/>
      <c r="F196" s="193"/>
      <c r="G196" s="81">
        <f>I176+I182+I186</f>
        <v>4712.1932864610881</v>
      </c>
      <c r="H196" s="108">
        <f>IF(D6="12x36",2,1)</f>
        <v>1</v>
      </c>
      <c r="I196" s="82">
        <f>G196*H196</f>
        <v>4712.1932864610881</v>
      </c>
    </row>
  </sheetData>
  <mergeCells count="183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5:B105"/>
    <mergeCell ref="A106:B106"/>
    <mergeCell ref="A108:I108"/>
    <mergeCell ref="A109:B109"/>
    <mergeCell ref="A110:B110"/>
    <mergeCell ref="A112:E112"/>
    <mergeCell ref="F112:I112"/>
    <mergeCell ref="B99:G99"/>
    <mergeCell ref="B100:G100"/>
    <mergeCell ref="B101:G101"/>
    <mergeCell ref="A102:G102"/>
    <mergeCell ref="B103:G103"/>
    <mergeCell ref="A104:I104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96"/>
  <sheetViews>
    <sheetView showGridLines="0" view="pageBreakPreview" topLeftCell="A148" zoomScale="130" zoomScaleNormal="130" zoomScaleSheetLayoutView="130" zoomScalePageLayoutView="130" workbookViewId="0">
      <selection activeCell="J159" sqref="J159"/>
    </sheetView>
  </sheetViews>
  <sheetFormatPr defaultColWidth="9.28515625" defaultRowHeight="11.25" x14ac:dyDescent="0.25"/>
  <cols>
    <col min="1" max="1" width="2.7109375" style="110" customWidth="1"/>
    <col min="2" max="2" width="11.42578125" style="110" customWidth="1"/>
    <col min="3" max="3" width="12.28515625" style="110" customWidth="1"/>
    <col min="4" max="4" width="12.7109375" style="110" customWidth="1"/>
    <col min="5" max="5" width="12.28515625" style="110" customWidth="1"/>
    <col min="6" max="6" width="11.5703125" style="110" customWidth="1"/>
    <col min="7" max="7" width="11.42578125" style="110" customWidth="1"/>
    <col min="8" max="8" width="9.42578125" style="110" customWidth="1"/>
    <col min="9" max="9" width="11.5703125" style="110" customWidth="1"/>
    <col min="10" max="10" width="11.28515625" style="2" customWidth="1"/>
    <col min="11" max="11" width="10" style="110" customWidth="1"/>
    <col min="12" max="12" width="9.28515625" style="110"/>
    <col min="13" max="15" width="22.42578125" style="110" customWidth="1"/>
    <col min="16" max="16384" width="9.28515625" style="110"/>
  </cols>
  <sheetData>
    <row r="1" spans="1:11" ht="27.75" customHeight="1" x14ac:dyDescent="0.25">
      <c r="A1" s="126" t="s">
        <v>0</v>
      </c>
      <c r="B1" s="126"/>
      <c r="C1" s="126"/>
      <c r="D1" s="126"/>
      <c r="E1" s="126"/>
      <c r="F1" s="126"/>
      <c r="G1" s="126"/>
      <c r="H1" s="126"/>
      <c r="I1" s="126"/>
      <c r="K1" s="3"/>
    </row>
    <row r="2" spans="1:11" ht="22.5" customHeight="1" x14ac:dyDescent="0.25">
      <c r="A2" s="126" t="s">
        <v>1</v>
      </c>
      <c r="B2" s="126"/>
      <c r="C2" s="127" t="s">
        <v>208</v>
      </c>
      <c r="D2" s="127"/>
      <c r="E2" s="128" t="s">
        <v>236</v>
      </c>
      <c r="F2" s="128"/>
      <c r="G2" s="128"/>
      <c r="H2" s="128"/>
      <c r="I2" s="128"/>
    </row>
    <row r="3" spans="1:11" ht="11.25" customHeight="1" x14ac:dyDescent="0.25">
      <c r="A3" s="126" t="s">
        <v>2</v>
      </c>
      <c r="B3" s="126"/>
      <c r="C3" s="4"/>
      <c r="D3" s="122"/>
      <c r="E3" s="6" t="s">
        <v>3</v>
      </c>
      <c r="F3" s="4"/>
      <c r="G3" s="122"/>
      <c r="H3" s="122"/>
      <c r="I3" s="122"/>
    </row>
    <row r="4" spans="1:11" ht="4.5" customHeight="1" x14ac:dyDescent="0.25"/>
    <row r="5" spans="1:11" ht="18.75" customHeight="1" x14ac:dyDescent="0.25">
      <c r="A5" s="124" t="s">
        <v>4</v>
      </c>
      <c r="B5" s="124"/>
      <c r="C5" s="124"/>
      <c r="D5" s="129" t="s">
        <v>212</v>
      </c>
      <c r="E5" s="129"/>
      <c r="F5" s="129"/>
      <c r="G5" s="130" t="str">
        <f>IF(D6="12x36","Regime de trabalho:","Quantidade de HORAS/MÊS")</f>
        <v>Quantidade de HORAS/MÊS</v>
      </c>
      <c r="H5" s="130"/>
      <c r="I5" s="131">
        <f>IF(D6="12x36",D6,5*D6)</f>
        <v>200</v>
      </c>
    </row>
    <row r="6" spans="1:11" ht="18.75" customHeight="1" x14ac:dyDescent="0.25">
      <c r="A6" s="124" t="str">
        <f>IF(D6="12x36","Regime de trabalho:","Regime de trabalho (horas semanais):")</f>
        <v>Regime de trabalho (horas semanais):</v>
      </c>
      <c r="B6" s="124"/>
      <c r="C6" s="124"/>
      <c r="D6" s="124">
        <v>40</v>
      </c>
      <c r="E6" s="124"/>
      <c r="F6" s="124"/>
      <c r="G6" s="130"/>
      <c r="H6" s="130"/>
      <c r="I6" s="131"/>
    </row>
    <row r="7" spans="1:11" ht="22.5" customHeight="1" x14ac:dyDescent="0.25">
      <c r="A7" s="124" t="s">
        <v>5</v>
      </c>
      <c r="B7" s="124"/>
      <c r="C7" s="124"/>
      <c r="D7" s="125" t="s">
        <v>210</v>
      </c>
      <c r="E7" s="125"/>
      <c r="F7" s="125"/>
      <c r="G7" s="132" t="s">
        <v>6</v>
      </c>
      <c r="H7" s="132"/>
      <c r="I7" s="123" t="s">
        <v>175</v>
      </c>
    </row>
    <row r="8" spans="1:11" ht="22.5" customHeight="1" x14ac:dyDescent="0.25">
      <c r="A8" s="124" t="s">
        <v>7</v>
      </c>
      <c r="B8" s="124"/>
      <c r="C8" s="124"/>
      <c r="D8" s="125" t="s">
        <v>14</v>
      </c>
      <c r="E8" s="125"/>
      <c r="F8" s="125"/>
      <c r="G8" s="132"/>
      <c r="H8" s="132"/>
      <c r="I8" s="123"/>
    </row>
    <row r="9" spans="1:11" ht="24.75" customHeight="1" x14ac:dyDescent="0.25">
      <c r="A9" s="124" t="s">
        <v>8</v>
      </c>
      <c r="B9" s="124"/>
      <c r="C9" s="124"/>
      <c r="D9" s="124" t="s">
        <v>228</v>
      </c>
      <c r="E9" s="124"/>
      <c r="F9" s="124"/>
      <c r="G9" s="132" t="s">
        <v>9</v>
      </c>
      <c r="H9" s="132"/>
      <c r="I9" s="112" t="s">
        <v>175</v>
      </c>
    </row>
    <row r="10" spans="1:11" ht="32.25" customHeight="1" x14ac:dyDescent="0.25">
      <c r="A10" s="133" t="s">
        <v>168</v>
      </c>
      <c r="B10" s="133"/>
      <c r="C10" s="133"/>
      <c r="D10" s="133"/>
      <c r="E10" s="133"/>
      <c r="F10" s="133"/>
      <c r="G10" s="111" t="s">
        <v>10</v>
      </c>
      <c r="H10" s="114">
        <v>220</v>
      </c>
      <c r="I10" s="10">
        <v>2307.83</v>
      </c>
    </row>
    <row r="11" spans="1:11" ht="11.25" customHeight="1" x14ac:dyDescent="0.25">
      <c r="A11" s="134" t="s">
        <v>11</v>
      </c>
      <c r="B11" s="134"/>
      <c r="C11" s="134"/>
      <c r="D11" s="134"/>
      <c r="E11" s="134"/>
      <c r="F11" s="134"/>
      <c r="G11" s="114" t="str">
        <f>D9</f>
        <v>Ijuí</v>
      </c>
      <c r="H11" s="114" t="s">
        <v>12</v>
      </c>
      <c r="I11" s="11">
        <v>0.02</v>
      </c>
    </row>
    <row r="12" spans="1:11" ht="15" customHeight="1" x14ac:dyDescent="0.25">
      <c r="A12" s="134" t="s">
        <v>13</v>
      </c>
      <c r="B12" s="134"/>
      <c r="C12" s="134"/>
      <c r="D12" s="134"/>
      <c r="E12" s="134"/>
      <c r="F12" s="134"/>
      <c r="G12" s="135" t="s">
        <v>14</v>
      </c>
      <c r="H12" s="114" t="s">
        <v>15</v>
      </c>
      <c r="I12" s="10">
        <v>6</v>
      </c>
    </row>
    <row r="13" spans="1:11" x14ac:dyDescent="0.25">
      <c r="A13" s="134"/>
      <c r="B13" s="134"/>
      <c r="C13" s="134"/>
      <c r="D13" s="134"/>
      <c r="E13" s="134"/>
      <c r="F13" s="134"/>
      <c r="G13" s="135"/>
      <c r="H13" s="114" t="s">
        <v>16</v>
      </c>
      <c r="I13" s="12">
        <v>22</v>
      </c>
    </row>
    <row r="14" spans="1:11" x14ac:dyDescent="0.25">
      <c r="A14" s="134"/>
      <c r="B14" s="134"/>
      <c r="C14" s="134"/>
      <c r="D14" s="134"/>
      <c r="E14" s="134"/>
      <c r="F14" s="134"/>
      <c r="G14" s="135"/>
      <c r="H14" s="114" t="s">
        <v>17</v>
      </c>
      <c r="I14" s="112">
        <v>0.06</v>
      </c>
    </row>
    <row r="15" spans="1:11" ht="11.25" customHeight="1" x14ac:dyDescent="0.25">
      <c r="A15" s="134" t="s">
        <v>167</v>
      </c>
      <c r="B15" s="134"/>
      <c r="C15" s="134"/>
      <c r="D15" s="134"/>
      <c r="E15" s="134"/>
      <c r="F15" s="134"/>
      <c r="G15" s="135" t="s">
        <v>14</v>
      </c>
      <c r="H15" s="114" t="s">
        <v>15</v>
      </c>
      <c r="I15" s="10">
        <v>27.15</v>
      </c>
    </row>
    <row r="16" spans="1:11" ht="11.25" customHeight="1" x14ac:dyDescent="0.25">
      <c r="A16" s="134"/>
      <c r="B16" s="134"/>
      <c r="C16" s="134"/>
      <c r="D16" s="134"/>
      <c r="E16" s="134"/>
      <c r="F16" s="134"/>
      <c r="G16" s="135"/>
      <c r="H16" s="114" t="s">
        <v>16</v>
      </c>
      <c r="I16" s="12">
        <v>22</v>
      </c>
    </row>
    <row r="17" spans="1:9" x14ac:dyDescent="0.25">
      <c r="A17" s="134"/>
      <c r="B17" s="134"/>
      <c r="C17" s="134"/>
      <c r="D17" s="134"/>
      <c r="E17" s="134"/>
      <c r="F17" s="134"/>
      <c r="G17" s="135"/>
      <c r="H17" s="114" t="s">
        <v>17</v>
      </c>
      <c r="I17" s="112">
        <v>0.19</v>
      </c>
    </row>
    <row r="18" spans="1:9" ht="11.25" customHeight="1" x14ac:dyDescent="0.25">
      <c r="A18" s="134" t="s">
        <v>19</v>
      </c>
      <c r="B18" s="134"/>
      <c r="C18" s="134"/>
      <c r="D18" s="134"/>
      <c r="E18" s="134"/>
      <c r="F18" s="134"/>
      <c r="G18" s="135" t="s">
        <v>14</v>
      </c>
      <c r="H18" s="114" t="s">
        <v>15</v>
      </c>
      <c r="I18" s="10" t="s">
        <v>175</v>
      </c>
    </row>
    <row r="19" spans="1:9" x14ac:dyDescent="0.25">
      <c r="A19" s="134"/>
      <c r="B19" s="134"/>
      <c r="C19" s="134"/>
      <c r="D19" s="134"/>
      <c r="E19" s="134"/>
      <c r="F19" s="134"/>
      <c r="G19" s="135"/>
      <c r="H19" s="114" t="s">
        <v>16</v>
      </c>
      <c r="I19" s="12" t="s">
        <v>175</v>
      </c>
    </row>
    <row r="20" spans="1:9" x14ac:dyDescent="0.25">
      <c r="A20" s="140"/>
      <c r="B20" s="140"/>
      <c r="C20" s="140"/>
      <c r="D20" s="140"/>
      <c r="E20" s="140"/>
      <c r="F20" s="140"/>
      <c r="G20" s="135"/>
      <c r="H20" s="114" t="s">
        <v>17</v>
      </c>
      <c r="I20" s="112" t="s">
        <v>175</v>
      </c>
    </row>
    <row r="21" spans="1:9" ht="14.25" customHeight="1" x14ac:dyDescent="0.25">
      <c r="A21" s="139" t="s">
        <v>194</v>
      </c>
      <c r="B21" s="139"/>
      <c r="C21" s="139"/>
      <c r="D21" s="139"/>
      <c r="E21" s="139"/>
      <c r="F21" s="139"/>
      <c r="G21" s="114" t="s">
        <v>14</v>
      </c>
      <c r="H21" s="116" t="s">
        <v>20</v>
      </c>
      <c r="I21" s="98">
        <v>80</v>
      </c>
    </row>
    <row r="22" spans="1:9" ht="14.25" customHeight="1" x14ac:dyDescent="0.25">
      <c r="A22" s="139" t="s">
        <v>193</v>
      </c>
      <c r="B22" s="139"/>
      <c r="C22" s="139"/>
      <c r="D22" s="139"/>
      <c r="E22" s="139"/>
      <c r="F22" s="139"/>
      <c r="G22" s="114" t="s">
        <v>14</v>
      </c>
      <c r="H22" s="116" t="s">
        <v>20</v>
      </c>
      <c r="I22" s="98">
        <v>25.52</v>
      </c>
    </row>
    <row r="23" spans="1:9" ht="14.25" customHeight="1" x14ac:dyDescent="0.25">
      <c r="A23" s="134" t="s">
        <v>169</v>
      </c>
      <c r="B23" s="136"/>
      <c r="C23" s="136"/>
      <c r="D23" s="136"/>
      <c r="E23" s="136"/>
      <c r="F23" s="137"/>
      <c r="G23" s="97" t="s">
        <v>14</v>
      </c>
      <c r="H23" s="116" t="s">
        <v>20</v>
      </c>
      <c r="I23" s="14" t="s">
        <v>175</v>
      </c>
    </row>
    <row r="24" spans="1:9" ht="22.5" customHeight="1" x14ac:dyDescent="0.25">
      <c r="A24" s="138" t="s">
        <v>21</v>
      </c>
      <c r="B24" s="138"/>
      <c r="C24" s="138"/>
      <c r="D24" s="138"/>
      <c r="E24" s="138"/>
      <c r="F24" s="138"/>
      <c r="G24" s="116"/>
      <c r="H24" s="116" t="s">
        <v>22</v>
      </c>
      <c r="I24" s="16" t="s">
        <v>175</v>
      </c>
    </row>
    <row r="25" spans="1:9" ht="34.5" customHeight="1" x14ac:dyDescent="0.25">
      <c r="A25" s="139" t="s">
        <v>23</v>
      </c>
      <c r="B25" s="139"/>
      <c r="C25" s="139"/>
      <c r="D25" s="139"/>
      <c r="E25" s="139"/>
      <c r="F25" s="139"/>
      <c r="G25" s="114"/>
      <c r="H25" s="114" t="s">
        <v>24</v>
      </c>
      <c r="I25" s="10">
        <f>I38</f>
        <v>2098.0272727272727</v>
      </c>
    </row>
    <row r="26" spans="1:9" ht="15" customHeight="1" x14ac:dyDescent="0.25">
      <c r="A26" s="139" t="s">
        <v>25</v>
      </c>
      <c r="B26" s="139"/>
      <c r="C26" s="139"/>
      <c r="D26" s="139"/>
      <c r="E26" s="139"/>
      <c r="F26" s="139"/>
      <c r="G26" s="116"/>
      <c r="H26" s="17" t="s">
        <v>26</v>
      </c>
      <c r="I26" s="18" t="s">
        <v>175</v>
      </c>
    </row>
    <row r="27" spans="1:9" ht="15" customHeight="1" x14ac:dyDescent="0.25">
      <c r="A27" s="139"/>
      <c r="B27" s="139"/>
      <c r="C27" s="139"/>
      <c r="D27" s="139"/>
      <c r="E27" s="139"/>
      <c r="F27" s="139"/>
      <c r="G27" s="116"/>
      <c r="H27" s="19" t="s">
        <v>27</v>
      </c>
      <c r="I27" s="112" t="s">
        <v>175</v>
      </c>
    </row>
    <row r="28" spans="1:9" ht="26.25" customHeight="1" x14ac:dyDescent="0.25">
      <c r="A28" s="139" t="s">
        <v>28</v>
      </c>
      <c r="B28" s="139"/>
      <c r="C28" s="139"/>
      <c r="D28" s="139"/>
      <c r="E28" s="139"/>
      <c r="F28" s="139"/>
      <c r="G28" s="116"/>
      <c r="H28" s="114" t="s">
        <v>26</v>
      </c>
      <c r="I28" s="18" t="s">
        <v>175</v>
      </c>
    </row>
    <row r="29" spans="1:9" ht="35.25" customHeight="1" x14ac:dyDescent="0.25">
      <c r="A29" s="139" t="s">
        <v>29</v>
      </c>
      <c r="B29" s="139"/>
      <c r="C29" s="139"/>
      <c r="D29" s="139"/>
      <c r="E29" s="139"/>
      <c r="F29" s="139"/>
      <c r="G29" s="114"/>
      <c r="H29" s="111" t="s">
        <v>22</v>
      </c>
      <c r="I29" s="112">
        <v>0.1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>
        <v>10</v>
      </c>
    </row>
    <row r="31" spans="1:9" ht="1.1499999999999999" customHeight="1" x14ac:dyDescent="0.25">
      <c r="A31" s="142"/>
      <c r="B31" s="142"/>
      <c r="C31" s="142"/>
      <c r="D31" s="142"/>
      <c r="E31" s="142"/>
      <c r="F31" s="142"/>
      <c r="G31" s="142"/>
      <c r="H31" s="142"/>
      <c r="I31" s="142"/>
    </row>
    <row r="32" spans="1:9" ht="1.1499999999999999" customHeight="1" x14ac:dyDescent="0.25">
      <c r="A32" s="142"/>
      <c r="B32" s="142"/>
      <c r="C32" s="142"/>
      <c r="D32" s="142"/>
      <c r="E32" s="142"/>
      <c r="F32" s="142"/>
      <c r="G32" s="142"/>
      <c r="H32" s="142"/>
      <c r="I32" s="142"/>
    </row>
    <row r="33" spans="1:10" ht="1.1499999999999999" customHeight="1" x14ac:dyDescent="0.25">
      <c r="A33" s="142"/>
      <c r="B33" s="142"/>
      <c r="C33" s="142"/>
      <c r="D33" s="142"/>
      <c r="E33" s="142"/>
      <c r="F33" s="142"/>
      <c r="G33" s="142"/>
      <c r="H33" s="142"/>
      <c r="I33" s="142"/>
    </row>
    <row r="34" spans="1:10" ht="1.1499999999999999" customHeight="1" x14ac:dyDescent="0.25">
      <c r="A34" s="142"/>
      <c r="B34" s="142"/>
      <c r="C34" s="142"/>
      <c r="D34" s="142"/>
      <c r="E34" s="142"/>
      <c r="F34" s="142"/>
      <c r="G34" s="142"/>
      <c r="H34" s="142"/>
      <c r="I34" s="142"/>
    </row>
    <row r="35" spans="1:10" ht="1.1499999999999999" customHeight="1" x14ac:dyDescent="0.25">
      <c r="A35" s="143"/>
      <c r="B35" s="143"/>
      <c r="C35" s="143"/>
      <c r="D35" s="143"/>
      <c r="E35" s="143"/>
      <c r="F35" s="143"/>
      <c r="G35" s="143"/>
      <c r="H35" s="143"/>
      <c r="I35" s="143"/>
    </row>
    <row r="36" spans="1:10" ht="8.25" customHeight="1" x14ac:dyDescent="0.25">
      <c r="A36" s="144" t="s">
        <v>30</v>
      </c>
      <c r="B36" s="144"/>
      <c r="C36" s="144"/>
      <c r="D36" s="144"/>
      <c r="E36" s="144"/>
      <c r="F36" s="144"/>
      <c r="G36" s="144"/>
      <c r="H36" s="144"/>
      <c r="I36" s="144"/>
    </row>
    <row r="37" spans="1:10" ht="33.75" customHeight="1" x14ac:dyDescent="0.25">
      <c r="A37" s="20" t="s">
        <v>31</v>
      </c>
      <c r="B37" s="145" t="s">
        <v>32</v>
      </c>
      <c r="C37" s="145"/>
      <c r="D37" s="145"/>
      <c r="E37" s="145"/>
      <c r="F37" s="145"/>
      <c r="G37" s="145"/>
      <c r="H37" s="20" t="s">
        <v>33</v>
      </c>
      <c r="I37" s="20" t="s">
        <v>34</v>
      </c>
    </row>
    <row r="38" spans="1:10" ht="15" customHeight="1" x14ac:dyDescent="0.25">
      <c r="A38" s="106">
        <v>1</v>
      </c>
      <c r="B38" s="125" t="s">
        <v>35</v>
      </c>
      <c r="C38" s="125"/>
      <c r="D38" s="125"/>
      <c r="E38" s="125"/>
      <c r="F38" s="125"/>
      <c r="G38" s="125"/>
      <c r="H38" s="21">
        <f t="shared" ref="H38:H45" si="0">I38/$I$46</f>
        <v>1</v>
      </c>
      <c r="I38" s="121">
        <f>IF(D6="12x36",I10,I10/H10*I5)</f>
        <v>2098.0272727272727</v>
      </c>
    </row>
    <row r="39" spans="1:10" ht="15" customHeight="1" x14ac:dyDescent="0.25">
      <c r="A39" s="106">
        <f t="shared" ref="A39:A45" si="1">A38+1</f>
        <v>2</v>
      </c>
      <c r="B39" s="125" t="s">
        <v>36</v>
      </c>
      <c r="C39" s="125"/>
      <c r="D39" s="125"/>
      <c r="E39" s="125"/>
      <c r="F39" s="125"/>
      <c r="G39" s="125"/>
      <c r="H39" s="21">
        <f t="shared" si="0"/>
        <v>0</v>
      </c>
      <c r="I39" s="121">
        <f>IF(I9=30%,I38*I9,0)</f>
        <v>0</v>
      </c>
    </row>
    <row r="40" spans="1:10" ht="15" customHeight="1" x14ac:dyDescent="0.25">
      <c r="A40" s="106">
        <f t="shared" si="1"/>
        <v>3</v>
      </c>
      <c r="B40" s="125" t="s">
        <v>199</v>
      </c>
      <c r="C40" s="125"/>
      <c r="D40" s="125"/>
      <c r="E40" s="125"/>
      <c r="F40" s="125"/>
      <c r="G40" s="125"/>
      <c r="H40" s="21">
        <f t="shared" si="0"/>
        <v>0</v>
      </c>
      <c r="I40" s="121">
        <f>IF(I7=10%,I25*I7,0)</f>
        <v>0</v>
      </c>
    </row>
    <row r="41" spans="1:10" ht="15" customHeight="1" x14ac:dyDescent="0.25">
      <c r="A41" s="106">
        <f t="shared" si="1"/>
        <v>4</v>
      </c>
      <c r="B41" s="125" t="s">
        <v>198</v>
      </c>
      <c r="C41" s="125"/>
      <c r="D41" s="125"/>
      <c r="E41" s="125"/>
      <c r="F41" s="125"/>
      <c r="G41" s="125"/>
      <c r="H41" s="21">
        <f t="shared" si="0"/>
        <v>0</v>
      </c>
      <c r="I41" s="121">
        <f>IF(I7=20%,I25*I7,0)</f>
        <v>0</v>
      </c>
    </row>
    <row r="42" spans="1:10" ht="15" customHeight="1" x14ac:dyDescent="0.25">
      <c r="A42" s="106">
        <f t="shared" si="1"/>
        <v>5</v>
      </c>
      <c r="B42" s="125" t="s">
        <v>197</v>
      </c>
      <c r="C42" s="125"/>
      <c r="D42" s="125"/>
      <c r="E42" s="125"/>
      <c r="F42" s="125"/>
      <c r="G42" s="125"/>
      <c r="H42" s="21">
        <f t="shared" si="0"/>
        <v>0</v>
      </c>
      <c r="I42" s="121">
        <f>IF(I7=40%,I25*I7,0)</f>
        <v>0</v>
      </c>
    </row>
    <row r="43" spans="1:10" ht="15" customHeight="1" x14ac:dyDescent="0.25">
      <c r="A43" s="106">
        <f t="shared" si="1"/>
        <v>6</v>
      </c>
      <c r="B43" s="125" t="s">
        <v>162</v>
      </c>
      <c r="C43" s="125"/>
      <c r="D43" s="125"/>
      <c r="E43" s="125"/>
      <c r="F43" s="125"/>
      <c r="G43" s="125"/>
      <c r="H43" s="21">
        <f t="shared" si="0"/>
        <v>0</v>
      </c>
      <c r="I43" s="121">
        <f>IF(I24="Não aplicável",0,I38*I24)</f>
        <v>0</v>
      </c>
    </row>
    <row r="44" spans="1:10" ht="15" customHeight="1" x14ac:dyDescent="0.25">
      <c r="A44" s="106">
        <f t="shared" si="1"/>
        <v>7</v>
      </c>
      <c r="B44" s="125" t="s">
        <v>37</v>
      </c>
      <c r="C44" s="125"/>
      <c r="D44" s="125"/>
      <c r="E44" s="125"/>
      <c r="F44" s="125"/>
      <c r="G44" s="125"/>
      <c r="H44" s="21">
        <f t="shared" si="0"/>
        <v>0</v>
      </c>
      <c r="I44" s="121">
        <f>IF(I26="Não aplicável",0,(I38+I39+I40+I41+I42+I43)/I5*I26*(1+I27))</f>
        <v>0</v>
      </c>
    </row>
    <row r="45" spans="1:10" ht="23.25" customHeight="1" x14ac:dyDescent="0.25">
      <c r="A45" s="106">
        <f t="shared" si="1"/>
        <v>8</v>
      </c>
      <c r="B45" s="125" t="s">
        <v>38</v>
      </c>
      <c r="C45" s="125"/>
      <c r="D45" s="125"/>
      <c r="E45" s="125"/>
      <c r="F45" s="125"/>
      <c r="G45" s="125"/>
      <c r="H45" s="21">
        <f t="shared" si="0"/>
        <v>0</v>
      </c>
      <c r="I45" s="121">
        <f>IF(I26="Não aplicável",0,I26/I13*5*(I10/H10*(1+I27)))</f>
        <v>0</v>
      </c>
    </row>
    <row r="46" spans="1:10" s="26" customFormat="1" ht="15" customHeight="1" x14ac:dyDescent="0.25">
      <c r="A46" s="141" t="s">
        <v>39</v>
      </c>
      <c r="B46" s="141"/>
      <c r="C46" s="141"/>
      <c r="D46" s="141"/>
      <c r="E46" s="141"/>
      <c r="F46" s="141"/>
      <c r="G46" s="141"/>
      <c r="H46" s="23">
        <f>SUM(H38:H45)</f>
        <v>1</v>
      </c>
      <c r="I46" s="24">
        <f>SUM(I38:I45)</f>
        <v>2098.0272727272727</v>
      </c>
      <c r="J46" s="25"/>
    </row>
    <row r="47" spans="1:10" s="26" customFormat="1" ht="34.9" customHeight="1" x14ac:dyDescent="0.25">
      <c r="A47" s="146" t="s">
        <v>140</v>
      </c>
      <c r="B47" s="149" t="s">
        <v>196</v>
      </c>
      <c r="C47" s="149"/>
      <c r="D47" s="149"/>
      <c r="E47" s="149"/>
      <c r="F47" s="149"/>
      <c r="G47" s="149"/>
      <c r="H47" s="149"/>
      <c r="I47" s="149"/>
      <c r="J47" s="25"/>
    </row>
    <row r="48" spans="1:10" s="26" customFormat="1" ht="1.1499999999999999" customHeight="1" x14ac:dyDescent="0.25">
      <c r="A48" s="147"/>
      <c r="B48" s="150"/>
      <c r="C48" s="150"/>
      <c r="D48" s="150"/>
      <c r="E48" s="150"/>
      <c r="F48" s="150"/>
      <c r="G48" s="150"/>
      <c r="H48" s="150"/>
      <c r="I48" s="150"/>
      <c r="J48" s="25"/>
    </row>
    <row r="49" spans="1:10" s="26" customFormat="1" ht="1.1499999999999999" customHeight="1" x14ac:dyDescent="0.25">
      <c r="A49" s="147"/>
      <c r="B49" s="150"/>
      <c r="C49" s="150"/>
      <c r="D49" s="150"/>
      <c r="E49" s="150"/>
      <c r="F49" s="150"/>
      <c r="G49" s="150"/>
      <c r="H49" s="150"/>
      <c r="I49" s="150"/>
      <c r="J49" s="25"/>
    </row>
    <row r="50" spans="1:10" s="26" customFormat="1" ht="1.1499999999999999" customHeight="1" x14ac:dyDescent="0.25">
      <c r="A50" s="147"/>
      <c r="B50" s="150"/>
      <c r="C50" s="150"/>
      <c r="D50" s="150"/>
      <c r="E50" s="150"/>
      <c r="F50" s="150"/>
      <c r="G50" s="150"/>
      <c r="H50" s="150"/>
      <c r="I50" s="150"/>
      <c r="J50" s="25"/>
    </row>
    <row r="51" spans="1:10" s="26" customFormat="1" ht="1.1499999999999999" customHeight="1" x14ac:dyDescent="0.25">
      <c r="A51" s="147"/>
      <c r="B51" s="150"/>
      <c r="C51" s="150"/>
      <c r="D51" s="150"/>
      <c r="E51" s="150"/>
      <c r="F51" s="150"/>
      <c r="G51" s="150"/>
      <c r="H51" s="150"/>
      <c r="I51" s="150"/>
      <c r="J51" s="25"/>
    </row>
    <row r="52" spans="1:10" s="26" customFormat="1" ht="1.1499999999999999" customHeight="1" x14ac:dyDescent="0.25">
      <c r="A52" s="147"/>
      <c r="B52" s="150"/>
      <c r="C52" s="150"/>
      <c r="D52" s="150"/>
      <c r="E52" s="150"/>
      <c r="F52" s="150"/>
      <c r="G52" s="150"/>
      <c r="H52" s="150"/>
      <c r="I52" s="150"/>
      <c r="J52" s="25"/>
    </row>
    <row r="53" spans="1:10" s="26" customFormat="1" ht="1.1499999999999999" customHeight="1" x14ac:dyDescent="0.25">
      <c r="A53" s="147"/>
      <c r="B53" s="150"/>
      <c r="C53" s="150"/>
      <c r="D53" s="150"/>
      <c r="E53" s="150"/>
      <c r="F53" s="150"/>
      <c r="G53" s="150"/>
      <c r="H53" s="150"/>
      <c r="I53" s="150"/>
      <c r="J53" s="25"/>
    </row>
    <row r="54" spans="1:10" s="26" customFormat="1" ht="1.1499999999999999" customHeight="1" x14ac:dyDescent="0.25">
      <c r="A54" s="147"/>
      <c r="B54" s="150"/>
      <c r="C54" s="150"/>
      <c r="D54" s="150"/>
      <c r="E54" s="150"/>
      <c r="F54" s="150"/>
      <c r="G54" s="150"/>
      <c r="H54" s="150"/>
      <c r="I54" s="150"/>
      <c r="J54" s="25"/>
    </row>
    <row r="55" spans="1:10" s="26" customFormat="1" ht="1.1499999999999999" customHeight="1" x14ac:dyDescent="0.25">
      <c r="A55" s="147"/>
      <c r="B55" s="150"/>
      <c r="C55" s="150"/>
      <c r="D55" s="150"/>
      <c r="E55" s="150"/>
      <c r="F55" s="150"/>
      <c r="G55" s="150"/>
      <c r="H55" s="150"/>
      <c r="I55" s="150"/>
      <c r="J55" s="25"/>
    </row>
    <row r="56" spans="1:10" ht="1.1499999999999999" customHeight="1" x14ac:dyDescent="0.25">
      <c r="A56" s="148"/>
      <c r="B56" s="151"/>
      <c r="C56" s="151"/>
      <c r="D56" s="151"/>
      <c r="E56" s="151"/>
      <c r="F56" s="151"/>
      <c r="G56" s="151"/>
      <c r="H56" s="151"/>
      <c r="I56" s="151"/>
    </row>
    <row r="57" spans="1:10" ht="33.75" customHeight="1" x14ac:dyDescent="0.25">
      <c r="A57" s="20" t="s">
        <v>40</v>
      </c>
      <c r="B57" s="145" t="s">
        <v>41</v>
      </c>
      <c r="C57" s="145"/>
      <c r="D57" s="145"/>
      <c r="E57" s="145"/>
      <c r="F57" s="145"/>
      <c r="G57" s="145"/>
      <c r="H57" s="20" t="s">
        <v>33</v>
      </c>
      <c r="I57" s="20" t="s">
        <v>34</v>
      </c>
    </row>
    <row r="58" spans="1:10" ht="15" customHeight="1" x14ac:dyDescent="0.25">
      <c r="A58" s="106">
        <v>1</v>
      </c>
      <c r="B58" s="125" t="s">
        <v>42</v>
      </c>
      <c r="C58" s="125"/>
      <c r="D58" s="125"/>
      <c r="E58" s="125"/>
      <c r="F58" s="125"/>
      <c r="G58" s="125"/>
      <c r="H58" s="21">
        <v>0.2</v>
      </c>
      <c r="I58" s="121">
        <f t="shared" ref="I58:I65" si="2">$I$46*H58</f>
        <v>419.60545454545456</v>
      </c>
    </row>
    <row r="59" spans="1:10" ht="15" customHeight="1" x14ac:dyDescent="0.25">
      <c r="A59" s="106">
        <v>2</v>
      </c>
      <c r="B59" s="125" t="s">
        <v>43</v>
      </c>
      <c r="C59" s="125"/>
      <c r="D59" s="125"/>
      <c r="E59" s="125"/>
      <c r="F59" s="125"/>
      <c r="G59" s="125"/>
      <c r="H59" s="21">
        <v>1.4999999999999999E-2</v>
      </c>
      <c r="I59" s="121">
        <f t="shared" si="2"/>
        <v>31.47040909090909</v>
      </c>
    </row>
    <row r="60" spans="1:10" ht="15" customHeight="1" x14ac:dyDescent="0.25">
      <c r="A60" s="106">
        <v>3</v>
      </c>
      <c r="B60" s="125" t="s">
        <v>44</v>
      </c>
      <c r="C60" s="125"/>
      <c r="D60" s="125"/>
      <c r="E60" s="125"/>
      <c r="F60" s="125"/>
      <c r="G60" s="125"/>
      <c r="H60" s="21">
        <v>0.01</v>
      </c>
      <c r="I60" s="121">
        <f t="shared" si="2"/>
        <v>20.980272727272727</v>
      </c>
    </row>
    <row r="61" spans="1:10" ht="15" customHeight="1" x14ac:dyDescent="0.25">
      <c r="A61" s="106">
        <v>4</v>
      </c>
      <c r="B61" s="125" t="s">
        <v>45</v>
      </c>
      <c r="C61" s="125"/>
      <c r="D61" s="125"/>
      <c r="E61" s="125"/>
      <c r="F61" s="125"/>
      <c r="G61" s="125"/>
      <c r="H61" s="21">
        <v>2E-3</v>
      </c>
      <c r="I61" s="121">
        <f t="shared" si="2"/>
        <v>4.1960545454545457</v>
      </c>
    </row>
    <row r="62" spans="1:10" ht="15" customHeight="1" x14ac:dyDescent="0.25">
      <c r="A62" s="106">
        <v>5</v>
      </c>
      <c r="B62" s="125" t="s">
        <v>46</v>
      </c>
      <c r="C62" s="125"/>
      <c r="D62" s="125"/>
      <c r="E62" s="125"/>
      <c r="F62" s="125"/>
      <c r="G62" s="125"/>
      <c r="H62" s="21">
        <v>2.5000000000000001E-2</v>
      </c>
      <c r="I62" s="121">
        <f t="shared" si="2"/>
        <v>52.45068181818182</v>
      </c>
    </row>
    <row r="63" spans="1:10" ht="15" customHeight="1" x14ac:dyDescent="0.25">
      <c r="A63" s="106">
        <v>6</v>
      </c>
      <c r="B63" s="125" t="s">
        <v>47</v>
      </c>
      <c r="C63" s="125"/>
      <c r="D63" s="125"/>
      <c r="E63" s="125"/>
      <c r="F63" s="125"/>
      <c r="G63" s="125"/>
      <c r="H63" s="21">
        <v>0.08</v>
      </c>
      <c r="I63" s="121">
        <f t="shared" si="2"/>
        <v>167.84218181818181</v>
      </c>
    </row>
    <row r="64" spans="1:10" ht="15" customHeight="1" x14ac:dyDescent="0.25">
      <c r="A64" s="106">
        <v>7</v>
      </c>
      <c r="B64" s="125" t="s">
        <v>201</v>
      </c>
      <c r="C64" s="125"/>
      <c r="D64" s="125"/>
      <c r="E64" s="125"/>
      <c r="F64" s="125"/>
      <c r="G64" s="125"/>
      <c r="H64" s="21">
        <v>0.03</v>
      </c>
      <c r="I64" s="121">
        <f t="shared" si="2"/>
        <v>62.94081818181818</v>
      </c>
    </row>
    <row r="65" spans="1:10" ht="15" customHeight="1" x14ac:dyDescent="0.25">
      <c r="A65" s="106">
        <v>8</v>
      </c>
      <c r="B65" s="125" t="s">
        <v>48</v>
      </c>
      <c r="C65" s="125"/>
      <c r="D65" s="125"/>
      <c r="E65" s="125"/>
      <c r="F65" s="125"/>
      <c r="G65" s="125"/>
      <c r="H65" s="21">
        <v>6.0000000000000001E-3</v>
      </c>
      <c r="I65" s="121">
        <f t="shared" si="2"/>
        <v>12.588163636363637</v>
      </c>
    </row>
    <row r="66" spans="1:10" s="26" customFormat="1" ht="15" customHeight="1" x14ac:dyDescent="0.25">
      <c r="A66" s="141" t="s">
        <v>49</v>
      </c>
      <c r="B66" s="141"/>
      <c r="C66" s="141"/>
      <c r="D66" s="141"/>
      <c r="E66" s="141"/>
      <c r="F66" s="141"/>
      <c r="G66" s="141"/>
      <c r="H66" s="23">
        <f>SUM(H58:H65)</f>
        <v>0.3680000000000001</v>
      </c>
      <c r="I66" s="24">
        <f>SUM(I58:I65)</f>
        <v>772.07403636363642</v>
      </c>
      <c r="J66" s="25"/>
    </row>
    <row r="67" spans="1:10" ht="15" customHeight="1" x14ac:dyDescent="0.25">
      <c r="A67" s="146" t="s">
        <v>200</v>
      </c>
      <c r="B67" s="152" t="s">
        <v>50</v>
      </c>
      <c r="C67" s="152"/>
      <c r="D67" s="152"/>
      <c r="E67" s="152"/>
      <c r="F67" s="152"/>
      <c r="G67" s="152"/>
      <c r="H67" s="152"/>
      <c r="I67" s="152"/>
    </row>
    <row r="68" spans="1:10" ht="30.75" customHeight="1" x14ac:dyDescent="0.25">
      <c r="A68" s="148"/>
      <c r="B68" s="153" t="s">
        <v>51</v>
      </c>
      <c r="C68" s="153"/>
      <c r="D68" s="153"/>
      <c r="E68" s="153"/>
      <c r="F68" s="153"/>
      <c r="G68" s="153"/>
      <c r="H68" s="153"/>
      <c r="I68" s="153"/>
    </row>
    <row r="69" spans="1:10" ht="33.75" customHeight="1" x14ac:dyDescent="0.25">
      <c r="A69" s="20" t="s">
        <v>52</v>
      </c>
      <c r="B69" s="154" t="s">
        <v>53</v>
      </c>
      <c r="C69" s="154"/>
      <c r="D69" s="154"/>
      <c r="E69" s="154"/>
      <c r="F69" s="154"/>
      <c r="G69" s="154"/>
      <c r="H69" s="105" t="s">
        <v>33</v>
      </c>
      <c r="I69" s="105" t="s">
        <v>34</v>
      </c>
    </row>
    <row r="70" spans="1:10" ht="15" customHeight="1" x14ac:dyDescent="0.25">
      <c r="A70" s="106">
        <v>1</v>
      </c>
      <c r="B70" s="125" t="s">
        <v>54</v>
      </c>
      <c r="C70" s="125"/>
      <c r="D70" s="125"/>
      <c r="E70" s="125"/>
      <c r="F70" s="125"/>
      <c r="G70" s="125"/>
      <c r="H70" s="21">
        <v>0.119314</v>
      </c>
      <c r="I70" s="121">
        <f t="shared" ref="I70:I77" si="3">$I$46*H70</f>
        <v>250.32402601818183</v>
      </c>
    </row>
    <row r="71" spans="1:10" ht="15" customHeight="1" x14ac:dyDescent="0.25">
      <c r="A71" s="106">
        <v>2</v>
      </c>
      <c r="B71" s="125" t="s">
        <v>202</v>
      </c>
      <c r="C71" s="125"/>
      <c r="D71" s="125"/>
      <c r="E71" s="125"/>
      <c r="F71" s="125"/>
      <c r="G71" s="125"/>
      <c r="H71" s="21">
        <v>2.0479000000000001E-2</v>
      </c>
      <c r="I71" s="121">
        <f t="shared" si="3"/>
        <v>42.96550051818182</v>
      </c>
    </row>
    <row r="72" spans="1:10" ht="15" customHeight="1" x14ac:dyDescent="0.25">
      <c r="A72" s="106">
        <v>3</v>
      </c>
      <c r="B72" s="125" t="s">
        <v>181</v>
      </c>
      <c r="C72" s="125"/>
      <c r="D72" s="125"/>
      <c r="E72" s="125"/>
      <c r="F72" s="125"/>
      <c r="G72" s="125"/>
      <c r="H72" s="21">
        <v>1.2123E-2</v>
      </c>
      <c r="I72" s="121">
        <f t="shared" si="3"/>
        <v>25.434384627272728</v>
      </c>
    </row>
    <row r="73" spans="1:10" ht="15" customHeight="1" x14ac:dyDescent="0.25">
      <c r="A73" s="106">
        <v>4</v>
      </c>
      <c r="B73" s="125" t="s">
        <v>55</v>
      </c>
      <c r="C73" s="125"/>
      <c r="D73" s="125"/>
      <c r="E73" s="125"/>
      <c r="F73" s="125"/>
      <c r="G73" s="125"/>
      <c r="H73" s="21">
        <v>1.1436E-2</v>
      </c>
      <c r="I73" s="121">
        <f t="shared" si="3"/>
        <v>23.993039890909092</v>
      </c>
    </row>
    <row r="74" spans="1:10" ht="15" customHeight="1" x14ac:dyDescent="0.25">
      <c r="A74" s="106">
        <v>5</v>
      </c>
      <c r="B74" s="125" t="s">
        <v>56</v>
      </c>
      <c r="C74" s="125"/>
      <c r="D74" s="125"/>
      <c r="E74" s="125"/>
      <c r="F74" s="125"/>
      <c r="G74" s="125"/>
      <c r="H74" s="21">
        <v>1.74E-4</v>
      </c>
      <c r="I74" s="121">
        <f t="shared" si="3"/>
        <v>0.36505674545454547</v>
      </c>
    </row>
    <row r="75" spans="1:10" ht="15" customHeight="1" x14ac:dyDescent="0.25">
      <c r="A75" s="106">
        <v>6</v>
      </c>
      <c r="B75" s="125" t="s">
        <v>57</v>
      </c>
      <c r="C75" s="125"/>
      <c r="D75" s="125"/>
      <c r="E75" s="125"/>
      <c r="F75" s="125"/>
      <c r="G75" s="125"/>
      <c r="H75" s="21">
        <v>4.4200000000000001E-4</v>
      </c>
      <c r="I75" s="121">
        <f t="shared" si="3"/>
        <v>0.92732805454545453</v>
      </c>
    </row>
    <row r="76" spans="1:10" ht="15" customHeight="1" x14ac:dyDescent="0.25">
      <c r="A76" s="106">
        <v>7</v>
      </c>
      <c r="B76" s="125" t="s">
        <v>58</v>
      </c>
      <c r="C76" s="125"/>
      <c r="D76" s="125"/>
      <c r="E76" s="125"/>
      <c r="F76" s="125"/>
      <c r="G76" s="125"/>
      <c r="H76" s="21">
        <v>1.85E-4</v>
      </c>
      <c r="I76" s="121">
        <f t="shared" si="3"/>
        <v>0.38813504545454547</v>
      </c>
    </row>
    <row r="77" spans="1:10" ht="15" customHeight="1" x14ac:dyDescent="0.25">
      <c r="A77" s="106">
        <v>8</v>
      </c>
      <c r="B77" s="125" t="s">
        <v>59</v>
      </c>
      <c r="C77" s="125"/>
      <c r="D77" s="125"/>
      <c r="E77" s="125"/>
      <c r="F77" s="125"/>
      <c r="G77" s="125"/>
      <c r="H77" s="21">
        <v>9.0789999999999996E-2</v>
      </c>
      <c r="I77" s="121">
        <f t="shared" si="3"/>
        <v>190.47989609090908</v>
      </c>
    </row>
    <row r="78" spans="1:10" s="26" customFormat="1" ht="15" customHeight="1" x14ac:dyDescent="0.25">
      <c r="A78" s="141" t="s">
        <v>60</v>
      </c>
      <c r="B78" s="141"/>
      <c r="C78" s="141"/>
      <c r="D78" s="141"/>
      <c r="E78" s="141"/>
      <c r="F78" s="141"/>
      <c r="G78" s="141"/>
      <c r="H78" s="23">
        <f>SUM(H70:H77)</f>
        <v>0.25494299999999998</v>
      </c>
      <c r="I78" s="24">
        <f>SUM(I70:I77)</f>
        <v>534.87736699090908</v>
      </c>
      <c r="J78" s="25"/>
    </row>
    <row r="79" spans="1:10" ht="11.25" customHeight="1" x14ac:dyDescent="0.25">
      <c r="A79" s="27" t="s">
        <v>61</v>
      </c>
      <c r="B79" s="152" t="s">
        <v>62</v>
      </c>
      <c r="C79" s="152"/>
      <c r="D79" s="152"/>
      <c r="E79" s="152"/>
      <c r="F79" s="152"/>
      <c r="G79" s="152"/>
      <c r="H79" s="152"/>
      <c r="I79" s="152"/>
    </row>
    <row r="80" spans="1:10" ht="15" customHeight="1" x14ac:dyDescent="0.25">
      <c r="A80" s="27" t="s">
        <v>63</v>
      </c>
      <c r="B80" s="153" t="s">
        <v>64</v>
      </c>
      <c r="C80" s="153"/>
      <c r="D80" s="153"/>
      <c r="E80" s="153"/>
      <c r="F80" s="153"/>
      <c r="G80" s="153"/>
      <c r="H80" s="153"/>
      <c r="I80" s="153"/>
    </row>
    <row r="81" spans="1:11" ht="33.75" customHeight="1" x14ac:dyDescent="0.25">
      <c r="A81" s="20" t="s">
        <v>65</v>
      </c>
      <c r="B81" s="145" t="s">
        <v>66</v>
      </c>
      <c r="C81" s="145"/>
      <c r="D81" s="145"/>
      <c r="E81" s="145"/>
      <c r="F81" s="145"/>
      <c r="G81" s="145"/>
      <c r="H81" s="20" t="s">
        <v>33</v>
      </c>
      <c r="I81" s="20" t="s">
        <v>34</v>
      </c>
    </row>
    <row r="82" spans="1:11" ht="15" customHeight="1" x14ac:dyDescent="0.25">
      <c r="A82" s="106">
        <v>1</v>
      </c>
      <c r="B82" s="125" t="s">
        <v>67</v>
      </c>
      <c r="C82" s="125"/>
      <c r="D82" s="125"/>
      <c r="E82" s="125"/>
      <c r="F82" s="125"/>
      <c r="G82" s="125"/>
      <c r="H82" s="21">
        <v>4.8321000000000003E-2</v>
      </c>
      <c r="I82" s="121">
        <f>$I$46*H82</f>
        <v>101.37877584545456</v>
      </c>
    </row>
    <row r="83" spans="1:11" ht="15" customHeight="1" x14ac:dyDescent="0.25">
      <c r="A83" s="106">
        <v>2</v>
      </c>
      <c r="B83" s="125" t="s">
        <v>68</v>
      </c>
      <c r="C83" s="125"/>
      <c r="D83" s="125"/>
      <c r="E83" s="125"/>
      <c r="F83" s="125"/>
      <c r="G83" s="125"/>
      <c r="H83" s="21">
        <v>3.5109999999999998E-3</v>
      </c>
      <c r="I83" s="121">
        <f>$I$46*H83</f>
        <v>7.3661737545454544</v>
      </c>
    </row>
    <row r="84" spans="1:11" ht="15" customHeight="1" x14ac:dyDescent="0.25">
      <c r="A84" s="106">
        <v>3</v>
      </c>
      <c r="B84" s="125" t="s">
        <v>69</v>
      </c>
      <c r="C84" s="125"/>
      <c r="D84" s="125"/>
      <c r="E84" s="125"/>
      <c r="F84" s="125"/>
      <c r="G84" s="125"/>
      <c r="H84" s="21">
        <v>1.9328000000000001E-2</v>
      </c>
      <c r="I84" s="121">
        <f>$I$46*H84</f>
        <v>40.550671127272729</v>
      </c>
    </row>
    <row r="85" spans="1:11" s="26" customFormat="1" ht="15" customHeight="1" x14ac:dyDescent="0.25">
      <c r="A85" s="141" t="s">
        <v>70</v>
      </c>
      <c r="B85" s="141"/>
      <c r="C85" s="141"/>
      <c r="D85" s="141"/>
      <c r="E85" s="141"/>
      <c r="F85" s="141"/>
      <c r="G85" s="141"/>
      <c r="H85" s="23">
        <f>SUM(H82:H84)</f>
        <v>7.1160000000000001E-2</v>
      </c>
      <c r="I85" s="24">
        <f>SUM(I82:I84)</f>
        <v>149.29562072727273</v>
      </c>
      <c r="J85" s="25"/>
    </row>
    <row r="86" spans="1:11" ht="4.5" customHeight="1" x14ac:dyDescent="0.25"/>
    <row r="87" spans="1:11" ht="33.75" customHeight="1" x14ac:dyDescent="0.25">
      <c r="A87" s="20" t="s">
        <v>71</v>
      </c>
      <c r="B87" s="145" t="s">
        <v>72</v>
      </c>
      <c r="C87" s="145"/>
      <c r="D87" s="145"/>
      <c r="E87" s="145"/>
      <c r="F87" s="145"/>
      <c r="G87" s="145"/>
      <c r="H87" s="20" t="s">
        <v>33</v>
      </c>
      <c r="I87" s="20" t="s">
        <v>34</v>
      </c>
    </row>
    <row r="88" spans="1:11" ht="15" customHeight="1" x14ac:dyDescent="0.25">
      <c r="A88" s="106">
        <v>1</v>
      </c>
      <c r="B88" s="125" t="s">
        <v>73</v>
      </c>
      <c r="C88" s="125"/>
      <c r="D88" s="125"/>
      <c r="E88" s="125"/>
      <c r="F88" s="125"/>
      <c r="G88" s="125"/>
      <c r="H88" s="21">
        <f>(H66*H78)</f>
        <v>9.3819024000000015E-2</v>
      </c>
      <c r="I88" s="121">
        <f>$I$46*H88</f>
        <v>196.83487105265456</v>
      </c>
    </row>
    <row r="89" spans="1:11" s="26" customFormat="1" ht="15" customHeight="1" x14ac:dyDescent="0.25">
      <c r="A89" s="141" t="s">
        <v>74</v>
      </c>
      <c r="B89" s="141"/>
      <c r="C89" s="141"/>
      <c r="D89" s="141"/>
      <c r="E89" s="141"/>
      <c r="F89" s="141"/>
      <c r="G89" s="141"/>
      <c r="H89" s="23">
        <f>SUM(H88:H88)</f>
        <v>9.3819024000000015E-2</v>
      </c>
      <c r="I89" s="24">
        <f>I88</f>
        <v>196.83487105265456</v>
      </c>
      <c r="J89" s="25"/>
      <c r="K89" s="28"/>
    </row>
    <row r="90" spans="1:11" ht="4.5" customHeight="1" x14ac:dyDescent="0.25">
      <c r="J90" s="29"/>
    </row>
    <row r="91" spans="1:11" s="26" customFormat="1" ht="12" customHeight="1" x14ac:dyDescent="0.25">
      <c r="A91" s="155" t="s">
        <v>170</v>
      </c>
      <c r="B91" s="155"/>
      <c r="C91" s="155"/>
      <c r="D91" s="155"/>
      <c r="E91" s="155"/>
      <c r="F91" s="155"/>
      <c r="G91" s="155"/>
      <c r="H91" s="30">
        <f>H66+H78+H85+H89</f>
        <v>0.787922024</v>
      </c>
      <c r="I91" s="31">
        <f>I66+I78+I85+I89</f>
        <v>1653.0818951344729</v>
      </c>
      <c r="J91" s="25"/>
    </row>
    <row r="92" spans="1:11" ht="4.5" customHeight="1" x14ac:dyDescent="0.25"/>
    <row r="93" spans="1:11" ht="33.75" customHeight="1" x14ac:dyDescent="0.25">
      <c r="A93" s="20" t="s">
        <v>75</v>
      </c>
      <c r="B93" s="145" t="s">
        <v>76</v>
      </c>
      <c r="C93" s="145"/>
      <c r="D93" s="145"/>
      <c r="E93" s="145"/>
      <c r="F93" s="145"/>
      <c r="G93" s="145"/>
      <c r="H93" s="20" t="s">
        <v>33</v>
      </c>
      <c r="I93" s="20" t="s">
        <v>34</v>
      </c>
    </row>
    <row r="94" spans="1:11" ht="15" customHeight="1" x14ac:dyDescent="0.25">
      <c r="A94" s="106">
        <v>1</v>
      </c>
      <c r="B94" s="125" t="s">
        <v>18</v>
      </c>
      <c r="C94" s="125"/>
      <c r="D94" s="125"/>
      <c r="E94" s="125"/>
      <c r="F94" s="125"/>
      <c r="G94" s="125"/>
      <c r="H94" s="21">
        <f t="shared" ref="H94:H101" si="4">I94/$I$46</f>
        <v>0.23060377064168505</v>
      </c>
      <c r="I94" s="121">
        <f>I114</f>
        <v>483.81299999999999</v>
      </c>
    </row>
    <row r="95" spans="1:11" ht="15" customHeight="1" x14ac:dyDescent="0.25">
      <c r="A95" s="106">
        <f>A94+1</f>
        <v>2</v>
      </c>
      <c r="B95" s="125" t="s">
        <v>19</v>
      </c>
      <c r="C95" s="125"/>
      <c r="D95" s="125"/>
      <c r="E95" s="125"/>
      <c r="F95" s="125"/>
      <c r="G95" s="125"/>
      <c r="H95" s="21">
        <f t="shared" si="4"/>
        <v>0</v>
      </c>
      <c r="I95" s="121">
        <f>I110</f>
        <v>0</v>
      </c>
    </row>
    <row r="96" spans="1:11" ht="15" customHeight="1" x14ac:dyDescent="0.25">
      <c r="A96" s="106">
        <f t="shared" ref="A96:A98" si="5">A95+1</f>
        <v>3</v>
      </c>
      <c r="B96" s="158" t="s">
        <v>164</v>
      </c>
      <c r="C96" s="159"/>
      <c r="D96" s="159"/>
      <c r="E96" s="159"/>
      <c r="F96" s="159"/>
      <c r="G96" s="160"/>
      <c r="H96" s="21">
        <f t="shared" si="4"/>
        <v>0</v>
      </c>
      <c r="I96" s="121">
        <v>0</v>
      </c>
    </row>
    <row r="97" spans="1:10" ht="15" customHeight="1" x14ac:dyDescent="0.25">
      <c r="A97" s="106">
        <f t="shared" si="5"/>
        <v>4</v>
      </c>
      <c r="B97" s="125" t="s">
        <v>77</v>
      </c>
      <c r="C97" s="125"/>
      <c r="D97" s="125"/>
      <c r="E97" s="125"/>
      <c r="F97" s="125"/>
      <c r="G97" s="125"/>
      <c r="H97" s="21">
        <f t="shared" si="4"/>
        <v>6.5832491994644332E-2</v>
      </c>
      <c r="I97" s="121">
        <f>I106</f>
        <v>138.11836363636365</v>
      </c>
    </row>
    <row r="98" spans="1:10" ht="15" customHeight="1" x14ac:dyDescent="0.25">
      <c r="A98" s="106">
        <f t="shared" si="5"/>
        <v>5</v>
      </c>
      <c r="B98" s="125" t="s">
        <v>78</v>
      </c>
      <c r="C98" s="125"/>
      <c r="D98" s="125"/>
      <c r="E98" s="125"/>
      <c r="F98" s="125"/>
      <c r="G98" s="125"/>
      <c r="H98" s="21">
        <f t="shared" si="4"/>
        <v>0</v>
      </c>
      <c r="I98" s="121">
        <f>IF(I28="Não aplicável",0,((I10/H10)*1.5*I28))</f>
        <v>0</v>
      </c>
    </row>
    <row r="99" spans="1:10" ht="15" customHeight="1" x14ac:dyDescent="0.25">
      <c r="A99" s="106">
        <v>6</v>
      </c>
      <c r="B99" s="125" t="s">
        <v>192</v>
      </c>
      <c r="C99" s="125"/>
      <c r="D99" s="125"/>
      <c r="E99" s="125"/>
      <c r="F99" s="125"/>
      <c r="G99" s="125"/>
      <c r="H99" s="21">
        <f>I99/$I$46</f>
        <v>3.813105818019525E-2</v>
      </c>
      <c r="I99" s="121">
        <f>IF(I21="Não aplicável",0,I21)</f>
        <v>80</v>
      </c>
    </row>
    <row r="100" spans="1:10" ht="15" customHeight="1" x14ac:dyDescent="0.25">
      <c r="A100" s="106">
        <v>7</v>
      </c>
      <c r="B100" s="125" t="s">
        <v>193</v>
      </c>
      <c r="C100" s="125"/>
      <c r="D100" s="125"/>
      <c r="E100" s="125"/>
      <c r="F100" s="125"/>
      <c r="G100" s="125"/>
      <c r="H100" s="21">
        <f>I100/$I$46</f>
        <v>1.2163807559482284E-2</v>
      </c>
      <c r="I100" s="121">
        <f>IF(I22="Não aplicável",0,I22)</f>
        <v>25.52</v>
      </c>
    </row>
    <row r="101" spans="1:10" ht="15" customHeight="1" x14ac:dyDescent="0.25">
      <c r="A101" s="106">
        <v>8</v>
      </c>
      <c r="B101" s="125" t="s">
        <v>79</v>
      </c>
      <c r="C101" s="125"/>
      <c r="D101" s="125"/>
      <c r="E101" s="125"/>
      <c r="F101" s="125"/>
      <c r="G101" s="125"/>
      <c r="H101" s="21">
        <f t="shared" si="4"/>
        <v>0</v>
      </c>
      <c r="I101" s="121">
        <f>IF(I23="Não aplicável",0,I23)</f>
        <v>0</v>
      </c>
    </row>
    <row r="102" spans="1:10" ht="15" customHeight="1" x14ac:dyDescent="0.25">
      <c r="A102" s="141" t="s">
        <v>80</v>
      </c>
      <c r="B102" s="141"/>
      <c r="C102" s="141"/>
      <c r="D102" s="141"/>
      <c r="E102" s="141"/>
      <c r="F102" s="141"/>
      <c r="G102" s="141"/>
      <c r="H102" s="23">
        <f>SUM(H94:H101)</f>
        <v>0.34673112837600689</v>
      </c>
      <c r="I102" s="24">
        <f>SUM(I94:I101)</f>
        <v>727.45136363636357</v>
      </c>
      <c r="J102" s="32"/>
    </row>
    <row r="103" spans="1:10" ht="18" customHeight="1" x14ac:dyDescent="0.25">
      <c r="A103" s="27" t="s">
        <v>81</v>
      </c>
      <c r="B103" s="156" t="s">
        <v>82</v>
      </c>
      <c r="C103" s="156"/>
      <c r="D103" s="156"/>
      <c r="E103" s="156"/>
      <c r="F103" s="156"/>
      <c r="G103" s="156"/>
      <c r="H103" s="33"/>
      <c r="I103" s="34"/>
    </row>
    <row r="104" spans="1:10" ht="15" customHeight="1" x14ac:dyDescent="0.25">
      <c r="A104" s="157" t="s">
        <v>83</v>
      </c>
      <c r="B104" s="157"/>
      <c r="C104" s="157"/>
      <c r="D104" s="157"/>
      <c r="E104" s="157"/>
      <c r="F104" s="157"/>
      <c r="G104" s="157"/>
      <c r="H104" s="157"/>
      <c r="I104" s="157"/>
    </row>
    <row r="105" spans="1:10" ht="24" customHeight="1" x14ac:dyDescent="0.25">
      <c r="A105" s="139" t="s">
        <v>84</v>
      </c>
      <c r="B105" s="139"/>
      <c r="C105" s="106" t="s">
        <v>85</v>
      </c>
      <c r="D105" s="106" t="s">
        <v>86</v>
      </c>
      <c r="E105" s="106" t="s">
        <v>87</v>
      </c>
      <c r="F105" s="106" t="s">
        <v>88</v>
      </c>
      <c r="G105" s="106" t="s">
        <v>89</v>
      </c>
      <c r="H105" s="21" t="s">
        <v>90</v>
      </c>
      <c r="I105" s="121" t="s">
        <v>91</v>
      </c>
    </row>
    <row r="106" spans="1:10" ht="15" customHeight="1" x14ac:dyDescent="0.25">
      <c r="A106" s="163">
        <f>IF(I12="Não aplicável",0,I12)</f>
        <v>6</v>
      </c>
      <c r="B106" s="163"/>
      <c r="C106" s="106">
        <f>IF(I13="Não aplicável",0,I13)</f>
        <v>22</v>
      </c>
      <c r="D106" s="106">
        <v>2</v>
      </c>
      <c r="E106" s="117">
        <f>A106*C106*D106</f>
        <v>264</v>
      </c>
      <c r="F106" s="117">
        <f>I38</f>
        <v>2098.0272727272727</v>
      </c>
      <c r="G106" s="36">
        <f>IF(I14="Não aplicável",0,I14)</f>
        <v>0.06</v>
      </c>
      <c r="H106" s="117">
        <f>F106*G106</f>
        <v>125.88163636363636</v>
      </c>
      <c r="I106" s="121">
        <f>IF((E106-H106)&gt;0,E106-H106,0)</f>
        <v>138.11836363636365</v>
      </c>
    </row>
    <row r="107" spans="1:10" ht="3.75" customHeight="1" x14ac:dyDescent="0.25">
      <c r="A107" s="37"/>
      <c r="E107" s="32"/>
      <c r="F107" s="32"/>
      <c r="G107" s="38"/>
      <c r="H107" s="32"/>
      <c r="I107" s="39"/>
    </row>
    <row r="108" spans="1:10" ht="15" customHeight="1" x14ac:dyDescent="0.25">
      <c r="A108" s="157" t="s">
        <v>92</v>
      </c>
      <c r="B108" s="157"/>
      <c r="C108" s="157"/>
      <c r="D108" s="157"/>
      <c r="E108" s="157"/>
      <c r="F108" s="157"/>
      <c r="G108" s="157"/>
      <c r="H108" s="157"/>
      <c r="I108" s="157"/>
    </row>
    <row r="109" spans="1:10" ht="23.25" customHeight="1" x14ac:dyDescent="0.25">
      <c r="A109" s="139" t="s">
        <v>84</v>
      </c>
      <c r="B109" s="139"/>
      <c r="C109" s="106" t="s">
        <v>93</v>
      </c>
      <c r="D109" s="106" t="s">
        <v>86</v>
      </c>
      <c r="E109" s="106" t="s">
        <v>87</v>
      </c>
      <c r="F109" s="106" t="s">
        <v>88</v>
      </c>
      <c r="G109" s="106" t="s">
        <v>89</v>
      </c>
      <c r="H109" s="21" t="s">
        <v>90</v>
      </c>
      <c r="I109" s="121" t="s">
        <v>91</v>
      </c>
    </row>
    <row r="110" spans="1:10" ht="15" customHeight="1" x14ac:dyDescent="0.25">
      <c r="A110" s="161">
        <f>IF(I18="Não aplicável",0,I18)</f>
        <v>0</v>
      </c>
      <c r="B110" s="161"/>
      <c r="C110" s="40">
        <f>IF(I19="Não aplicável",0,I19)</f>
        <v>0</v>
      </c>
      <c r="D110" s="106">
        <v>1</v>
      </c>
      <c r="E110" s="117">
        <f>A110*C110*D110</f>
        <v>0</v>
      </c>
      <c r="F110" s="117">
        <f>E110</f>
        <v>0</v>
      </c>
      <c r="G110" s="120">
        <f>IF(I20="Não aplicável",0,I20)</f>
        <v>0</v>
      </c>
      <c r="H110" s="117">
        <f>F110*G110</f>
        <v>0</v>
      </c>
      <c r="I110" s="121">
        <f>E110-H110</f>
        <v>0</v>
      </c>
    </row>
    <row r="111" spans="1:10" ht="4.5" customHeight="1" x14ac:dyDescent="0.25">
      <c r="A111" s="42"/>
      <c r="B111" s="42"/>
      <c r="C111" s="42"/>
      <c r="D111" s="42"/>
      <c r="E111" s="25"/>
      <c r="F111" s="25"/>
      <c r="G111" s="43"/>
      <c r="H111" s="25"/>
      <c r="I111" s="44"/>
    </row>
    <row r="112" spans="1:10" ht="15" customHeight="1" x14ac:dyDescent="0.25">
      <c r="A112" s="164" t="s">
        <v>163</v>
      </c>
      <c r="B112" s="165"/>
      <c r="C112" s="165"/>
      <c r="D112" s="165"/>
      <c r="E112" s="165"/>
      <c r="F112" s="166" t="str">
        <f>A15</f>
        <v xml:space="preserve">Auxílio Alimentação </v>
      </c>
      <c r="G112" s="166"/>
      <c r="H112" s="166"/>
      <c r="I112" s="167"/>
    </row>
    <row r="113" spans="1:12" ht="23.25" customHeight="1" x14ac:dyDescent="0.25">
      <c r="A113" s="138" t="s">
        <v>84</v>
      </c>
      <c r="B113" s="138"/>
      <c r="C113" s="109" t="s">
        <v>93</v>
      </c>
      <c r="D113" s="109" t="s">
        <v>86</v>
      </c>
      <c r="E113" s="109" t="s">
        <v>87</v>
      </c>
      <c r="F113" s="109" t="s">
        <v>88</v>
      </c>
      <c r="G113" s="109" t="s">
        <v>89</v>
      </c>
      <c r="H113" s="69" t="str">
        <f>H105</f>
        <v>Valor desconto</v>
      </c>
      <c r="I113" s="70" t="s">
        <v>91</v>
      </c>
    </row>
    <row r="114" spans="1:12" ht="15" customHeight="1" x14ac:dyDescent="0.25">
      <c r="A114" s="161">
        <f>IF(I15="Não aplicável",0,I15)</f>
        <v>27.15</v>
      </c>
      <c r="B114" s="161"/>
      <c r="C114" s="40">
        <f>IF(I16="Não aplicável",0,I16)</f>
        <v>22</v>
      </c>
      <c r="D114" s="106">
        <v>1</v>
      </c>
      <c r="E114" s="117">
        <f>A114*C114*D114</f>
        <v>597.29999999999995</v>
      </c>
      <c r="F114" s="117">
        <f>E114</f>
        <v>597.29999999999995</v>
      </c>
      <c r="G114" s="120">
        <f>IF(I17="Não aplicável",0,I17)</f>
        <v>0.19</v>
      </c>
      <c r="H114" s="117">
        <f>F114*G114</f>
        <v>113.48699999999999</v>
      </c>
      <c r="I114" s="121">
        <f>E114-H114</f>
        <v>483.81299999999999</v>
      </c>
    </row>
    <row r="115" spans="1:12" ht="4.5" customHeight="1" x14ac:dyDescent="0.25"/>
    <row r="116" spans="1:12" ht="12" customHeight="1" x14ac:dyDescent="0.25">
      <c r="A116" s="162" t="s">
        <v>94</v>
      </c>
      <c r="B116" s="162"/>
      <c r="C116" s="162"/>
      <c r="D116" s="162"/>
      <c r="E116" s="162"/>
      <c r="F116" s="162"/>
      <c r="G116" s="162"/>
      <c r="H116" s="45">
        <f>H46+H91+H102</f>
        <v>2.1346531523760071</v>
      </c>
      <c r="I116" s="46">
        <f>I46+I91+I102</f>
        <v>4478.5605314981094</v>
      </c>
      <c r="J116" s="32"/>
      <c r="L116" s="32"/>
    </row>
    <row r="117" spans="1:12" s="51" customFormat="1" ht="4.5" customHeight="1" x14ac:dyDescent="0.25">
      <c r="A117" s="47"/>
      <c r="B117" s="47"/>
      <c r="C117" s="47"/>
      <c r="D117" s="47"/>
      <c r="E117" s="47"/>
      <c r="F117" s="47"/>
      <c r="G117" s="47"/>
      <c r="H117" s="48"/>
      <c r="I117" s="49"/>
      <c r="J117" s="50"/>
      <c r="L117" s="50"/>
    </row>
    <row r="118" spans="1:12" ht="11.25" customHeight="1" x14ac:dyDescent="0.25">
      <c r="A118" s="144" t="s">
        <v>95</v>
      </c>
      <c r="B118" s="144"/>
      <c r="C118" s="144"/>
      <c r="D118" s="144"/>
      <c r="E118" s="144"/>
      <c r="F118" s="144"/>
      <c r="G118" s="144"/>
      <c r="H118" s="144"/>
      <c r="I118" s="144"/>
    </row>
    <row r="119" spans="1:12" ht="33.75" customHeight="1" x14ac:dyDescent="0.25">
      <c r="A119" s="20" t="s">
        <v>31</v>
      </c>
      <c r="B119" s="145" t="s">
        <v>96</v>
      </c>
      <c r="C119" s="145"/>
      <c r="D119" s="145"/>
      <c r="E119" s="145"/>
      <c r="F119" s="145"/>
      <c r="G119" s="145"/>
      <c r="H119" s="20" t="s">
        <v>33</v>
      </c>
      <c r="I119" s="20" t="s">
        <v>34</v>
      </c>
    </row>
    <row r="120" spans="1:12" ht="15" customHeight="1" x14ac:dyDescent="0.25">
      <c r="A120" s="106">
        <v>1</v>
      </c>
      <c r="B120" s="125" t="s">
        <v>97</v>
      </c>
      <c r="C120" s="125"/>
      <c r="D120" s="125"/>
      <c r="E120" s="125"/>
      <c r="F120" s="125"/>
      <c r="G120" s="125"/>
      <c r="H120" s="21">
        <f t="shared" ref="H120:H126" si="6">I120/$I$132</f>
        <v>0</v>
      </c>
      <c r="I120" s="121">
        <v>0</v>
      </c>
    </row>
    <row r="121" spans="1:12" ht="15" customHeight="1" x14ac:dyDescent="0.25">
      <c r="A121" s="106">
        <v>2</v>
      </c>
      <c r="B121" s="124" t="s">
        <v>98</v>
      </c>
      <c r="C121" s="124"/>
      <c r="D121" s="124"/>
      <c r="E121" s="124"/>
      <c r="F121" s="124"/>
      <c r="G121" s="124"/>
      <c r="H121" s="21">
        <f t="shared" si="6"/>
        <v>0</v>
      </c>
      <c r="I121" s="121">
        <v>0</v>
      </c>
    </row>
    <row r="122" spans="1:12" ht="15" customHeight="1" x14ac:dyDescent="0.25">
      <c r="A122" s="106">
        <v>3</v>
      </c>
      <c r="B122" s="125" t="s">
        <v>99</v>
      </c>
      <c r="C122" s="125"/>
      <c r="D122" s="125"/>
      <c r="E122" s="125"/>
      <c r="F122" s="125"/>
      <c r="G122" s="125"/>
      <c r="H122" s="21">
        <f t="shared" si="6"/>
        <v>0</v>
      </c>
      <c r="I122" s="121">
        <v>0</v>
      </c>
    </row>
    <row r="123" spans="1:12" ht="15" customHeight="1" x14ac:dyDescent="0.25">
      <c r="A123" s="106">
        <v>4</v>
      </c>
      <c r="B123" s="125" t="s">
        <v>177</v>
      </c>
      <c r="C123" s="125"/>
      <c r="D123" s="125"/>
      <c r="E123" s="125"/>
      <c r="F123" s="125"/>
      <c r="G123" s="125"/>
      <c r="H123" s="21">
        <f t="shared" si="6"/>
        <v>0</v>
      </c>
      <c r="I123" s="121">
        <f>IF(F130=20%,G130,0)</f>
        <v>0</v>
      </c>
    </row>
    <row r="124" spans="1:12" ht="15" customHeight="1" x14ac:dyDescent="0.25">
      <c r="A124" s="106">
        <v>5</v>
      </c>
      <c r="B124" s="125" t="s">
        <v>179</v>
      </c>
      <c r="C124" s="125"/>
      <c r="D124" s="125"/>
      <c r="E124" s="125"/>
      <c r="F124" s="125"/>
      <c r="G124" s="125"/>
      <c r="H124" s="21">
        <f t="shared" si="6"/>
        <v>0</v>
      </c>
      <c r="I124" s="121">
        <v>0</v>
      </c>
    </row>
    <row r="125" spans="1:12" ht="15" customHeight="1" x14ac:dyDescent="0.25">
      <c r="A125" s="106">
        <v>6</v>
      </c>
      <c r="B125" s="125" t="s">
        <v>178</v>
      </c>
      <c r="C125" s="125"/>
      <c r="D125" s="125"/>
      <c r="E125" s="125"/>
      <c r="F125" s="125"/>
      <c r="G125" s="125"/>
      <c r="H125" s="21">
        <f t="shared" si="6"/>
        <v>0</v>
      </c>
      <c r="I125" s="121">
        <v>0</v>
      </c>
    </row>
    <row r="126" spans="1:12" ht="15" customHeight="1" x14ac:dyDescent="0.25">
      <c r="A126" s="106">
        <v>7</v>
      </c>
      <c r="B126" s="125" t="s">
        <v>100</v>
      </c>
      <c r="C126" s="125"/>
      <c r="D126" s="125"/>
      <c r="E126" s="125"/>
      <c r="F126" s="125"/>
      <c r="G126" s="125"/>
      <c r="H126" s="21">
        <f t="shared" si="6"/>
        <v>0</v>
      </c>
      <c r="I126" s="121">
        <v>0</v>
      </c>
    </row>
    <row r="127" spans="1:12" ht="15" customHeight="1" x14ac:dyDescent="0.25">
      <c r="A127" s="141" t="s">
        <v>101</v>
      </c>
      <c r="B127" s="141"/>
      <c r="C127" s="141"/>
      <c r="D127" s="141"/>
      <c r="E127" s="141"/>
      <c r="F127" s="141"/>
      <c r="G127" s="141"/>
      <c r="H127" s="23">
        <f>H120+H121+H122+H123+H124+H126</f>
        <v>0</v>
      </c>
      <c r="I127" s="52">
        <f>SUM(I120:I126)</f>
        <v>0</v>
      </c>
      <c r="J127" s="32"/>
    </row>
    <row r="128" spans="1:12" ht="46.5" customHeight="1" x14ac:dyDescent="0.25">
      <c r="B128" s="152" t="s">
        <v>180</v>
      </c>
      <c r="C128" s="152"/>
      <c r="D128" s="152"/>
      <c r="E128" s="152"/>
      <c r="F128" s="152"/>
      <c r="G128" s="152"/>
      <c r="H128" s="152"/>
      <c r="I128" s="152"/>
    </row>
    <row r="129" spans="1:12" ht="5.25" customHeight="1" x14ac:dyDescent="0.25"/>
    <row r="130" spans="1:12" ht="48.75" customHeight="1" x14ac:dyDescent="0.25">
      <c r="A130" s="168" t="s">
        <v>102</v>
      </c>
      <c r="B130" s="168"/>
      <c r="C130" s="168"/>
      <c r="D130" s="168"/>
      <c r="E130" s="168"/>
      <c r="F130" s="53">
        <f>I29</f>
        <v>0.1</v>
      </c>
      <c r="G130" s="54">
        <f>I132*F130</f>
        <v>434.04421678617456</v>
      </c>
      <c r="H130" s="118" t="s">
        <v>103</v>
      </c>
      <c r="I130" s="56">
        <f>I97</f>
        <v>138.11836363636365</v>
      </c>
    </row>
    <row r="131" spans="1:12" s="59" customFormat="1" ht="16.5" customHeight="1" x14ac:dyDescent="0.25">
      <c r="A131" s="169" t="s">
        <v>104</v>
      </c>
      <c r="B131" s="169"/>
      <c r="C131" s="118" t="s">
        <v>105</v>
      </c>
      <c r="D131" s="118" t="s">
        <v>106</v>
      </c>
      <c r="E131" s="118" t="s">
        <v>107</v>
      </c>
      <c r="F131" s="118" t="s">
        <v>108</v>
      </c>
      <c r="G131" s="118" t="s">
        <v>109</v>
      </c>
      <c r="H131" s="118" t="s">
        <v>110</v>
      </c>
      <c r="I131" s="57" t="s">
        <v>111</v>
      </c>
      <c r="J131" s="58"/>
    </row>
    <row r="132" spans="1:12" ht="16.5" customHeight="1" x14ac:dyDescent="0.25">
      <c r="A132" s="170">
        <f>I46</f>
        <v>2098.0272727272727</v>
      </c>
      <c r="B132" s="170"/>
      <c r="C132" s="119">
        <f>I66</f>
        <v>772.07403636363642</v>
      </c>
      <c r="D132" s="119">
        <f>I78</f>
        <v>534.87736699090908</v>
      </c>
      <c r="E132" s="119">
        <f>I85</f>
        <v>149.29562072727273</v>
      </c>
      <c r="F132" s="119">
        <f>I89</f>
        <v>196.83487105265456</v>
      </c>
      <c r="G132" s="119">
        <f>I102</f>
        <v>727.45136363636357</v>
      </c>
      <c r="H132" s="119">
        <f>A132+C132+D132+E132+F132+G132</f>
        <v>4478.5605314981094</v>
      </c>
      <c r="I132" s="119">
        <f>H132-I130</f>
        <v>4340.4421678617455</v>
      </c>
      <c r="J132" s="32"/>
    </row>
    <row r="133" spans="1:12" ht="4.5" customHeight="1" x14ac:dyDescent="0.25">
      <c r="A133" s="27"/>
      <c r="B133" s="171"/>
      <c r="C133" s="171"/>
      <c r="D133" s="171"/>
      <c r="E133" s="171"/>
      <c r="F133" s="171"/>
      <c r="G133" s="171"/>
      <c r="H133" s="171"/>
      <c r="I133" s="171"/>
    </row>
    <row r="134" spans="1:12" ht="33.75" customHeight="1" x14ac:dyDescent="0.25">
      <c r="A134" s="20" t="s">
        <v>40</v>
      </c>
      <c r="B134" s="145" t="s">
        <v>112</v>
      </c>
      <c r="C134" s="145"/>
      <c r="D134" s="145"/>
      <c r="E134" s="145"/>
      <c r="F134" s="145"/>
      <c r="G134" s="145"/>
      <c r="H134" s="20" t="s">
        <v>33</v>
      </c>
      <c r="I134" s="20" t="s">
        <v>34</v>
      </c>
    </row>
    <row r="135" spans="1:12" ht="15" customHeight="1" x14ac:dyDescent="0.25">
      <c r="A135" s="106">
        <v>1</v>
      </c>
      <c r="B135" s="125" t="s">
        <v>113</v>
      </c>
      <c r="C135" s="125"/>
      <c r="D135" s="125"/>
      <c r="E135" s="125"/>
      <c r="F135" s="125"/>
      <c r="G135" s="125"/>
      <c r="H135" s="21">
        <f>I135/$I$145</f>
        <v>0</v>
      </c>
      <c r="I135" s="121">
        <v>0</v>
      </c>
    </row>
    <row r="136" spans="1:12" ht="15" customHeight="1" x14ac:dyDescent="0.25">
      <c r="A136" s="106">
        <v>2</v>
      </c>
      <c r="B136" s="125" t="s">
        <v>114</v>
      </c>
      <c r="C136" s="125"/>
      <c r="D136" s="125"/>
      <c r="E136" s="125"/>
      <c r="F136" s="125"/>
      <c r="G136" s="125"/>
      <c r="H136" s="21">
        <f>I136/$I$145</f>
        <v>0</v>
      </c>
      <c r="I136" s="121">
        <v>0</v>
      </c>
    </row>
    <row r="137" spans="1:12" ht="35.65" customHeight="1" x14ac:dyDescent="0.25">
      <c r="A137" s="141" t="s">
        <v>166</v>
      </c>
      <c r="B137" s="141"/>
      <c r="C137" s="141"/>
      <c r="D137" s="141"/>
      <c r="E137" s="141"/>
      <c r="F137" s="141"/>
      <c r="G137" s="141"/>
      <c r="H137" s="23">
        <f>H135+H136</f>
        <v>0</v>
      </c>
      <c r="I137" s="24">
        <f>SUM(I135:I136)</f>
        <v>0</v>
      </c>
    </row>
    <row r="138" spans="1:12" ht="4.5" customHeight="1" x14ac:dyDescent="0.25"/>
    <row r="139" spans="1:12" ht="33.75" customHeight="1" x14ac:dyDescent="0.25">
      <c r="A139" s="20" t="s">
        <v>52</v>
      </c>
      <c r="B139" s="145" t="s">
        <v>115</v>
      </c>
      <c r="C139" s="145"/>
      <c r="D139" s="145"/>
      <c r="E139" s="145"/>
      <c r="F139" s="145"/>
      <c r="G139" s="145"/>
      <c r="H139" s="20" t="s">
        <v>33</v>
      </c>
      <c r="I139" s="20" t="s">
        <v>34</v>
      </c>
    </row>
    <row r="140" spans="1:12" ht="15" customHeight="1" x14ac:dyDescent="0.25">
      <c r="A140" s="106">
        <v>1</v>
      </c>
      <c r="B140" s="125" t="s">
        <v>115</v>
      </c>
      <c r="C140" s="125"/>
      <c r="D140" s="125"/>
      <c r="E140" s="125"/>
      <c r="F140" s="125"/>
      <c r="G140" s="125"/>
      <c r="H140" s="21">
        <f>I140/I145</f>
        <v>0</v>
      </c>
      <c r="I140" s="121">
        <v>0</v>
      </c>
    </row>
    <row r="141" spans="1:12" ht="36.6" customHeight="1" x14ac:dyDescent="0.25">
      <c r="A141" s="141" t="s">
        <v>165</v>
      </c>
      <c r="B141" s="141"/>
      <c r="C141" s="141"/>
      <c r="D141" s="141"/>
      <c r="E141" s="141"/>
      <c r="F141" s="141"/>
      <c r="G141" s="141"/>
      <c r="H141" s="23">
        <f>H140</f>
        <v>0</v>
      </c>
      <c r="I141" s="24">
        <f>I140</f>
        <v>0</v>
      </c>
      <c r="J141" s="32"/>
      <c r="K141" s="32"/>
      <c r="L141" s="2"/>
    </row>
    <row r="142" spans="1:12" ht="4.5" customHeight="1" x14ac:dyDescent="0.25">
      <c r="A142" s="26"/>
      <c r="B142" s="26"/>
      <c r="C142" s="26"/>
      <c r="D142" s="26"/>
      <c r="E142" s="26"/>
      <c r="F142" s="26"/>
      <c r="G142" s="26"/>
      <c r="H142" s="33"/>
      <c r="I142" s="34"/>
    </row>
    <row r="143" spans="1:12" ht="39" customHeight="1" x14ac:dyDescent="0.25">
      <c r="A143" s="172" t="s">
        <v>116</v>
      </c>
      <c r="B143" s="172"/>
      <c r="C143" s="172"/>
      <c r="D143" s="172"/>
      <c r="E143" s="172"/>
      <c r="F143" s="53">
        <v>0.18</v>
      </c>
      <c r="G143" s="54">
        <f>I145*F143</f>
        <v>781.27959021511413</v>
      </c>
      <c r="H143" s="118" t="s">
        <v>103</v>
      </c>
      <c r="I143" s="56">
        <f>I97</f>
        <v>138.11836363636365</v>
      </c>
      <c r="L143" s="2"/>
    </row>
    <row r="144" spans="1:12" s="59" customFormat="1" ht="16.5" customHeight="1" x14ac:dyDescent="0.25">
      <c r="A144" s="169" t="s">
        <v>104</v>
      </c>
      <c r="B144" s="169"/>
      <c r="C144" s="118" t="s">
        <v>105</v>
      </c>
      <c r="D144" s="118" t="s">
        <v>106</v>
      </c>
      <c r="E144" s="118" t="s">
        <v>107</v>
      </c>
      <c r="F144" s="118" t="s">
        <v>108</v>
      </c>
      <c r="G144" s="118" t="s">
        <v>109</v>
      </c>
      <c r="H144" s="118" t="s">
        <v>110</v>
      </c>
      <c r="I144" s="57" t="s">
        <v>111</v>
      </c>
      <c r="J144" s="58"/>
      <c r="L144" s="58"/>
    </row>
    <row r="145" spans="1:12" ht="16.5" customHeight="1" x14ac:dyDescent="0.25">
      <c r="A145" s="170">
        <f>I46</f>
        <v>2098.0272727272727</v>
      </c>
      <c r="B145" s="170"/>
      <c r="C145" s="119">
        <f>I66</f>
        <v>772.07403636363642</v>
      </c>
      <c r="D145" s="119">
        <f>I78</f>
        <v>534.87736699090908</v>
      </c>
      <c r="E145" s="119">
        <f>I85</f>
        <v>149.29562072727273</v>
      </c>
      <c r="F145" s="119">
        <f>I89</f>
        <v>196.83487105265456</v>
      </c>
      <c r="G145" s="119">
        <f>I102</f>
        <v>727.45136363636357</v>
      </c>
      <c r="H145" s="119">
        <f>A145+C145+D145+E145+F145+G145</f>
        <v>4478.5605314981094</v>
      </c>
      <c r="I145" s="119">
        <f>H145-I143</f>
        <v>4340.4421678617455</v>
      </c>
      <c r="J145" s="32"/>
      <c r="L145" s="2"/>
    </row>
    <row r="146" spans="1:12" ht="4.5" customHeight="1" x14ac:dyDescent="0.25"/>
    <row r="147" spans="1:12" ht="12" customHeight="1" x14ac:dyDescent="0.25">
      <c r="A147" s="162" t="s">
        <v>117</v>
      </c>
      <c r="B147" s="162"/>
      <c r="C147" s="162"/>
      <c r="D147" s="162"/>
      <c r="E147" s="162"/>
      <c r="F147" s="162"/>
      <c r="G147" s="162"/>
      <c r="H147" s="45">
        <f>H127+H137+H141</f>
        <v>0</v>
      </c>
      <c r="I147" s="46">
        <f>I127+I137+I141</f>
        <v>0</v>
      </c>
    </row>
    <row r="148" spans="1:12" ht="4.5" customHeight="1" x14ac:dyDescent="0.25"/>
    <row r="149" spans="1:12" ht="11.25" customHeight="1" x14ac:dyDescent="0.25">
      <c r="A149" s="144" t="s">
        <v>118</v>
      </c>
      <c r="B149" s="144"/>
      <c r="C149" s="144"/>
      <c r="D149" s="144"/>
      <c r="E149" s="144"/>
      <c r="F149" s="144"/>
      <c r="G149" s="144"/>
      <c r="H149" s="144"/>
      <c r="I149" s="144"/>
    </row>
    <row r="150" spans="1:12" ht="33.75" customHeight="1" x14ac:dyDescent="0.25">
      <c r="A150" s="20" t="s">
        <v>31</v>
      </c>
      <c r="B150" s="145" t="s">
        <v>203</v>
      </c>
      <c r="C150" s="145"/>
      <c r="D150" s="145"/>
      <c r="E150" s="145"/>
      <c r="F150" s="145"/>
      <c r="G150" s="145"/>
      <c r="H150" s="20" t="s">
        <v>33</v>
      </c>
      <c r="I150" s="20" t="s">
        <v>34</v>
      </c>
    </row>
    <row r="151" spans="1:12" ht="15" customHeight="1" x14ac:dyDescent="0.25">
      <c r="A151" s="106">
        <v>1</v>
      </c>
      <c r="B151" s="125" t="s">
        <v>119</v>
      </c>
      <c r="C151" s="125"/>
      <c r="D151" s="125"/>
      <c r="E151" s="125"/>
      <c r="F151" s="125"/>
      <c r="G151" s="125"/>
      <c r="H151" s="21">
        <f>I151/$I$116</f>
        <v>7.3239436619718301E-3</v>
      </c>
      <c r="I151" s="121">
        <f>($D$161/$E$162)*H161</f>
        <v>32.800725019422771</v>
      </c>
    </row>
    <row r="152" spans="1:12" ht="15" customHeight="1" x14ac:dyDescent="0.25">
      <c r="A152" s="106">
        <v>2</v>
      </c>
      <c r="B152" s="125" t="s">
        <v>120</v>
      </c>
      <c r="C152" s="125"/>
      <c r="D152" s="125"/>
      <c r="E152" s="125"/>
      <c r="F152" s="125"/>
      <c r="G152" s="125"/>
      <c r="H152" s="21">
        <f>I152/$I$116</f>
        <v>3.3802816901408447E-2</v>
      </c>
      <c r="I152" s="121">
        <f>($D$161/$E$162)*H162</f>
        <v>151.3879616281051</v>
      </c>
    </row>
    <row r="153" spans="1:12" ht="15" customHeight="1" x14ac:dyDescent="0.25">
      <c r="A153" s="106">
        <v>3</v>
      </c>
      <c r="B153" s="125" t="s">
        <v>11</v>
      </c>
      <c r="C153" s="125"/>
      <c r="D153" s="125"/>
      <c r="E153" s="125"/>
      <c r="F153" s="125"/>
      <c r="G153" s="125"/>
      <c r="H153" s="21">
        <f>I153/$I$116</f>
        <v>2.2535211267605635E-2</v>
      </c>
      <c r="I153" s="121">
        <f>($D$161/$E$162)*H163</f>
        <v>100.92530775207008</v>
      </c>
    </row>
    <row r="154" spans="1:12" ht="15" customHeight="1" x14ac:dyDescent="0.25">
      <c r="A154" s="106">
        <v>4</v>
      </c>
      <c r="B154" s="125" t="s">
        <v>205</v>
      </c>
      <c r="C154" s="125"/>
      <c r="D154" s="125"/>
      <c r="E154" s="125"/>
      <c r="F154" s="125"/>
      <c r="G154" s="125"/>
      <c r="H154" s="21">
        <f>I154/$I$116</f>
        <v>0</v>
      </c>
      <c r="I154" s="121">
        <f>($D$161/$E$162)*G164</f>
        <v>0</v>
      </c>
    </row>
    <row r="155" spans="1:12" ht="15" customHeight="1" x14ac:dyDescent="0.25">
      <c r="A155" s="106">
        <v>5</v>
      </c>
      <c r="B155" s="125" t="s">
        <v>121</v>
      </c>
      <c r="C155" s="125"/>
      <c r="D155" s="125"/>
      <c r="E155" s="125"/>
      <c r="F155" s="125"/>
      <c r="G155" s="125"/>
      <c r="H155" s="21">
        <f>I155/$I$116</f>
        <v>0</v>
      </c>
      <c r="I155" s="121">
        <f>($D$161/$E$162)*G165</f>
        <v>0</v>
      </c>
    </row>
    <row r="156" spans="1:12" ht="15" customHeight="1" x14ac:dyDescent="0.25">
      <c r="A156" s="141" t="s">
        <v>122</v>
      </c>
      <c r="B156" s="141"/>
      <c r="C156" s="141"/>
      <c r="D156" s="141"/>
      <c r="E156" s="141"/>
      <c r="F156" s="141"/>
      <c r="G156" s="141"/>
      <c r="H156" s="23">
        <f>H151+H152+H153+H154+H155</f>
        <v>6.3661971830985917E-2</v>
      </c>
      <c r="I156" s="24">
        <f>SUM(I151:I155)</f>
        <v>285.11399439959797</v>
      </c>
    </row>
    <row r="157" spans="1:12" ht="11.25" customHeight="1" x14ac:dyDescent="0.25">
      <c r="A157" s="104" t="s">
        <v>124</v>
      </c>
      <c r="B157" s="152" t="s">
        <v>123</v>
      </c>
      <c r="C157" s="152"/>
      <c r="D157" s="152"/>
      <c r="E157" s="152"/>
      <c r="F157" s="152"/>
      <c r="G157" s="152"/>
      <c r="H157" s="152"/>
      <c r="I157" s="152"/>
    </row>
    <row r="158" spans="1:12" ht="18.75" customHeight="1" x14ac:dyDescent="0.25">
      <c r="A158" s="104" t="s">
        <v>204</v>
      </c>
      <c r="B158" s="173" t="s">
        <v>125</v>
      </c>
      <c r="C158" s="173"/>
      <c r="D158" s="173"/>
      <c r="E158" s="173"/>
      <c r="F158" s="173"/>
      <c r="G158" s="173"/>
      <c r="H158" s="173"/>
      <c r="I158" s="173"/>
    </row>
    <row r="159" spans="1:12" ht="13.5" customHeight="1" x14ac:dyDescent="0.25">
      <c r="A159" s="157" t="s">
        <v>126</v>
      </c>
      <c r="B159" s="157"/>
      <c r="C159" s="157"/>
      <c r="D159" s="157"/>
      <c r="E159" s="157"/>
      <c r="F159" s="157"/>
      <c r="G159" s="157"/>
      <c r="H159" s="157"/>
      <c r="I159" s="157"/>
    </row>
    <row r="160" spans="1:12" ht="13.5" customHeight="1" x14ac:dyDescent="0.25">
      <c r="A160" s="139" t="s">
        <v>127</v>
      </c>
      <c r="B160" s="139"/>
      <c r="C160" s="106" t="s">
        <v>128</v>
      </c>
      <c r="D160" s="134" t="s">
        <v>129</v>
      </c>
      <c r="E160" s="134"/>
      <c r="F160" s="106" t="s">
        <v>130</v>
      </c>
      <c r="G160" s="214" t="s">
        <v>131</v>
      </c>
      <c r="H160" s="206" t="s">
        <v>132</v>
      </c>
      <c r="I160" s="206"/>
    </row>
    <row r="161" spans="1:10" ht="13.5" customHeight="1" x14ac:dyDescent="0.25">
      <c r="A161" s="176">
        <f>I116</f>
        <v>4478.5605314981094</v>
      </c>
      <c r="B161" s="176"/>
      <c r="C161" s="121">
        <f>I147</f>
        <v>0</v>
      </c>
      <c r="D161" s="177">
        <f>A161+C161</f>
        <v>4478.5605314981094</v>
      </c>
      <c r="E161" s="177"/>
      <c r="F161" s="106" t="str">
        <f>B151</f>
        <v>PIS</v>
      </c>
      <c r="G161" s="217">
        <v>1.6500000000000001E-2</v>
      </c>
      <c r="H161" s="207">
        <v>6.4999999999999997E-3</v>
      </c>
      <c r="I161" s="207"/>
      <c r="J161" s="32"/>
    </row>
    <row r="162" spans="1:10" ht="13.5" customHeight="1" x14ac:dyDescent="0.25">
      <c r="A162" s="213" t="s">
        <v>133</v>
      </c>
      <c r="B162" s="213"/>
      <c r="C162" s="214">
        <v>1</v>
      </c>
      <c r="D162" s="215">
        <f>G166/1</f>
        <v>0.1125</v>
      </c>
      <c r="E162" s="216">
        <f>C162-D162</f>
        <v>0.88749999999999996</v>
      </c>
      <c r="F162" s="106" t="str">
        <f>B152</f>
        <v>COFINS</v>
      </c>
      <c r="G162" s="217">
        <v>7.5999999999999998E-2</v>
      </c>
      <c r="H162" s="207">
        <v>0.03</v>
      </c>
      <c r="I162" s="207"/>
    </row>
    <row r="163" spans="1:10" ht="13.5" customHeight="1" x14ac:dyDescent="0.25">
      <c r="A163" s="209" t="s">
        <v>134</v>
      </c>
      <c r="B163" s="209"/>
      <c r="C163" s="210">
        <v>1</v>
      </c>
      <c r="D163" s="211">
        <f>H166</f>
        <v>5.6499999999999995E-2</v>
      </c>
      <c r="E163" s="212">
        <f>C163-D163</f>
        <v>0.94350000000000001</v>
      </c>
      <c r="F163" s="106" t="str">
        <f>B153</f>
        <v>ISS</v>
      </c>
      <c r="G163" s="217">
        <f>I11</f>
        <v>0.02</v>
      </c>
      <c r="H163" s="207">
        <f>I11</f>
        <v>0.02</v>
      </c>
      <c r="I163" s="207"/>
    </row>
    <row r="164" spans="1:10" ht="13.5" customHeight="1" x14ac:dyDescent="0.25">
      <c r="A164" s="174" t="s">
        <v>135</v>
      </c>
      <c r="B164" s="174"/>
      <c r="C164" s="106">
        <v>1</v>
      </c>
      <c r="D164" s="61">
        <v>0.09</v>
      </c>
      <c r="E164" s="62">
        <f>C164-D164</f>
        <v>0.91</v>
      </c>
      <c r="F164" s="106" t="s">
        <v>136</v>
      </c>
      <c r="G164" s="217">
        <v>0</v>
      </c>
      <c r="H164" s="207">
        <v>0</v>
      </c>
      <c r="I164" s="207"/>
    </row>
    <row r="165" spans="1:10" ht="13.5" customHeight="1" x14ac:dyDescent="0.25">
      <c r="A165" s="175" t="s">
        <v>137</v>
      </c>
      <c r="B165" s="175" t="s">
        <v>138</v>
      </c>
      <c r="C165" s="175"/>
      <c r="D165" s="175"/>
      <c r="E165" s="175"/>
      <c r="F165" s="113" t="s">
        <v>207</v>
      </c>
      <c r="G165" s="217">
        <v>0</v>
      </c>
      <c r="H165" s="207">
        <v>0</v>
      </c>
      <c r="I165" s="207"/>
    </row>
    <row r="166" spans="1:10" ht="18" customHeight="1" x14ac:dyDescent="0.25">
      <c r="A166" s="175"/>
      <c r="B166" s="175"/>
      <c r="C166" s="175"/>
      <c r="D166" s="175"/>
      <c r="E166" s="175"/>
      <c r="F166" s="115" t="s">
        <v>139</v>
      </c>
      <c r="G166" s="218">
        <f>SUM(G161:G165)</f>
        <v>0.1125</v>
      </c>
      <c r="H166" s="208">
        <f>SUM(H161:I165)</f>
        <v>5.6499999999999995E-2</v>
      </c>
      <c r="I166" s="208"/>
    </row>
    <row r="167" spans="1:10" ht="18" customHeight="1" x14ac:dyDescent="0.25">
      <c r="A167" s="104" t="s">
        <v>206</v>
      </c>
      <c r="B167" s="173" t="s">
        <v>141</v>
      </c>
      <c r="C167" s="173"/>
      <c r="D167" s="173"/>
      <c r="E167" s="173"/>
      <c r="F167" s="173"/>
      <c r="G167" s="173"/>
      <c r="H167" s="173"/>
      <c r="I167" s="173"/>
    </row>
    <row r="168" spans="1:10" ht="4.5" customHeight="1" x14ac:dyDescent="0.25">
      <c r="A168" s="63"/>
      <c r="B168" s="178"/>
      <c r="C168" s="178"/>
      <c r="D168" s="178"/>
      <c r="E168" s="178"/>
      <c r="F168" s="178"/>
      <c r="G168" s="178"/>
      <c r="H168" s="178"/>
      <c r="I168" s="178"/>
    </row>
    <row r="169" spans="1:10" ht="12" customHeight="1" x14ac:dyDescent="0.25">
      <c r="A169" s="162" t="s">
        <v>142</v>
      </c>
      <c r="B169" s="162"/>
      <c r="C169" s="162"/>
      <c r="D169" s="162"/>
      <c r="E169" s="162"/>
      <c r="F169" s="162"/>
      <c r="G169" s="162"/>
      <c r="H169" s="45">
        <f>H156</f>
        <v>6.3661971830985917E-2</v>
      </c>
      <c r="I169" s="46">
        <f>I156</f>
        <v>285.11399439959797</v>
      </c>
    </row>
    <row r="170" spans="1:10" ht="4.5" customHeight="1" x14ac:dyDescent="0.25"/>
    <row r="171" spans="1:10" ht="11.25" customHeight="1" x14ac:dyDescent="0.25">
      <c r="A171" s="179" t="s">
        <v>143</v>
      </c>
      <c r="B171" s="179"/>
      <c r="C171" s="179"/>
      <c r="D171" s="179"/>
      <c r="E171" s="179"/>
      <c r="F171" s="179"/>
      <c r="G171" s="179"/>
      <c r="H171" s="179"/>
      <c r="I171" s="179"/>
    </row>
    <row r="172" spans="1:10" ht="11.25" customHeight="1" x14ac:dyDescent="0.25">
      <c r="A172" s="144" t="s">
        <v>30</v>
      </c>
      <c r="B172" s="144"/>
      <c r="C172" s="144"/>
      <c r="D172" s="144"/>
      <c r="E172" s="144"/>
      <c r="F172" s="144"/>
      <c r="G172" s="144"/>
      <c r="H172" s="144"/>
      <c r="I172" s="144"/>
    </row>
    <row r="173" spans="1:10" ht="15" customHeight="1" x14ac:dyDescent="0.25">
      <c r="A173" s="106">
        <v>1</v>
      </c>
      <c r="B173" s="125" t="s">
        <v>144</v>
      </c>
      <c r="C173" s="125"/>
      <c r="D173" s="125"/>
      <c r="E173" s="125"/>
      <c r="F173" s="125"/>
      <c r="G173" s="125"/>
      <c r="H173" s="21">
        <f>I173/$G$196</f>
        <v>0.44042204422685716</v>
      </c>
      <c r="I173" s="64">
        <f>I46</f>
        <v>2098.0272727272727</v>
      </c>
    </row>
    <row r="174" spans="1:10" ht="15" customHeight="1" x14ac:dyDescent="0.25">
      <c r="A174" s="106">
        <v>2</v>
      </c>
      <c r="B174" s="125" t="s">
        <v>145</v>
      </c>
      <c r="C174" s="125"/>
      <c r="D174" s="125"/>
      <c r="E174" s="125"/>
      <c r="F174" s="125"/>
      <c r="G174" s="125"/>
      <c r="H174" s="21">
        <f>I174/$G$196</f>
        <v>0.34701822850144282</v>
      </c>
      <c r="I174" s="64">
        <f>I66+I78+I85+I89</f>
        <v>1653.0818951344729</v>
      </c>
    </row>
    <row r="175" spans="1:10" ht="15" customHeight="1" x14ac:dyDescent="0.25">
      <c r="A175" s="106">
        <v>3</v>
      </c>
      <c r="B175" s="125" t="s">
        <v>146</v>
      </c>
      <c r="C175" s="125"/>
      <c r="D175" s="125"/>
      <c r="E175" s="125"/>
      <c r="F175" s="125"/>
      <c r="G175" s="125"/>
      <c r="H175" s="21">
        <f>I175/$G$196</f>
        <v>0.15270803235644578</v>
      </c>
      <c r="I175" s="64">
        <f>I102</f>
        <v>727.45136363636357</v>
      </c>
    </row>
    <row r="176" spans="1:10" s="26" customFormat="1" ht="15" customHeight="1" x14ac:dyDescent="0.25">
      <c r="A176" s="162" t="s">
        <v>147</v>
      </c>
      <c r="B176" s="162"/>
      <c r="C176" s="162"/>
      <c r="D176" s="162"/>
      <c r="E176" s="162"/>
      <c r="F176" s="162"/>
      <c r="G176" s="162"/>
      <c r="H176" s="45">
        <f>H173+H174+H175</f>
        <v>0.94014830508474578</v>
      </c>
      <c r="I176" s="46">
        <f>SUM(I173:I175)</f>
        <v>4478.5605314981094</v>
      </c>
      <c r="J176" s="33"/>
    </row>
    <row r="177" spans="1:11" ht="4.5" customHeight="1" x14ac:dyDescent="0.25"/>
    <row r="178" spans="1:11" ht="11.25" customHeight="1" x14ac:dyDescent="0.25">
      <c r="A178" s="144" t="s">
        <v>95</v>
      </c>
      <c r="B178" s="144"/>
      <c r="C178" s="144"/>
      <c r="D178" s="144"/>
      <c r="E178" s="144"/>
      <c r="F178" s="144"/>
      <c r="G178" s="144"/>
      <c r="H178" s="144"/>
      <c r="I178" s="144"/>
    </row>
    <row r="179" spans="1:11" ht="15" customHeight="1" x14ac:dyDescent="0.25">
      <c r="A179" s="106">
        <v>1</v>
      </c>
      <c r="B179" s="125" t="s">
        <v>148</v>
      </c>
      <c r="C179" s="125"/>
      <c r="D179" s="125"/>
      <c r="E179" s="125"/>
      <c r="F179" s="125"/>
      <c r="G179" s="125"/>
      <c r="H179" s="21">
        <f>I179/$G$196</f>
        <v>0</v>
      </c>
      <c r="I179" s="121">
        <f>I127</f>
        <v>0</v>
      </c>
    </row>
    <row r="180" spans="1:11" ht="15" customHeight="1" x14ac:dyDescent="0.25">
      <c r="A180" s="106">
        <v>2</v>
      </c>
      <c r="B180" s="125" t="s">
        <v>149</v>
      </c>
      <c r="C180" s="125"/>
      <c r="D180" s="125"/>
      <c r="E180" s="125"/>
      <c r="F180" s="125"/>
      <c r="G180" s="125"/>
      <c r="H180" s="21">
        <f>I180/$G$196</f>
        <v>0</v>
      </c>
      <c r="I180" s="121">
        <f>I137</f>
        <v>0</v>
      </c>
    </row>
    <row r="181" spans="1:11" ht="15" customHeight="1" x14ac:dyDescent="0.25">
      <c r="A181" s="106">
        <v>3</v>
      </c>
      <c r="B181" s="125" t="s">
        <v>150</v>
      </c>
      <c r="C181" s="125"/>
      <c r="D181" s="125"/>
      <c r="E181" s="125"/>
      <c r="F181" s="125"/>
      <c r="G181" s="125"/>
      <c r="H181" s="21">
        <f>I181/$G$196</f>
        <v>0</v>
      </c>
      <c r="I181" s="121">
        <f>I141</f>
        <v>0</v>
      </c>
    </row>
    <row r="182" spans="1:11" ht="15" customHeight="1" x14ac:dyDescent="0.25">
      <c r="A182" s="162" t="s">
        <v>151</v>
      </c>
      <c r="B182" s="162"/>
      <c r="C182" s="162"/>
      <c r="D182" s="162"/>
      <c r="E182" s="162"/>
      <c r="F182" s="162"/>
      <c r="G182" s="162"/>
      <c r="H182" s="45">
        <f>H179+H180+H181</f>
        <v>0</v>
      </c>
      <c r="I182" s="46">
        <f>I179+I180+I181</f>
        <v>0</v>
      </c>
    </row>
    <row r="183" spans="1:11" ht="4.5" customHeight="1" x14ac:dyDescent="0.25"/>
    <row r="184" spans="1:11" ht="11.25" customHeight="1" x14ac:dyDescent="0.25">
      <c r="A184" s="144" t="s">
        <v>118</v>
      </c>
      <c r="B184" s="144"/>
      <c r="C184" s="144"/>
      <c r="D184" s="144"/>
      <c r="E184" s="144"/>
      <c r="F184" s="144"/>
      <c r="G184" s="144"/>
      <c r="H184" s="144"/>
      <c r="I184" s="144"/>
    </row>
    <row r="185" spans="1:11" ht="15" customHeight="1" x14ac:dyDescent="0.25">
      <c r="A185" s="106">
        <v>1</v>
      </c>
      <c r="B185" s="125" t="s">
        <v>152</v>
      </c>
      <c r="C185" s="125"/>
      <c r="D185" s="125"/>
      <c r="E185" s="125"/>
      <c r="F185" s="125"/>
      <c r="G185" s="125"/>
      <c r="H185" s="21">
        <f>I185/$G$196</f>
        <v>5.9851694915254244E-2</v>
      </c>
      <c r="I185" s="121">
        <f>I156</f>
        <v>285.11399439959797</v>
      </c>
    </row>
    <row r="186" spans="1:11" ht="15" customHeight="1" x14ac:dyDescent="0.25">
      <c r="A186" s="162" t="s">
        <v>153</v>
      </c>
      <c r="B186" s="162"/>
      <c r="C186" s="162"/>
      <c r="D186" s="162"/>
      <c r="E186" s="162"/>
      <c r="F186" s="162"/>
      <c r="G186" s="162"/>
      <c r="H186" s="45">
        <f>H185</f>
        <v>5.9851694915254244E-2</v>
      </c>
      <c r="I186" s="46">
        <f>I156</f>
        <v>285.11399439959797</v>
      </c>
      <c r="K186" s="39"/>
    </row>
    <row r="187" spans="1:11" ht="4.5" customHeight="1" x14ac:dyDescent="0.25"/>
    <row r="188" spans="1:11" ht="11.25" customHeight="1" x14ac:dyDescent="0.25">
      <c r="A188" s="184" t="s">
        <v>174</v>
      </c>
      <c r="B188" s="184"/>
      <c r="C188" s="184"/>
      <c r="D188" s="184"/>
      <c r="E188" s="184"/>
      <c r="F188" s="184"/>
      <c r="G188" s="184"/>
      <c r="H188" s="184"/>
      <c r="I188" s="184"/>
    </row>
    <row r="189" spans="1:11" ht="4.9000000000000004" customHeight="1" x14ac:dyDescent="0.25">
      <c r="A189" s="180"/>
      <c r="B189" s="180"/>
      <c r="C189" s="180"/>
      <c r="D189" s="180"/>
      <c r="E189" s="180"/>
      <c r="F189" s="180"/>
      <c r="G189" s="180"/>
      <c r="H189" s="180"/>
      <c r="I189" s="180"/>
    </row>
    <row r="190" spans="1:11" ht="22.5" customHeight="1" x14ac:dyDescent="0.25">
      <c r="A190" s="181" t="s">
        <v>187</v>
      </c>
      <c r="B190" s="182"/>
      <c r="C190" s="182"/>
      <c r="D190" s="182"/>
      <c r="E190" s="182"/>
      <c r="F190" s="182"/>
      <c r="G190" s="182"/>
      <c r="H190" s="183"/>
      <c r="I190" s="87">
        <f>I123*H196</f>
        <v>0</v>
      </c>
    </row>
    <row r="191" spans="1:11" ht="4.5" customHeight="1" x14ac:dyDescent="0.25">
      <c r="A191" s="107"/>
      <c r="B191" s="107"/>
      <c r="C191" s="107"/>
      <c r="D191" s="107"/>
      <c r="E191" s="107"/>
      <c r="F191" s="107"/>
      <c r="G191" s="88"/>
      <c r="H191" s="88"/>
      <c r="I191" s="88"/>
    </row>
    <row r="192" spans="1:11" ht="40.5" customHeight="1" x14ac:dyDescent="0.25">
      <c r="A192" s="184" t="s">
        <v>172</v>
      </c>
      <c r="B192" s="184"/>
      <c r="C192" s="184"/>
      <c r="D192" s="184"/>
      <c r="E192" s="184"/>
      <c r="F192" s="181"/>
      <c r="G192" s="185" t="s">
        <v>176</v>
      </c>
      <c r="H192" s="186"/>
      <c r="I192" s="187"/>
    </row>
    <row r="193" spans="1:9" ht="11.25" customHeight="1" x14ac:dyDescent="0.25">
      <c r="A193" s="184"/>
      <c r="B193" s="184"/>
      <c r="C193" s="184"/>
      <c r="D193" s="184"/>
      <c r="E193" s="184"/>
      <c r="F193" s="184"/>
      <c r="G193" s="89"/>
      <c r="H193" s="90"/>
      <c r="I193" s="91">
        <f>((H70+H76+H77+H82+H83+H84)+((H70+H76+H77+H82+H83+H84)*H66))*I46*H196</f>
        <v>807.78714334232734</v>
      </c>
    </row>
    <row r="194" spans="1:9" ht="4.9000000000000004" customHeight="1" x14ac:dyDescent="0.25">
      <c r="A194" s="180"/>
      <c r="B194" s="180"/>
      <c r="C194" s="180"/>
      <c r="D194" s="180"/>
      <c r="E194" s="180"/>
      <c r="F194" s="180"/>
      <c r="G194" s="180"/>
      <c r="H194" s="180"/>
      <c r="I194" s="180"/>
    </row>
    <row r="195" spans="1:9" ht="35.450000000000003" customHeight="1" x14ac:dyDescent="0.25">
      <c r="A195" s="188" t="s">
        <v>173</v>
      </c>
      <c r="B195" s="189"/>
      <c r="C195" s="189"/>
      <c r="D195" s="189"/>
      <c r="E195" s="189"/>
      <c r="F195" s="190"/>
      <c r="G195" s="73" t="s">
        <v>154</v>
      </c>
      <c r="H195" s="73" t="s">
        <v>155</v>
      </c>
      <c r="I195" s="73" t="s">
        <v>156</v>
      </c>
    </row>
    <row r="196" spans="1:9" ht="14.45" customHeight="1" x14ac:dyDescent="0.25">
      <c r="A196" s="191"/>
      <c r="B196" s="192"/>
      <c r="C196" s="192"/>
      <c r="D196" s="192"/>
      <c r="E196" s="192"/>
      <c r="F196" s="193"/>
      <c r="G196" s="81">
        <f>I176+I182+I186</f>
        <v>4763.6745258977071</v>
      </c>
      <c r="H196" s="108">
        <f>IF(D6="12x36",2,1)</f>
        <v>1</v>
      </c>
      <c r="I196" s="82">
        <f>G196*H196</f>
        <v>4763.6745258977071</v>
      </c>
    </row>
  </sheetData>
  <mergeCells count="183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5:B105"/>
    <mergeCell ref="A106:B106"/>
    <mergeCell ref="A108:I108"/>
    <mergeCell ref="A109:B109"/>
    <mergeCell ref="A110:B110"/>
    <mergeCell ref="A112:E112"/>
    <mergeCell ref="F112:I112"/>
    <mergeCell ref="B99:G99"/>
    <mergeCell ref="B100:G100"/>
    <mergeCell ref="B101:G101"/>
    <mergeCell ref="A102:G102"/>
    <mergeCell ref="B103:G103"/>
    <mergeCell ref="A104:I104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96"/>
  <sheetViews>
    <sheetView showGridLines="0" view="pageBreakPreview" topLeftCell="A142" zoomScale="130" zoomScaleNormal="130" zoomScaleSheetLayoutView="130" zoomScalePageLayoutView="130" workbookViewId="0">
      <selection activeCell="I154" sqref="I154"/>
    </sheetView>
  </sheetViews>
  <sheetFormatPr defaultColWidth="9.28515625" defaultRowHeight="11.25" x14ac:dyDescent="0.25"/>
  <cols>
    <col min="1" max="1" width="2.7109375" style="110" customWidth="1"/>
    <col min="2" max="2" width="11.42578125" style="110" customWidth="1"/>
    <col min="3" max="3" width="12.28515625" style="110" customWidth="1"/>
    <col min="4" max="4" width="12.7109375" style="110" customWidth="1"/>
    <col min="5" max="5" width="12.28515625" style="110" customWidth="1"/>
    <col min="6" max="6" width="11.5703125" style="110" customWidth="1"/>
    <col min="7" max="7" width="11.42578125" style="110" customWidth="1"/>
    <col min="8" max="8" width="9.42578125" style="110" customWidth="1"/>
    <col min="9" max="9" width="11.5703125" style="110" customWidth="1"/>
    <col min="10" max="10" width="11.28515625" style="2" customWidth="1"/>
    <col min="11" max="11" width="10" style="110" customWidth="1"/>
    <col min="12" max="12" width="9.28515625" style="110"/>
    <col min="13" max="15" width="22.42578125" style="110" customWidth="1"/>
    <col min="16" max="16384" width="9.28515625" style="110"/>
  </cols>
  <sheetData>
    <row r="1" spans="1:11" ht="27.75" customHeight="1" x14ac:dyDescent="0.25">
      <c r="A1" s="126" t="s">
        <v>0</v>
      </c>
      <c r="B1" s="126"/>
      <c r="C1" s="126"/>
      <c r="D1" s="126"/>
      <c r="E1" s="126"/>
      <c r="F1" s="126"/>
      <c r="G1" s="126"/>
      <c r="H1" s="126"/>
      <c r="I1" s="126"/>
      <c r="K1" s="3"/>
    </row>
    <row r="2" spans="1:11" ht="22.5" customHeight="1" x14ac:dyDescent="0.25">
      <c r="A2" s="126" t="s">
        <v>1</v>
      </c>
      <c r="B2" s="126"/>
      <c r="C2" s="127" t="s">
        <v>208</v>
      </c>
      <c r="D2" s="127"/>
      <c r="E2" s="128" t="s">
        <v>236</v>
      </c>
      <c r="F2" s="128"/>
      <c r="G2" s="128"/>
      <c r="H2" s="128"/>
      <c r="I2" s="128"/>
    </row>
    <row r="3" spans="1:11" ht="11.25" customHeight="1" x14ac:dyDescent="0.25">
      <c r="A3" s="126" t="s">
        <v>2</v>
      </c>
      <c r="B3" s="126"/>
      <c r="C3" s="4"/>
      <c r="D3" s="122"/>
      <c r="E3" s="6" t="s">
        <v>3</v>
      </c>
      <c r="F3" s="4"/>
      <c r="G3" s="122"/>
      <c r="H3" s="122"/>
      <c r="I3" s="122"/>
    </row>
    <row r="4" spans="1:11" ht="4.5" customHeight="1" x14ac:dyDescent="0.25"/>
    <row r="5" spans="1:11" ht="18.75" customHeight="1" x14ac:dyDescent="0.25">
      <c r="A5" s="124" t="s">
        <v>4</v>
      </c>
      <c r="B5" s="124"/>
      <c r="C5" s="124"/>
      <c r="D5" s="129" t="s">
        <v>212</v>
      </c>
      <c r="E5" s="129"/>
      <c r="F5" s="129"/>
      <c r="G5" s="130" t="str">
        <f>IF(D6="12x36","Regime de trabalho:","Quantidade de HORAS/MÊS")</f>
        <v>Quantidade de HORAS/MÊS</v>
      </c>
      <c r="H5" s="130"/>
      <c r="I5" s="131">
        <f>IF(D6="12x36",D6,5*D6)</f>
        <v>200</v>
      </c>
    </row>
    <row r="6" spans="1:11" ht="18.75" customHeight="1" x14ac:dyDescent="0.25">
      <c r="A6" s="124" t="str">
        <f>IF(D6="12x36","Regime de trabalho:","Regime de trabalho (horas semanais):")</f>
        <v>Regime de trabalho (horas semanais):</v>
      </c>
      <c r="B6" s="124"/>
      <c r="C6" s="124"/>
      <c r="D6" s="124">
        <v>40</v>
      </c>
      <c r="E6" s="124"/>
      <c r="F6" s="124"/>
      <c r="G6" s="130"/>
      <c r="H6" s="130"/>
      <c r="I6" s="131"/>
    </row>
    <row r="7" spans="1:11" ht="22.5" customHeight="1" x14ac:dyDescent="0.25">
      <c r="A7" s="124" t="s">
        <v>5</v>
      </c>
      <c r="B7" s="124"/>
      <c r="C7" s="124"/>
      <c r="D7" s="125" t="s">
        <v>235</v>
      </c>
      <c r="E7" s="125"/>
      <c r="F7" s="125"/>
      <c r="G7" s="132" t="s">
        <v>6</v>
      </c>
      <c r="H7" s="132"/>
      <c r="I7" s="123" t="s">
        <v>175</v>
      </c>
    </row>
    <row r="8" spans="1:11" ht="22.5" customHeight="1" x14ac:dyDescent="0.25">
      <c r="A8" s="124" t="s">
        <v>7</v>
      </c>
      <c r="B8" s="124"/>
      <c r="C8" s="124"/>
      <c r="D8" s="125" t="s">
        <v>14</v>
      </c>
      <c r="E8" s="125"/>
      <c r="F8" s="125"/>
      <c r="G8" s="132"/>
      <c r="H8" s="132"/>
      <c r="I8" s="123"/>
    </row>
    <row r="9" spans="1:11" ht="24.75" customHeight="1" x14ac:dyDescent="0.25">
      <c r="A9" s="124" t="s">
        <v>8</v>
      </c>
      <c r="B9" s="124"/>
      <c r="C9" s="124"/>
      <c r="D9" s="124" t="s">
        <v>227</v>
      </c>
      <c r="E9" s="124"/>
      <c r="F9" s="124"/>
      <c r="G9" s="132" t="s">
        <v>9</v>
      </c>
      <c r="H9" s="132"/>
      <c r="I9" s="112" t="s">
        <v>175</v>
      </c>
    </row>
    <row r="10" spans="1:11" ht="32.25" customHeight="1" x14ac:dyDescent="0.25">
      <c r="A10" s="133" t="s">
        <v>168</v>
      </c>
      <c r="B10" s="133"/>
      <c r="C10" s="133"/>
      <c r="D10" s="133"/>
      <c r="E10" s="133"/>
      <c r="F10" s="133"/>
      <c r="G10" s="111" t="s">
        <v>10</v>
      </c>
      <c r="H10" s="114">
        <v>220</v>
      </c>
      <c r="I10" s="10">
        <v>2307.83</v>
      </c>
    </row>
    <row r="11" spans="1:11" ht="11.25" customHeight="1" x14ac:dyDescent="0.25">
      <c r="A11" s="134" t="s">
        <v>11</v>
      </c>
      <c r="B11" s="134"/>
      <c r="C11" s="134"/>
      <c r="D11" s="134"/>
      <c r="E11" s="134"/>
      <c r="F11" s="134"/>
      <c r="G11" s="114" t="str">
        <f>D9</f>
        <v>Lajeado</v>
      </c>
      <c r="H11" s="114" t="s">
        <v>12</v>
      </c>
      <c r="I11" s="11">
        <v>2.5000000000000001E-2</v>
      </c>
    </row>
    <row r="12" spans="1:11" ht="15" customHeight="1" x14ac:dyDescent="0.25">
      <c r="A12" s="134" t="s">
        <v>13</v>
      </c>
      <c r="B12" s="134"/>
      <c r="C12" s="134"/>
      <c r="D12" s="134"/>
      <c r="E12" s="134"/>
      <c r="F12" s="134"/>
      <c r="G12" s="135" t="s">
        <v>14</v>
      </c>
      <c r="H12" s="114" t="s">
        <v>15</v>
      </c>
      <c r="I12" s="10">
        <v>5.75</v>
      </c>
    </row>
    <row r="13" spans="1:11" x14ac:dyDescent="0.25">
      <c r="A13" s="134"/>
      <c r="B13" s="134"/>
      <c r="C13" s="134"/>
      <c r="D13" s="134"/>
      <c r="E13" s="134"/>
      <c r="F13" s="134"/>
      <c r="G13" s="135"/>
      <c r="H13" s="114" t="s">
        <v>16</v>
      </c>
      <c r="I13" s="12">
        <v>22</v>
      </c>
    </row>
    <row r="14" spans="1:11" x14ac:dyDescent="0.25">
      <c r="A14" s="134"/>
      <c r="B14" s="134"/>
      <c r="C14" s="134"/>
      <c r="D14" s="134"/>
      <c r="E14" s="134"/>
      <c r="F14" s="134"/>
      <c r="G14" s="135"/>
      <c r="H14" s="114" t="s">
        <v>17</v>
      </c>
      <c r="I14" s="112">
        <v>0.06</v>
      </c>
    </row>
    <row r="15" spans="1:11" ht="11.25" customHeight="1" x14ac:dyDescent="0.25">
      <c r="A15" s="134" t="s">
        <v>167</v>
      </c>
      <c r="B15" s="134"/>
      <c r="C15" s="134"/>
      <c r="D15" s="134"/>
      <c r="E15" s="134"/>
      <c r="F15" s="134"/>
      <c r="G15" s="135" t="s">
        <v>14</v>
      </c>
      <c r="H15" s="114" t="s">
        <v>15</v>
      </c>
      <c r="I15" s="10">
        <v>27.15</v>
      </c>
    </row>
    <row r="16" spans="1:11" ht="11.25" customHeight="1" x14ac:dyDescent="0.25">
      <c r="A16" s="134"/>
      <c r="B16" s="134"/>
      <c r="C16" s="134"/>
      <c r="D16" s="134"/>
      <c r="E16" s="134"/>
      <c r="F16" s="134"/>
      <c r="G16" s="135"/>
      <c r="H16" s="114" t="s">
        <v>16</v>
      </c>
      <c r="I16" s="12">
        <v>22</v>
      </c>
    </row>
    <row r="17" spans="1:9" x14ac:dyDescent="0.25">
      <c r="A17" s="134"/>
      <c r="B17" s="134"/>
      <c r="C17" s="134"/>
      <c r="D17" s="134"/>
      <c r="E17" s="134"/>
      <c r="F17" s="134"/>
      <c r="G17" s="135"/>
      <c r="H17" s="114" t="s">
        <v>17</v>
      </c>
      <c r="I17" s="112">
        <v>0.19</v>
      </c>
    </row>
    <row r="18" spans="1:9" ht="11.25" customHeight="1" x14ac:dyDescent="0.25">
      <c r="A18" s="134" t="s">
        <v>19</v>
      </c>
      <c r="B18" s="134"/>
      <c r="C18" s="134"/>
      <c r="D18" s="134"/>
      <c r="E18" s="134"/>
      <c r="F18" s="134"/>
      <c r="G18" s="135" t="s">
        <v>14</v>
      </c>
      <c r="H18" s="114" t="s">
        <v>15</v>
      </c>
      <c r="I18" s="10" t="s">
        <v>175</v>
      </c>
    </row>
    <row r="19" spans="1:9" x14ac:dyDescent="0.25">
      <c r="A19" s="134"/>
      <c r="B19" s="134"/>
      <c r="C19" s="134"/>
      <c r="D19" s="134"/>
      <c r="E19" s="134"/>
      <c r="F19" s="134"/>
      <c r="G19" s="135"/>
      <c r="H19" s="114" t="s">
        <v>16</v>
      </c>
      <c r="I19" s="12" t="s">
        <v>175</v>
      </c>
    </row>
    <row r="20" spans="1:9" x14ac:dyDescent="0.25">
      <c r="A20" s="140"/>
      <c r="B20" s="140"/>
      <c r="C20" s="140"/>
      <c r="D20" s="140"/>
      <c r="E20" s="140"/>
      <c r="F20" s="140"/>
      <c r="G20" s="135"/>
      <c r="H20" s="114" t="s">
        <v>17</v>
      </c>
      <c r="I20" s="112" t="s">
        <v>175</v>
      </c>
    </row>
    <row r="21" spans="1:9" ht="14.25" customHeight="1" x14ac:dyDescent="0.25">
      <c r="A21" s="139" t="s">
        <v>194</v>
      </c>
      <c r="B21" s="139"/>
      <c r="C21" s="139"/>
      <c r="D21" s="139"/>
      <c r="E21" s="139"/>
      <c r="F21" s="139"/>
      <c r="G21" s="114" t="s">
        <v>14</v>
      </c>
      <c r="H21" s="116" t="s">
        <v>20</v>
      </c>
      <c r="I21" s="98">
        <v>80</v>
      </c>
    </row>
    <row r="22" spans="1:9" ht="14.25" customHeight="1" x14ac:dyDescent="0.25">
      <c r="A22" s="139" t="s">
        <v>193</v>
      </c>
      <c r="B22" s="139"/>
      <c r="C22" s="139"/>
      <c r="D22" s="139"/>
      <c r="E22" s="139"/>
      <c r="F22" s="139"/>
      <c r="G22" s="114" t="s">
        <v>14</v>
      </c>
      <c r="H22" s="116" t="s">
        <v>20</v>
      </c>
      <c r="I22" s="98">
        <v>25.52</v>
      </c>
    </row>
    <row r="23" spans="1:9" ht="14.25" customHeight="1" x14ac:dyDescent="0.25">
      <c r="A23" s="134" t="s">
        <v>169</v>
      </c>
      <c r="B23" s="136"/>
      <c r="C23" s="136"/>
      <c r="D23" s="136"/>
      <c r="E23" s="136"/>
      <c r="F23" s="137"/>
      <c r="G23" s="97" t="s">
        <v>14</v>
      </c>
      <c r="H23" s="116" t="s">
        <v>20</v>
      </c>
      <c r="I23" s="14" t="s">
        <v>175</v>
      </c>
    </row>
    <row r="24" spans="1:9" ht="22.5" customHeight="1" x14ac:dyDescent="0.25">
      <c r="A24" s="138" t="s">
        <v>21</v>
      </c>
      <c r="B24" s="138"/>
      <c r="C24" s="138"/>
      <c r="D24" s="138"/>
      <c r="E24" s="138"/>
      <c r="F24" s="138"/>
      <c r="G24" s="116"/>
      <c r="H24" s="116" t="s">
        <v>22</v>
      </c>
      <c r="I24" s="16" t="s">
        <v>175</v>
      </c>
    </row>
    <row r="25" spans="1:9" ht="34.5" customHeight="1" x14ac:dyDescent="0.25">
      <c r="A25" s="139" t="s">
        <v>23</v>
      </c>
      <c r="B25" s="139"/>
      <c r="C25" s="139"/>
      <c r="D25" s="139"/>
      <c r="E25" s="139"/>
      <c r="F25" s="139"/>
      <c r="G25" s="114"/>
      <c r="H25" s="114" t="s">
        <v>24</v>
      </c>
      <c r="I25" s="10">
        <f>I38</f>
        <v>2098.0272727272727</v>
      </c>
    </row>
    <row r="26" spans="1:9" ht="15" customHeight="1" x14ac:dyDescent="0.25">
      <c r="A26" s="139" t="s">
        <v>25</v>
      </c>
      <c r="B26" s="139"/>
      <c r="C26" s="139"/>
      <c r="D26" s="139"/>
      <c r="E26" s="139"/>
      <c r="F26" s="139"/>
      <c r="G26" s="116"/>
      <c r="H26" s="17" t="s">
        <v>26</v>
      </c>
      <c r="I26" s="18" t="s">
        <v>175</v>
      </c>
    </row>
    <row r="27" spans="1:9" ht="15" customHeight="1" x14ac:dyDescent="0.25">
      <c r="A27" s="139"/>
      <c r="B27" s="139"/>
      <c r="C27" s="139"/>
      <c r="D27" s="139"/>
      <c r="E27" s="139"/>
      <c r="F27" s="139"/>
      <c r="G27" s="116"/>
      <c r="H27" s="19" t="s">
        <v>27</v>
      </c>
      <c r="I27" s="112" t="s">
        <v>175</v>
      </c>
    </row>
    <row r="28" spans="1:9" ht="26.25" customHeight="1" x14ac:dyDescent="0.25">
      <c r="A28" s="139" t="s">
        <v>28</v>
      </c>
      <c r="B28" s="139"/>
      <c r="C28" s="139"/>
      <c r="D28" s="139"/>
      <c r="E28" s="139"/>
      <c r="F28" s="139"/>
      <c r="G28" s="116"/>
      <c r="H28" s="114" t="s">
        <v>26</v>
      </c>
      <c r="I28" s="18" t="s">
        <v>175</v>
      </c>
    </row>
    <row r="29" spans="1:9" ht="35.25" customHeight="1" x14ac:dyDescent="0.25">
      <c r="A29" s="139" t="s">
        <v>29</v>
      </c>
      <c r="B29" s="139"/>
      <c r="C29" s="139"/>
      <c r="D29" s="139"/>
      <c r="E29" s="139"/>
      <c r="F29" s="139"/>
      <c r="G29" s="114"/>
      <c r="H29" s="111" t="s">
        <v>22</v>
      </c>
      <c r="I29" s="112">
        <v>0.1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>
        <v>10</v>
      </c>
    </row>
    <row r="31" spans="1:9" ht="1.1499999999999999" customHeight="1" x14ac:dyDescent="0.25">
      <c r="A31" s="142"/>
      <c r="B31" s="142"/>
      <c r="C31" s="142"/>
      <c r="D31" s="142"/>
      <c r="E31" s="142"/>
      <c r="F31" s="142"/>
      <c r="G31" s="142"/>
      <c r="H31" s="142"/>
      <c r="I31" s="142"/>
    </row>
    <row r="32" spans="1:9" ht="1.1499999999999999" customHeight="1" x14ac:dyDescent="0.25">
      <c r="A32" s="142"/>
      <c r="B32" s="142"/>
      <c r="C32" s="142"/>
      <c r="D32" s="142"/>
      <c r="E32" s="142"/>
      <c r="F32" s="142"/>
      <c r="G32" s="142"/>
      <c r="H32" s="142"/>
      <c r="I32" s="142"/>
    </row>
    <row r="33" spans="1:10" ht="1.1499999999999999" customHeight="1" x14ac:dyDescent="0.25">
      <c r="A33" s="142"/>
      <c r="B33" s="142"/>
      <c r="C33" s="142"/>
      <c r="D33" s="142"/>
      <c r="E33" s="142"/>
      <c r="F33" s="142"/>
      <c r="G33" s="142"/>
      <c r="H33" s="142"/>
      <c r="I33" s="142"/>
    </row>
    <row r="34" spans="1:10" ht="1.1499999999999999" customHeight="1" x14ac:dyDescent="0.25">
      <c r="A34" s="142"/>
      <c r="B34" s="142"/>
      <c r="C34" s="142"/>
      <c r="D34" s="142"/>
      <c r="E34" s="142"/>
      <c r="F34" s="142"/>
      <c r="G34" s="142"/>
      <c r="H34" s="142"/>
      <c r="I34" s="142"/>
    </row>
    <row r="35" spans="1:10" ht="1.1499999999999999" customHeight="1" x14ac:dyDescent="0.25">
      <c r="A35" s="143"/>
      <c r="B35" s="143"/>
      <c r="C35" s="143"/>
      <c r="D35" s="143"/>
      <c r="E35" s="143"/>
      <c r="F35" s="143"/>
      <c r="G35" s="143"/>
      <c r="H35" s="143"/>
      <c r="I35" s="143"/>
    </row>
    <row r="36" spans="1:10" ht="8.25" customHeight="1" x14ac:dyDescent="0.25">
      <c r="A36" s="144" t="s">
        <v>30</v>
      </c>
      <c r="B36" s="144"/>
      <c r="C36" s="144"/>
      <c r="D36" s="144"/>
      <c r="E36" s="144"/>
      <c r="F36" s="144"/>
      <c r="G36" s="144"/>
      <c r="H36" s="144"/>
      <c r="I36" s="144"/>
    </row>
    <row r="37" spans="1:10" ht="33.75" customHeight="1" x14ac:dyDescent="0.25">
      <c r="A37" s="20" t="s">
        <v>31</v>
      </c>
      <c r="B37" s="145" t="s">
        <v>32</v>
      </c>
      <c r="C37" s="145"/>
      <c r="D37" s="145"/>
      <c r="E37" s="145"/>
      <c r="F37" s="145"/>
      <c r="G37" s="145"/>
      <c r="H37" s="20" t="s">
        <v>33</v>
      </c>
      <c r="I37" s="20" t="s">
        <v>34</v>
      </c>
    </row>
    <row r="38" spans="1:10" ht="15" customHeight="1" x14ac:dyDescent="0.25">
      <c r="A38" s="106">
        <v>1</v>
      </c>
      <c r="B38" s="125" t="s">
        <v>35</v>
      </c>
      <c r="C38" s="125"/>
      <c r="D38" s="125"/>
      <c r="E38" s="125"/>
      <c r="F38" s="125"/>
      <c r="G38" s="125"/>
      <c r="H38" s="21">
        <f t="shared" ref="H38:H45" si="0">I38/$I$46</f>
        <v>1</v>
      </c>
      <c r="I38" s="121">
        <f>IF(D6="12x36",I10,I10/H10*I5)</f>
        <v>2098.0272727272727</v>
      </c>
    </row>
    <row r="39" spans="1:10" ht="15" customHeight="1" x14ac:dyDescent="0.25">
      <c r="A39" s="106">
        <f t="shared" ref="A39:A45" si="1">A38+1</f>
        <v>2</v>
      </c>
      <c r="B39" s="125" t="s">
        <v>36</v>
      </c>
      <c r="C39" s="125"/>
      <c r="D39" s="125"/>
      <c r="E39" s="125"/>
      <c r="F39" s="125"/>
      <c r="G39" s="125"/>
      <c r="H39" s="21">
        <f t="shared" si="0"/>
        <v>0</v>
      </c>
      <c r="I39" s="121">
        <f>IF(I9=30%,I38*I9,0)</f>
        <v>0</v>
      </c>
    </row>
    <row r="40" spans="1:10" ht="15" customHeight="1" x14ac:dyDescent="0.25">
      <c r="A40" s="106">
        <f t="shared" si="1"/>
        <v>3</v>
      </c>
      <c r="B40" s="125" t="s">
        <v>199</v>
      </c>
      <c r="C40" s="125"/>
      <c r="D40" s="125"/>
      <c r="E40" s="125"/>
      <c r="F40" s="125"/>
      <c r="G40" s="125"/>
      <c r="H40" s="21">
        <f t="shared" si="0"/>
        <v>0</v>
      </c>
      <c r="I40" s="121">
        <f>IF(I7=10%,I25*I7,0)</f>
        <v>0</v>
      </c>
    </row>
    <row r="41" spans="1:10" ht="15" customHeight="1" x14ac:dyDescent="0.25">
      <c r="A41" s="106">
        <f t="shared" si="1"/>
        <v>4</v>
      </c>
      <c r="B41" s="125" t="s">
        <v>198</v>
      </c>
      <c r="C41" s="125"/>
      <c r="D41" s="125"/>
      <c r="E41" s="125"/>
      <c r="F41" s="125"/>
      <c r="G41" s="125"/>
      <c r="H41" s="21">
        <f t="shared" si="0"/>
        <v>0</v>
      </c>
      <c r="I41" s="121">
        <f>IF(I7=20%,I25*I7,0)</f>
        <v>0</v>
      </c>
    </row>
    <row r="42" spans="1:10" ht="15" customHeight="1" x14ac:dyDescent="0.25">
      <c r="A42" s="106">
        <f t="shared" si="1"/>
        <v>5</v>
      </c>
      <c r="B42" s="125" t="s">
        <v>197</v>
      </c>
      <c r="C42" s="125"/>
      <c r="D42" s="125"/>
      <c r="E42" s="125"/>
      <c r="F42" s="125"/>
      <c r="G42" s="125"/>
      <c r="H42" s="21">
        <f t="shared" si="0"/>
        <v>0</v>
      </c>
      <c r="I42" s="121">
        <f>IF(I7=40%,I25*I7,0)</f>
        <v>0</v>
      </c>
    </row>
    <row r="43" spans="1:10" ht="15" customHeight="1" x14ac:dyDescent="0.25">
      <c r="A43" s="106">
        <f t="shared" si="1"/>
        <v>6</v>
      </c>
      <c r="B43" s="125" t="s">
        <v>162</v>
      </c>
      <c r="C43" s="125"/>
      <c r="D43" s="125"/>
      <c r="E43" s="125"/>
      <c r="F43" s="125"/>
      <c r="G43" s="125"/>
      <c r="H43" s="21">
        <f t="shared" si="0"/>
        <v>0</v>
      </c>
      <c r="I43" s="121">
        <f>IF(I24="Não aplicável",0,I38*I24)</f>
        <v>0</v>
      </c>
    </row>
    <row r="44" spans="1:10" ht="15" customHeight="1" x14ac:dyDescent="0.25">
      <c r="A44" s="106">
        <f t="shared" si="1"/>
        <v>7</v>
      </c>
      <c r="B44" s="125" t="s">
        <v>37</v>
      </c>
      <c r="C44" s="125"/>
      <c r="D44" s="125"/>
      <c r="E44" s="125"/>
      <c r="F44" s="125"/>
      <c r="G44" s="125"/>
      <c r="H44" s="21">
        <f t="shared" si="0"/>
        <v>0</v>
      </c>
      <c r="I44" s="121">
        <f>IF(I26="Não aplicável",0,(I38+I39+I40+I41+I42+I43)/I5*I26*(1+I27))</f>
        <v>0</v>
      </c>
    </row>
    <row r="45" spans="1:10" ht="23.25" customHeight="1" x14ac:dyDescent="0.25">
      <c r="A45" s="106">
        <f t="shared" si="1"/>
        <v>8</v>
      </c>
      <c r="B45" s="125" t="s">
        <v>38</v>
      </c>
      <c r="C45" s="125"/>
      <c r="D45" s="125"/>
      <c r="E45" s="125"/>
      <c r="F45" s="125"/>
      <c r="G45" s="125"/>
      <c r="H45" s="21">
        <f t="shared" si="0"/>
        <v>0</v>
      </c>
      <c r="I45" s="121">
        <f>IF(I26="Não aplicável",0,I26/I13*5*(I10/H10*(1+I27)))</f>
        <v>0</v>
      </c>
    </row>
    <row r="46" spans="1:10" s="26" customFormat="1" ht="15" customHeight="1" x14ac:dyDescent="0.25">
      <c r="A46" s="141" t="s">
        <v>39</v>
      </c>
      <c r="B46" s="141"/>
      <c r="C46" s="141"/>
      <c r="D46" s="141"/>
      <c r="E46" s="141"/>
      <c r="F46" s="141"/>
      <c r="G46" s="141"/>
      <c r="H46" s="23">
        <f>SUM(H38:H45)</f>
        <v>1</v>
      </c>
      <c r="I46" s="24">
        <f>SUM(I38:I45)</f>
        <v>2098.0272727272727</v>
      </c>
      <c r="J46" s="25"/>
    </row>
    <row r="47" spans="1:10" s="26" customFormat="1" ht="34.9" customHeight="1" x14ac:dyDescent="0.25">
      <c r="A47" s="146" t="s">
        <v>140</v>
      </c>
      <c r="B47" s="149" t="s">
        <v>196</v>
      </c>
      <c r="C47" s="149"/>
      <c r="D47" s="149"/>
      <c r="E47" s="149"/>
      <c r="F47" s="149"/>
      <c r="G47" s="149"/>
      <c r="H47" s="149"/>
      <c r="I47" s="149"/>
      <c r="J47" s="25"/>
    </row>
    <row r="48" spans="1:10" s="26" customFormat="1" ht="1.1499999999999999" customHeight="1" x14ac:dyDescent="0.25">
      <c r="A48" s="147"/>
      <c r="B48" s="150"/>
      <c r="C48" s="150"/>
      <c r="D48" s="150"/>
      <c r="E48" s="150"/>
      <c r="F48" s="150"/>
      <c r="G48" s="150"/>
      <c r="H48" s="150"/>
      <c r="I48" s="150"/>
      <c r="J48" s="25"/>
    </row>
    <row r="49" spans="1:10" s="26" customFormat="1" ht="1.1499999999999999" customHeight="1" x14ac:dyDescent="0.25">
      <c r="A49" s="147"/>
      <c r="B49" s="150"/>
      <c r="C49" s="150"/>
      <c r="D49" s="150"/>
      <c r="E49" s="150"/>
      <c r="F49" s="150"/>
      <c r="G49" s="150"/>
      <c r="H49" s="150"/>
      <c r="I49" s="150"/>
      <c r="J49" s="25"/>
    </row>
    <row r="50" spans="1:10" s="26" customFormat="1" ht="1.1499999999999999" customHeight="1" x14ac:dyDescent="0.25">
      <c r="A50" s="147"/>
      <c r="B50" s="150"/>
      <c r="C50" s="150"/>
      <c r="D50" s="150"/>
      <c r="E50" s="150"/>
      <c r="F50" s="150"/>
      <c r="G50" s="150"/>
      <c r="H50" s="150"/>
      <c r="I50" s="150"/>
      <c r="J50" s="25"/>
    </row>
    <row r="51" spans="1:10" s="26" customFormat="1" ht="1.1499999999999999" customHeight="1" x14ac:dyDescent="0.25">
      <c r="A51" s="147"/>
      <c r="B51" s="150"/>
      <c r="C51" s="150"/>
      <c r="D51" s="150"/>
      <c r="E51" s="150"/>
      <c r="F51" s="150"/>
      <c r="G51" s="150"/>
      <c r="H51" s="150"/>
      <c r="I51" s="150"/>
      <c r="J51" s="25"/>
    </row>
    <row r="52" spans="1:10" s="26" customFormat="1" ht="1.1499999999999999" customHeight="1" x14ac:dyDescent="0.25">
      <c r="A52" s="147"/>
      <c r="B52" s="150"/>
      <c r="C52" s="150"/>
      <c r="D52" s="150"/>
      <c r="E52" s="150"/>
      <c r="F52" s="150"/>
      <c r="G52" s="150"/>
      <c r="H52" s="150"/>
      <c r="I52" s="150"/>
      <c r="J52" s="25"/>
    </row>
    <row r="53" spans="1:10" s="26" customFormat="1" ht="1.1499999999999999" customHeight="1" x14ac:dyDescent="0.25">
      <c r="A53" s="147"/>
      <c r="B53" s="150"/>
      <c r="C53" s="150"/>
      <c r="D53" s="150"/>
      <c r="E53" s="150"/>
      <c r="F53" s="150"/>
      <c r="G53" s="150"/>
      <c r="H53" s="150"/>
      <c r="I53" s="150"/>
      <c r="J53" s="25"/>
    </row>
    <row r="54" spans="1:10" s="26" customFormat="1" ht="1.1499999999999999" customHeight="1" x14ac:dyDescent="0.25">
      <c r="A54" s="147"/>
      <c r="B54" s="150"/>
      <c r="C54" s="150"/>
      <c r="D54" s="150"/>
      <c r="E54" s="150"/>
      <c r="F54" s="150"/>
      <c r="G54" s="150"/>
      <c r="H54" s="150"/>
      <c r="I54" s="150"/>
      <c r="J54" s="25"/>
    </row>
    <row r="55" spans="1:10" s="26" customFormat="1" ht="1.1499999999999999" customHeight="1" x14ac:dyDescent="0.25">
      <c r="A55" s="147"/>
      <c r="B55" s="150"/>
      <c r="C55" s="150"/>
      <c r="D55" s="150"/>
      <c r="E55" s="150"/>
      <c r="F55" s="150"/>
      <c r="G55" s="150"/>
      <c r="H55" s="150"/>
      <c r="I55" s="150"/>
      <c r="J55" s="25"/>
    </row>
    <row r="56" spans="1:10" ht="1.1499999999999999" customHeight="1" x14ac:dyDescent="0.25">
      <c r="A56" s="148"/>
      <c r="B56" s="151"/>
      <c r="C56" s="151"/>
      <c r="D56" s="151"/>
      <c r="E56" s="151"/>
      <c r="F56" s="151"/>
      <c r="G56" s="151"/>
      <c r="H56" s="151"/>
      <c r="I56" s="151"/>
    </row>
    <row r="57" spans="1:10" ht="33.75" customHeight="1" x14ac:dyDescent="0.25">
      <c r="A57" s="20" t="s">
        <v>40</v>
      </c>
      <c r="B57" s="145" t="s">
        <v>41</v>
      </c>
      <c r="C57" s="145"/>
      <c r="D57" s="145"/>
      <c r="E57" s="145"/>
      <c r="F57" s="145"/>
      <c r="G57" s="145"/>
      <c r="H57" s="20" t="s">
        <v>33</v>
      </c>
      <c r="I57" s="20" t="s">
        <v>34</v>
      </c>
    </row>
    <row r="58" spans="1:10" ht="15" customHeight="1" x14ac:dyDescent="0.25">
      <c r="A58" s="106">
        <v>1</v>
      </c>
      <c r="B58" s="125" t="s">
        <v>42</v>
      </c>
      <c r="C58" s="125"/>
      <c r="D58" s="125"/>
      <c r="E58" s="125"/>
      <c r="F58" s="125"/>
      <c r="G58" s="125"/>
      <c r="H58" s="21">
        <v>0.2</v>
      </c>
      <c r="I58" s="121">
        <f t="shared" ref="I58:I65" si="2">$I$46*H58</f>
        <v>419.60545454545456</v>
      </c>
    </row>
    <row r="59" spans="1:10" ht="15" customHeight="1" x14ac:dyDescent="0.25">
      <c r="A59" s="106">
        <v>2</v>
      </c>
      <c r="B59" s="125" t="s">
        <v>43</v>
      </c>
      <c r="C59" s="125"/>
      <c r="D59" s="125"/>
      <c r="E59" s="125"/>
      <c r="F59" s="125"/>
      <c r="G59" s="125"/>
      <c r="H59" s="21">
        <v>1.4999999999999999E-2</v>
      </c>
      <c r="I59" s="121">
        <f t="shared" si="2"/>
        <v>31.47040909090909</v>
      </c>
    </row>
    <row r="60" spans="1:10" ht="15" customHeight="1" x14ac:dyDescent="0.25">
      <c r="A60" s="106">
        <v>3</v>
      </c>
      <c r="B60" s="125" t="s">
        <v>44</v>
      </c>
      <c r="C60" s="125"/>
      <c r="D60" s="125"/>
      <c r="E60" s="125"/>
      <c r="F60" s="125"/>
      <c r="G60" s="125"/>
      <c r="H60" s="21">
        <v>0.01</v>
      </c>
      <c r="I60" s="121">
        <f t="shared" si="2"/>
        <v>20.980272727272727</v>
      </c>
    </row>
    <row r="61" spans="1:10" ht="15" customHeight="1" x14ac:dyDescent="0.25">
      <c r="A61" s="106">
        <v>4</v>
      </c>
      <c r="B61" s="125" t="s">
        <v>45</v>
      </c>
      <c r="C61" s="125"/>
      <c r="D61" s="125"/>
      <c r="E61" s="125"/>
      <c r="F61" s="125"/>
      <c r="G61" s="125"/>
      <c r="H61" s="21">
        <v>2E-3</v>
      </c>
      <c r="I61" s="121">
        <f t="shared" si="2"/>
        <v>4.1960545454545457</v>
      </c>
    </row>
    <row r="62" spans="1:10" ht="15" customHeight="1" x14ac:dyDescent="0.25">
      <c r="A62" s="106">
        <v>5</v>
      </c>
      <c r="B62" s="125" t="s">
        <v>46</v>
      </c>
      <c r="C62" s="125"/>
      <c r="D62" s="125"/>
      <c r="E62" s="125"/>
      <c r="F62" s="125"/>
      <c r="G62" s="125"/>
      <c r="H62" s="21">
        <v>2.5000000000000001E-2</v>
      </c>
      <c r="I62" s="121">
        <f t="shared" si="2"/>
        <v>52.45068181818182</v>
      </c>
    </row>
    <row r="63" spans="1:10" ht="15" customHeight="1" x14ac:dyDescent="0.25">
      <c r="A63" s="106">
        <v>6</v>
      </c>
      <c r="B63" s="125" t="s">
        <v>47</v>
      </c>
      <c r="C63" s="125"/>
      <c r="D63" s="125"/>
      <c r="E63" s="125"/>
      <c r="F63" s="125"/>
      <c r="G63" s="125"/>
      <c r="H63" s="21">
        <v>0.08</v>
      </c>
      <c r="I63" s="121">
        <f t="shared" si="2"/>
        <v>167.84218181818181</v>
      </c>
    </row>
    <row r="64" spans="1:10" ht="15" customHeight="1" x14ac:dyDescent="0.25">
      <c r="A64" s="106">
        <v>7</v>
      </c>
      <c r="B64" s="125" t="s">
        <v>201</v>
      </c>
      <c r="C64" s="125"/>
      <c r="D64" s="125"/>
      <c r="E64" s="125"/>
      <c r="F64" s="125"/>
      <c r="G64" s="125"/>
      <c r="H64" s="21">
        <v>0.03</v>
      </c>
      <c r="I64" s="121">
        <f t="shared" si="2"/>
        <v>62.94081818181818</v>
      </c>
    </row>
    <row r="65" spans="1:10" ht="15" customHeight="1" x14ac:dyDescent="0.25">
      <c r="A65" s="106">
        <v>8</v>
      </c>
      <c r="B65" s="125" t="s">
        <v>48</v>
      </c>
      <c r="C65" s="125"/>
      <c r="D65" s="125"/>
      <c r="E65" s="125"/>
      <c r="F65" s="125"/>
      <c r="G65" s="125"/>
      <c r="H65" s="21">
        <v>6.0000000000000001E-3</v>
      </c>
      <c r="I65" s="121">
        <f t="shared" si="2"/>
        <v>12.588163636363637</v>
      </c>
    </row>
    <row r="66" spans="1:10" s="26" customFormat="1" ht="15" customHeight="1" x14ac:dyDescent="0.25">
      <c r="A66" s="141" t="s">
        <v>49</v>
      </c>
      <c r="B66" s="141"/>
      <c r="C66" s="141"/>
      <c r="D66" s="141"/>
      <c r="E66" s="141"/>
      <c r="F66" s="141"/>
      <c r="G66" s="141"/>
      <c r="H66" s="23">
        <f>SUM(H58:H65)</f>
        <v>0.3680000000000001</v>
      </c>
      <c r="I66" s="24">
        <f>SUM(I58:I65)</f>
        <v>772.07403636363642</v>
      </c>
      <c r="J66" s="25"/>
    </row>
    <row r="67" spans="1:10" ht="15" customHeight="1" x14ac:dyDescent="0.25">
      <c r="A67" s="146" t="s">
        <v>200</v>
      </c>
      <c r="B67" s="152" t="s">
        <v>50</v>
      </c>
      <c r="C67" s="152"/>
      <c r="D67" s="152"/>
      <c r="E67" s="152"/>
      <c r="F67" s="152"/>
      <c r="G67" s="152"/>
      <c r="H67" s="152"/>
      <c r="I67" s="152"/>
    </row>
    <row r="68" spans="1:10" ht="30.75" customHeight="1" x14ac:dyDescent="0.25">
      <c r="A68" s="148"/>
      <c r="B68" s="153" t="s">
        <v>51</v>
      </c>
      <c r="C68" s="153"/>
      <c r="D68" s="153"/>
      <c r="E68" s="153"/>
      <c r="F68" s="153"/>
      <c r="G68" s="153"/>
      <c r="H68" s="153"/>
      <c r="I68" s="153"/>
    </row>
    <row r="69" spans="1:10" ht="33.75" customHeight="1" x14ac:dyDescent="0.25">
      <c r="A69" s="20" t="s">
        <v>52</v>
      </c>
      <c r="B69" s="154" t="s">
        <v>53</v>
      </c>
      <c r="C69" s="154"/>
      <c r="D69" s="154"/>
      <c r="E69" s="154"/>
      <c r="F69" s="154"/>
      <c r="G69" s="154"/>
      <c r="H69" s="105" t="s">
        <v>33</v>
      </c>
      <c r="I69" s="105" t="s">
        <v>34</v>
      </c>
    </row>
    <row r="70" spans="1:10" ht="15" customHeight="1" x14ac:dyDescent="0.25">
      <c r="A70" s="106">
        <v>1</v>
      </c>
      <c r="B70" s="125" t="s">
        <v>54</v>
      </c>
      <c r="C70" s="125"/>
      <c r="D70" s="125"/>
      <c r="E70" s="125"/>
      <c r="F70" s="125"/>
      <c r="G70" s="125"/>
      <c r="H70" s="21">
        <v>0.119314</v>
      </c>
      <c r="I70" s="121">
        <f t="shared" ref="I70:I77" si="3">$I$46*H70</f>
        <v>250.32402601818183</v>
      </c>
    </row>
    <row r="71" spans="1:10" ht="15" customHeight="1" x14ac:dyDescent="0.25">
      <c r="A71" s="106">
        <v>2</v>
      </c>
      <c r="B71" s="125" t="s">
        <v>202</v>
      </c>
      <c r="C71" s="125"/>
      <c r="D71" s="125"/>
      <c r="E71" s="125"/>
      <c r="F71" s="125"/>
      <c r="G71" s="125"/>
      <c r="H71" s="21">
        <v>2.0479000000000001E-2</v>
      </c>
      <c r="I71" s="121">
        <f t="shared" si="3"/>
        <v>42.96550051818182</v>
      </c>
    </row>
    <row r="72" spans="1:10" ht="15" customHeight="1" x14ac:dyDescent="0.25">
      <c r="A72" s="106">
        <v>3</v>
      </c>
      <c r="B72" s="125" t="s">
        <v>181</v>
      </c>
      <c r="C72" s="125"/>
      <c r="D72" s="125"/>
      <c r="E72" s="125"/>
      <c r="F72" s="125"/>
      <c r="G72" s="125"/>
      <c r="H72" s="21">
        <v>1.2123E-2</v>
      </c>
      <c r="I72" s="121">
        <f t="shared" si="3"/>
        <v>25.434384627272728</v>
      </c>
    </row>
    <row r="73" spans="1:10" ht="15" customHeight="1" x14ac:dyDescent="0.25">
      <c r="A73" s="106">
        <v>4</v>
      </c>
      <c r="B73" s="125" t="s">
        <v>55</v>
      </c>
      <c r="C73" s="125"/>
      <c r="D73" s="125"/>
      <c r="E73" s="125"/>
      <c r="F73" s="125"/>
      <c r="G73" s="125"/>
      <c r="H73" s="21">
        <v>1.1436E-2</v>
      </c>
      <c r="I73" s="121">
        <f t="shared" si="3"/>
        <v>23.993039890909092</v>
      </c>
    </row>
    <row r="74" spans="1:10" ht="15" customHeight="1" x14ac:dyDescent="0.25">
      <c r="A74" s="106">
        <v>5</v>
      </c>
      <c r="B74" s="125" t="s">
        <v>56</v>
      </c>
      <c r="C74" s="125"/>
      <c r="D74" s="125"/>
      <c r="E74" s="125"/>
      <c r="F74" s="125"/>
      <c r="G74" s="125"/>
      <c r="H74" s="21">
        <v>1.74E-4</v>
      </c>
      <c r="I74" s="121">
        <f t="shared" si="3"/>
        <v>0.36505674545454547</v>
      </c>
    </row>
    <row r="75" spans="1:10" ht="15" customHeight="1" x14ac:dyDescent="0.25">
      <c r="A75" s="106">
        <v>6</v>
      </c>
      <c r="B75" s="125" t="s">
        <v>57</v>
      </c>
      <c r="C75" s="125"/>
      <c r="D75" s="125"/>
      <c r="E75" s="125"/>
      <c r="F75" s="125"/>
      <c r="G75" s="125"/>
      <c r="H75" s="21">
        <v>4.4200000000000001E-4</v>
      </c>
      <c r="I75" s="121">
        <f t="shared" si="3"/>
        <v>0.92732805454545453</v>
      </c>
    </row>
    <row r="76" spans="1:10" ht="15" customHeight="1" x14ac:dyDescent="0.25">
      <c r="A76" s="106">
        <v>7</v>
      </c>
      <c r="B76" s="125" t="s">
        <v>58</v>
      </c>
      <c r="C76" s="125"/>
      <c r="D76" s="125"/>
      <c r="E76" s="125"/>
      <c r="F76" s="125"/>
      <c r="G76" s="125"/>
      <c r="H76" s="21">
        <v>1.85E-4</v>
      </c>
      <c r="I76" s="121">
        <f t="shared" si="3"/>
        <v>0.38813504545454547</v>
      </c>
    </row>
    <row r="77" spans="1:10" ht="15" customHeight="1" x14ac:dyDescent="0.25">
      <c r="A77" s="106">
        <v>8</v>
      </c>
      <c r="B77" s="125" t="s">
        <v>59</v>
      </c>
      <c r="C77" s="125"/>
      <c r="D77" s="125"/>
      <c r="E77" s="125"/>
      <c r="F77" s="125"/>
      <c r="G77" s="125"/>
      <c r="H77" s="21">
        <v>9.0789999999999996E-2</v>
      </c>
      <c r="I77" s="121">
        <f t="shared" si="3"/>
        <v>190.47989609090908</v>
      </c>
    </row>
    <row r="78" spans="1:10" s="26" customFormat="1" ht="15" customHeight="1" x14ac:dyDescent="0.25">
      <c r="A78" s="141" t="s">
        <v>60</v>
      </c>
      <c r="B78" s="141"/>
      <c r="C78" s="141"/>
      <c r="D78" s="141"/>
      <c r="E78" s="141"/>
      <c r="F78" s="141"/>
      <c r="G78" s="141"/>
      <c r="H78" s="23">
        <f>SUM(H70:H77)</f>
        <v>0.25494299999999998</v>
      </c>
      <c r="I78" s="24">
        <f>SUM(I70:I77)</f>
        <v>534.87736699090908</v>
      </c>
      <c r="J78" s="25"/>
    </row>
    <row r="79" spans="1:10" ht="11.25" customHeight="1" x14ac:dyDescent="0.25">
      <c r="A79" s="27" t="s">
        <v>61</v>
      </c>
      <c r="B79" s="152" t="s">
        <v>62</v>
      </c>
      <c r="C79" s="152"/>
      <c r="D79" s="152"/>
      <c r="E79" s="152"/>
      <c r="F79" s="152"/>
      <c r="G79" s="152"/>
      <c r="H79" s="152"/>
      <c r="I79" s="152"/>
    </row>
    <row r="80" spans="1:10" ht="15" customHeight="1" x14ac:dyDescent="0.25">
      <c r="A80" s="27" t="s">
        <v>63</v>
      </c>
      <c r="B80" s="153" t="s">
        <v>64</v>
      </c>
      <c r="C80" s="153"/>
      <c r="D80" s="153"/>
      <c r="E80" s="153"/>
      <c r="F80" s="153"/>
      <c r="G80" s="153"/>
      <c r="H80" s="153"/>
      <c r="I80" s="153"/>
    </row>
    <row r="81" spans="1:11" ht="33.75" customHeight="1" x14ac:dyDescent="0.25">
      <c r="A81" s="20" t="s">
        <v>65</v>
      </c>
      <c r="B81" s="145" t="s">
        <v>66</v>
      </c>
      <c r="C81" s="145"/>
      <c r="D81" s="145"/>
      <c r="E81" s="145"/>
      <c r="F81" s="145"/>
      <c r="G81" s="145"/>
      <c r="H81" s="20" t="s">
        <v>33</v>
      </c>
      <c r="I81" s="20" t="s">
        <v>34</v>
      </c>
    </row>
    <row r="82" spans="1:11" ht="15" customHeight="1" x14ac:dyDescent="0.25">
      <c r="A82" s="106">
        <v>1</v>
      </c>
      <c r="B82" s="125" t="s">
        <v>67</v>
      </c>
      <c r="C82" s="125"/>
      <c r="D82" s="125"/>
      <c r="E82" s="125"/>
      <c r="F82" s="125"/>
      <c r="G82" s="125"/>
      <c r="H82" s="21">
        <v>4.8321000000000003E-2</v>
      </c>
      <c r="I82" s="121">
        <f>$I$46*H82</f>
        <v>101.37877584545456</v>
      </c>
    </row>
    <row r="83" spans="1:11" ht="15" customHeight="1" x14ac:dyDescent="0.25">
      <c r="A83" s="106">
        <v>2</v>
      </c>
      <c r="B83" s="125" t="s">
        <v>68</v>
      </c>
      <c r="C83" s="125"/>
      <c r="D83" s="125"/>
      <c r="E83" s="125"/>
      <c r="F83" s="125"/>
      <c r="G83" s="125"/>
      <c r="H83" s="21">
        <v>3.5109999999999998E-3</v>
      </c>
      <c r="I83" s="121">
        <f>$I$46*H83</f>
        <v>7.3661737545454544</v>
      </c>
    </row>
    <row r="84" spans="1:11" ht="15" customHeight="1" x14ac:dyDescent="0.25">
      <c r="A84" s="106">
        <v>3</v>
      </c>
      <c r="B84" s="125" t="s">
        <v>69</v>
      </c>
      <c r="C84" s="125"/>
      <c r="D84" s="125"/>
      <c r="E84" s="125"/>
      <c r="F84" s="125"/>
      <c r="G84" s="125"/>
      <c r="H84" s="21">
        <v>1.9328000000000001E-2</v>
      </c>
      <c r="I84" s="121">
        <f>$I$46*H84</f>
        <v>40.550671127272729</v>
      </c>
    </row>
    <row r="85" spans="1:11" s="26" customFormat="1" ht="15" customHeight="1" x14ac:dyDescent="0.25">
      <c r="A85" s="141" t="s">
        <v>70</v>
      </c>
      <c r="B85" s="141"/>
      <c r="C85" s="141"/>
      <c r="D85" s="141"/>
      <c r="E85" s="141"/>
      <c r="F85" s="141"/>
      <c r="G85" s="141"/>
      <c r="H85" s="23">
        <f>SUM(H82:H84)</f>
        <v>7.1160000000000001E-2</v>
      </c>
      <c r="I85" s="24">
        <f>SUM(I82:I84)</f>
        <v>149.29562072727273</v>
      </c>
      <c r="J85" s="25"/>
    </row>
    <row r="86" spans="1:11" ht="4.5" customHeight="1" x14ac:dyDescent="0.25"/>
    <row r="87" spans="1:11" ht="33.75" customHeight="1" x14ac:dyDescent="0.25">
      <c r="A87" s="20" t="s">
        <v>71</v>
      </c>
      <c r="B87" s="145" t="s">
        <v>72</v>
      </c>
      <c r="C87" s="145"/>
      <c r="D87" s="145"/>
      <c r="E87" s="145"/>
      <c r="F87" s="145"/>
      <c r="G87" s="145"/>
      <c r="H87" s="20" t="s">
        <v>33</v>
      </c>
      <c r="I87" s="20" t="s">
        <v>34</v>
      </c>
    </row>
    <row r="88" spans="1:11" ht="15" customHeight="1" x14ac:dyDescent="0.25">
      <c r="A88" s="106">
        <v>1</v>
      </c>
      <c r="B88" s="125" t="s">
        <v>73</v>
      </c>
      <c r="C88" s="125"/>
      <c r="D88" s="125"/>
      <c r="E88" s="125"/>
      <c r="F88" s="125"/>
      <c r="G88" s="125"/>
      <c r="H88" s="21">
        <f>(H66*H78)</f>
        <v>9.3819024000000015E-2</v>
      </c>
      <c r="I88" s="121">
        <f>$I$46*H88</f>
        <v>196.83487105265456</v>
      </c>
    </row>
    <row r="89" spans="1:11" s="26" customFormat="1" ht="15" customHeight="1" x14ac:dyDescent="0.25">
      <c r="A89" s="141" t="s">
        <v>74</v>
      </c>
      <c r="B89" s="141"/>
      <c r="C89" s="141"/>
      <c r="D89" s="141"/>
      <c r="E89" s="141"/>
      <c r="F89" s="141"/>
      <c r="G89" s="141"/>
      <c r="H89" s="23">
        <f>SUM(H88:H88)</f>
        <v>9.3819024000000015E-2</v>
      </c>
      <c r="I89" s="24">
        <f>I88</f>
        <v>196.83487105265456</v>
      </c>
      <c r="J89" s="25"/>
      <c r="K89" s="28"/>
    </row>
    <row r="90" spans="1:11" ht="4.5" customHeight="1" x14ac:dyDescent="0.25">
      <c r="J90" s="29"/>
    </row>
    <row r="91" spans="1:11" s="26" customFormat="1" ht="12" customHeight="1" x14ac:dyDescent="0.25">
      <c r="A91" s="155" t="s">
        <v>170</v>
      </c>
      <c r="B91" s="155"/>
      <c r="C91" s="155"/>
      <c r="D91" s="155"/>
      <c r="E91" s="155"/>
      <c r="F91" s="155"/>
      <c r="G91" s="155"/>
      <c r="H91" s="30">
        <f>H66+H78+H85+H89</f>
        <v>0.787922024</v>
      </c>
      <c r="I91" s="31">
        <f>I66+I78+I85+I89</f>
        <v>1653.0818951344729</v>
      </c>
      <c r="J91" s="25"/>
    </row>
    <row r="92" spans="1:11" ht="4.5" customHeight="1" x14ac:dyDescent="0.25"/>
    <row r="93" spans="1:11" ht="33.75" customHeight="1" x14ac:dyDescent="0.25">
      <c r="A93" s="20" t="s">
        <v>75</v>
      </c>
      <c r="B93" s="145" t="s">
        <v>76</v>
      </c>
      <c r="C93" s="145"/>
      <c r="D93" s="145"/>
      <c r="E93" s="145"/>
      <c r="F93" s="145"/>
      <c r="G93" s="145"/>
      <c r="H93" s="20" t="s">
        <v>33</v>
      </c>
      <c r="I93" s="20" t="s">
        <v>34</v>
      </c>
    </row>
    <row r="94" spans="1:11" ht="15" customHeight="1" x14ac:dyDescent="0.25">
      <c r="A94" s="106">
        <v>1</v>
      </c>
      <c r="B94" s="125" t="s">
        <v>18</v>
      </c>
      <c r="C94" s="125"/>
      <c r="D94" s="125"/>
      <c r="E94" s="125"/>
      <c r="F94" s="125"/>
      <c r="G94" s="125"/>
      <c r="H94" s="21">
        <f t="shared" ref="H94:H101" si="4">I94/$I$46</f>
        <v>0.23060377064168505</v>
      </c>
      <c r="I94" s="121">
        <f>I114</f>
        <v>483.81299999999999</v>
      </c>
    </row>
    <row r="95" spans="1:11" ht="15" customHeight="1" x14ac:dyDescent="0.25">
      <c r="A95" s="106">
        <f>A94+1</f>
        <v>2</v>
      </c>
      <c r="B95" s="125" t="s">
        <v>19</v>
      </c>
      <c r="C95" s="125"/>
      <c r="D95" s="125"/>
      <c r="E95" s="125"/>
      <c r="F95" s="125"/>
      <c r="G95" s="125"/>
      <c r="H95" s="21">
        <f t="shared" si="4"/>
        <v>0</v>
      </c>
      <c r="I95" s="121">
        <f>I110</f>
        <v>0</v>
      </c>
    </row>
    <row r="96" spans="1:11" ht="15" customHeight="1" x14ac:dyDescent="0.25">
      <c r="A96" s="106">
        <f t="shared" ref="A96:A98" si="5">A95+1</f>
        <v>3</v>
      </c>
      <c r="B96" s="158" t="s">
        <v>164</v>
      </c>
      <c r="C96" s="159"/>
      <c r="D96" s="159"/>
      <c r="E96" s="159"/>
      <c r="F96" s="159"/>
      <c r="G96" s="160"/>
      <c r="H96" s="21">
        <f t="shared" si="4"/>
        <v>0</v>
      </c>
      <c r="I96" s="121">
        <v>0</v>
      </c>
    </row>
    <row r="97" spans="1:10" ht="15" customHeight="1" x14ac:dyDescent="0.25">
      <c r="A97" s="106">
        <f t="shared" si="5"/>
        <v>4</v>
      </c>
      <c r="B97" s="125" t="s">
        <v>77</v>
      </c>
      <c r="C97" s="125"/>
      <c r="D97" s="125"/>
      <c r="E97" s="125"/>
      <c r="F97" s="125"/>
      <c r="G97" s="125"/>
      <c r="H97" s="21">
        <f t="shared" si="4"/>
        <v>6.0589471494867472E-2</v>
      </c>
      <c r="I97" s="121">
        <f>I106</f>
        <v>127.11836363636364</v>
      </c>
    </row>
    <row r="98" spans="1:10" ht="15" customHeight="1" x14ac:dyDescent="0.25">
      <c r="A98" s="106">
        <f t="shared" si="5"/>
        <v>5</v>
      </c>
      <c r="B98" s="125" t="s">
        <v>78</v>
      </c>
      <c r="C98" s="125"/>
      <c r="D98" s="125"/>
      <c r="E98" s="125"/>
      <c r="F98" s="125"/>
      <c r="G98" s="125"/>
      <c r="H98" s="21">
        <f t="shared" si="4"/>
        <v>0</v>
      </c>
      <c r="I98" s="121">
        <f>IF(I28="Não aplicável",0,((I10/H10)*1.5*I28))</f>
        <v>0</v>
      </c>
    </row>
    <row r="99" spans="1:10" ht="15" customHeight="1" x14ac:dyDescent="0.25">
      <c r="A99" s="106">
        <v>6</v>
      </c>
      <c r="B99" s="125" t="s">
        <v>192</v>
      </c>
      <c r="C99" s="125"/>
      <c r="D99" s="125"/>
      <c r="E99" s="125"/>
      <c r="F99" s="125"/>
      <c r="G99" s="125"/>
      <c r="H99" s="21">
        <f>I99/$I$46</f>
        <v>3.813105818019525E-2</v>
      </c>
      <c r="I99" s="121">
        <f>IF(I21="Não aplicável",0,I21)</f>
        <v>80</v>
      </c>
    </row>
    <row r="100" spans="1:10" ht="15" customHeight="1" x14ac:dyDescent="0.25">
      <c r="A100" s="106">
        <v>7</v>
      </c>
      <c r="B100" s="125" t="s">
        <v>193</v>
      </c>
      <c r="C100" s="125"/>
      <c r="D100" s="125"/>
      <c r="E100" s="125"/>
      <c r="F100" s="125"/>
      <c r="G100" s="125"/>
      <c r="H100" s="21">
        <f>I100/$I$46</f>
        <v>1.2163807559482284E-2</v>
      </c>
      <c r="I100" s="121">
        <f>IF(I22="Não aplicável",0,I22)</f>
        <v>25.52</v>
      </c>
    </row>
    <row r="101" spans="1:10" ht="15" customHeight="1" x14ac:dyDescent="0.25">
      <c r="A101" s="106">
        <v>8</v>
      </c>
      <c r="B101" s="125" t="s">
        <v>79</v>
      </c>
      <c r="C101" s="125"/>
      <c r="D101" s="125"/>
      <c r="E101" s="125"/>
      <c r="F101" s="125"/>
      <c r="G101" s="125"/>
      <c r="H101" s="21">
        <f t="shared" si="4"/>
        <v>0</v>
      </c>
      <c r="I101" s="121">
        <f>IF(I23="Não aplicável",0,I23)</f>
        <v>0</v>
      </c>
    </row>
    <row r="102" spans="1:10" ht="15" customHeight="1" x14ac:dyDescent="0.25">
      <c r="A102" s="141" t="s">
        <v>80</v>
      </c>
      <c r="B102" s="141"/>
      <c r="C102" s="141"/>
      <c r="D102" s="141"/>
      <c r="E102" s="141"/>
      <c r="F102" s="141"/>
      <c r="G102" s="141"/>
      <c r="H102" s="23">
        <f>SUM(H94:H101)</f>
        <v>0.34148810787623002</v>
      </c>
      <c r="I102" s="24">
        <f>SUM(I94:I101)</f>
        <v>716.45136363636357</v>
      </c>
      <c r="J102" s="32"/>
    </row>
    <row r="103" spans="1:10" ht="18" customHeight="1" x14ac:dyDescent="0.25">
      <c r="A103" s="27" t="s">
        <v>81</v>
      </c>
      <c r="B103" s="156" t="s">
        <v>82</v>
      </c>
      <c r="C103" s="156"/>
      <c r="D103" s="156"/>
      <c r="E103" s="156"/>
      <c r="F103" s="156"/>
      <c r="G103" s="156"/>
      <c r="H103" s="33"/>
      <c r="I103" s="34"/>
    </row>
    <row r="104" spans="1:10" ht="15" customHeight="1" x14ac:dyDescent="0.25">
      <c r="A104" s="157" t="s">
        <v>83</v>
      </c>
      <c r="B104" s="157"/>
      <c r="C104" s="157"/>
      <c r="D104" s="157"/>
      <c r="E104" s="157"/>
      <c r="F104" s="157"/>
      <c r="G104" s="157"/>
      <c r="H104" s="157"/>
      <c r="I104" s="157"/>
    </row>
    <row r="105" spans="1:10" ht="24" customHeight="1" x14ac:dyDescent="0.25">
      <c r="A105" s="139" t="s">
        <v>84</v>
      </c>
      <c r="B105" s="139"/>
      <c r="C105" s="106" t="s">
        <v>85</v>
      </c>
      <c r="D105" s="106" t="s">
        <v>86</v>
      </c>
      <c r="E105" s="106" t="s">
        <v>87</v>
      </c>
      <c r="F105" s="106" t="s">
        <v>88</v>
      </c>
      <c r="G105" s="106" t="s">
        <v>89</v>
      </c>
      <c r="H105" s="21" t="s">
        <v>90</v>
      </c>
      <c r="I105" s="121" t="s">
        <v>91</v>
      </c>
    </row>
    <row r="106" spans="1:10" ht="15" customHeight="1" x14ac:dyDescent="0.25">
      <c r="A106" s="163">
        <f>IF(I12="Não aplicável",0,I12)</f>
        <v>5.75</v>
      </c>
      <c r="B106" s="163"/>
      <c r="C106" s="106">
        <f>IF(I13="Não aplicável",0,I13)</f>
        <v>22</v>
      </c>
      <c r="D106" s="106">
        <v>2</v>
      </c>
      <c r="E106" s="117">
        <f>A106*C106*D106</f>
        <v>253</v>
      </c>
      <c r="F106" s="117">
        <f>I38</f>
        <v>2098.0272727272727</v>
      </c>
      <c r="G106" s="36">
        <f>IF(I14="Não aplicável",0,I14)</f>
        <v>0.06</v>
      </c>
      <c r="H106" s="117">
        <f>F106*G106</f>
        <v>125.88163636363636</v>
      </c>
      <c r="I106" s="121">
        <f>IF((E106-H106)&gt;0,E106-H106,0)</f>
        <v>127.11836363636364</v>
      </c>
    </row>
    <row r="107" spans="1:10" ht="3.75" customHeight="1" x14ac:dyDescent="0.25">
      <c r="A107" s="37"/>
      <c r="E107" s="32"/>
      <c r="F107" s="32"/>
      <c r="G107" s="38"/>
      <c r="H107" s="32"/>
      <c r="I107" s="39"/>
    </row>
    <row r="108" spans="1:10" ht="15" customHeight="1" x14ac:dyDescent="0.25">
      <c r="A108" s="157" t="s">
        <v>92</v>
      </c>
      <c r="B108" s="157"/>
      <c r="C108" s="157"/>
      <c r="D108" s="157"/>
      <c r="E108" s="157"/>
      <c r="F108" s="157"/>
      <c r="G108" s="157"/>
      <c r="H108" s="157"/>
      <c r="I108" s="157"/>
    </row>
    <row r="109" spans="1:10" ht="23.25" customHeight="1" x14ac:dyDescent="0.25">
      <c r="A109" s="139" t="s">
        <v>84</v>
      </c>
      <c r="B109" s="139"/>
      <c r="C109" s="106" t="s">
        <v>93</v>
      </c>
      <c r="D109" s="106" t="s">
        <v>86</v>
      </c>
      <c r="E109" s="106" t="s">
        <v>87</v>
      </c>
      <c r="F109" s="106" t="s">
        <v>88</v>
      </c>
      <c r="G109" s="106" t="s">
        <v>89</v>
      </c>
      <c r="H109" s="21" t="s">
        <v>90</v>
      </c>
      <c r="I109" s="121" t="s">
        <v>91</v>
      </c>
    </row>
    <row r="110" spans="1:10" ht="15" customHeight="1" x14ac:dyDescent="0.25">
      <c r="A110" s="161">
        <f>IF(I18="Não aplicável",0,I18)</f>
        <v>0</v>
      </c>
      <c r="B110" s="161"/>
      <c r="C110" s="40">
        <f>IF(I19="Não aplicável",0,I19)</f>
        <v>0</v>
      </c>
      <c r="D110" s="106">
        <v>1</v>
      </c>
      <c r="E110" s="117">
        <f>A110*C110*D110</f>
        <v>0</v>
      </c>
      <c r="F110" s="117">
        <f>E110</f>
        <v>0</v>
      </c>
      <c r="G110" s="120">
        <f>IF(I20="Não aplicável",0,I20)</f>
        <v>0</v>
      </c>
      <c r="H110" s="117">
        <f>F110*G110</f>
        <v>0</v>
      </c>
      <c r="I110" s="121">
        <f>E110-H110</f>
        <v>0</v>
      </c>
    </row>
    <row r="111" spans="1:10" ht="4.5" customHeight="1" x14ac:dyDescent="0.25">
      <c r="A111" s="42"/>
      <c r="B111" s="42"/>
      <c r="C111" s="42"/>
      <c r="D111" s="42"/>
      <c r="E111" s="25"/>
      <c r="F111" s="25"/>
      <c r="G111" s="43"/>
      <c r="H111" s="25"/>
      <c r="I111" s="44"/>
    </row>
    <row r="112" spans="1:10" ht="15" customHeight="1" x14ac:dyDescent="0.25">
      <c r="A112" s="164" t="s">
        <v>163</v>
      </c>
      <c r="B112" s="165"/>
      <c r="C112" s="165"/>
      <c r="D112" s="165"/>
      <c r="E112" s="165"/>
      <c r="F112" s="166" t="str">
        <f>A15</f>
        <v xml:space="preserve">Auxílio Alimentação </v>
      </c>
      <c r="G112" s="166"/>
      <c r="H112" s="166"/>
      <c r="I112" s="167"/>
    </row>
    <row r="113" spans="1:12" ht="23.25" customHeight="1" x14ac:dyDescent="0.25">
      <c r="A113" s="138" t="s">
        <v>84</v>
      </c>
      <c r="B113" s="138"/>
      <c r="C113" s="109" t="s">
        <v>93</v>
      </c>
      <c r="D113" s="109" t="s">
        <v>86</v>
      </c>
      <c r="E113" s="109" t="s">
        <v>87</v>
      </c>
      <c r="F113" s="109" t="s">
        <v>88</v>
      </c>
      <c r="G113" s="109" t="s">
        <v>89</v>
      </c>
      <c r="H113" s="69" t="str">
        <f>H105</f>
        <v>Valor desconto</v>
      </c>
      <c r="I113" s="70" t="s">
        <v>91</v>
      </c>
    </row>
    <row r="114" spans="1:12" ht="15" customHeight="1" x14ac:dyDescent="0.25">
      <c r="A114" s="161">
        <f>IF(I15="Não aplicável",0,I15)</f>
        <v>27.15</v>
      </c>
      <c r="B114" s="161"/>
      <c r="C114" s="40">
        <f>IF(I16="Não aplicável",0,I16)</f>
        <v>22</v>
      </c>
      <c r="D114" s="106">
        <v>1</v>
      </c>
      <c r="E114" s="117">
        <f>A114*C114*D114</f>
        <v>597.29999999999995</v>
      </c>
      <c r="F114" s="117">
        <f>E114</f>
        <v>597.29999999999995</v>
      </c>
      <c r="G114" s="120">
        <f>IF(I17="Não aplicável",0,I17)</f>
        <v>0.19</v>
      </c>
      <c r="H114" s="117">
        <f>F114*G114</f>
        <v>113.48699999999999</v>
      </c>
      <c r="I114" s="121">
        <f>E114-H114</f>
        <v>483.81299999999999</v>
      </c>
    </row>
    <row r="115" spans="1:12" ht="4.5" customHeight="1" x14ac:dyDescent="0.25"/>
    <row r="116" spans="1:12" ht="12" customHeight="1" x14ac:dyDescent="0.25">
      <c r="A116" s="162" t="s">
        <v>94</v>
      </c>
      <c r="B116" s="162"/>
      <c r="C116" s="162"/>
      <c r="D116" s="162"/>
      <c r="E116" s="162"/>
      <c r="F116" s="162"/>
      <c r="G116" s="162"/>
      <c r="H116" s="45">
        <f>H46+H91+H102</f>
        <v>2.12941013187623</v>
      </c>
      <c r="I116" s="46">
        <f>I46+I91+I102</f>
        <v>4467.5605314981094</v>
      </c>
      <c r="J116" s="32"/>
      <c r="L116" s="32"/>
    </row>
    <row r="117" spans="1:12" s="51" customFormat="1" ht="4.5" customHeight="1" x14ac:dyDescent="0.25">
      <c r="A117" s="47"/>
      <c r="B117" s="47"/>
      <c r="C117" s="47"/>
      <c r="D117" s="47"/>
      <c r="E117" s="47"/>
      <c r="F117" s="47"/>
      <c r="G117" s="47"/>
      <c r="H117" s="48"/>
      <c r="I117" s="49"/>
      <c r="J117" s="50"/>
      <c r="L117" s="50"/>
    </row>
    <row r="118" spans="1:12" ht="11.25" customHeight="1" x14ac:dyDescent="0.25">
      <c r="A118" s="144" t="s">
        <v>95</v>
      </c>
      <c r="B118" s="144"/>
      <c r="C118" s="144"/>
      <c r="D118" s="144"/>
      <c r="E118" s="144"/>
      <c r="F118" s="144"/>
      <c r="G118" s="144"/>
      <c r="H118" s="144"/>
      <c r="I118" s="144"/>
    </row>
    <row r="119" spans="1:12" ht="33.75" customHeight="1" x14ac:dyDescent="0.25">
      <c r="A119" s="20" t="s">
        <v>31</v>
      </c>
      <c r="B119" s="145" t="s">
        <v>96</v>
      </c>
      <c r="C119" s="145"/>
      <c r="D119" s="145"/>
      <c r="E119" s="145"/>
      <c r="F119" s="145"/>
      <c r="G119" s="145"/>
      <c r="H119" s="20" t="s">
        <v>33</v>
      </c>
      <c r="I119" s="20" t="s">
        <v>34</v>
      </c>
    </row>
    <row r="120" spans="1:12" ht="15" customHeight="1" x14ac:dyDescent="0.25">
      <c r="A120" s="106">
        <v>1</v>
      </c>
      <c r="B120" s="125" t="s">
        <v>97</v>
      </c>
      <c r="C120" s="125"/>
      <c r="D120" s="125"/>
      <c r="E120" s="125"/>
      <c r="F120" s="125"/>
      <c r="G120" s="125"/>
      <c r="H120" s="21">
        <f t="shared" ref="H120:H126" si="6">I120/$I$132</f>
        <v>0</v>
      </c>
      <c r="I120" s="121">
        <v>0</v>
      </c>
    </row>
    <row r="121" spans="1:12" ht="15" customHeight="1" x14ac:dyDescent="0.25">
      <c r="A121" s="106">
        <v>2</v>
      </c>
      <c r="B121" s="124" t="s">
        <v>98</v>
      </c>
      <c r="C121" s="124"/>
      <c r="D121" s="124"/>
      <c r="E121" s="124"/>
      <c r="F121" s="124"/>
      <c r="G121" s="124"/>
      <c r="H121" s="21">
        <f t="shared" si="6"/>
        <v>0</v>
      </c>
      <c r="I121" s="121">
        <v>0</v>
      </c>
    </row>
    <row r="122" spans="1:12" ht="15" customHeight="1" x14ac:dyDescent="0.25">
      <c r="A122" s="106">
        <v>3</v>
      </c>
      <c r="B122" s="125" t="s">
        <v>99</v>
      </c>
      <c r="C122" s="125"/>
      <c r="D122" s="125"/>
      <c r="E122" s="125"/>
      <c r="F122" s="125"/>
      <c r="G122" s="125"/>
      <c r="H122" s="21">
        <f t="shared" si="6"/>
        <v>0</v>
      </c>
      <c r="I122" s="121">
        <v>0</v>
      </c>
    </row>
    <row r="123" spans="1:12" ht="15" customHeight="1" x14ac:dyDescent="0.25">
      <c r="A123" s="106">
        <v>4</v>
      </c>
      <c r="B123" s="125" t="s">
        <v>177</v>
      </c>
      <c r="C123" s="125"/>
      <c r="D123" s="125"/>
      <c r="E123" s="125"/>
      <c r="F123" s="125"/>
      <c r="G123" s="125"/>
      <c r="H123" s="21">
        <f t="shared" si="6"/>
        <v>0</v>
      </c>
      <c r="I123" s="121">
        <f>IF(F130=20%,G130,0)</f>
        <v>0</v>
      </c>
    </row>
    <row r="124" spans="1:12" ht="15" customHeight="1" x14ac:dyDescent="0.25">
      <c r="A124" s="106">
        <v>5</v>
      </c>
      <c r="B124" s="125" t="s">
        <v>179</v>
      </c>
      <c r="C124" s="125"/>
      <c r="D124" s="125"/>
      <c r="E124" s="125"/>
      <c r="F124" s="125"/>
      <c r="G124" s="125"/>
      <c r="H124" s="21">
        <f t="shared" si="6"/>
        <v>0</v>
      </c>
      <c r="I124" s="121">
        <v>0</v>
      </c>
    </row>
    <row r="125" spans="1:12" ht="15" customHeight="1" x14ac:dyDescent="0.25">
      <c r="A125" s="106">
        <v>6</v>
      </c>
      <c r="B125" s="125" t="s">
        <v>178</v>
      </c>
      <c r="C125" s="125"/>
      <c r="D125" s="125"/>
      <c r="E125" s="125"/>
      <c r="F125" s="125"/>
      <c r="G125" s="125"/>
      <c r="H125" s="21">
        <f t="shared" si="6"/>
        <v>0</v>
      </c>
      <c r="I125" s="121">
        <v>0</v>
      </c>
    </row>
    <row r="126" spans="1:12" ht="15" customHeight="1" x14ac:dyDescent="0.25">
      <c r="A126" s="106">
        <v>7</v>
      </c>
      <c r="B126" s="125" t="s">
        <v>100</v>
      </c>
      <c r="C126" s="125"/>
      <c r="D126" s="125"/>
      <c r="E126" s="125"/>
      <c r="F126" s="125"/>
      <c r="G126" s="125"/>
      <c r="H126" s="21">
        <f t="shared" si="6"/>
        <v>0</v>
      </c>
      <c r="I126" s="121">
        <v>0</v>
      </c>
    </row>
    <row r="127" spans="1:12" ht="15" customHeight="1" x14ac:dyDescent="0.25">
      <c r="A127" s="141" t="s">
        <v>101</v>
      </c>
      <c r="B127" s="141"/>
      <c r="C127" s="141"/>
      <c r="D127" s="141"/>
      <c r="E127" s="141"/>
      <c r="F127" s="141"/>
      <c r="G127" s="141"/>
      <c r="H127" s="23">
        <f>H120+H121+H122+H123+H124+H126</f>
        <v>0</v>
      </c>
      <c r="I127" s="52">
        <f>SUM(I120:I126)</f>
        <v>0</v>
      </c>
      <c r="J127" s="32"/>
    </row>
    <row r="128" spans="1:12" ht="46.5" customHeight="1" x14ac:dyDescent="0.25">
      <c r="B128" s="152" t="s">
        <v>180</v>
      </c>
      <c r="C128" s="152"/>
      <c r="D128" s="152"/>
      <c r="E128" s="152"/>
      <c r="F128" s="152"/>
      <c r="G128" s="152"/>
      <c r="H128" s="152"/>
      <c r="I128" s="152"/>
    </row>
    <row r="129" spans="1:12" ht="5.25" customHeight="1" x14ac:dyDescent="0.25"/>
    <row r="130" spans="1:12" ht="48.75" customHeight="1" x14ac:dyDescent="0.25">
      <c r="A130" s="168" t="s">
        <v>102</v>
      </c>
      <c r="B130" s="168"/>
      <c r="C130" s="168"/>
      <c r="D130" s="168"/>
      <c r="E130" s="168"/>
      <c r="F130" s="53">
        <f>I29</f>
        <v>0.1</v>
      </c>
      <c r="G130" s="54">
        <f>I132*F130</f>
        <v>434.04421678617456</v>
      </c>
      <c r="H130" s="118" t="s">
        <v>103</v>
      </c>
      <c r="I130" s="56">
        <f>I97</f>
        <v>127.11836363636364</v>
      </c>
    </row>
    <row r="131" spans="1:12" s="59" customFormat="1" ht="16.5" customHeight="1" x14ac:dyDescent="0.25">
      <c r="A131" s="169" t="s">
        <v>104</v>
      </c>
      <c r="B131" s="169"/>
      <c r="C131" s="118" t="s">
        <v>105</v>
      </c>
      <c r="D131" s="118" t="s">
        <v>106</v>
      </c>
      <c r="E131" s="118" t="s">
        <v>107</v>
      </c>
      <c r="F131" s="118" t="s">
        <v>108</v>
      </c>
      <c r="G131" s="118" t="s">
        <v>109</v>
      </c>
      <c r="H131" s="118" t="s">
        <v>110</v>
      </c>
      <c r="I131" s="57" t="s">
        <v>111</v>
      </c>
      <c r="J131" s="58"/>
    </row>
    <row r="132" spans="1:12" ht="16.5" customHeight="1" x14ac:dyDescent="0.25">
      <c r="A132" s="170">
        <f>I46</f>
        <v>2098.0272727272727</v>
      </c>
      <c r="B132" s="170"/>
      <c r="C132" s="119">
        <f>I66</f>
        <v>772.07403636363642</v>
      </c>
      <c r="D132" s="119">
        <f>I78</f>
        <v>534.87736699090908</v>
      </c>
      <c r="E132" s="119">
        <f>I85</f>
        <v>149.29562072727273</v>
      </c>
      <c r="F132" s="119">
        <f>I89</f>
        <v>196.83487105265456</v>
      </c>
      <c r="G132" s="119">
        <f>I102</f>
        <v>716.45136363636357</v>
      </c>
      <c r="H132" s="119">
        <f>A132+C132+D132+E132+F132+G132</f>
        <v>4467.5605314981094</v>
      </c>
      <c r="I132" s="119">
        <f>H132-I130</f>
        <v>4340.4421678617455</v>
      </c>
      <c r="J132" s="32"/>
    </row>
    <row r="133" spans="1:12" ht="4.5" customHeight="1" x14ac:dyDescent="0.25">
      <c r="A133" s="27"/>
      <c r="B133" s="171"/>
      <c r="C133" s="171"/>
      <c r="D133" s="171"/>
      <c r="E133" s="171"/>
      <c r="F133" s="171"/>
      <c r="G133" s="171"/>
      <c r="H133" s="171"/>
      <c r="I133" s="171"/>
    </row>
    <row r="134" spans="1:12" ht="33.75" customHeight="1" x14ac:dyDescent="0.25">
      <c r="A134" s="20" t="s">
        <v>40</v>
      </c>
      <c r="B134" s="145" t="s">
        <v>112</v>
      </c>
      <c r="C134" s="145"/>
      <c r="D134" s="145"/>
      <c r="E134" s="145"/>
      <c r="F134" s="145"/>
      <c r="G134" s="145"/>
      <c r="H134" s="20" t="s">
        <v>33</v>
      </c>
      <c r="I134" s="20" t="s">
        <v>34</v>
      </c>
    </row>
    <row r="135" spans="1:12" ht="15" customHeight="1" x14ac:dyDescent="0.25">
      <c r="A135" s="106">
        <v>1</v>
      </c>
      <c r="B135" s="125" t="s">
        <v>113</v>
      </c>
      <c r="C135" s="125"/>
      <c r="D135" s="125"/>
      <c r="E135" s="125"/>
      <c r="F135" s="125"/>
      <c r="G135" s="125"/>
      <c r="H135" s="21">
        <f>I135/$I$145</f>
        <v>0</v>
      </c>
      <c r="I135" s="121">
        <v>0</v>
      </c>
    </row>
    <row r="136" spans="1:12" ht="15" customHeight="1" x14ac:dyDescent="0.25">
      <c r="A136" s="106">
        <v>2</v>
      </c>
      <c r="B136" s="125" t="s">
        <v>114</v>
      </c>
      <c r="C136" s="125"/>
      <c r="D136" s="125"/>
      <c r="E136" s="125"/>
      <c r="F136" s="125"/>
      <c r="G136" s="125"/>
      <c r="H136" s="21">
        <f>I136/$I$145</f>
        <v>0</v>
      </c>
      <c r="I136" s="121">
        <v>0</v>
      </c>
    </row>
    <row r="137" spans="1:12" ht="35.65" customHeight="1" x14ac:dyDescent="0.25">
      <c r="A137" s="141" t="s">
        <v>166</v>
      </c>
      <c r="B137" s="141"/>
      <c r="C137" s="141"/>
      <c r="D137" s="141"/>
      <c r="E137" s="141"/>
      <c r="F137" s="141"/>
      <c r="G137" s="141"/>
      <c r="H137" s="23">
        <f>H135+H136</f>
        <v>0</v>
      </c>
      <c r="I137" s="24">
        <f>SUM(I135:I136)</f>
        <v>0</v>
      </c>
    </row>
    <row r="138" spans="1:12" ht="4.5" customHeight="1" x14ac:dyDescent="0.25"/>
    <row r="139" spans="1:12" ht="33.75" customHeight="1" x14ac:dyDescent="0.25">
      <c r="A139" s="20" t="s">
        <v>52</v>
      </c>
      <c r="B139" s="145" t="s">
        <v>115</v>
      </c>
      <c r="C139" s="145"/>
      <c r="D139" s="145"/>
      <c r="E139" s="145"/>
      <c r="F139" s="145"/>
      <c r="G139" s="145"/>
      <c r="H139" s="20" t="s">
        <v>33</v>
      </c>
      <c r="I139" s="20" t="s">
        <v>34</v>
      </c>
    </row>
    <row r="140" spans="1:12" ht="15" customHeight="1" x14ac:dyDescent="0.25">
      <c r="A140" s="106">
        <v>1</v>
      </c>
      <c r="B140" s="125" t="s">
        <v>115</v>
      </c>
      <c r="C140" s="125"/>
      <c r="D140" s="125"/>
      <c r="E140" s="125"/>
      <c r="F140" s="125"/>
      <c r="G140" s="125"/>
      <c r="H140" s="21">
        <f>I140/I145</f>
        <v>0</v>
      </c>
      <c r="I140" s="121">
        <v>0</v>
      </c>
    </row>
    <row r="141" spans="1:12" ht="36.6" customHeight="1" x14ac:dyDescent="0.25">
      <c r="A141" s="141" t="s">
        <v>165</v>
      </c>
      <c r="B141" s="141"/>
      <c r="C141" s="141"/>
      <c r="D141" s="141"/>
      <c r="E141" s="141"/>
      <c r="F141" s="141"/>
      <c r="G141" s="141"/>
      <c r="H141" s="23">
        <f>H140</f>
        <v>0</v>
      </c>
      <c r="I141" s="24">
        <f>I140</f>
        <v>0</v>
      </c>
      <c r="J141" s="32"/>
      <c r="K141" s="32"/>
      <c r="L141" s="2"/>
    </row>
    <row r="142" spans="1:12" ht="4.5" customHeight="1" x14ac:dyDescent="0.25">
      <c r="A142" s="26"/>
      <c r="B142" s="26"/>
      <c r="C142" s="26"/>
      <c r="D142" s="26"/>
      <c r="E142" s="26"/>
      <c r="F142" s="26"/>
      <c r="G142" s="26"/>
      <c r="H142" s="33"/>
      <c r="I142" s="34"/>
    </row>
    <row r="143" spans="1:12" ht="39" customHeight="1" x14ac:dyDescent="0.25">
      <c r="A143" s="172" t="s">
        <v>116</v>
      </c>
      <c r="B143" s="172"/>
      <c r="C143" s="172"/>
      <c r="D143" s="172"/>
      <c r="E143" s="172"/>
      <c r="F143" s="53">
        <v>0.18</v>
      </c>
      <c r="G143" s="54">
        <f>I145*F143</f>
        <v>781.27959021511413</v>
      </c>
      <c r="H143" s="118" t="s">
        <v>103</v>
      </c>
      <c r="I143" s="56">
        <f>I97</f>
        <v>127.11836363636364</v>
      </c>
      <c r="L143" s="2"/>
    </row>
    <row r="144" spans="1:12" s="59" customFormat="1" ht="16.5" customHeight="1" x14ac:dyDescent="0.25">
      <c r="A144" s="169" t="s">
        <v>104</v>
      </c>
      <c r="B144" s="169"/>
      <c r="C144" s="118" t="s">
        <v>105</v>
      </c>
      <c r="D144" s="118" t="s">
        <v>106</v>
      </c>
      <c r="E144" s="118" t="s">
        <v>107</v>
      </c>
      <c r="F144" s="118" t="s">
        <v>108</v>
      </c>
      <c r="G144" s="118" t="s">
        <v>109</v>
      </c>
      <c r="H144" s="118" t="s">
        <v>110</v>
      </c>
      <c r="I144" s="57" t="s">
        <v>111</v>
      </c>
      <c r="J144" s="58"/>
      <c r="L144" s="58"/>
    </row>
    <row r="145" spans="1:12" ht="16.5" customHeight="1" x14ac:dyDescent="0.25">
      <c r="A145" s="170">
        <f>I46</f>
        <v>2098.0272727272727</v>
      </c>
      <c r="B145" s="170"/>
      <c r="C145" s="119">
        <f>I66</f>
        <v>772.07403636363642</v>
      </c>
      <c r="D145" s="119">
        <f>I78</f>
        <v>534.87736699090908</v>
      </c>
      <c r="E145" s="119">
        <f>I85</f>
        <v>149.29562072727273</v>
      </c>
      <c r="F145" s="119">
        <f>I89</f>
        <v>196.83487105265456</v>
      </c>
      <c r="G145" s="119">
        <f>I102</f>
        <v>716.45136363636357</v>
      </c>
      <c r="H145" s="119">
        <f>A145+C145+D145+E145+F145+G145</f>
        <v>4467.5605314981094</v>
      </c>
      <c r="I145" s="119">
        <f>H145-I143</f>
        <v>4340.4421678617455</v>
      </c>
      <c r="J145" s="32"/>
      <c r="L145" s="2"/>
    </row>
    <row r="146" spans="1:12" ht="4.5" customHeight="1" x14ac:dyDescent="0.25"/>
    <row r="147" spans="1:12" ht="12" customHeight="1" x14ac:dyDescent="0.25">
      <c r="A147" s="162" t="s">
        <v>117</v>
      </c>
      <c r="B147" s="162"/>
      <c r="C147" s="162"/>
      <c r="D147" s="162"/>
      <c r="E147" s="162"/>
      <c r="F147" s="162"/>
      <c r="G147" s="162"/>
      <c r="H147" s="45">
        <f>H127+H137+H141</f>
        <v>0</v>
      </c>
      <c r="I147" s="46">
        <f>I127+I137+I141</f>
        <v>0</v>
      </c>
    </row>
    <row r="148" spans="1:12" ht="4.5" customHeight="1" x14ac:dyDescent="0.25"/>
    <row r="149" spans="1:12" ht="11.25" customHeight="1" x14ac:dyDescent="0.25">
      <c r="A149" s="144" t="s">
        <v>118</v>
      </c>
      <c r="B149" s="144"/>
      <c r="C149" s="144"/>
      <c r="D149" s="144"/>
      <c r="E149" s="144"/>
      <c r="F149" s="144"/>
      <c r="G149" s="144"/>
      <c r="H149" s="144"/>
      <c r="I149" s="144"/>
    </row>
    <row r="150" spans="1:12" ht="33.75" customHeight="1" x14ac:dyDescent="0.25">
      <c r="A150" s="20" t="s">
        <v>31</v>
      </c>
      <c r="B150" s="145" t="s">
        <v>203</v>
      </c>
      <c r="C150" s="145"/>
      <c r="D150" s="145"/>
      <c r="E150" s="145"/>
      <c r="F150" s="145"/>
      <c r="G150" s="145"/>
      <c r="H150" s="20" t="s">
        <v>33</v>
      </c>
      <c r="I150" s="20" t="s">
        <v>34</v>
      </c>
    </row>
    <row r="151" spans="1:12" ht="15" customHeight="1" x14ac:dyDescent="0.25">
      <c r="A151" s="106">
        <v>1</v>
      </c>
      <c r="B151" s="125" t="s">
        <v>119</v>
      </c>
      <c r="C151" s="125"/>
      <c r="D151" s="125"/>
      <c r="E151" s="125"/>
      <c r="F151" s="125"/>
      <c r="G151" s="125"/>
      <c r="H151" s="21">
        <f>I151/$I$116</f>
        <v>7.3654390934844187E-3</v>
      </c>
      <c r="I151" s="121">
        <f>($D$161/$E$162)*H161</f>
        <v>32.905544991204202</v>
      </c>
    </row>
    <row r="152" spans="1:12" ht="15" customHeight="1" x14ac:dyDescent="0.25">
      <c r="A152" s="106">
        <v>2</v>
      </c>
      <c r="B152" s="125" t="s">
        <v>120</v>
      </c>
      <c r="C152" s="125"/>
      <c r="D152" s="125"/>
      <c r="E152" s="125"/>
      <c r="F152" s="125"/>
      <c r="G152" s="125"/>
      <c r="H152" s="21">
        <f>I152/$I$116</f>
        <v>3.3994334277620386E-2</v>
      </c>
      <c r="I152" s="121">
        <f>($D$161/$E$162)*H162</f>
        <v>151.87174611325014</v>
      </c>
    </row>
    <row r="153" spans="1:12" ht="15" customHeight="1" x14ac:dyDescent="0.25">
      <c r="A153" s="106">
        <v>3</v>
      </c>
      <c r="B153" s="125" t="s">
        <v>11</v>
      </c>
      <c r="C153" s="125"/>
      <c r="D153" s="125"/>
      <c r="E153" s="125"/>
      <c r="F153" s="125"/>
      <c r="G153" s="125"/>
      <c r="H153" s="21">
        <f>I153/$I$116</f>
        <v>2.8328611898016994E-2</v>
      </c>
      <c r="I153" s="121">
        <f>($D$161/$E$162)*H163</f>
        <v>126.55978842770847</v>
      </c>
    </row>
    <row r="154" spans="1:12" ht="15" customHeight="1" x14ac:dyDescent="0.25">
      <c r="A154" s="106">
        <v>4</v>
      </c>
      <c r="B154" s="125" t="s">
        <v>205</v>
      </c>
      <c r="C154" s="125"/>
      <c r="D154" s="125"/>
      <c r="E154" s="125"/>
      <c r="F154" s="125"/>
      <c r="G154" s="125"/>
      <c r="H154" s="21">
        <f>I154/$I$116</f>
        <v>0</v>
      </c>
      <c r="I154" s="121">
        <f>($D$161/$E$162)*G164</f>
        <v>0</v>
      </c>
    </row>
    <row r="155" spans="1:12" ht="15" customHeight="1" x14ac:dyDescent="0.25">
      <c r="A155" s="106">
        <v>5</v>
      </c>
      <c r="B155" s="125" t="s">
        <v>121</v>
      </c>
      <c r="C155" s="125"/>
      <c r="D155" s="125"/>
      <c r="E155" s="125"/>
      <c r="F155" s="125"/>
      <c r="G155" s="125"/>
      <c r="H155" s="21">
        <f>I155/$I$116</f>
        <v>0</v>
      </c>
      <c r="I155" s="121">
        <f>($D$161/$E$162)*G165</f>
        <v>0</v>
      </c>
    </row>
    <row r="156" spans="1:12" ht="15" customHeight="1" x14ac:dyDescent="0.25">
      <c r="A156" s="141" t="s">
        <v>122</v>
      </c>
      <c r="B156" s="141"/>
      <c r="C156" s="141"/>
      <c r="D156" s="141"/>
      <c r="E156" s="141"/>
      <c r="F156" s="141"/>
      <c r="G156" s="141"/>
      <c r="H156" s="23">
        <f>H151+H152+H153+H154+H155</f>
        <v>6.96883852691218E-2</v>
      </c>
      <c r="I156" s="24">
        <f>SUM(I151:I155)</f>
        <v>311.33707953216282</v>
      </c>
    </row>
    <row r="157" spans="1:12" ht="11.25" customHeight="1" x14ac:dyDescent="0.25">
      <c r="A157" s="104" t="s">
        <v>124</v>
      </c>
      <c r="B157" s="152" t="s">
        <v>123</v>
      </c>
      <c r="C157" s="152"/>
      <c r="D157" s="152"/>
      <c r="E157" s="152"/>
      <c r="F157" s="152"/>
      <c r="G157" s="152"/>
      <c r="H157" s="152"/>
      <c r="I157" s="152"/>
    </row>
    <row r="158" spans="1:12" ht="18.75" customHeight="1" x14ac:dyDescent="0.25">
      <c r="A158" s="104" t="s">
        <v>204</v>
      </c>
      <c r="B158" s="173" t="s">
        <v>125</v>
      </c>
      <c r="C158" s="173"/>
      <c r="D158" s="173"/>
      <c r="E158" s="173"/>
      <c r="F158" s="173"/>
      <c r="G158" s="173"/>
      <c r="H158" s="173"/>
      <c r="I158" s="173"/>
    </row>
    <row r="159" spans="1:12" ht="13.5" customHeight="1" x14ac:dyDescent="0.25">
      <c r="A159" s="157" t="s">
        <v>126</v>
      </c>
      <c r="B159" s="157"/>
      <c r="C159" s="157"/>
      <c r="D159" s="157"/>
      <c r="E159" s="157"/>
      <c r="F159" s="157"/>
      <c r="G159" s="157"/>
      <c r="H159" s="157"/>
      <c r="I159" s="157"/>
    </row>
    <row r="160" spans="1:12" ht="13.5" customHeight="1" x14ac:dyDescent="0.25">
      <c r="A160" s="139" t="s">
        <v>127</v>
      </c>
      <c r="B160" s="139"/>
      <c r="C160" s="106" t="s">
        <v>128</v>
      </c>
      <c r="D160" s="134" t="s">
        <v>129</v>
      </c>
      <c r="E160" s="134"/>
      <c r="F160" s="106" t="s">
        <v>130</v>
      </c>
      <c r="G160" s="214" t="s">
        <v>131</v>
      </c>
      <c r="H160" s="206" t="s">
        <v>132</v>
      </c>
      <c r="I160" s="206"/>
    </row>
    <row r="161" spans="1:10" ht="13.5" customHeight="1" x14ac:dyDescent="0.25">
      <c r="A161" s="176">
        <f>I116</f>
        <v>4467.5605314981094</v>
      </c>
      <c r="B161" s="176"/>
      <c r="C161" s="121">
        <f>I147</f>
        <v>0</v>
      </c>
      <c r="D161" s="177">
        <f>A161+C161</f>
        <v>4467.5605314981094</v>
      </c>
      <c r="E161" s="177"/>
      <c r="F161" s="106" t="str">
        <f>B151</f>
        <v>PIS</v>
      </c>
      <c r="G161" s="217">
        <v>1.6500000000000001E-2</v>
      </c>
      <c r="H161" s="207">
        <v>6.4999999999999997E-3</v>
      </c>
      <c r="I161" s="207"/>
      <c r="J161" s="32"/>
    </row>
    <row r="162" spans="1:10" ht="13.5" customHeight="1" x14ac:dyDescent="0.25">
      <c r="A162" s="213" t="s">
        <v>133</v>
      </c>
      <c r="B162" s="213"/>
      <c r="C162" s="214">
        <v>1</v>
      </c>
      <c r="D162" s="215">
        <f>G166/1</f>
        <v>0.11749999999999999</v>
      </c>
      <c r="E162" s="216">
        <f>C162-D162</f>
        <v>0.88250000000000006</v>
      </c>
      <c r="F162" s="106" t="str">
        <f>B152</f>
        <v>COFINS</v>
      </c>
      <c r="G162" s="217">
        <v>7.5999999999999998E-2</v>
      </c>
      <c r="H162" s="207">
        <v>0.03</v>
      </c>
      <c r="I162" s="207"/>
    </row>
    <row r="163" spans="1:10" ht="13.5" customHeight="1" x14ac:dyDescent="0.25">
      <c r="A163" s="209" t="s">
        <v>134</v>
      </c>
      <c r="B163" s="209"/>
      <c r="C163" s="210">
        <v>1</v>
      </c>
      <c r="D163" s="211">
        <f>H166</f>
        <v>6.1499999999999999E-2</v>
      </c>
      <c r="E163" s="212">
        <f>C163-D163</f>
        <v>0.9385</v>
      </c>
      <c r="F163" s="106" t="str">
        <f>B153</f>
        <v>ISS</v>
      </c>
      <c r="G163" s="217">
        <f>I11</f>
        <v>2.5000000000000001E-2</v>
      </c>
      <c r="H163" s="207">
        <f>I11</f>
        <v>2.5000000000000001E-2</v>
      </c>
      <c r="I163" s="207"/>
    </row>
    <row r="164" spans="1:10" ht="13.5" customHeight="1" x14ac:dyDescent="0.25">
      <c r="A164" s="174" t="s">
        <v>135</v>
      </c>
      <c r="B164" s="174"/>
      <c r="C164" s="106">
        <v>1</v>
      </c>
      <c r="D164" s="61">
        <v>0.09</v>
      </c>
      <c r="E164" s="62">
        <f>C164-D164</f>
        <v>0.91</v>
      </c>
      <c r="F164" s="106" t="s">
        <v>136</v>
      </c>
      <c r="G164" s="217">
        <v>0</v>
      </c>
      <c r="H164" s="207">
        <v>0</v>
      </c>
      <c r="I164" s="207"/>
    </row>
    <row r="165" spans="1:10" ht="13.5" customHeight="1" x14ac:dyDescent="0.25">
      <c r="A165" s="175" t="s">
        <v>137</v>
      </c>
      <c r="B165" s="175" t="s">
        <v>138</v>
      </c>
      <c r="C165" s="175"/>
      <c r="D165" s="175"/>
      <c r="E165" s="175"/>
      <c r="F165" s="113" t="s">
        <v>207</v>
      </c>
      <c r="G165" s="217">
        <v>0</v>
      </c>
      <c r="H165" s="207">
        <v>0</v>
      </c>
      <c r="I165" s="207"/>
    </row>
    <row r="166" spans="1:10" ht="18" customHeight="1" x14ac:dyDescent="0.25">
      <c r="A166" s="175"/>
      <c r="B166" s="175"/>
      <c r="C166" s="175"/>
      <c r="D166" s="175"/>
      <c r="E166" s="175"/>
      <c r="F166" s="115" t="s">
        <v>139</v>
      </c>
      <c r="G166" s="218">
        <f>SUM(G161:G165)</f>
        <v>0.11749999999999999</v>
      </c>
      <c r="H166" s="208">
        <f>SUM(H161:I165)</f>
        <v>6.1499999999999999E-2</v>
      </c>
      <c r="I166" s="208"/>
    </row>
    <row r="167" spans="1:10" ht="18" customHeight="1" x14ac:dyDescent="0.25">
      <c r="A167" s="104" t="s">
        <v>206</v>
      </c>
      <c r="B167" s="173" t="s">
        <v>141</v>
      </c>
      <c r="C167" s="173"/>
      <c r="D167" s="173"/>
      <c r="E167" s="173"/>
      <c r="F167" s="173"/>
      <c r="G167" s="173"/>
      <c r="H167" s="173"/>
      <c r="I167" s="173"/>
    </row>
    <row r="168" spans="1:10" ht="4.5" customHeight="1" x14ac:dyDescent="0.25">
      <c r="A168" s="63"/>
      <c r="B168" s="178"/>
      <c r="C168" s="178"/>
      <c r="D168" s="178"/>
      <c r="E168" s="178"/>
      <c r="F168" s="178"/>
      <c r="G168" s="178"/>
      <c r="H168" s="178"/>
      <c r="I168" s="178"/>
    </row>
    <row r="169" spans="1:10" ht="12" customHeight="1" x14ac:dyDescent="0.25">
      <c r="A169" s="162" t="s">
        <v>142</v>
      </c>
      <c r="B169" s="162"/>
      <c r="C169" s="162"/>
      <c r="D169" s="162"/>
      <c r="E169" s="162"/>
      <c r="F169" s="162"/>
      <c r="G169" s="162"/>
      <c r="H169" s="45">
        <f>H156</f>
        <v>6.96883852691218E-2</v>
      </c>
      <c r="I169" s="46">
        <f>I156</f>
        <v>311.33707953216282</v>
      </c>
    </row>
    <row r="170" spans="1:10" ht="4.5" customHeight="1" x14ac:dyDescent="0.25"/>
    <row r="171" spans="1:10" ht="11.25" customHeight="1" x14ac:dyDescent="0.25">
      <c r="A171" s="179" t="s">
        <v>143</v>
      </c>
      <c r="B171" s="179"/>
      <c r="C171" s="179"/>
      <c r="D171" s="179"/>
      <c r="E171" s="179"/>
      <c r="F171" s="179"/>
      <c r="G171" s="179"/>
      <c r="H171" s="179"/>
      <c r="I171" s="179"/>
    </row>
    <row r="172" spans="1:10" ht="11.25" customHeight="1" x14ac:dyDescent="0.25">
      <c r="A172" s="144" t="s">
        <v>30</v>
      </c>
      <c r="B172" s="144"/>
      <c r="C172" s="144"/>
      <c r="D172" s="144"/>
      <c r="E172" s="144"/>
      <c r="F172" s="144"/>
      <c r="G172" s="144"/>
      <c r="H172" s="144"/>
      <c r="I172" s="144"/>
    </row>
    <row r="173" spans="1:10" ht="15" customHeight="1" x14ac:dyDescent="0.25">
      <c r="A173" s="106">
        <v>1</v>
      </c>
      <c r="B173" s="125" t="s">
        <v>144</v>
      </c>
      <c r="C173" s="125"/>
      <c r="D173" s="125"/>
      <c r="E173" s="125"/>
      <c r="F173" s="125"/>
      <c r="G173" s="125"/>
      <c r="H173" s="21">
        <f>I173/$G$196</f>
        <v>0.4390190883949413</v>
      </c>
      <c r="I173" s="64">
        <f>I46</f>
        <v>2098.0272727272727</v>
      </c>
    </row>
    <row r="174" spans="1:10" ht="15" customHeight="1" x14ac:dyDescent="0.25">
      <c r="A174" s="106">
        <v>2</v>
      </c>
      <c r="B174" s="125" t="s">
        <v>145</v>
      </c>
      <c r="C174" s="125"/>
      <c r="D174" s="125"/>
      <c r="E174" s="125"/>
      <c r="F174" s="125"/>
      <c r="G174" s="125"/>
      <c r="H174" s="21">
        <f>I174/$G$196</f>
        <v>0.34591280870277707</v>
      </c>
      <c r="I174" s="64">
        <f>I66+I78+I85+I89</f>
        <v>1653.0818951344729</v>
      </c>
    </row>
    <row r="175" spans="1:10" ht="15" customHeight="1" x14ac:dyDescent="0.25">
      <c r="A175" s="106">
        <v>3</v>
      </c>
      <c r="B175" s="125" t="s">
        <v>146</v>
      </c>
      <c r="C175" s="125"/>
      <c r="D175" s="125"/>
      <c r="E175" s="125"/>
      <c r="F175" s="125"/>
      <c r="G175" s="125"/>
      <c r="H175" s="21">
        <f>I175/$G$196</f>
        <v>0.14991979781753587</v>
      </c>
      <c r="I175" s="64">
        <f>I102</f>
        <v>716.45136363636357</v>
      </c>
    </row>
    <row r="176" spans="1:10" s="26" customFormat="1" ht="15" customHeight="1" x14ac:dyDescent="0.25">
      <c r="A176" s="162" t="s">
        <v>147</v>
      </c>
      <c r="B176" s="162"/>
      <c r="C176" s="162"/>
      <c r="D176" s="162"/>
      <c r="E176" s="162"/>
      <c r="F176" s="162"/>
      <c r="G176" s="162"/>
      <c r="H176" s="45">
        <f>H173+H174+H175</f>
        <v>0.93485169491525422</v>
      </c>
      <c r="I176" s="46">
        <f>SUM(I173:I175)</f>
        <v>4467.5605314981094</v>
      </c>
      <c r="J176" s="33"/>
    </row>
    <row r="177" spans="1:11" ht="4.5" customHeight="1" x14ac:dyDescent="0.25"/>
    <row r="178" spans="1:11" ht="11.25" customHeight="1" x14ac:dyDescent="0.25">
      <c r="A178" s="144" t="s">
        <v>95</v>
      </c>
      <c r="B178" s="144"/>
      <c r="C178" s="144"/>
      <c r="D178" s="144"/>
      <c r="E178" s="144"/>
      <c r="F178" s="144"/>
      <c r="G178" s="144"/>
      <c r="H178" s="144"/>
      <c r="I178" s="144"/>
    </row>
    <row r="179" spans="1:11" ht="15" customHeight="1" x14ac:dyDescent="0.25">
      <c r="A179" s="106">
        <v>1</v>
      </c>
      <c r="B179" s="125" t="s">
        <v>148</v>
      </c>
      <c r="C179" s="125"/>
      <c r="D179" s="125"/>
      <c r="E179" s="125"/>
      <c r="F179" s="125"/>
      <c r="G179" s="125"/>
      <c r="H179" s="21">
        <f>I179/$G$196</f>
        <v>0</v>
      </c>
      <c r="I179" s="121">
        <f>I127</f>
        <v>0</v>
      </c>
    </row>
    <row r="180" spans="1:11" ht="15" customHeight="1" x14ac:dyDescent="0.25">
      <c r="A180" s="106">
        <v>2</v>
      </c>
      <c r="B180" s="125" t="s">
        <v>149</v>
      </c>
      <c r="C180" s="125"/>
      <c r="D180" s="125"/>
      <c r="E180" s="125"/>
      <c r="F180" s="125"/>
      <c r="G180" s="125"/>
      <c r="H180" s="21">
        <f>I180/$G$196</f>
        <v>0</v>
      </c>
      <c r="I180" s="121">
        <f>I137</f>
        <v>0</v>
      </c>
    </row>
    <row r="181" spans="1:11" ht="15" customHeight="1" x14ac:dyDescent="0.25">
      <c r="A181" s="106">
        <v>3</v>
      </c>
      <c r="B181" s="125" t="s">
        <v>150</v>
      </c>
      <c r="C181" s="125"/>
      <c r="D181" s="125"/>
      <c r="E181" s="125"/>
      <c r="F181" s="125"/>
      <c r="G181" s="125"/>
      <c r="H181" s="21">
        <f>I181/$G$196</f>
        <v>0</v>
      </c>
      <c r="I181" s="121">
        <f>I141</f>
        <v>0</v>
      </c>
    </row>
    <row r="182" spans="1:11" ht="15" customHeight="1" x14ac:dyDescent="0.25">
      <c r="A182" s="162" t="s">
        <v>151</v>
      </c>
      <c r="B182" s="162"/>
      <c r="C182" s="162"/>
      <c r="D182" s="162"/>
      <c r="E182" s="162"/>
      <c r="F182" s="162"/>
      <c r="G182" s="162"/>
      <c r="H182" s="45">
        <f>H179+H180+H181</f>
        <v>0</v>
      </c>
      <c r="I182" s="46">
        <f>I179+I180+I181</f>
        <v>0</v>
      </c>
    </row>
    <row r="183" spans="1:11" ht="4.5" customHeight="1" x14ac:dyDescent="0.25"/>
    <row r="184" spans="1:11" ht="11.25" customHeight="1" x14ac:dyDescent="0.25">
      <c r="A184" s="144" t="s">
        <v>118</v>
      </c>
      <c r="B184" s="144"/>
      <c r="C184" s="144"/>
      <c r="D184" s="144"/>
      <c r="E184" s="144"/>
      <c r="F184" s="144"/>
      <c r="G184" s="144"/>
      <c r="H184" s="144"/>
      <c r="I184" s="144"/>
    </row>
    <row r="185" spans="1:11" ht="15" customHeight="1" x14ac:dyDescent="0.25">
      <c r="A185" s="106">
        <v>1</v>
      </c>
      <c r="B185" s="125" t="s">
        <v>152</v>
      </c>
      <c r="C185" s="125"/>
      <c r="D185" s="125"/>
      <c r="E185" s="125"/>
      <c r="F185" s="125"/>
      <c r="G185" s="125"/>
      <c r="H185" s="21">
        <f>I185/$G$196</f>
        <v>6.5148305084745756E-2</v>
      </c>
      <c r="I185" s="121">
        <f>I156</f>
        <v>311.33707953216282</v>
      </c>
    </row>
    <row r="186" spans="1:11" ht="15" customHeight="1" x14ac:dyDescent="0.25">
      <c r="A186" s="162" t="s">
        <v>153</v>
      </c>
      <c r="B186" s="162"/>
      <c r="C186" s="162"/>
      <c r="D186" s="162"/>
      <c r="E186" s="162"/>
      <c r="F186" s="162"/>
      <c r="G186" s="162"/>
      <c r="H186" s="45">
        <f>H185</f>
        <v>6.5148305084745756E-2</v>
      </c>
      <c r="I186" s="46">
        <f>I156</f>
        <v>311.33707953216282</v>
      </c>
      <c r="K186" s="39"/>
    </row>
    <row r="187" spans="1:11" ht="4.5" customHeight="1" x14ac:dyDescent="0.25"/>
    <row r="188" spans="1:11" ht="11.25" customHeight="1" x14ac:dyDescent="0.25">
      <c r="A188" s="184" t="s">
        <v>174</v>
      </c>
      <c r="B188" s="184"/>
      <c r="C188" s="184"/>
      <c r="D188" s="184"/>
      <c r="E188" s="184"/>
      <c r="F188" s="184"/>
      <c r="G188" s="184"/>
      <c r="H188" s="184"/>
      <c r="I188" s="184"/>
    </row>
    <row r="189" spans="1:11" ht="4.9000000000000004" customHeight="1" x14ac:dyDescent="0.25">
      <c r="A189" s="180"/>
      <c r="B189" s="180"/>
      <c r="C189" s="180"/>
      <c r="D189" s="180"/>
      <c r="E189" s="180"/>
      <c r="F189" s="180"/>
      <c r="G189" s="180"/>
      <c r="H189" s="180"/>
      <c r="I189" s="180"/>
    </row>
    <row r="190" spans="1:11" ht="22.5" customHeight="1" x14ac:dyDescent="0.25">
      <c r="A190" s="181" t="s">
        <v>187</v>
      </c>
      <c r="B190" s="182"/>
      <c r="C190" s="182"/>
      <c r="D190" s="182"/>
      <c r="E190" s="182"/>
      <c r="F190" s="182"/>
      <c r="G190" s="182"/>
      <c r="H190" s="183"/>
      <c r="I190" s="87">
        <f>I123*H196</f>
        <v>0</v>
      </c>
    </row>
    <row r="191" spans="1:11" ht="4.5" customHeight="1" x14ac:dyDescent="0.25">
      <c r="A191" s="107"/>
      <c r="B191" s="107"/>
      <c r="C191" s="107"/>
      <c r="D191" s="107"/>
      <c r="E191" s="107"/>
      <c r="F191" s="107"/>
      <c r="G191" s="88"/>
      <c r="H191" s="88"/>
      <c r="I191" s="88"/>
    </row>
    <row r="192" spans="1:11" ht="40.5" customHeight="1" x14ac:dyDescent="0.25">
      <c r="A192" s="184" t="s">
        <v>172</v>
      </c>
      <c r="B192" s="184"/>
      <c r="C192" s="184"/>
      <c r="D192" s="184"/>
      <c r="E192" s="184"/>
      <c r="F192" s="181"/>
      <c r="G192" s="185" t="s">
        <v>176</v>
      </c>
      <c r="H192" s="186"/>
      <c r="I192" s="187"/>
    </row>
    <row r="193" spans="1:9" ht="11.25" customHeight="1" x14ac:dyDescent="0.25">
      <c r="A193" s="184"/>
      <c r="B193" s="184"/>
      <c r="C193" s="184"/>
      <c r="D193" s="184"/>
      <c r="E193" s="184"/>
      <c r="F193" s="184"/>
      <c r="G193" s="89"/>
      <c r="H193" s="90"/>
      <c r="I193" s="91">
        <f>((H70+H76+H77+H82+H83+H84)+((H70+H76+H77+H82+H83+H84)*H66))*I46*H196</f>
        <v>807.78714334232734</v>
      </c>
    </row>
    <row r="194" spans="1:9" ht="4.9000000000000004" customHeight="1" x14ac:dyDescent="0.25">
      <c r="A194" s="180"/>
      <c r="B194" s="180"/>
      <c r="C194" s="180"/>
      <c r="D194" s="180"/>
      <c r="E194" s="180"/>
      <c r="F194" s="180"/>
      <c r="G194" s="180"/>
      <c r="H194" s="180"/>
      <c r="I194" s="180"/>
    </row>
    <row r="195" spans="1:9" ht="35.450000000000003" customHeight="1" x14ac:dyDescent="0.25">
      <c r="A195" s="188" t="s">
        <v>173</v>
      </c>
      <c r="B195" s="189"/>
      <c r="C195" s="189"/>
      <c r="D195" s="189"/>
      <c r="E195" s="189"/>
      <c r="F195" s="190"/>
      <c r="G195" s="73" t="s">
        <v>154</v>
      </c>
      <c r="H195" s="73" t="s">
        <v>155</v>
      </c>
      <c r="I195" s="73" t="s">
        <v>156</v>
      </c>
    </row>
    <row r="196" spans="1:9" ht="14.45" customHeight="1" x14ac:dyDescent="0.25">
      <c r="A196" s="191"/>
      <c r="B196" s="192"/>
      <c r="C196" s="192"/>
      <c r="D196" s="192"/>
      <c r="E196" s="192"/>
      <c r="F196" s="193"/>
      <c r="G196" s="81">
        <f>I176+I182+I186</f>
        <v>4778.8976110302719</v>
      </c>
      <c r="H196" s="108">
        <f>IF(D6="12x36",2,1)</f>
        <v>1</v>
      </c>
      <c r="I196" s="82">
        <f>G196*H196</f>
        <v>4778.8976110302719</v>
      </c>
    </row>
  </sheetData>
  <mergeCells count="183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5:B105"/>
    <mergeCell ref="A106:B106"/>
    <mergeCell ref="A108:I108"/>
    <mergeCell ref="A109:B109"/>
    <mergeCell ref="A110:B110"/>
    <mergeCell ref="A112:E112"/>
    <mergeCell ref="F112:I112"/>
    <mergeCell ref="B99:G99"/>
    <mergeCell ref="B100:G100"/>
    <mergeCell ref="B101:G101"/>
    <mergeCell ref="A102:G102"/>
    <mergeCell ref="B103:G103"/>
    <mergeCell ref="A104:I104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96"/>
  <sheetViews>
    <sheetView showGridLines="0" view="pageBreakPreview" topLeftCell="A148" zoomScale="130" zoomScaleNormal="130" zoomScaleSheetLayoutView="130" zoomScalePageLayoutView="130" workbookViewId="0">
      <selection activeCell="I154" sqref="I154"/>
    </sheetView>
  </sheetViews>
  <sheetFormatPr defaultColWidth="9.28515625" defaultRowHeight="11.25" x14ac:dyDescent="0.25"/>
  <cols>
    <col min="1" max="1" width="2.7109375" style="110" customWidth="1"/>
    <col min="2" max="2" width="11.42578125" style="110" customWidth="1"/>
    <col min="3" max="3" width="12.28515625" style="110" customWidth="1"/>
    <col min="4" max="4" width="12.7109375" style="110" customWidth="1"/>
    <col min="5" max="5" width="12.28515625" style="110" customWidth="1"/>
    <col min="6" max="6" width="11.5703125" style="110" customWidth="1"/>
    <col min="7" max="7" width="11.42578125" style="110" customWidth="1"/>
    <col min="8" max="8" width="9.42578125" style="110" customWidth="1"/>
    <col min="9" max="9" width="11.5703125" style="110" customWidth="1"/>
    <col min="10" max="10" width="11.28515625" style="2" customWidth="1"/>
    <col min="11" max="11" width="10" style="110" customWidth="1"/>
    <col min="12" max="12" width="9.28515625" style="110"/>
    <col min="13" max="15" width="22.42578125" style="110" customWidth="1"/>
    <col min="16" max="16384" width="9.28515625" style="110"/>
  </cols>
  <sheetData>
    <row r="1" spans="1:11" ht="27.75" customHeight="1" x14ac:dyDescent="0.25">
      <c r="A1" s="126" t="s">
        <v>0</v>
      </c>
      <c r="B1" s="126"/>
      <c r="C1" s="126"/>
      <c r="D1" s="126"/>
      <c r="E1" s="126"/>
      <c r="F1" s="126"/>
      <c r="G1" s="126"/>
      <c r="H1" s="126"/>
      <c r="I1" s="126"/>
      <c r="K1" s="3"/>
    </row>
    <row r="2" spans="1:11" ht="22.5" customHeight="1" x14ac:dyDescent="0.25">
      <c r="A2" s="126" t="s">
        <v>1</v>
      </c>
      <c r="B2" s="126"/>
      <c r="C2" s="127" t="s">
        <v>208</v>
      </c>
      <c r="D2" s="127"/>
      <c r="E2" s="128" t="s">
        <v>236</v>
      </c>
      <c r="F2" s="128"/>
      <c r="G2" s="128"/>
      <c r="H2" s="128"/>
      <c r="I2" s="128"/>
    </row>
    <row r="3" spans="1:11" ht="11.25" customHeight="1" x14ac:dyDescent="0.25">
      <c r="A3" s="126" t="s">
        <v>2</v>
      </c>
      <c r="B3" s="126"/>
      <c r="C3" s="4"/>
      <c r="D3" s="122"/>
      <c r="E3" s="6" t="s">
        <v>3</v>
      </c>
      <c r="F3" s="4"/>
      <c r="G3" s="122"/>
      <c r="H3" s="122"/>
      <c r="I3" s="122"/>
    </row>
    <row r="4" spans="1:11" ht="4.5" customHeight="1" x14ac:dyDescent="0.25"/>
    <row r="5" spans="1:11" ht="18.75" customHeight="1" x14ac:dyDescent="0.25">
      <c r="A5" s="124" t="s">
        <v>4</v>
      </c>
      <c r="B5" s="124"/>
      <c r="C5" s="124"/>
      <c r="D5" s="129" t="s">
        <v>212</v>
      </c>
      <c r="E5" s="129"/>
      <c r="F5" s="129"/>
      <c r="G5" s="130" t="str">
        <f>IF(D6="12x36","Regime de trabalho:","Quantidade de HORAS/MÊS")</f>
        <v>Quantidade de HORAS/MÊS</v>
      </c>
      <c r="H5" s="130"/>
      <c r="I5" s="131">
        <f>IF(D6="12x36",D6,5*D6)</f>
        <v>200</v>
      </c>
    </row>
    <row r="6" spans="1:11" ht="18.75" customHeight="1" x14ac:dyDescent="0.25">
      <c r="A6" s="124" t="str">
        <f>IF(D6="12x36","Regime de trabalho:","Regime de trabalho (horas semanais):")</f>
        <v>Regime de trabalho (horas semanais):</v>
      </c>
      <c r="B6" s="124"/>
      <c r="C6" s="124"/>
      <c r="D6" s="124">
        <v>40</v>
      </c>
      <c r="E6" s="124"/>
      <c r="F6" s="124"/>
      <c r="G6" s="130"/>
      <c r="H6" s="130"/>
      <c r="I6" s="131"/>
    </row>
    <row r="7" spans="1:11" ht="22.5" customHeight="1" x14ac:dyDescent="0.25">
      <c r="A7" s="124" t="s">
        <v>5</v>
      </c>
      <c r="B7" s="124"/>
      <c r="C7" s="124"/>
      <c r="D7" s="125" t="s">
        <v>231</v>
      </c>
      <c r="E7" s="125"/>
      <c r="F7" s="125"/>
      <c r="G7" s="132" t="s">
        <v>6</v>
      </c>
      <c r="H7" s="132"/>
      <c r="I7" s="123" t="s">
        <v>175</v>
      </c>
    </row>
    <row r="8" spans="1:11" ht="22.5" customHeight="1" x14ac:dyDescent="0.25">
      <c r="A8" s="124" t="s">
        <v>7</v>
      </c>
      <c r="B8" s="124"/>
      <c r="C8" s="124"/>
      <c r="D8" s="125" t="s">
        <v>14</v>
      </c>
      <c r="E8" s="125"/>
      <c r="F8" s="125"/>
      <c r="G8" s="132"/>
      <c r="H8" s="132"/>
      <c r="I8" s="123"/>
    </row>
    <row r="9" spans="1:11" ht="24.75" customHeight="1" x14ac:dyDescent="0.25">
      <c r="A9" s="124" t="s">
        <v>8</v>
      </c>
      <c r="B9" s="124"/>
      <c r="C9" s="124"/>
      <c r="D9" s="124" t="s">
        <v>226</v>
      </c>
      <c r="E9" s="124"/>
      <c r="F9" s="124"/>
      <c r="G9" s="132" t="s">
        <v>9</v>
      </c>
      <c r="H9" s="132"/>
      <c r="I9" s="112" t="s">
        <v>175</v>
      </c>
    </row>
    <row r="10" spans="1:11" ht="32.25" customHeight="1" x14ac:dyDescent="0.25">
      <c r="A10" s="133" t="s">
        <v>168</v>
      </c>
      <c r="B10" s="133"/>
      <c r="C10" s="133"/>
      <c r="D10" s="133"/>
      <c r="E10" s="133"/>
      <c r="F10" s="133"/>
      <c r="G10" s="111" t="s">
        <v>10</v>
      </c>
      <c r="H10" s="114">
        <v>220</v>
      </c>
      <c r="I10" s="10">
        <v>2307.83</v>
      </c>
    </row>
    <row r="11" spans="1:11" ht="11.25" customHeight="1" x14ac:dyDescent="0.25">
      <c r="A11" s="134" t="s">
        <v>11</v>
      </c>
      <c r="B11" s="134"/>
      <c r="C11" s="134"/>
      <c r="D11" s="134"/>
      <c r="E11" s="134"/>
      <c r="F11" s="134"/>
      <c r="G11" s="114" t="str">
        <f>D9</f>
        <v>Palmeira das Missões</v>
      </c>
      <c r="H11" s="114" t="s">
        <v>12</v>
      </c>
      <c r="I11" s="11">
        <v>0.05</v>
      </c>
    </row>
    <row r="12" spans="1:11" ht="15" customHeight="1" x14ac:dyDescent="0.25">
      <c r="A12" s="134" t="s">
        <v>13</v>
      </c>
      <c r="B12" s="134"/>
      <c r="C12" s="134"/>
      <c r="D12" s="134"/>
      <c r="E12" s="134"/>
      <c r="F12" s="134"/>
      <c r="G12" s="135" t="s">
        <v>14</v>
      </c>
      <c r="H12" s="114" t="s">
        <v>15</v>
      </c>
      <c r="I12" s="10">
        <v>5.5</v>
      </c>
    </row>
    <row r="13" spans="1:11" x14ac:dyDescent="0.25">
      <c r="A13" s="134"/>
      <c r="B13" s="134"/>
      <c r="C13" s="134"/>
      <c r="D13" s="134"/>
      <c r="E13" s="134"/>
      <c r="F13" s="134"/>
      <c r="G13" s="135"/>
      <c r="H13" s="114" t="s">
        <v>16</v>
      </c>
      <c r="I13" s="12">
        <v>22</v>
      </c>
    </row>
    <row r="14" spans="1:11" x14ac:dyDescent="0.25">
      <c r="A14" s="134"/>
      <c r="B14" s="134"/>
      <c r="C14" s="134"/>
      <c r="D14" s="134"/>
      <c r="E14" s="134"/>
      <c r="F14" s="134"/>
      <c r="G14" s="135"/>
      <c r="H14" s="114" t="s">
        <v>17</v>
      </c>
      <c r="I14" s="112">
        <v>0.06</v>
      </c>
    </row>
    <row r="15" spans="1:11" ht="11.25" customHeight="1" x14ac:dyDescent="0.25">
      <c r="A15" s="134" t="s">
        <v>167</v>
      </c>
      <c r="B15" s="134"/>
      <c r="C15" s="134"/>
      <c r="D15" s="134"/>
      <c r="E15" s="134"/>
      <c r="F15" s="134"/>
      <c r="G15" s="135" t="s">
        <v>14</v>
      </c>
      <c r="H15" s="114" t="s">
        <v>15</v>
      </c>
      <c r="I15" s="10">
        <v>27.15</v>
      </c>
    </row>
    <row r="16" spans="1:11" ht="11.25" customHeight="1" x14ac:dyDescent="0.25">
      <c r="A16" s="134"/>
      <c r="B16" s="134"/>
      <c r="C16" s="134"/>
      <c r="D16" s="134"/>
      <c r="E16" s="134"/>
      <c r="F16" s="134"/>
      <c r="G16" s="135"/>
      <c r="H16" s="114" t="s">
        <v>16</v>
      </c>
      <c r="I16" s="12">
        <v>22</v>
      </c>
    </row>
    <row r="17" spans="1:9" x14ac:dyDescent="0.25">
      <c r="A17" s="134"/>
      <c r="B17" s="134"/>
      <c r="C17" s="134"/>
      <c r="D17" s="134"/>
      <c r="E17" s="134"/>
      <c r="F17" s="134"/>
      <c r="G17" s="135"/>
      <c r="H17" s="114" t="s">
        <v>17</v>
      </c>
      <c r="I17" s="112">
        <v>0.19</v>
      </c>
    </row>
    <row r="18" spans="1:9" ht="11.25" customHeight="1" x14ac:dyDescent="0.25">
      <c r="A18" s="134" t="s">
        <v>19</v>
      </c>
      <c r="B18" s="134"/>
      <c r="C18" s="134"/>
      <c r="D18" s="134"/>
      <c r="E18" s="134"/>
      <c r="F18" s="134"/>
      <c r="G18" s="135" t="s">
        <v>14</v>
      </c>
      <c r="H18" s="114" t="s">
        <v>15</v>
      </c>
      <c r="I18" s="10" t="s">
        <v>175</v>
      </c>
    </row>
    <row r="19" spans="1:9" x14ac:dyDescent="0.25">
      <c r="A19" s="134"/>
      <c r="B19" s="134"/>
      <c r="C19" s="134"/>
      <c r="D19" s="134"/>
      <c r="E19" s="134"/>
      <c r="F19" s="134"/>
      <c r="G19" s="135"/>
      <c r="H19" s="114" t="s">
        <v>16</v>
      </c>
      <c r="I19" s="12" t="s">
        <v>175</v>
      </c>
    </row>
    <row r="20" spans="1:9" x14ac:dyDescent="0.25">
      <c r="A20" s="140"/>
      <c r="B20" s="140"/>
      <c r="C20" s="140"/>
      <c r="D20" s="140"/>
      <c r="E20" s="140"/>
      <c r="F20" s="140"/>
      <c r="G20" s="135"/>
      <c r="H20" s="114" t="s">
        <v>17</v>
      </c>
      <c r="I20" s="112" t="s">
        <v>175</v>
      </c>
    </row>
    <row r="21" spans="1:9" ht="14.25" customHeight="1" x14ac:dyDescent="0.25">
      <c r="A21" s="139" t="s">
        <v>194</v>
      </c>
      <c r="B21" s="139"/>
      <c r="C21" s="139"/>
      <c r="D21" s="139"/>
      <c r="E21" s="139"/>
      <c r="F21" s="139"/>
      <c r="G21" s="114" t="s">
        <v>14</v>
      </c>
      <c r="H21" s="116" t="s">
        <v>20</v>
      </c>
      <c r="I21" s="98">
        <v>80</v>
      </c>
    </row>
    <row r="22" spans="1:9" ht="14.25" customHeight="1" x14ac:dyDescent="0.25">
      <c r="A22" s="139" t="s">
        <v>193</v>
      </c>
      <c r="B22" s="139"/>
      <c r="C22" s="139"/>
      <c r="D22" s="139"/>
      <c r="E22" s="139"/>
      <c r="F22" s="139"/>
      <c r="G22" s="114" t="s">
        <v>14</v>
      </c>
      <c r="H22" s="116" t="s">
        <v>20</v>
      </c>
      <c r="I22" s="98">
        <v>25.52</v>
      </c>
    </row>
    <row r="23" spans="1:9" ht="14.25" customHeight="1" x14ac:dyDescent="0.25">
      <c r="A23" s="134" t="s">
        <v>169</v>
      </c>
      <c r="B23" s="136"/>
      <c r="C23" s="136"/>
      <c r="D23" s="136"/>
      <c r="E23" s="136"/>
      <c r="F23" s="137"/>
      <c r="G23" s="97" t="s">
        <v>14</v>
      </c>
      <c r="H23" s="116" t="s">
        <v>20</v>
      </c>
      <c r="I23" s="14" t="s">
        <v>175</v>
      </c>
    </row>
    <row r="24" spans="1:9" ht="22.5" customHeight="1" x14ac:dyDescent="0.25">
      <c r="A24" s="138" t="s">
        <v>21</v>
      </c>
      <c r="B24" s="138"/>
      <c r="C24" s="138"/>
      <c r="D24" s="138"/>
      <c r="E24" s="138"/>
      <c r="F24" s="138"/>
      <c r="G24" s="116"/>
      <c r="H24" s="116" t="s">
        <v>22</v>
      </c>
      <c r="I24" s="16" t="s">
        <v>175</v>
      </c>
    </row>
    <row r="25" spans="1:9" ht="34.5" customHeight="1" x14ac:dyDescent="0.25">
      <c r="A25" s="139" t="s">
        <v>23</v>
      </c>
      <c r="B25" s="139"/>
      <c r="C25" s="139"/>
      <c r="D25" s="139"/>
      <c r="E25" s="139"/>
      <c r="F25" s="139"/>
      <c r="G25" s="114"/>
      <c r="H25" s="114" t="s">
        <v>24</v>
      </c>
      <c r="I25" s="10">
        <f>I38</f>
        <v>2098.0272727272727</v>
      </c>
    </row>
    <row r="26" spans="1:9" ht="15" customHeight="1" x14ac:dyDescent="0.25">
      <c r="A26" s="139" t="s">
        <v>25</v>
      </c>
      <c r="B26" s="139"/>
      <c r="C26" s="139"/>
      <c r="D26" s="139"/>
      <c r="E26" s="139"/>
      <c r="F26" s="139"/>
      <c r="G26" s="116"/>
      <c r="H26" s="17" t="s">
        <v>26</v>
      </c>
      <c r="I26" s="18" t="s">
        <v>175</v>
      </c>
    </row>
    <row r="27" spans="1:9" ht="15" customHeight="1" x14ac:dyDescent="0.25">
      <c r="A27" s="139"/>
      <c r="B27" s="139"/>
      <c r="C27" s="139"/>
      <c r="D27" s="139"/>
      <c r="E27" s="139"/>
      <c r="F27" s="139"/>
      <c r="G27" s="116"/>
      <c r="H27" s="19" t="s">
        <v>27</v>
      </c>
      <c r="I27" s="112" t="s">
        <v>175</v>
      </c>
    </row>
    <row r="28" spans="1:9" ht="26.25" customHeight="1" x14ac:dyDescent="0.25">
      <c r="A28" s="139" t="s">
        <v>28</v>
      </c>
      <c r="B28" s="139"/>
      <c r="C28" s="139"/>
      <c r="D28" s="139"/>
      <c r="E28" s="139"/>
      <c r="F28" s="139"/>
      <c r="G28" s="116"/>
      <c r="H28" s="114" t="s">
        <v>26</v>
      </c>
      <c r="I28" s="18" t="s">
        <v>175</v>
      </c>
    </row>
    <row r="29" spans="1:9" ht="35.25" customHeight="1" x14ac:dyDescent="0.25">
      <c r="A29" s="139" t="s">
        <v>29</v>
      </c>
      <c r="B29" s="139"/>
      <c r="C29" s="139"/>
      <c r="D29" s="139"/>
      <c r="E29" s="139"/>
      <c r="F29" s="139"/>
      <c r="G29" s="114"/>
      <c r="H29" s="111" t="s">
        <v>22</v>
      </c>
      <c r="I29" s="112">
        <v>0.1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>
        <v>10</v>
      </c>
    </row>
    <row r="31" spans="1:9" ht="1.1499999999999999" customHeight="1" x14ac:dyDescent="0.25">
      <c r="A31" s="142"/>
      <c r="B31" s="142"/>
      <c r="C31" s="142"/>
      <c r="D31" s="142"/>
      <c r="E31" s="142"/>
      <c r="F31" s="142"/>
      <c r="G31" s="142"/>
      <c r="H31" s="142"/>
      <c r="I31" s="142"/>
    </row>
    <row r="32" spans="1:9" ht="1.1499999999999999" customHeight="1" x14ac:dyDescent="0.25">
      <c r="A32" s="142"/>
      <c r="B32" s="142"/>
      <c r="C32" s="142"/>
      <c r="D32" s="142"/>
      <c r="E32" s="142"/>
      <c r="F32" s="142"/>
      <c r="G32" s="142"/>
      <c r="H32" s="142"/>
      <c r="I32" s="142"/>
    </row>
    <row r="33" spans="1:10" ht="1.1499999999999999" customHeight="1" x14ac:dyDescent="0.25">
      <c r="A33" s="142"/>
      <c r="B33" s="142"/>
      <c r="C33" s="142"/>
      <c r="D33" s="142"/>
      <c r="E33" s="142"/>
      <c r="F33" s="142"/>
      <c r="G33" s="142"/>
      <c r="H33" s="142"/>
      <c r="I33" s="142"/>
    </row>
    <row r="34" spans="1:10" ht="1.1499999999999999" customHeight="1" x14ac:dyDescent="0.25">
      <c r="A34" s="142"/>
      <c r="B34" s="142"/>
      <c r="C34" s="142"/>
      <c r="D34" s="142"/>
      <c r="E34" s="142"/>
      <c r="F34" s="142"/>
      <c r="G34" s="142"/>
      <c r="H34" s="142"/>
      <c r="I34" s="142"/>
    </row>
    <row r="35" spans="1:10" ht="1.1499999999999999" customHeight="1" x14ac:dyDescent="0.25">
      <c r="A35" s="143"/>
      <c r="B35" s="143"/>
      <c r="C35" s="143"/>
      <c r="D35" s="143"/>
      <c r="E35" s="143"/>
      <c r="F35" s="143"/>
      <c r="G35" s="143"/>
      <c r="H35" s="143"/>
      <c r="I35" s="143"/>
    </row>
    <row r="36" spans="1:10" ht="8.25" customHeight="1" x14ac:dyDescent="0.25">
      <c r="A36" s="144" t="s">
        <v>30</v>
      </c>
      <c r="B36" s="144"/>
      <c r="C36" s="144"/>
      <c r="D36" s="144"/>
      <c r="E36" s="144"/>
      <c r="F36" s="144"/>
      <c r="G36" s="144"/>
      <c r="H36" s="144"/>
      <c r="I36" s="144"/>
    </row>
    <row r="37" spans="1:10" ht="33.75" customHeight="1" x14ac:dyDescent="0.25">
      <c r="A37" s="20" t="s">
        <v>31</v>
      </c>
      <c r="B37" s="145" t="s">
        <v>32</v>
      </c>
      <c r="C37" s="145"/>
      <c r="D37" s="145"/>
      <c r="E37" s="145"/>
      <c r="F37" s="145"/>
      <c r="G37" s="145"/>
      <c r="H37" s="20" t="s">
        <v>33</v>
      </c>
      <c r="I37" s="20" t="s">
        <v>34</v>
      </c>
    </row>
    <row r="38" spans="1:10" ht="15" customHeight="1" x14ac:dyDescent="0.25">
      <c r="A38" s="106">
        <v>1</v>
      </c>
      <c r="B38" s="125" t="s">
        <v>35</v>
      </c>
      <c r="C38" s="125"/>
      <c r="D38" s="125"/>
      <c r="E38" s="125"/>
      <c r="F38" s="125"/>
      <c r="G38" s="125"/>
      <c r="H38" s="21">
        <f t="shared" ref="H38:H45" si="0">I38/$I$46</f>
        <v>1</v>
      </c>
      <c r="I38" s="121">
        <f>IF(D6="12x36",I10,I10/H10*I5)</f>
        <v>2098.0272727272727</v>
      </c>
    </row>
    <row r="39" spans="1:10" ht="15" customHeight="1" x14ac:dyDescent="0.25">
      <c r="A39" s="106">
        <f t="shared" ref="A39:A45" si="1">A38+1</f>
        <v>2</v>
      </c>
      <c r="B39" s="125" t="s">
        <v>36</v>
      </c>
      <c r="C39" s="125"/>
      <c r="D39" s="125"/>
      <c r="E39" s="125"/>
      <c r="F39" s="125"/>
      <c r="G39" s="125"/>
      <c r="H39" s="21">
        <f t="shared" si="0"/>
        <v>0</v>
      </c>
      <c r="I39" s="121">
        <f>IF(I9=30%,I38*I9,0)</f>
        <v>0</v>
      </c>
    </row>
    <row r="40" spans="1:10" ht="15" customHeight="1" x14ac:dyDescent="0.25">
      <c r="A40" s="106">
        <f t="shared" si="1"/>
        <v>3</v>
      </c>
      <c r="B40" s="125" t="s">
        <v>199</v>
      </c>
      <c r="C40" s="125"/>
      <c r="D40" s="125"/>
      <c r="E40" s="125"/>
      <c r="F40" s="125"/>
      <c r="G40" s="125"/>
      <c r="H40" s="21">
        <f t="shared" si="0"/>
        <v>0</v>
      </c>
      <c r="I40" s="121">
        <f>IF(I7=10%,I25*I7,0)</f>
        <v>0</v>
      </c>
    </row>
    <row r="41" spans="1:10" ht="15" customHeight="1" x14ac:dyDescent="0.25">
      <c r="A41" s="106">
        <f t="shared" si="1"/>
        <v>4</v>
      </c>
      <c r="B41" s="125" t="s">
        <v>198</v>
      </c>
      <c r="C41" s="125"/>
      <c r="D41" s="125"/>
      <c r="E41" s="125"/>
      <c r="F41" s="125"/>
      <c r="G41" s="125"/>
      <c r="H41" s="21">
        <f t="shared" si="0"/>
        <v>0</v>
      </c>
      <c r="I41" s="121">
        <f>IF(I7=20%,I25*I7,0)</f>
        <v>0</v>
      </c>
    </row>
    <row r="42" spans="1:10" ht="15" customHeight="1" x14ac:dyDescent="0.25">
      <c r="A42" s="106">
        <f t="shared" si="1"/>
        <v>5</v>
      </c>
      <c r="B42" s="125" t="s">
        <v>197</v>
      </c>
      <c r="C42" s="125"/>
      <c r="D42" s="125"/>
      <c r="E42" s="125"/>
      <c r="F42" s="125"/>
      <c r="G42" s="125"/>
      <c r="H42" s="21">
        <f t="shared" si="0"/>
        <v>0</v>
      </c>
      <c r="I42" s="121">
        <f>IF(I7=40%,I25*I7,0)</f>
        <v>0</v>
      </c>
    </row>
    <row r="43" spans="1:10" ht="15" customHeight="1" x14ac:dyDescent="0.25">
      <c r="A43" s="106">
        <f t="shared" si="1"/>
        <v>6</v>
      </c>
      <c r="B43" s="125" t="s">
        <v>162</v>
      </c>
      <c r="C43" s="125"/>
      <c r="D43" s="125"/>
      <c r="E43" s="125"/>
      <c r="F43" s="125"/>
      <c r="G43" s="125"/>
      <c r="H43" s="21">
        <f t="shared" si="0"/>
        <v>0</v>
      </c>
      <c r="I43" s="121">
        <f>IF(I24="Não aplicável",0,I38*I24)</f>
        <v>0</v>
      </c>
    </row>
    <row r="44" spans="1:10" ht="15" customHeight="1" x14ac:dyDescent="0.25">
      <c r="A44" s="106">
        <f t="shared" si="1"/>
        <v>7</v>
      </c>
      <c r="B44" s="125" t="s">
        <v>37</v>
      </c>
      <c r="C44" s="125"/>
      <c r="D44" s="125"/>
      <c r="E44" s="125"/>
      <c r="F44" s="125"/>
      <c r="G44" s="125"/>
      <c r="H44" s="21">
        <f t="shared" si="0"/>
        <v>0</v>
      </c>
      <c r="I44" s="121">
        <f>IF(I26="Não aplicável",0,(I38+I39+I40+I41+I42+I43)/I5*I26*(1+I27))</f>
        <v>0</v>
      </c>
    </row>
    <row r="45" spans="1:10" ht="23.25" customHeight="1" x14ac:dyDescent="0.25">
      <c r="A45" s="106">
        <f t="shared" si="1"/>
        <v>8</v>
      </c>
      <c r="B45" s="125" t="s">
        <v>38</v>
      </c>
      <c r="C45" s="125"/>
      <c r="D45" s="125"/>
      <c r="E45" s="125"/>
      <c r="F45" s="125"/>
      <c r="G45" s="125"/>
      <c r="H45" s="21">
        <f t="shared" si="0"/>
        <v>0</v>
      </c>
      <c r="I45" s="121">
        <f>IF(I26="Não aplicável",0,I26/I13*5*(I10/H10*(1+I27)))</f>
        <v>0</v>
      </c>
    </row>
    <row r="46" spans="1:10" s="26" customFormat="1" ht="15" customHeight="1" x14ac:dyDescent="0.25">
      <c r="A46" s="141" t="s">
        <v>39</v>
      </c>
      <c r="B46" s="141"/>
      <c r="C46" s="141"/>
      <c r="D46" s="141"/>
      <c r="E46" s="141"/>
      <c r="F46" s="141"/>
      <c r="G46" s="141"/>
      <c r="H46" s="23">
        <f>SUM(H38:H45)</f>
        <v>1</v>
      </c>
      <c r="I46" s="24">
        <f>SUM(I38:I45)</f>
        <v>2098.0272727272727</v>
      </c>
      <c r="J46" s="25"/>
    </row>
    <row r="47" spans="1:10" s="26" customFormat="1" ht="34.9" customHeight="1" x14ac:dyDescent="0.25">
      <c r="A47" s="146" t="s">
        <v>140</v>
      </c>
      <c r="B47" s="149" t="s">
        <v>196</v>
      </c>
      <c r="C47" s="149"/>
      <c r="D47" s="149"/>
      <c r="E47" s="149"/>
      <c r="F47" s="149"/>
      <c r="G47" s="149"/>
      <c r="H47" s="149"/>
      <c r="I47" s="149"/>
      <c r="J47" s="25"/>
    </row>
    <row r="48" spans="1:10" s="26" customFormat="1" ht="1.1499999999999999" customHeight="1" x14ac:dyDescent="0.25">
      <c r="A48" s="147"/>
      <c r="B48" s="150"/>
      <c r="C48" s="150"/>
      <c r="D48" s="150"/>
      <c r="E48" s="150"/>
      <c r="F48" s="150"/>
      <c r="G48" s="150"/>
      <c r="H48" s="150"/>
      <c r="I48" s="150"/>
      <c r="J48" s="25"/>
    </row>
    <row r="49" spans="1:10" s="26" customFormat="1" ht="1.1499999999999999" customHeight="1" x14ac:dyDescent="0.25">
      <c r="A49" s="147"/>
      <c r="B49" s="150"/>
      <c r="C49" s="150"/>
      <c r="D49" s="150"/>
      <c r="E49" s="150"/>
      <c r="F49" s="150"/>
      <c r="G49" s="150"/>
      <c r="H49" s="150"/>
      <c r="I49" s="150"/>
      <c r="J49" s="25"/>
    </row>
    <row r="50" spans="1:10" s="26" customFormat="1" ht="1.1499999999999999" customHeight="1" x14ac:dyDescent="0.25">
      <c r="A50" s="147"/>
      <c r="B50" s="150"/>
      <c r="C50" s="150"/>
      <c r="D50" s="150"/>
      <c r="E50" s="150"/>
      <c r="F50" s="150"/>
      <c r="G50" s="150"/>
      <c r="H50" s="150"/>
      <c r="I50" s="150"/>
      <c r="J50" s="25"/>
    </row>
    <row r="51" spans="1:10" s="26" customFormat="1" ht="1.1499999999999999" customHeight="1" x14ac:dyDescent="0.25">
      <c r="A51" s="147"/>
      <c r="B51" s="150"/>
      <c r="C51" s="150"/>
      <c r="D51" s="150"/>
      <c r="E51" s="150"/>
      <c r="F51" s="150"/>
      <c r="G51" s="150"/>
      <c r="H51" s="150"/>
      <c r="I51" s="150"/>
      <c r="J51" s="25"/>
    </row>
    <row r="52" spans="1:10" s="26" customFormat="1" ht="1.1499999999999999" customHeight="1" x14ac:dyDescent="0.25">
      <c r="A52" s="147"/>
      <c r="B52" s="150"/>
      <c r="C52" s="150"/>
      <c r="D52" s="150"/>
      <c r="E52" s="150"/>
      <c r="F52" s="150"/>
      <c r="G52" s="150"/>
      <c r="H52" s="150"/>
      <c r="I52" s="150"/>
      <c r="J52" s="25"/>
    </row>
    <row r="53" spans="1:10" s="26" customFormat="1" ht="1.1499999999999999" customHeight="1" x14ac:dyDescent="0.25">
      <c r="A53" s="147"/>
      <c r="B53" s="150"/>
      <c r="C53" s="150"/>
      <c r="D53" s="150"/>
      <c r="E53" s="150"/>
      <c r="F53" s="150"/>
      <c r="G53" s="150"/>
      <c r="H53" s="150"/>
      <c r="I53" s="150"/>
      <c r="J53" s="25"/>
    </row>
    <row r="54" spans="1:10" s="26" customFormat="1" ht="1.1499999999999999" customHeight="1" x14ac:dyDescent="0.25">
      <c r="A54" s="147"/>
      <c r="B54" s="150"/>
      <c r="C54" s="150"/>
      <c r="D54" s="150"/>
      <c r="E54" s="150"/>
      <c r="F54" s="150"/>
      <c r="G54" s="150"/>
      <c r="H54" s="150"/>
      <c r="I54" s="150"/>
      <c r="J54" s="25"/>
    </row>
    <row r="55" spans="1:10" s="26" customFormat="1" ht="1.1499999999999999" customHeight="1" x14ac:dyDescent="0.25">
      <c r="A55" s="147"/>
      <c r="B55" s="150"/>
      <c r="C55" s="150"/>
      <c r="D55" s="150"/>
      <c r="E55" s="150"/>
      <c r="F55" s="150"/>
      <c r="G55" s="150"/>
      <c r="H55" s="150"/>
      <c r="I55" s="150"/>
      <c r="J55" s="25"/>
    </row>
    <row r="56" spans="1:10" ht="1.1499999999999999" customHeight="1" x14ac:dyDescent="0.25">
      <c r="A56" s="148"/>
      <c r="B56" s="151"/>
      <c r="C56" s="151"/>
      <c r="D56" s="151"/>
      <c r="E56" s="151"/>
      <c r="F56" s="151"/>
      <c r="G56" s="151"/>
      <c r="H56" s="151"/>
      <c r="I56" s="151"/>
    </row>
    <row r="57" spans="1:10" ht="33.75" customHeight="1" x14ac:dyDescent="0.25">
      <c r="A57" s="20" t="s">
        <v>40</v>
      </c>
      <c r="B57" s="145" t="s">
        <v>41</v>
      </c>
      <c r="C57" s="145"/>
      <c r="D57" s="145"/>
      <c r="E57" s="145"/>
      <c r="F57" s="145"/>
      <c r="G57" s="145"/>
      <c r="H57" s="20" t="s">
        <v>33</v>
      </c>
      <c r="I57" s="20" t="s">
        <v>34</v>
      </c>
    </row>
    <row r="58" spans="1:10" ht="15" customHeight="1" x14ac:dyDescent="0.25">
      <c r="A58" s="106">
        <v>1</v>
      </c>
      <c r="B58" s="125" t="s">
        <v>42</v>
      </c>
      <c r="C58" s="125"/>
      <c r="D58" s="125"/>
      <c r="E58" s="125"/>
      <c r="F58" s="125"/>
      <c r="G58" s="125"/>
      <c r="H58" s="21">
        <v>0.2</v>
      </c>
      <c r="I58" s="121">
        <f t="shared" ref="I58:I65" si="2">$I$46*H58</f>
        <v>419.60545454545456</v>
      </c>
    </row>
    <row r="59" spans="1:10" ht="15" customHeight="1" x14ac:dyDescent="0.25">
      <c r="A59" s="106">
        <v>2</v>
      </c>
      <c r="B59" s="125" t="s">
        <v>43</v>
      </c>
      <c r="C59" s="125"/>
      <c r="D59" s="125"/>
      <c r="E59" s="125"/>
      <c r="F59" s="125"/>
      <c r="G59" s="125"/>
      <c r="H59" s="21">
        <v>1.4999999999999999E-2</v>
      </c>
      <c r="I59" s="121">
        <f t="shared" si="2"/>
        <v>31.47040909090909</v>
      </c>
    </row>
    <row r="60" spans="1:10" ht="15" customHeight="1" x14ac:dyDescent="0.25">
      <c r="A60" s="106">
        <v>3</v>
      </c>
      <c r="B60" s="125" t="s">
        <v>44</v>
      </c>
      <c r="C60" s="125"/>
      <c r="D60" s="125"/>
      <c r="E60" s="125"/>
      <c r="F60" s="125"/>
      <c r="G60" s="125"/>
      <c r="H60" s="21">
        <v>0.01</v>
      </c>
      <c r="I60" s="121">
        <f t="shared" si="2"/>
        <v>20.980272727272727</v>
      </c>
    </row>
    <row r="61" spans="1:10" ht="15" customHeight="1" x14ac:dyDescent="0.25">
      <c r="A61" s="106">
        <v>4</v>
      </c>
      <c r="B61" s="125" t="s">
        <v>45</v>
      </c>
      <c r="C61" s="125"/>
      <c r="D61" s="125"/>
      <c r="E61" s="125"/>
      <c r="F61" s="125"/>
      <c r="G61" s="125"/>
      <c r="H61" s="21">
        <v>2E-3</v>
      </c>
      <c r="I61" s="121">
        <f t="shared" si="2"/>
        <v>4.1960545454545457</v>
      </c>
    </row>
    <row r="62" spans="1:10" ht="15" customHeight="1" x14ac:dyDescent="0.25">
      <c r="A62" s="106">
        <v>5</v>
      </c>
      <c r="B62" s="125" t="s">
        <v>46</v>
      </c>
      <c r="C62" s="125"/>
      <c r="D62" s="125"/>
      <c r="E62" s="125"/>
      <c r="F62" s="125"/>
      <c r="G62" s="125"/>
      <c r="H62" s="21">
        <v>2.5000000000000001E-2</v>
      </c>
      <c r="I62" s="121">
        <f t="shared" si="2"/>
        <v>52.45068181818182</v>
      </c>
    </row>
    <row r="63" spans="1:10" ht="15" customHeight="1" x14ac:dyDescent="0.25">
      <c r="A63" s="106">
        <v>6</v>
      </c>
      <c r="B63" s="125" t="s">
        <v>47</v>
      </c>
      <c r="C63" s="125"/>
      <c r="D63" s="125"/>
      <c r="E63" s="125"/>
      <c r="F63" s="125"/>
      <c r="G63" s="125"/>
      <c r="H63" s="21">
        <v>0.08</v>
      </c>
      <c r="I63" s="121">
        <f t="shared" si="2"/>
        <v>167.84218181818181</v>
      </c>
    </row>
    <row r="64" spans="1:10" ht="15" customHeight="1" x14ac:dyDescent="0.25">
      <c r="A64" s="106">
        <v>7</v>
      </c>
      <c r="B64" s="125" t="s">
        <v>201</v>
      </c>
      <c r="C64" s="125"/>
      <c r="D64" s="125"/>
      <c r="E64" s="125"/>
      <c r="F64" s="125"/>
      <c r="G64" s="125"/>
      <c r="H64" s="21">
        <v>0.03</v>
      </c>
      <c r="I64" s="121">
        <f t="shared" si="2"/>
        <v>62.94081818181818</v>
      </c>
    </row>
    <row r="65" spans="1:10" ht="15" customHeight="1" x14ac:dyDescent="0.25">
      <c r="A65" s="106">
        <v>8</v>
      </c>
      <c r="B65" s="125" t="s">
        <v>48</v>
      </c>
      <c r="C65" s="125"/>
      <c r="D65" s="125"/>
      <c r="E65" s="125"/>
      <c r="F65" s="125"/>
      <c r="G65" s="125"/>
      <c r="H65" s="21">
        <v>6.0000000000000001E-3</v>
      </c>
      <c r="I65" s="121">
        <f t="shared" si="2"/>
        <v>12.588163636363637</v>
      </c>
    </row>
    <row r="66" spans="1:10" s="26" customFormat="1" ht="15" customHeight="1" x14ac:dyDescent="0.25">
      <c r="A66" s="141" t="s">
        <v>49</v>
      </c>
      <c r="B66" s="141"/>
      <c r="C66" s="141"/>
      <c r="D66" s="141"/>
      <c r="E66" s="141"/>
      <c r="F66" s="141"/>
      <c r="G66" s="141"/>
      <c r="H66" s="23">
        <f>SUM(H58:H65)</f>
        <v>0.3680000000000001</v>
      </c>
      <c r="I66" s="24">
        <f>SUM(I58:I65)</f>
        <v>772.07403636363642</v>
      </c>
      <c r="J66" s="25"/>
    </row>
    <row r="67" spans="1:10" ht="15" customHeight="1" x14ac:dyDescent="0.25">
      <c r="A67" s="146" t="s">
        <v>200</v>
      </c>
      <c r="B67" s="152" t="s">
        <v>50</v>
      </c>
      <c r="C67" s="152"/>
      <c r="D67" s="152"/>
      <c r="E67" s="152"/>
      <c r="F67" s="152"/>
      <c r="G67" s="152"/>
      <c r="H67" s="152"/>
      <c r="I67" s="152"/>
    </row>
    <row r="68" spans="1:10" ht="30.75" customHeight="1" x14ac:dyDescent="0.25">
      <c r="A68" s="148"/>
      <c r="B68" s="153" t="s">
        <v>51</v>
      </c>
      <c r="C68" s="153"/>
      <c r="D68" s="153"/>
      <c r="E68" s="153"/>
      <c r="F68" s="153"/>
      <c r="G68" s="153"/>
      <c r="H68" s="153"/>
      <c r="I68" s="153"/>
    </row>
    <row r="69" spans="1:10" ht="33.75" customHeight="1" x14ac:dyDescent="0.25">
      <c r="A69" s="20" t="s">
        <v>52</v>
      </c>
      <c r="B69" s="154" t="s">
        <v>53</v>
      </c>
      <c r="C69" s="154"/>
      <c r="D69" s="154"/>
      <c r="E69" s="154"/>
      <c r="F69" s="154"/>
      <c r="G69" s="154"/>
      <c r="H69" s="105" t="s">
        <v>33</v>
      </c>
      <c r="I69" s="105" t="s">
        <v>34</v>
      </c>
    </row>
    <row r="70" spans="1:10" ht="15" customHeight="1" x14ac:dyDescent="0.25">
      <c r="A70" s="106">
        <v>1</v>
      </c>
      <c r="B70" s="125" t="s">
        <v>54</v>
      </c>
      <c r="C70" s="125"/>
      <c r="D70" s="125"/>
      <c r="E70" s="125"/>
      <c r="F70" s="125"/>
      <c r="G70" s="125"/>
      <c r="H70" s="21">
        <v>0.119314</v>
      </c>
      <c r="I70" s="121">
        <f t="shared" ref="I70:I77" si="3">$I$46*H70</f>
        <v>250.32402601818183</v>
      </c>
    </row>
    <row r="71" spans="1:10" ht="15" customHeight="1" x14ac:dyDescent="0.25">
      <c r="A71" s="106">
        <v>2</v>
      </c>
      <c r="B71" s="125" t="s">
        <v>202</v>
      </c>
      <c r="C71" s="125"/>
      <c r="D71" s="125"/>
      <c r="E71" s="125"/>
      <c r="F71" s="125"/>
      <c r="G71" s="125"/>
      <c r="H71" s="21">
        <v>2.0479000000000001E-2</v>
      </c>
      <c r="I71" s="121">
        <f t="shared" si="3"/>
        <v>42.96550051818182</v>
      </c>
    </row>
    <row r="72" spans="1:10" ht="15" customHeight="1" x14ac:dyDescent="0.25">
      <c r="A72" s="106">
        <v>3</v>
      </c>
      <c r="B72" s="125" t="s">
        <v>181</v>
      </c>
      <c r="C72" s="125"/>
      <c r="D72" s="125"/>
      <c r="E72" s="125"/>
      <c r="F72" s="125"/>
      <c r="G72" s="125"/>
      <c r="H72" s="21">
        <v>1.2123E-2</v>
      </c>
      <c r="I72" s="121">
        <f t="shared" si="3"/>
        <v>25.434384627272728</v>
      </c>
    </row>
    <row r="73" spans="1:10" ht="15" customHeight="1" x14ac:dyDescent="0.25">
      <c r="A73" s="106">
        <v>4</v>
      </c>
      <c r="B73" s="125" t="s">
        <v>55</v>
      </c>
      <c r="C73" s="125"/>
      <c r="D73" s="125"/>
      <c r="E73" s="125"/>
      <c r="F73" s="125"/>
      <c r="G73" s="125"/>
      <c r="H73" s="21">
        <v>1.1436E-2</v>
      </c>
      <c r="I73" s="121">
        <f t="shared" si="3"/>
        <v>23.993039890909092</v>
      </c>
    </row>
    <row r="74" spans="1:10" ht="15" customHeight="1" x14ac:dyDescent="0.25">
      <c r="A74" s="106">
        <v>5</v>
      </c>
      <c r="B74" s="125" t="s">
        <v>56</v>
      </c>
      <c r="C74" s="125"/>
      <c r="D74" s="125"/>
      <c r="E74" s="125"/>
      <c r="F74" s="125"/>
      <c r="G74" s="125"/>
      <c r="H74" s="21">
        <v>1.74E-4</v>
      </c>
      <c r="I74" s="121">
        <f t="shared" si="3"/>
        <v>0.36505674545454547</v>
      </c>
    </row>
    <row r="75" spans="1:10" ht="15" customHeight="1" x14ac:dyDescent="0.25">
      <c r="A75" s="106">
        <v>6</v>
      </c>
      <c r="B75" s="125" t="s">
        <v>57</v>
      </c>
      <c r="C75" s="125"/>
      <c r="D75" s="125"/>
      <c r="E75" s="125"/>
      <c r="F75" s="125"/>
      <c r="G75" s="125"/>
      <c r="H75" s="21">
        <v>4.4200000000000001E-4</v>
      </c>
      <c r="I75" s="121">
        <f t="shared" si="3"/>
        <v>0.92732805454545453</v>
      </c>
    </row>
    <row r="76" spans="1:10" ht="15" customHeight="1" x14ac:dyDescent="0.25">
      <c r="A76" s="106">
        <v>7</v>
      </c>
      <c r="B76" s="125" t="s">
        <v>58</v>
      </c>
      <c r="C76" s="125"/>
      <c r="D76" s="125"/>
      <c r="E76" s="125"/>
      <c r="F76" s="125"/>
      <c r="G76" s="125"/>
      <c r="H76" s="21">
        <v>1.85E-4</v>
      </c>
      <c r="I76" s="121">
        <f t="shared" si="3"/>
        <v>0.38813504545454547</v>
      </c>
    </row>
    <row r="77" spans="1:10" ht="15" customHeight="1" x14ac:dyDescent="0.25">
      <c r="A77" s="106">
        <v>8</v>
      </c>
      <c r="B77" s="125" t="s">
        <v>59</v>
      </c>
      <c r="C77" s="125"/>
      <c r="D77" s="125"/>
      <c r="E77" s="125"/>
      <c r="F77" s="125"/>
      <c r="G77" s="125"/>
      <c r="H77" s="21">
        <v>9.0789999999999996E-2</v>
      </c>
      <c r="I77" s="121">
        <f t="shared" si="3"/>
        <v>190.47989609090908</v>
      </c>
    </row>
    <row r="78" spans="1:10" s="26" customFormat="1" ht="15" customHeight="1" x14ac:dyDescent="0.25">
      <c r="A78" s="141" t="s">
        <v>60</v>
      </c>
      <c r="B78" s="141"/>
      <c r="C78" s="141"/>
      <c r="D78" s="141"/>
      <c r="E78" s="141"/>
      <c r="F78" s="141"/>
      <c r="G78" s="141"/>
      <c r="H78" s="23">
        <f>SUM(H70:H77)</f>
        <v>0.25494299999999998</v>
      </c>
      <c r="I78" s="24">
        <f>SUM(I70:I77)</f>
        <v>534.87736699090908</v>
      </c>
      <c r="J78" s="25"/>
    </row>
    <row r="79" spans="1:10" ht="11.25" customHeight="1" x14ac:dyDescent="0.25">
      <c r="A79" s="27" t="s">
        <v>61</v>
      </c>
      <c r="B79" s="152" t="s">
        <v>62</v>
      </c>
      <c r="C79" s="152"/>
      <c r="D79" s="152"/>
      <c r="E79" s="152"/>
      <c r="F79" s="152"/>
      <c r="G79" s="152"/>
      <c r="H79" s="152"/>
      <c r="I79" s="152"/>
    </row>
    <row r="80" spans="1:10" ht="15" customHeight="1" x14ac:dyDescent="0.25">
      <c r="A80" s="27" t="s">
        <v>63</v>
      </c>
      <c r="B80" s="153" t="s">
        <v>64</v>
      </c>
      <c r="C80" s="153"/>
      <c r="D80" s="153"/>
      <c r="E80" s="153"/>
      <c r="F80" s="153"/>
      <c r="G80" s="153"/>
      <c r="H80" s="153"/>
      <c r="I80" s="153"/>
    </row>
    <row r="81" spans="1:11" ht="33.75" customHeight="1" x14ac:dyDescent="0.25">
      <c r="A81" s="20" t="s">
        <v>65</v>
      </c>
      <c r="B81" s="145" t="s">
        <v>66</v>
      </c>
      <c r="C81" s="145"/>
      <c r="D81" s="145"/>
      <c r="E81" s="145"/>
      <c r="F81" s="145"/>
      <c r="G81" s="145"/>
      <c r="H81" s="20" t="s">
        <v>33</v>
      </c>
      <c r="I81" s="20" t="s">
        <v>34</v>
      </c>
    </row>
    <row r="82" spans="1:11" ht="15" customHeight="1" x14ac:dyDescent="0.25">
      <c r="A82" s="106">
        <v>1</v>
      </c>
      <c r="B82" s="125" t="s">
        <v>67</v>
      </c>
      <c r="C82" s="125"/>
      <c r="D82" s="125"/>
      <c r="E82" s="125"/>
      <c r="F82" s="125"/>
      <c r="G82" s="125"/>
      <c r="H82" s="21">
        <v>4.8321000000000003E-2</v>
      </c>
      <c r="I82" s="121">
        <f>$I$46*H82</f>
        <v>101.37877584545456</v>
      </c>
    </row>
    <row r="83" spans="1:11" ht="15" customHeight="1" x14ac:dyDescent="0.25">
      <c r="A83" s="106">
        <v>2</v>
      </c>
      <c r="B83" s="125" t="s">
        <v>68</v>
      </c>
      <c r="C83" s="125"/>
      <c r="D83" s="125"/>
      <c r="E83" s="125"/>
      <c r="F83" s="125"/>
      <c r="G83" s="125"/>
      <c r="H83" s="21">
        <v>3.5109999999999998E-3</v>
      </c>
      <c r="I83" s="121">
        <f>$I$46*H83</f>
        <v>7.3661737545454544</v>
      </c>
    </row>
    <row r="84" spans="1:11" ht="15" customHeight="1" x14ac:dyDescent="0.25">
      <c r="A84" s="106">
        <v>3</v>
      </c>
      <c r="B84" s="125" t="s">
        <v>69</v>
      </c>
      <c r="C84" s="125"/>
      <c r="D84" s="125"/>
      <c r="E84" s="125"/>
      <c r="F84" s="125"/>
      <c r="G84" s="125"/>
      <c r="H84" s="21">
        <v>1.9328000000000001E-2</v>
      </c>
      <c r="I84" s="121">
        <f>$I$46*H84</f>
        <v>40.550671127272729</v>
      </c>
    </row>
    <row r="85" spans="1:11" s="26" customFormat="1" ht="15" customHeight="1" x14ac:dyDescent="0.25">
      <c r="A85" s="141" t="s">
        <v>70</v>
      </c>
      <c r="B85" s="141"/>
      <c r="C85" s="141"/>
      <c r="D85" s="141"/>
      <c r="E85" s="141"/>
      <c r="F85" s="141"/>
      <c r="G85" s="141"/>
      <c r="H85" s="23">
        <f>SUM(H82:H84)</f>
        <v>7.1160000000000001E-2</v>
      </c>
      <c r="I85" s="24">
        <f>SUM(I82:I84)</f>
        <v>149.29562072727273</v>
      </c>
      <c r="J85" s="25"/>
    </row>
    <row r="86" spans="1:11" ht="4.5" customHeight="1" x14ac:dyDescent="0.25"/>
    <row r="87" spans="1:11" ht="33.75" customHeight="1" x14ac:dyDescent="0.25">
      <c r="A87" s="20" t="s">
        <v>71</v>
      </c>
      <c r="B87" s="145" t="s">
        <v>72</v>
      </c>
      <c r="C87" s="145"/>
      <c r="D87" s="145"/>
      <c r="E87" s="145"/>
      <c r="F87" s="145"/>
      <c r="G87" s="145"/>
      <c r="H87" s="20" t="s">
        <v>33</v>
      </c>
      <c r="I87" s="20" t="s">
        <v>34</v>
      </c>
    </row>
    <row r="88" spans="1:11" ht="15" customHeight="1" x14ac:dyDescent="0.25">
      <c r="A88" s="106">
        <v>1</v>
      </c>
      <c r="B88" s="125" t="s">
        <v>73</v>
      </c>
      <c r="C88" s="125"/>
      <c r="D88" s="125"/>
      <c r="E88" s="125"/>
      <c r="F88" s="125"/>
      <c r="G88" s="125"/>
      <c r="H88" s="21">
        <f>(H66*H78)</f>
        <v>9.3819024000000015E-2</v>
      </c>
      <c r="I88" s="121">
        <f>$I$46*H88</f>
        <v>196.83487105265456</v>
      </c>
    </row>
    <row r="89" spans="1:11" s="26" customFormat="1" ht="15" customHeight="1" x14ac:dyDescent="0.25">
      <c r="A89" s="141" t="s">
        <v>74</v>
      </c>
      <c r="B89" s="141"/>
      <c r="C89" s="141"/>
      <c r="D89" s="141"/>
      <c r="E89" s="141"/>
      <c r="F89" s="141"/>
      <c r="G89" s="141"/>
      <c r="H89" s="23">
        <f>SUM(H88:H88)</f>
        <v>9.3819024000000015E-2</v>
      </c>
      <c r="I89" s="24">
        <f>I88</f>
        <v>196.83487105265456</v>
      </c>
      <c r="J89" s="25"/>
      <c r="K89" s="28"/>
    </row>
    <row r="90" spans="1:11" ht="4.5" customHeight="1" x14ac:dyDescent="0.25">
      <c r="J90" s="29"/>
    </row>
    <row r="91" spans="1:11" s="26" customFormat="1" ht="12" customHeight="1" x14ac:dyDescent="0.25">
      <c r="A91" s="155" t="s">
        <v>170</v>
      </c>
      <c r="B91" s="155"/>
      <c r="C91" s="155"/>
      <c r="D91" s="155"/>
      <c r="E91" s="155"/>
      <c r="F91" s="155"/>
      <c r="G91" s="155"/>
      <c r="H91" s="30">
        <f>H66+H78+H85+H89</f>
        <v>0.787922024</v>
      </c>
      <c r="I91" s="31">
        <f>I66+I78+I85+I89</f>
        <v>1653.0818951344729</v>
      </c>
      <c r="J91" s="25"/>
    </row>
    <row r="92" spans="1:11" ht="4.5" customHeight="1" x14ac:dyDescent="0.25"/>
    <row r="93" spans="1:11" ht="33.75" customHeight="1" x14ac:dyDescent="0.25">
      <c r="A93" s="20" t="s">
        <v>75</v>
      </c>
      <c r="B93" s="145" t="s">
        <v>76</v>
      </c>
      <c r="C93" s="145"/>
      <c r="D93" s="145"/>
      <c r="E93" s="145"/>
      <c r="F93" s="145"/>
      <c r="G93" s="145"/>
      <c r="H93" s="20" t="s">
        <v>33</v>
      </c>
      <c r="I93" s="20" t="s">
        <v>34</v>
      </c>
    </row>
    <row r="94" spans="1:11" ht="15" customHeight="1" x14ac:dyDescent="0.25">
      <c r="A94" s="106">
        <v>1</v>
      </c>
      <c r="B94" s="125" t="s">
        <v>18</v>
      </c>
      <c r="C94" s="125"/>
      <c r="D94" s="125"/>
      <c r="E94" s="125"/>
      <c r="F94" s="125"/>
      <c r="G94" s="125"/>
      <c r="H94" s="21">
        <f t="shared" ref="H94:H101" si="4">I94/$I$46</f>
        <v>0.23060377064168505</v>
      </c>
      <c r="I94" s="121">
        <f>I114</f>
        <v>483.81299999999999</v>
      </c>
    </row>
    <row r="95" spans="1:11" ht="15" customHeight="1" x14ac:dyDescent="0.25">
      <c r="A95" s="106">
        <f>A94+1</f>
        <v>2</v>
      </c>
      <c r="B95" s="125" t="s">
        <v>19</v>
      </c>
      <c r="C95" s="125"/>
      <c r="D95" s="125"/>
      <c r="E95" s="125"/>
      <c r="F95" s="125"/>
      <c r="G95" s="125"/>
      <c r="H95" s="21">
        <f t="shared" si="4"/>
        <v>0</v>
      </c>
      <c r="I95" s="121">
        <f>I110</f>
        <v>0</v>
      </c>
    </row>
    <row r="96" spans="1:11" ht="15" customHeight="1" x14ac:dyDescent="0.25">
      <c r="A96" s="106">
        <f t="shared" ref="A96:A98" si="5">A95+1</f>
        <v>3</v>
      </c>
      <c r="B96" s="158" t="s">
        <v>164</v>
      </c>
      <c r="C96" s="159"/>
      <c r="D96" s="159"/>
      <c r="E96" s="159"/>
      <c r="F96" s="159"/>
      <c r="G96" s="160"/>
      <c r="H96" s="21">
        <f t="shared" si="4"/>
        <v>0</v>
      </c>
      <c r="I96" s="121">
        <v>0</v>
      </c>
    </row>
    <row r="97" spans="1:10" ht="15" customHeight="1" x14ac:dyDescent="0.25">
      <c r="A97" s="106">
        <f t="shared" si="5"/>
        <v>4</v>
      </c>
      <c r="B97" s="125" t="s">
        <v>77</v>
      </c>
      <c r="C97" s="125"/>
      <c r="D97" s="125"/>
      <c r="E97" s="125"/>
      <c r="F97" s="125"/>
      <c r="G97" s="125"/>
      <c r="H97" s="21">
        <f t="shared" si="4"/>
        <v>5.5346450995090626E-2</v>
      </c>
      <c r="I97" s="121">
        <f>I106</f>
        <v>116.11836363636364</v>
      </c>
    </row>
    <row r="98" spans="1:10" ht="15" customHeight="1" x14ac:dyDescent="0.25">
      <c r="A98" s="106">
        <f t="shared" si="5"/>
        <v>5</v>
      </c>
      <c r="B98" s="125" t="s">
        <v>78</v>
      </c>
      <c r="C98" s="125"/>
      <c r="D98" s="125"/>
      <c r="E98" s="125"/>
      <c r="F98" s="125"/>
      <c r="G98" s="125"/>
      <c r="H98" s="21">
        <f t="shared" si="4"/>
        <v>0</v>
      </c>
      <c r="I98" s="121">
        <f>IF(I28="Não aplicável",0,((I10/H10)*1.5*I28))</f>
        <v>0</v>
      </c>
    </row>
    <row r="99" spans="1:10" ht="15" customHeight="1" x14ac:dyDescent="0.25">
      <c r="A99" s="106">
        <v>6</v>
      </c>
      <c r="B99" s="125" t="s">
        <v>192</v>
      </c>
      <c r="C99" s="125"/>
      <c r="D99" s="125"/>
      <c r="E99" s="125"/>
      <c r="F99" s="125"/>
      <c r="G99" s="125"/>
      <c r="H99" s="21">
        <f>I99/$I$46</f>
        <v>3.813105818019525E-2</v>
      </c>
      <c r="I99" s="121">
        <f>IF(I21="Não aplicável",0,I21)</f>
        <v>80</v>
      </c>
    </row>
    <row r="100" spans="1:10" ht="15" customHeight="1" x14ac:dyDescent="0.25">
      <c r="A100" s="106">
        <v>7</v>
      </c>
      <c r="B100" s="125" t="s">
        <v>193</v>
      </c>
      <c r="C100" s="125"/>
      <c r="D100" s="125"/>
      <c r="E100" s="125"/>
      <c r="F100" s="125"/>
      <c r="G100" s="125"/>
      <c r="H100" s="21">
        <f>I100/$I$46</f>
        <v>1.2163807559482284E-2</v>
      </c>
      <c r="I100" s="121">
        <f>IF(I22="Não aplicável",0,I22)</f>
        <v>25.52</v>
      </c>
    </row>
    <row r="101" spans="1:10" ht="15" customHeight="1" x14ac:dyDescent="0.25">
      <c r="A101" s="106">
        <v>8</v>
      </c>
      <c r="B101" s="125" t="s">
        <v>79</v>
      </c>
      <c r="C101" s="125"/>
      <c r="D101" s="125"/>
      <c r="E101" s="125"/>
      <c r="F101" s="125"/>
      <c r="G101" s="125"/>
      <c r="H101" s="21">
        <f t="shared" si="4"/>
        <v>0</v>
      </c>
      <c r="I101" s="121">
        <f>IF(I23="Não aplicável",0,I23)</f>
        <v>0</v>
      </c>
    </row>
    <row r="102" spans="1:10" ht="15" customHeight="1" x14ac:dyDescent="0.25">
      <c r="A102" s="141" t="s">
        <v>80</v>
      </c>
      <c r="B102" s="141"/>
      <c r="C102" s="141"/>
      <c r="D102" s="141"/>
      <c r="E102" s="141"/>
      <c r="F102" s="141"/>
      <c r="G102" s="141"/>
      <c r="H102" s="23">
        <f>SUM(H94:H101)</f>
        <v>0.3362450873764532</v>
      </c>
      <c r="I102" s="24">
        <f>SUM(I94:I101)</f>
        <v>705.45136363636357</v>
      </c>
      <c r="J102" s="32"/>
    </row>
    <row r="103" spans="1:10" ht="18" customHeight="1" x14ac:dyDescent="0.25">
      <c r="A103" s="27" t="s">
        <v>81</v>
      </c>
      <c r="B103" s="156" t="s">
        <v>82</v>
      </c>
      <c r="C103" s="156"/>
      <c r="D103" s="156"/>
      <c r="E103" s="156"/>
      <c r="F103" s="156"/>
      <c r="G103" s="156"/>
      <c r="H103" s="33"/>
      <c r="I103" s="34"/>
    </row>
    <row r="104" spans="1:10" ht="15" customHeight="1" x14ac:dyDescent="0.25">
      <c r="A104" s="157" t="s">
        <v>83</v>
      </c>
      <c r="B104" s="157"/>
      <c r="C104" s="157"/>
      <c r="D104" s="157"/>
      <c r="E104" s="157"/>
      <c r="F104" s="157"/>
      <c r="G104" s="157"/>
      <c r="H104" s="157"/>
      <c r="I104" s="157"/>
    </row>
    <row r="105" spans="1:10" ht="24" customHeight="1" x14ac:dyDescent="0.25">
      <c r="A105" s="139" t="s">
        <v>84</v>
      </c>
      <c r="B105" s="139"/>
      <c r="C105" s="106" t="s">
        <v>85</v>
      </c>
      <c r="D105" s="106" t="s">
        <v>86</v>
      </c>
      <c r="E105" s="106" t="s">
        <v>87</v>
      </c>
      <c r="F105" s="106" t="s">
        <v>88</v>
      </c>
      <c r="G105" s="106" t="s">
        <v>89</v>
      </c>
      <c r="H105" s="21" t="s">
        <v>90</v>
      </c>
      <c r="I105" s="121" t="s">
        <v>91</v>
      </c>
    </row>
    <row r="106" spans="1:10" ht="15" customHeight="1" x14ac:dyDescent="0.25">
      <c r="A106" s="163">
        <f>IF(I12="Não aplicável",0,I12)</f>
        <v>5.5</v>
      </c>
      <c r="B106" s="163"/>
      <c r="C106" s="106">
        <f>IF(I13="Não aplicável",0,I13)</f>
        <v>22</v>
      </c>
      <c r="D106" s="106">
        <v>2</v>
      </c>
      <c r="E106" s="117">
        <f>A106*C106*D106</f>
        <v>242</v>
      </c>
      <c r="F106" s="117">
        <f>I38</f>
        <v>2098.0272727272727</v>
      </c>
      <c r="G106" s="36">
        <f>IF(I14="Não aplicável",0,I14)</f>
        <v>0.06</v>
      </c>
      <c r="H106" s="117">
        <f>F106*G106</f>
        <v>125.88163636363636</v>
      </c>
      <c r="I106" s="121">
        <f>IF((E106-H106)&gt;0,E106-H106,0)</f>
        <v>116.11836363636364</v>
      </c>
    </row>
    <row r="107" spans="1:10" ht="3.75" customHeight="1" x14ac:dyDescent="0.25">
      <c r="A107" s="37"/>
      <c r="E107" s="32"/>
      <c r="F107" s="32"/>
      <c r="G107" s="38"/>
      <c r="H107" s="32"/>
      <c r="I107" s="39"/>
    </row>
    <row r="108" spans="1:10" ht="15" customHeight="1" x14ac:dyDescent="0.25">
      <c r="A108" s="157" t="s">
        <v>92</v>
      </c>
      <c r="B108" s="157"/>
      <c r="C108" s="157"/>
      <c r="D108" s="157"/>
      <c r="E108" s="157"/>
      <c r="F108" s="157"/>
      <c r="G108" s="157"/>
      <c r="H108" s="157"/>
      <c r="I108" s="157"/>
    </row>
    <row r="109" spans="1:10" ht="23.25" customHeight="1" x14ac:dyDescent="0.25">
      <c r="A109" s="139" t="s">
        <v>84</v>
      </c>
      <c r="B109" s="139"/>
      <c r="C109" s="106" t="s">
        <v>93</v>
      </c>
      <c r="D109" s="106" t="s">
        <v>86</v>
      </c>
      <c r="E109" s="106" t="s">
        <v>87</v>
      </c>
      <c r="F109" s="106" t="s">
        <v>88</v>
      </c>
      <c r="G109" s="106" t="s">
        <v>89</v>
      </c>
      <c r="H109" s="21" t="s">
        <v>90</v>
      </c>
      <c r="I109" s="121" t="s">
        <v>91</v>
      </c>
    </row>
    <row r="110" spans="1:10" ht="15" customHeight="1" x14ac:dyDescent="0.25">
      <c r="A110" s="161">
        <f>IF(I18="Não aplicável",0,I18)</f>
        <v>0</v>
      </c>
      <c r="B110" s="161"/>
      <c r="C110" s="40">
        <f>IF(I19="Não aplicável",0,I19)</f>
        <v>0</v>
      </c>
      <c r="D110" s="106">
        <v>1</v>
      </c>
      <c r="E110" s="117">
        <f>A110*C110*D110</f>
        <v>0</v>
      </c>
      <c r="F110" s="117">
        <f>E110</f>
        <v>0</v>
      </c>
      <c r="G110" s="120">
        <f>IF(I20="Não aplicável",0,I20)</f>
        <v>0</v>
      </c>
      <c r="H110" s="117">
        <f>F110*G110</f>
        <v>0</v>
      </c>
      <c r="I110" s="121">
        <f>E110-H110</f>
        <v>0</v>
      </c>
    </row>
    <row r="111" spans="1:10" ht="4.5" customHeight="1" x14ac:dyDescent="0.25">
      <c r="A111" s="42"/>
      <c r="B111" s="42"/>
      <c r="C111" s="42"/>
      <c r="D111" s="42"/>
      <c r="E111" s="25"/>
      <c r="F111" s="25"/>
      <c r="G111" s="43"/>
      <c r="H111" s="25"/>
      <c r="I111" s="44"/>
    </row>
    <row r="112" spans="1:10" ht="15" customHeight="1" x14ac:dyDescent="0.25">
      <c r="A112" s="164" t="s">
        <v>163</v>
      </c>
      <c r="B112" s="165"/>
      <c r="C112" s="165"/>
      <c r="D112" s="165"/>
      <c r="E112" s="165"/>
      <c r="F112" s="166" t="str">
        <f>A15</f>
        <v xml:space="preserve">Auxílio Alimentação </v>
      </c>
      <c r="G112" s="166"/>
      <c r="H112" s="166"/>
      <c r="I112" s="167"/>
    </row>
    <row r="113" spans="1:12" ht="23.25" customHeight="1" x14ac:dyDescent="0.25">
      <c r="A113" s="138" t="s">
        <v>84</v>
      </c>
      <c r="B113" s="138"/>
      <c r="C113" s="109" t="s">
        <v>93</v>
      </c>
      <c r="D113" s="109" t="s">
        <v>86</v>
      </c>
      <c r="E113" s="109" t="s">
        <v>87</v>
      </c>
      <c r="F113" s="109" t="s">
        <v>88</v>
      </c>
      <c r="G113" s="109" t="s">
        <v>89</v>
      </c>
      <c r="H113" s="69" t="str">
        <f>H105</f>
        <v>Valor desconto</v>
      </c>
      <c r="I113" s="70" t="s">
        <v>91</v>
      </c>
    </row>
    <row r="114" spans="1:12" ht="15" customHeight="1" x14ac:dyDescent="0.25">
      <c r="A114" s="161">
        <f>IF(I15="Não aplicável",0,I15)</f>
        <v>27.15</v>
      </c>
      <c r="B114" s="161"/>
      <c r="C114" s="40">
        <f>IF(I16="Não aplicável",0,I16)</f>
        <v>22</v>
      </c>
      <c r="D114" s="106">
        <v>1</v>
      </c>
      <c r="E114" s="117">
        <f>A114*C114*D114</f>
        <v>597.29999999999995</v>
      </c>
      <c r="F114" s="117">
        <f>E114</f>
        <v>597.29999999999995</v>
      </c>
      <c r="G114" s="120">
        <f>IF(I17="Não aplicável",0,I17)</f>
        <v>0.19</v>
      </c>
      <c r="H114" s="117">
        <f>F114*G114</f>
        <v>113.48699999999999</v>
      </c>
      <c r="I114" s="121">
        <f>E114-H114</f>
        <v>483.81299999999999</v>
      </c>
    </row>
    <row r="115" spans="1:12" ht="4.5" customHeight="1" x14ac:dyDescent="0.25"/>
    <row r="116" spans="1:12" ht="12" customHeight="1" x14ac:dyDescent="0.25">
      <c r="A116" s="162" t="s">
        <v>94</v>
      </c>
      <c r="B116" s="162"/>
      <c r="C116" s="162"/>
      <c r="D116" s="162"/>
      <c r="E116" s="162"/>
      <c r="F116" s="162"/>
      <c r="G116" s="162"/>
      <c r="H116" s="45">
        <f>H46+H91+H102</f>
        <v>2.1241671113764533</v>
      </c>
      <c r="I116" s="46">
        <f>I46+I91+I102</f>
        <v>4456.5605314981094</v>
      </c>
      <c r="J116" s="32"/>
      <c r="L116" s="32"/>
    </row>
    <row r="117" spans="1:12" s="51" customFormat="1" ht="4.5" customHeight="1" x14ac:dyDescent="0.25">
      <c r="A117" s="47"/>
      <c r="B117" s="47"/>
      <c r="C117" s="47"/>
      <c r="D117" s="47"/>
      <c r="E117" s="47"/>
      <c r="F117" s="47"/>
      <c r="G117" s="47"/>
      <c r="H117" s="48"/>
      <c r="I117" s="49"/>
      <c r="J117" s="50"/>
      <c r="L117" s="50"/>
    </row>
    <row r="118" spans="1:12" ht="11.25" customHeight="1" x14ac:dyDescent="0.25">
      <c r="A118" s="144" t="s">
        <v>95</v>
      </c>
      <c r="B118" s="144"/>
      <c r="C118" s="144"/>
      <c r="D118" s="144"/>
      <c r="E118" s="144"/>
      <c r="F118" s="144"/>
      <c r="G118" s="144"/>
      <c r="H118" s="144"/>
      <c r="I118" s="144"/>
    </row>
    <row r="119" spans="1:12" ht="33.75" customHeight="1" x14ac:dyDescent="0.25">
      <c r="A119" s="20" t="s">
        <v>31</v>
      </c>
      <c r="B119" s="145" t="s">
        <v>96</v>
      </c>
      <c r="C119" s="145"/>
      <c r="D119" s="145"/>
      <c r="E119" s="145"/>
      <c r="F119" s="145"/>
      <c r="G119" s="145"/>
      <c r="H119" s="20" t="s">
        <v>33</v>
      </c>
      <c r="I119" s="20" t="s">
        <v>34</v>
      </c>
    </row>
    <row r="120" spans="1:12" ht="15" customHeight="1" x14ac:dyDescent="0.25">
      <c r="A120" s="106">
        <v>1</v>
      </c>
      <c r="B120" s="125" t="s">
        <v>97</v>
      </c>
      <c r="C120" s="125"/>
      <c r="D120" s="125"/>
      <c r="E120" s="125"/>
      <c r="F120" s="125"/>
      <c r="G120" s="125"/>
      <c r="H120" s="21">
        <f t="shared" ref="H120:H126" si="6">I120/$I$132</f>
        <v>0</v>
      </c>
      <c r="I120" s="121">
        <v>0</v>
      </c>
    </row>
    <row r="121" spans="1:12" ht="15" customHeight="1" x14ac:dyDescent="0.25">
      <c r="A121" s="106">
        <v>2</v>
      </c>
      <c r="B121" s="124" t="s">
        <v>98</v>
      </c>
      <c r="C121" s="124"/>
      <c r="D121" s="124"/>
      <c r="E121" s="124"/>
      <c r="F121" s="124"/>
      <c r="G121" s="124"/>
      <c r="H121" s="21">
        <f t="shared" si="6"/>
        <v>0</v>
      </c>
      <c r="I121" s="121">
        <v>0</v>
      </c>
    </row>
    <row r="122" spans="1:12" ht="15" customHeight="1" x14ac:dyDescent="0.25">
      <c r="A122" s="106">
        <v>3</v>
      </c>
      <c r="B122" s="125" t="s">
        <v>99</v>
      </c>
      <c r="C122" s="125"/>
      <c r="D122" s="125"/>
      <c r="E122" s="125"/>
      <c r="F122" s="125"/>
      <c r="G122" s="125"/>
      <c r="H122" s="21">
        <f t="shared" si="6"/>
        <v>0</v>
      </c>
      <c r="I122" s="121">
        <v>0</v>
      </c>
    </row>
    <row r="123" spans="1:12" ht="15" customHeight="1" x14ac:dyDescent="0.25">
      <c r="A123" s="106">
        <v>4</v>
      </c>
      <c r="B123" s="125" t="s">
        <v>177</v>
      </c>
      <c r="C123" s="125"/>
      <c r="D123" s="125"/>
      <c r="E123" s="125"/>
      <c r="F123" s="125"/>
      <c r="G123" s="125"/>
      <c r="H123" s="21">
        <f t="shared" si="6"/>
        <v>0</v>
      </c>
      <c r="I123" s="121">
        <f>IF(F130=20%,G130,0)</f>
        <v>0</v>
      </c>
    </row>
    <row r="124" spans="1:12" ht="15" customHeight="1" x14ac:dyDescent="0.25">
      <c r="A124" s="106">
        <v>5</v>
      </c>
      <c r="B124" s="125" t="s">
        <v>179</v>
      </c>
      <c r="C124" s="125"/>
      <c r="D124" s="125"/>
      <c r="E124" s="125"/>
      <c r="F124" s="125"/>
      <c r="G124" s="125"/>
      <c r="H124" s="21">
        <f t="shared" si="6"/>
        <v>0</v>
      </c>
      <c r="I124" s="121">
        <v>0</v>
      </c>
    </row>
    <row r="125" spans="1:12" ht="15" customHeight="1" x14ac:dyDescent="0.25">
      <c r="A125" s="106">
        <v>6</v>
      </c>
      <c r="B125" s="125" t="s">
        <v>178</v>
      </c>
      <c r="C125" s="125"/>
      <c r="D125" s="125"/>
      <c r="E125" s="125"/>
      <c r="F125" s="125"/>
      <c r="G125" s="125"/>
      <c r="H125" s="21">
        <f t="shared" si="6"/>
        <v>0</v>
      </c>
      <c r="I125" s="121">
        <v>0</v>
      </c>
    </row>
    <row r="126" spans="1:12" ht="15" customHeight="1" x14ac:dyDescent="0.25">
      <c r="A126" s="106">
        <v>7</v>
      </c>
      <c r="B126" s="125" t="s">
        <v>100</v>
      </c>
      <c r="C126" s="125"/>
      <c r="D126" s="125"/>
      <c r="E126" s="125"/>
      <c r="F126" s="125"/>
      <c r="G126" s="125"/>
      <c r="H126" s="21">
        <f t="shared" si="6"/>
        <v>0</v>
      </c>
      <c r="I126" s="121">
        <v>0</v>
      </c>
    </row>
    <row r="127" spans="1:12" ht="15" customHeight="1" x14ac:dyDescent="0.25">
      <c r="A127" s="141" t="s">
        <v>101</v>
      </c>
      <c r="B127" s="141"/>
      <c r="C127" s="141"/>
      <c r="D127" s="141"/>
      <c r="E127" s="141"/>
      <c r="F127" s="141"/>
      <c r="G127" s="141"/>
      <c r="H127" s="23">
        <f>H120+H121+H122+H123+H124+H126</f>
        <v>0</v>
      </c>
      <c r="I127" s="52">
        <f>SUM(I120:I126)</f>
        <v>0</v>
      </c>
      <c r="J127" s="32"/>
    </row>
    <row r="128" spans="1:12" ht="46.5" customHeight="1" x14ac:dyDescent="0.25">
      <c r="B128" s="152" t="s">
        <v>180</v>
      </c>
      <c r="C128" s="152"/>
      <c r="D128" s="152"/>
      <c r="E128" s="152"/>
      <c r="F128" s="152"/>
      <c r="G128" s="152"/>
      <c r="H128" s="152"/>
      <c r="I128" s="152"/>
    </row>
    <row r="129" spans="1:12" ht="5.25" customHeight="1" x14ac:dyDescent="0.25"/>
    <row r="130" spans="1:12" ht="48.75" customHeight="1" x14ac:dyDescent="0.25">
      <c r="A130" s="168" t="s">
        <v>102</v>
      </c>
      <c r="B130" s="168"/>
      <c r="C130" s="168"/>
      <c r="D130" s="168"/>
      <c r="E130" s="168"/>
      <c r="F130" s="53">
        <f>I29</f>
        <v>0.1</v>
      </c>
      <c r="G130" s="54">
        <f>I132*F130</f>
        <v>434.04421678617456</v>
      </c>
      <c r="H130" s="118" t="s">
        <v>103</v>
      </c>
      <c r="I130" s="56">
        <f>I97</f>
        <v>116.11836363636364</v>
      </c>
    </row>
    <row r="131" spans="1:12" s="59" customFormat="1" ht="16.5" customHeight="1" x14ac:dyDescent="0.25">
      <c r="A131" s="169" t="s">
        <v>104</v>
      </c>
      <c r="B131" s="169"/>
      <c r="C131" s="118" t="s">
        <v>105</v>
      </c>
      <c r="D131" s="118" t="s">
        <v>106</v>
      </c>
      <c r="E131" s="118" t="s">
        <v>107</v>
      </c>
      <c r="F131" s="118" t="s">
        <v>108</v>
      </c>
      <c r="G131" s="118" t="s">
        <v>109</v>
      </c>
      <c r="H131" s="118" t="s">
        <v>110</v>
      </c>
      <c r="I131" s="57" t="s">
        <v>111</v>
      </c>
      <c r="J131" s="58"/>
    </row>
    <row r="132" spans="1:12" ht="16.5" customHeight="1" x14ac:dyDescent="0.25">
      <c r="A132" s="170">
        <f>I46</f>
        <v>2098.0272727272727</v>
      </c>
      <c r="B132" s="170"/>
      <c r="C132" s="119">
        <f>I66</f>
        <v>772.07403636363642</v>
      </c>
      <c r="D132" s="119">
        <f>I78</f>
        <v>534.87736699090908</v>
      </c>
      <c r="E132" s="119">
        <f>I85</f>
        <v>149.29562072727273</v>
      </c>
      <c r="F132" s="119">
        <f>I89</f>
        <v>196.83487105265456</v>
      </c>
      <c r="G132" s="119">
        <f>I102</f>
        <v>705.45136363636357</v>
      </c>
      <c r="H132" s="119">
        <f>A132+C132+D132+E132+F132+G132</f>
        <v>4456.5605314981094</v>
      </c>
      <c r="I132" s="119">
        <f>H132-I130</f>
        <v>4340.4421678617455</v>
      </c>
      <c r="J132" s="32"/>
    </row>
    <row r="133" spans="1:12" ht="4.5" customHeight="1" x14ac:dyDescent="0.25">
      <c r="A133" s="27"/>
      <c r="B133" s="171"/>
      <c r="C133" s="171"/>
      <c r="D133" s="171"/>
      <c r="E133" s="171"/>
      <c r="F133" s="171"/>
      <c r="G133" s="171"/>
      <c r="H133" s="171"/>
      <c r="I133" s="171"/>
    </row>
    <row r="134" spans="1:12" ht="33.75" customHeight="1" x14ac:dyDescent="0.25">
      <c r="A134" s="20" t="s">
        <v>40</v>
      </c>
      <c r="B134" s="145" t="s">
        <v>112</v>
      </c>
      <c r="C134" s="145"/>
      <c r="D134" s="145"/>
      <c r="E134" s="145"/>
      <c r="F134" s="145"/>
      <c r="G134" s="145"/>
      <c r="H134" s="20" t="s">
        <v>33</v>
      </c>
      <c r="I134" s="20" t="s">
        <v>34</v>
      </c>
    </row>
    <row r="135" spans="1:12" ht="15" customHeight="1" x14ac:dyDescent="0.25">
      <c r="A135" s="106">
        <v>1</v>
      </c>
      <c r="B135" s="125" t="s">
        <v>113</v>
      </c>
      <c r="C135" s="125"/>
      <c r="D135" s="125"/>
      <c r="E135" s="125"/>
      <c r="F135" s="125"/>
      <c r="G135" s="125"/>
      <c r="H135" s="21">
        <f>I135/$I$145</f>
        <v>0</v>
      </c>
      <c r="I135" s="121">
        <v>0</v>
      </c>
    </row>
    <row r="136" spans="1:12" ht="15" customHeight="1" x14ac:dyDescent="0.25">
      <c r="A136" s="106">
        <v>2</v>
      </c>
      <c r="B136" s="125" t="s">
        <v>114</v>
      </c>
      <c r="C136" s="125"/>
      <c r="D136" s="125"/>
      <c r="E136" s="125"/>
      <c r="F136" s="125"/>
      <c r="G136" s="125"/>
      <c r="H136" s="21">
        <f>I136/$I$145</f>
        <v>0</v>
      </c>
      <c r="I136" s="121">
        <v>0</v>
      </c>
    </row>
    <row r="137" spans="1:12" ht="35.65" customHeight="1" x14ac:dyDescent="0.25">
      <c r="A137" s="141" t="s">
        <v>166</v>
      </c>
      <c r="B137" s="141"/>
      <c r="C137" s="141"/>
      <c r="D137" s="141"/>
      <c r="E137" s="141"/>
      <c r="F137" s="141"/>
      <c r="G137" s="141"/>
      <c r="H137" s="23">
        <f>H135+H136</f>
        <v>0</v>
      </c>
      <c r="I137" s="24">
        <f>SUM(I135:I136)</f>
        <v>0</v>
      </c>
    </row>
    <row r="138" spans="1:12" ht="4.5" customHeight="1" x14ac:dyDescent="0.25"/>
    <row r="139" spans="1:12" ht="33.75" customHeight="1" x14ac:dyDescent="0.25">
      <c r="A139" s="20" t="s">
        <v>52</v>
      </c>
      <c r="B139" s="145" t="s">
        <v>115</v>
      </c>
      <c r="C139" s="145"/>
      <c r="D139" s="145"/>
      <c r="E139" s="145"/>
      <c r="F139" s="145"/>
      <c r="G139" s="145"/>
      <c r="H139" s="20" t="s">
        <v>33</v>
      </c>
      <c r="I139" s="20" t="s">
        <v>34</v>
      </c>
    </row>
    <row r="140" spans="1:12" ht="15" customHeight="1" x14ac:dyDescent="0.25">
      <c r="A140" s="106">
        <v>1</v>
      </c>
      <c r="B140" s="125" t="s">
        <v>115</v>
      </c>
      <c r="C140" s="125"/>
      <c r="D140" s="125"/>
      <c r="E140" s="125"/>
      <c r="F140" s="125"/>
      <c r="G140" s="125"/>
      <c r="H140" s="21">
        <f>I140/I145</f>
        <v>0</v>
      </c>
      <c r="I140" s="121">
        <v>0</v>
      </c>
    </row>
    <row r="141" spans="1:12" ht="36.6" customHeight="1" x14ac:dyDescent="0.25">
      <c r="A141" s="141" t="s">
        <v>165</v>
      </c>
      <c r="B141" s="141"/>
      <c r="C141" s="141"/>
      <c r="D141" s="141"/>
      <c r="E141" s="141"/>
      <c r="F141" s="141"/>
      <c r="G141" s="141"/>
      <c r="H141" s="23">
        <f>H140</f>
        <v>0</v>
      </c>
      <c r="I141" s="24">
        <f>I140</f>
        <v>0</v>
      </c>
      <c r="J141" s="32"/>
      <c r="K141" s="32"/>
      <c r="L141" s="2"/>
    </row>
    <row r="142" spans="1:12" ht="4.5" customHeight="1" x14ac:dyDescent="0.25">
      <c r="A142" s="26"/>
      <c r="B142" s="26"/>
      <c r="C142" s="26"/>
      <c r="D142" s="26"/>
      <c r="E142" s="26"/>
      <c r="F142" s="26"/>
      <c r="G142" s="26"/>
      <c r="H142" s="33"/>
      <c r="I142" s="34"/>
    </row>
    <row r="143" spans="1:12" ht="39" customHeight="1" x14ac:dyDescent="0.25">
      <c r="A143" s="172" t="s">
        <v>116</v>
      </c>
      <c r="B143" s="172"/>
      <c r="C143" s="172"/>
      <c r="D143" s="172"/>
      <c r="E143" s="172"/>
      <c r="F143" s="53">
        <v>0.18</v>
      </c>
      <c r="G143" s="54">
        <f>I145*F143</f>
        <v>781.27959021511413</v>
      </c>
      <c r="H143" s="118" t="s">
        <v>103</v>
      </c>
      <c r="I143" s="56">
        <f>I97</f>
        <v>116.11836363636364</v>
      </c>
      <c r="L143" s="2"/>
    </row>
    <row r="144" spans="1:12" s="59" customFormat="1" ht="16.5" customHeight="1" x14ac:dyDescent="0.25">
      <c r="A144" s="169" t="s">
        <v>104</v>
      </c>
      <c r="B144" s="169"/>
      <c r="C144" s="118" t="s">
        <v>105</v>
      </c>
      <c r="D144" s="118" t="s">
        <v>106</v>
      </c>
      <c r="E144" s="118" t="s">
        <v>107</v>
      </c>
      <c r="F144" s="118" t="s">
        <v>108</v>
      </c>
      <c r="G144" s="118" t="s">
        <v>109</v>
      </c>
      <c r="H144" s="118" t="s">
        <v>110</v>
      </c>
      <c r="I144" s="57" t="s">
        <v>111</v>
      </c>
      <c r="J144" s="58"/>
      <c r="L144" s="58"/>
    </row>
    <row r="145" spans="1:12" ht="16.5" customHeight="1" x14ac:dyDescent="0.25">
      <c r="A145" s="170">
        <f>I46</f>
        <v>2098.0272727272727</v>
      </c>
      <c r="B145" s="170"/>
      <c r="C145" s="119">
        <f>I66</f>
        <v>772.07403636363642</v>
      </c>
      <c r="D145" s="119">
        <f>I78</f>
        <v>534.87736699090908</v>
      </c>
      <c r="E145" s="119">
        <f>I85</f>
        <v>149.29562072727273</v>
      </c>
      <c r="F145" s="119">
        <f>I89</f>
        <v>196.83487105265456</v>
      </c>
      <c r="G145" s="119">
        <f>I102</f>
        <v>705.45136363636357</v>
      </c>
      <c r="H145" s="119">
        <f>A145+C145+D145+E145+F145+G145</f>
        <v>4456.5605314981094</v>
      </c>
      <c r="I145" s="119">
        <f>H145-I143</f>
        <v>4340.4421678617455</v>
      </c>
      <c r="J145" s="32"/>
      <c r="L145" s="2"/>
    </row>
    <row r="146" spans="1:12" ht="4.5" customHeight="1" x14ac:dyDescent="0.25"/>
    <row r="147" spans="1:12" ht="12" customHeight="1" x14ac:dyDescent="0.25">
      <c r="A147" s="162" t="s">
        <v>117</v>
      </c>
      <c r="B147" s="162"/>
      <c r="C147" s="162"/>
      <c r="D147" s="162"/>
      <c r="E147" s="162"/>
      <c r="F147" s="162"/>
      <c r="G147" s="162"/>
      <c r="H147" s="45">
        <f>H127+H137+H141</f>
        <v>0</v>
      </c>
      <c r="I147" s="46">
        <f>I127+I137+I141</f>
        <v>0</v>
      </c>
    </row>
    <row r="148" spans="1:12" ht="4.5" customHeight="1" x14ac:dyDescent="0.25"/>
    <row r="149" spans="1:12" ht="11.25" customHeight="1" x14ac:dyDescent="0.25">
      <c r="A149" s="144" t="s">
        <v>118</v>
      </c>
      <c r="B149" s="144"/>
      <c r="C149" s="144"/>
      <c r="D149" s="144"/>
      <c r="E149" s="144"/>
      <c r="F149" s="144"/>
      <c r="G149" s="144"/>
      <c r="H149" s="144"/>
      <c r="I149" s="144"/>
    </row>
    <row r="150" spans="1:12" ht="33.75" customHeight="1" x14ac:dyDescent="0.25">
      <c r="A150" s="20" t="s">
        <v>31</v>
      </c>
      <c r="B150" s="145" t="s">
        <v>203</v>
      </c>
      <c r="C150" s="145"/>
      <c r="D150" s="145"/>
      <c r="E150" s="145"/>
      <c r="F150" s="145"/>
      <c r="G150" s="145"/>
      <c r="H150" s="20" t="s">
        <v>33</v>
      </c>
      <c r="I150" s="20" t="s">
        <v>34</v>
      </c>
    </row>
    <row r="151" spans="1:12" ht="15" customHeight="1" x14ac:dyDescent="0.25">
      <c r="A151" s="106">
        <v>1</v>
      </c>
      <c r="B151" s="125" t="s">
        <v>119</v>
      </c>
      <c r="C151" s="125"/>
      <c r="D151" s="125"/>
      <c r="E151" s="125"/>
      <c r="F151" s="125"/>
      <c r="G151" s="125"/>
      <c r="H151" s="21">
        <f>I151/$I$116</f>
        <v>2.3323615160349858E-3</v>
      </c>
      <c r="I151" s="121">
        <f>($D$161/$E$162)*H61</f>
        <v>10.394310277546612</v>
      </c>
    </row>
    <row r="152" spans="1:12" ht="15" customHeight="1" x14ac:dyDescent="0.25">
      <c r="A152" s="106">
        <v>2</v>
      </c>
      <c r="B152" s="125" t="s">
        <v>120</v>
      </c>
      <c r="C152" s="125"/>
      <c r="D152" s="125"/>
      <c r="E152" s="125"/>
      <c r="F152" s="125"/>
      <c r="G152" s="125"/>
      <c r="H152" s="21">
        <f>I152/$I$116</f>
        <v>3.4985422740524783E-2</v>
      </c>
      <c r="I152" s="121">
        <f>($D$161/$E$162)*H162</f>
        <v>155.91465416319917</v>
      </c>
    </row>
    <row r="153" spans="1:12" ht="15" customHeight="1" x14ac:dyDescent="0.25">
      <c r="A153" s="106">
        <v>3</v>
      </c>
      <c r="B153" s="125" t="s">
        <v>11</v>
      </c>
      <c r="C153" s="125"/>
      <c r="D153" s="125"/>
      <c r="E153" s="125"/>
      <c r="F153" s="125"/>
      <c r="G153" s="125"/>
      <c r="H153" s="21">
        <f>I153/$I$116</f>
        <v>5.8309037900874647E-2</v>
      </c>
      <c r="I153" s="121">
        <f>($D$161/$E$162)*H163</f>
        <v>259.85775693866532</v>
      </c>
    </row>
    <row r="154" spans="1:12" ht="15" customHeight="1" x14ac:dyDescent="0.25">
      <c r="A154" s="106">
        <v>4</v>
      </c>
      <c r="B154" s="125" t="s">
        <v>205</v>
      </c>
      <c r="C154" s="125"/>
      <c r="D154" s="125"/>
      <c r="E154" s="125"/>
      <c r="F154" s="125"/>
      <c r="G154" s="125"/>
      <c r="H154" s="21">
        <f>I154/$I$116</f>
        <v>0</v>
      </c>
      <c r="I154" s="121">
        <f>($D$161/$E$162)*G164</f>
        <v>0</v>
      </c>
    </row>
    <row r="155" spans="1:12" ht="15" customHeight="1" x14ac:dyDescent="0.25">
      <c r="A155" s="106">
        <v>5</v>
      </c>
      <c r="B155" s="125" t="s">
        <v>121</v>
      </c>
      <c r="C155" s="125"/>
      <c r="D155" s="125"/>
      <c r="E155" s="125"/>
      <c r="F155" s="125"/>
      <c r="G155" s="125"/>
      <c r="H155" s="21">
        <f>I155/$I$116</f>
        <v>0</v>
      </c>
      <c r="I155" s="121">
        <f>($D$161/$E$162)*G165</f>
        <v>0</v>
      </c>
    </row>
    <row r="156" spans="1:12" ht="15" customHeight="1" x14ac:dyDescent="0.25">
      <c r="A156" s="141" t="s">
        <v>122</v>
      </c>
      <c r="B156" s="141"/>
      <c r="C156" s="141"/>
      <c r="D156" s="141"/>
      <c r="E156" s="141"/>
      <c r="F156" s="141"/>
      <c r="G156" s="141"/>
      <c r="H156" s="23">
        <f>H151+H152+H153+H154+H155</f>
        <v>9.5626822157434413E-2</v>
      </c>
      <c r="I156" s="24">
        <f>SUM(I151:I155)</f>
        <v>426.16672137941111</v>
      </c>
    </row>
    <row r="157" spans="1:12" ht="11.25" customHeight="1" x14ac:dyDescent="0.25">
      <c r="A157" s="104" t="s">
        <v>124</v>
      </c>
      <c r="B157" s="152" t="s">
        <v>123</v>
      </c>
      <c r="C157" s="152"/>
      <c r="D157" s="152"/>
      <c r="E157" s="152"/>
      <c r="F157" s="152"/>
      <c r="G157" s="152"/>
      <c r="H157" s="152"/>
      <c r="I157" s="152"/>
    </row>
    <row r="158" spans="1:12" ht="18.75" customHeight="1" x14ac:dyDescent="0.25">
      <c r="A158" s="104" t="s">
        <v>204</v>
      </c>
      <c r="B158" s="173" t="s">
        <v>125</v>
      </c>
      <c r="C158" s="173"/>
      <c r="D158" s="173"/>
      <c r="E158" s="173"/>
      <c r="F158" s="173"/>
      <c r="G158" s="173"/>
      <c r="H158" s="173"/>
      <c r="I158" s="173"/>
    </row>
    <row r="159" spans="1:12" ht="13.5" customHeight="1" x14ac:dyDescent="0.25">
      <c r="A159" s="157" t="s">
        <v>126</v>
      </c>
      <c r="B159" s="157"/>
      <c r="C159" s="157"/>
      <c r="D159" s="157"/>
      <c r="E159" s="157"/>
      <c r="F159" s="157"/>
      <c r="G159" s="157"/>
      <c r="H159" s="157"/>
      <c r="I159" s="157"/>
    </row>
    <row r="160" spans="1:12" ht="13.5" customHeight="1" x14ac:dyDescent="0.25">
      <c r="A160" s="139" t="s">
        <v>127</v>
      </c>
      <c r="B160" s="139"/>
      <c r="C160" s="106" t="s">
        <v>128</v>
      </c>
      <c r="D160" s="134" t="s">
        <v>129</v>
      </c>
      <c r="E160" s="134"/>
      <c r="F160" s="106" t="s">
        <v>130</v>
      </c>
      <c r="G160" s="214" t="s">
        <v>131</v>
      </c>
      <c r="H160" s="206" t="s">
        <v>132</v>
      </c>
      <c r="I160" s="206"/>
    </row>
    <row r="161" spans="1:10" ht="13.5" customHeight="1" x14ac:dyDescent="0.25">
      <c r="A161" s="176">
        <f>I116</f>
        <v>4456.5605314981094</v>
      </c>
      <c r="B161" s="176"/>
      <c r="C161" s="121">
        <f>I147</f>
        <v>0</v>
      </c>
      <c r="D161" s="177">
        <f>A161+C161</f>
        <v>4456.5605314981094</v>
      </c>
      <c r="E161" s="177"/>
      <c r="F161" s="106" t="str">
        <f>B151</f>
        <v>PIS</v>
      </c>
      <c r="G161" s="217">
        <v>1.6500000000000001E-2</v>
      </c>
      <c r="H161" s="207">
        <v>6.4999999999999997E-3</v>
      </c>
      <c r="I161" s="207"/>
      <c r="J161" s="32"/>
    </row>
    <row r="162" spans="1:10" ht="13.5" customHeight="1" x14ac:dyDescent="0.25">
      <c r="A162" s="213" t="s">
        <v>133</v>
      </c>
      <c r="B162" s="213"/>
      <c r="C162" s="214">
        <v>1</v>
      </c>
      <c r="D162" s="215">
        <f>G166/1</f>
        <v>0.14250000000000002</v>
      </c>
      <c r="E162" s="216">
        <f>C162-D162</f>
        <v>0.85749999999999993</v>
      </c>
      <c r="F162" s="106" t="str">
        <f>B152</f>
        <v>COFINS</v>
      </c>
      <c r="G162" s="217">
        <v>7.5999999999999998E-2</v>
      </c>
      <c r="H162" s="207">
        <v>0.03</v>
      </c>
      <c r="I162" s="207"/>
    </row>
    <row r="163" spans="1:10" ht="13.5" customHeight="1" x14ac:dyDescent="0.25">
      <c r="A163" s="209" t="s">
        <v>134</v>
      </c>
      <c r="B163" s="209"/>
      <c r="C163" s="210">
        <v>1</v>
      </c>
      <c r="D163" s="211">
        <f>H166</f>
        <v>8.6499999999999994E-2</v>
      </c>
      <c r="E163" s="212">
        <f>C163-D163</f>
        <v>0.91349999999999998</v>
      </c>
      <c r="F163" s="106" t="str">
        <f>B153</f>
        <v>ISS</v>
      </c>
      <c r="G163" s="217">
        <f>I11</f>
        <v>0.05</v>
      </c>
      <c r="H163" s="207">
        <f>I11</f>
        <v>0.05</v>
      </c>
      <c r="I163" s="207"/>
    </row>
    <row r="164" spans="1:10" ht="13.5" customHeight="1" x14ac:dyDescent="0.25">
      <c r="A164" s="174" t="s">
        <v>135</v>
      </c>
      <c r="B164" s="174"/>
      <c r="C164" s="106">
        <v>1</v>
      </c>
      <c r="D164" s="61">
        <v>0.09</v>
      </c>
      <c r="E164" s="62">
        <f>C164-D164</f>
        <v>0.91</v>
      </c>
      <c r="F164" s="106" t="s">
        <v>136</v>
      </c>
      <c r="G164" s="217">
        <v>0</v>
      </c>
      <c r="H164" s="207">
        <v>0</v>
      </c>
      <c r="I164" s="207"/>
    </row>
    <row r="165" spans="1:10" ht="13.5" customHeight="1" x14ac:dyDescent="0.25">
      <c r="A165" s="175" t="s">
        <v>137</v>
      </c>
      <c r="B165" s="175" t="s">
        <v>138</v>
      </c>
      <c r="C165" s="175"/>
      <c r="D165" s="175"/>
      <c r="E165" s="175"/>
      <c r="F165" s="113" t="s">
        <v>207</v>
      </c>
      <c r="G165" s="217">
        <v>0</v>
      </c>
      <c r="H165" s="207">
        <v>0</v>
      </c>
      <c r="I165" s="207"/>
    </row>
    <row r="166" spans="1:10" ht="18" customHeight="1" x14ac:dyDescent="0.25">
      <c r="A166" s="175"/>
      <c r="B166" s="175"/>
      <c r="C166" s="175"/>
      <c r="D166" s="175"/>
      <c r="E166" s="175"/>
      <c r="F166" s="115" t="s">
        <v>139</v>
      </c>
      <c r="G166" s="218">
        <f>SUM(G161:G165)</f>
        <v>0.14250000000000002</v>
      </c>
      <c r="H166" s="208">
        <f>SUM(H161:I165)</f>
        <v>8.6499999999999994E-2</v>
      </c>
      <c r="I166" s="208"/>
    </row>
    <row r="167" spans="1:10" ht="18" customHeight="1" x14ac:dyDescent="0.25">
      <c r="A167" s="104" t="s">
        <v>206</v>
      </c>
      <c r="B167" s="173" t="s">
        <v>141</v>
      </c>
      <c r="C167" s="173"/>
      <c r="D167" s="173"/>
      <c r="E167" s="173"/>
      <c r="F167" s="173"/>
      <c r="G167" s="173"/>
      <c r="H167" s="173"/>
      <c r="I167" s="173"/>
    </row>
    <row r="168" spans="1:10" ht="4.5" customHeight="1" x14ac:dyDescent="0.25">
      <c r="A168" s="63"/>
      <c r="B168" s="178"/>
      <c r="C168" s="178"/>
      <c r="D168" s="178"/>
      <c r="E168" s="178"/>
      <c r="F168" s="178"/>
      <c r="G168" s="178"/>
      <c r="H168" s="178"/>
      <c r="I168" s="178"/>
    </row>
    <row r="169" spans="1:10" ht="12" customHeight="1" x14ac:dyDescent="0.25">
      <c r="A169" s="162" t="s">
        <v>142</v>
      </c>
      <c r="B169" s="162"/>
      <c r="C169" s="162"/>
      <c r="D169" s="162"/>
      <c r="E169" s="162"/>
      <c r="F169" s="162"/>
      <c r="G169" s="162"/>
      <c r="H169" s="45">
        <f>H156</f>
        <v>9.5626822157434413E-2</v>
      </c>
      <c r="I169" s="46">
        <f>I156</f>
        <v>426.16672137941111</v>
      </c>
    </row>
    <row r="170" spans="1:10" ht="4.5" customHeight="1" x14ac:dyDescent="0.25"/>
    <row r="171" spans="1:10" ht="11.25" customHeight="1" x14ac:dyDescent="0.25">
      <c r="A171" s="179" t="s">
        <v>143</v>
      </c>
      <c r="B171" s="179"/>
      <c r="C171" s="179"/>
      <c r="D171" s="179"/>
      <c r="E171" s="179"/>
      <c r="F171" s="179"/>
      <c r="G171" s="179"/>
      <c r="H171" s="179"/>
      <c r="I171" s="179"/>
    </row>
    <row r="172" spans="1:10" ht="11.25" customHeight="1" x14ac:dyDescent="0.25">
      <c r="A172" s="144" t="s">
        <v>30</v>
      </c>
      <c r="B172" s="144"/>
      <c r="C172" s="144"/>
      <c r="D172" s="144"/>
      <c r="E172" s="144"/>
      <c r="F172" s="144"/>
      <c r="G172" s="144"/>
      <c r="H172" s="144"/>
      <c r="I172" s="144"/>
    </row>
    <row r="173" spans="1:10" ht="15" customHeight="1" x14ac:dyDescent="0.25">
      <c r="A173" s="106">
        <v>1</v>
      </c>
      <c r="B173" s="125" t="s">
        <v>144</v>
      </c>
      <c r="C173" s="125"/>
      <c r="D173" s="125"/>
      <c r="E173" s="125"/>
      <c r="F173" s="125"/>
      <c r="G173" s="125"/>
      <c r="H173" s="21">
        <f>I173/$G$196</f>
        <v>0.42968348713126459</v>
      </c>
      <c r="I173" s="64">
        <f>I46</f>
        <v>2098.0272727272727</v>
      </c>
    </row>
    <row r="174" spans="1:10" ht="15" customHeight="1" x14ac:dyDescent="0.25">
      <c r="A174" s="106">
        <v>2</v>
      </c>
      <c r="B174" s="125" t="s">
        <v>145</v>
      </c>
      <c r="C174" s="125"/>
      <c r="D174" s="125"/>
      <c r="E174" s="125"/>
      <c r="F174" s="125"/>
      <c r="G174" s="125"/>
      <c r="H174" s="21">
        <f>I174/$G$196</f>
        <v>0.33855708285984398</v>
      </c>
      <c r="I174" s="64">
        <f>I66+I78+I85+I89</f>
        <v>1653.0818951344729</v>
      </c>
    </row>
    <row r="175" spans="1:10" ht="15" customHeight="1" x14ac:dyDescent="0.25">
      <c r="A175" s="106">
        <v>3</v>
      </c>
      <c r="B175" s="125" t="s">
        <v>146</v>
      </c>
      <c r="C175" s="125"/>
      <c r="D175" s="125"/>
      <c r="E175" s="125"/>
      <c r="F175" s="125"/>
      <c r="G175" s="125"/>
      <c r="H175" s="21">
        <f>I175/$G$196</f>
        <v>0.14447896167467114</v>
      </c>
      <c r="I175" s="64">
        <f>I102</f>
        <v>705.45136363636357</v>
      </c>
    </row>
    <row r="176" spans="1:10" s="26" customFormat="1" ht="15" customHeight="1" x14ac:dyDescent="0.25">
      <c r="A176" s="162" t="s">
        <v>147</v>
      </c>
      <c r="B176" s="162"/>
      <c r="C176" s="162"/>
      <c r="D176" s="162"/>
      <c r="E176" s="162"/>
      <c r="F176" s="162"/>
      <c r="G176" s="162"/>
      <c r="H176" s="45">
        <f>H173+H174+H175</f>
        <v>0.91271953166577968</v>
      </c>
      <c r="I176" s="46">
        <f>SUM(I173:I175)</f>
        <v>4456.5605314981094</v>
      </c>
      <c r="J176" s="33"/>
    </row>
    <row r="177" spans="1:11" ht="4.5" customHeight="1" x14ac:dyDescent="0.25"/>
    <row r="178" spans="1:11" ht="11.25" customHeight="1" x14ac:dyDescent="0.25">
      <c r="A178" s="144" t="s">
        <v>95</v>
      </c>
      <c r="B178" s="144"/>
      <c r="C178" s="144"/>
      <c r="D178" s="144"/>
      <c r="E178" s="144"/>
      <c r="F178" s="144"/>
      <c r="G178" s="144"/>
      <c r="H178" s="144"/>
      <c r="I178" s="144"/>
    </row>
    <row r="179" spans="1:11" ht="15" customHeight="1" x14ac:dyDescent="0.25">
      <c r="A179" s="106">
        <v>1</v>
      </c>
      <c r="B179" s="125" t="s">
        <v>148</v>
      </c>
      <c r="C179" s="125"/>
      <c r="D179" s="125"/>
      <c r="E179" s="125"/>
      <c r="F179" s="125"/>
      <c r="G179" s="125"/>
      <c r="H179" s="21">
        <f>I179/$G$196</f>
        <v>0</v>
      </c>
      <c r="I179" s="121">
        <f>I127</f>
        <v>0</v>
      </c>
    </row>
    <row r="180" spans="1:11" ht="15" customHeight="1" x14ac:dyDescent="0.25">
      <c r="A180" s="106">
        <v>2</v>
      </c>
      <c r="B180" s="125" t="s">
        <v>149</v>
      </c>
      <c r="C180" s="125"/>
      <c r="D180" s="125"/>
      <c r="E180" s="125"/>
      <c r="F180" s="125"/>
      <c r="G180" s="125"/>
      <c r="H180" s="21">
        <f>I180/$G$196</f>
        <v>0</v>
      </c>
      <c r="I180" s="121">
        <f>I137</f>
        <v>0</v>
      </c>
    </row>
    <row r="181" spans="1:11" ht="15" customHeight="1" x14ac:dyDescent="0.25">
      <c r="A181" s="106">
        <v>3</v>
      </c>
      <c r="B181" s="125" t="s">
        <v>150</v>
      </c>
      <c r="C181" s="125"/>
      <c r="D181" s="125"/>
      <c r="E181" s="125"/>
      <c r="F181" s="125"/>
      <c r="G181" s="125"/>
      <c r="H181" s="21">
        <f>I181/$G$196</f>
        <v>0</v>
      </c>
      <c r="I181" s="121">
        <f>I141</f>
        <v>0</v>
      </c>
    </row>
    <row r="182" spans="1:11" ht="15" customHeight="1" x14ac:dyDescent="0.25">
      <c r="A182" s="162" t="s">
        <v>151</v>
      </c>
      <c r="B182" s="162"/>
      <c r="C182" s="162"/>
      <c r="D182" s="162"/>
      <c r="E182" s="162"/>
      <c r="F182" s="162"/>
      <c r="G182" s="162"/>
      <c r="H182" s="45">
        <f>H179+H180+H181</f>
        <v>0</v>
      </c>
      <c r="I182" s="46">
        <f>I179+I180+I181</f>
        <v>0</v>
      </c>
    </row>
    <row r="183" spans="1:11" ht="4.5" customHeight="1" x14ac:dyDescent="0.25"/>
    <row r="184" spans="1:11" ht="11.25" customHeight="1" x14ac:dyDescent="0.25">
      <c r="A184" s="144" t="s">
        <v>118</v>
      </c>
      <c r="B184" s="144"/>
      <c r="C184" s="144"/>
      <c r="D184" s="144"/>
      <c r="E184" s="144"/>
      <c r="F184" s="144"/>
      <c r="G184" s="144"/>
      <c r="H184" s="144"/>
      <c r="I184" s="144"/>
    </row>
    <row r="185" spans="1:11" ht="15" customHeight="1" x14ac:dyDescent="0.25">
      <c r="A185" s="106">
        <v>1</v>
      </c>
      <c r="B185" s="125" t="s">
        <v>152</v>
      </c>
      <c r="C185" s="125"/>
      <c r="D185" s="125"/>
      <c r="E185" s="125"/>
      <c r="F185" s="125"/>
      <c r="G185" s="125"/>
      <c r="H185" s="21">
        <f>I185/$G$196</f>
        <v>8.7280468334220346E-2</v>
      </c>
      <c r="I185" s="121">
        <f>I156</f>
        <v>426.16672137941111</v>
      </c>
    </row>
    <row r="186" spans="1:11" ht="15" customHeight="1" x14ac:dyDescent="0.25">
      <c r="A186" s="162" t="s">
        <v>153</v>
      </c>
      <c r="B186" s="162"/>
      <c r="C186" s="162"/>
      <c r="D186" s="162"/>
      <c r="E186" s="162"/>
      <c r="F186" s="162"/>
      <c r="G186" s="162"/>
      <c r="H186" s="45">
        <f>H185</f>
        <v>8.7280468334220346E-2</v>
      </c>
      <c r="I186" s="46">
        <f>I156</f>
        <v>426.16672137941111</v>
      </c>
      <c r="K186" s="39"/>
    </row>
    <row r="187" spans="1:11" ht="4.5" customHeight="1" x14ac:dyDescent="0.25"/>
    <row r="188" spans="1:11" ht="11.25" customHeight="1" x14ac:dyDescent="0.25">
      <c r="A188" s="184" t="s">
        <v>174</v>
      </c>
      <c r="B188" s="184"/>
      <c r="C188" s="184"/>
      <c r="D188" s="184"/>
      <c r="E188" s="184"/>
      <c r="F188" s="184"/>
      <c r="G188" s="184"/>
      <c r="H188" s="184"/>
      <c r="I188" s="184"/>
    </row>
    <row r="189" spans="1:11" ht="4.9000000000000004" customHeight="1" x14ac:dyDescent="0.25">
      <c r="A189" s="180"/>
      <c r="B189" s="180"/>
      <c r="C189" s="180"/>
      <c r="D189" s="180"/>
      <c r="E189" s="180"/>
      <c r="F189" s="180"/>
      <c r="G189" s="180"/>
      <c r="H189" s="180"/>
      <c r="I189" s="180"/>
    </row>
    <row r="190" spans="1:11" ht="22.5" customHeight="1" x14ac:dyDescent="0.25">
      <c r="A190" s="181" t="s">
        <v>187</v>
      </c>
      <c r="B190" s="182"/>
      <c r="C190" s="182"/>
      <c r="D190" s="182"/>
      <c r="E190" s="182"/>
      <c r="F190" s="182"/>
      <c r="G190" s="182"/>
      <c r="H190" s="183"/>
      <c r="I190" s="87">
        <f>I123*H196</f>
        <v>0</v>
      </c>
    </row>
    <row r="191" spans="1:11" ht="4.5" customHeight="1" x14ac:dyDescent="0.25">
      <c r="A191" s="107"/>
      <c r="B191" s="107"/>
      <c r="C191" s="107"/>
      <c r="D191" s="107"/>
      <c r="E191" s="107"/>
      <c r="F191" s="107"/>
      <c r="G191" s="88"/>
      <c r="H191" s="88"/>
      <c r="I191" s="88"/>
    </row>
    <row r="192" spans="1:11" ht="40.5" customHeight="1" x14ac:dyDescent="0.25">
      <c r="A192" s="184" t="s">
        <v>172</v>
      </c>
      <c r="B192" s="184"/>
      <c r="C192" s="184"/>
      <c r="D192" s="184"/>
      <c r="E192" s="184"/>
      <c r="F192" s="181"/>
      <c r="G192" s="185" t="s">
        <v>176</v>
      </c>
      <c r="H192" s="186"/>
      <c r="I192" s="187"/>
    </row>
    <row r="193" spans="1:9" ht="11.25" customHeight="1" x14ac:dyDescent="0.25">
      <c r="A193" s="184"/>
      <c r="B193" s="184"/>
      <c r="C193" s="184"/>
      <c r="D193" s="184"/>
      <c r="E193" s="184"/>
      <c r="F193" s="184"/>
      <c r="G193" s="89"/>
      <c r="H193" s="90"/>
      <c r="I193" s="91">
        <f>((H70+H76+H77+H82+H83+H84)+((H70+H76+H77+H82+H83+H84)*H66))*I46*H196</f>
        <v>807.78714334232734</v>
      </c>
    </row>
    <row r="194" spans="1:9" ht="4.9000000000000004" customHeight="1" x14ac:dyDescent="0.25">
      <c r="A194" s="180"/>
      <c r="B194" s="180"/>
      <c r="C194" s="180"/>
      <c r="D194" s="180"/>
      <c r="E194" s="180"/>
      <c r="F194" s="180"/>
      <c r="G194" s="180"/>
      <c r="H194" s="180"/>
      <c r="I194" s="180"/>
    </row>
    <row r="195" spans="1:9" ht="35.450000000000003" customHeight="1" x14ac:dyDescent="0.25">
      <c r="A195" s="188" t="s">
        <v>173</v>
      </c>
      <c r="B195" s="189"/>
      <c r="C195" s="189"/>
      <c r="D195" s="189"/>
      <c r="E195" s="189"/>
      <c r="F195" s="190"/>
      <c r="G195" s="73" t="s">
        <v>154</v>
      </c>
      <c r="H195" s="73" t="s">
        <v>155</v>
      </c>
      <c r="I195" s="73" t="s">
        <v>156</v>
      </c>
    </row>
    <row r="196" spans="1:9" ht="14.45" customHeight="1" x14ac:dyDescent="0.25">
      <c r="A196" s="191"/>
      <c r="B196" s="192"/>
      <c r="C196" s="192"/>
      <c r="D196" s="192"/>
      <c r="E196" s="192"/>
      <c r="F196" s="193"/>
      <c r="G196" s="81">
        <f>I176+I182+I186</f>
        <v>4882.7272528775202</v>
      </c>
      <c r="H196" s="108">
        <f>IF(D6="12x36",2,1)</f>
        <v>1</v>
      </c>
      <c r="I196" s="82">
        <f>G196*H196</f>
        <v>4882.7272528775202</v>
      </c>
    </row>
  </sheetData>
  <mergeCells count="183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5:B105"/>
    <mergeCell ref="A106:B106"/>
    <mergeCell ref="A108:I108"/>
    <mergeCell ref="A109:B109"/>
    <mergeCell ref="A110:B110"/>
    <mergeCell ref="A112:E112"/>
    <mergeCell ref="F112:I112"/>
    <mergeCell ref="B99:G99"/>
    <mergeCell ref="B100:G100"/>
    <mergeCell ref="B101:G101"/>
    <mergeCell ref="A102:G102"/>
    <mergeCell ref="B103:G103"/>
    <mergeCell ref="A104:I104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96"/>
  <sheetViews>
    <sheetView showGridLines="0" view="pageBreakPreview" topLeftCell="A142" zoomScale="130" zoomScaleNormal="130" zoomScaleSheetLayoutView="130" zoomScalePageLayoutView="130" workbookViewId="0">
      <selection activeCell="H153" sqref="H153"/>
    </sheetView>
  </sheetViews>
  <sheetFormatPr defaultColWidth="9.28515625" defaultRowHeight="11.25" x14ac:dyDescent="0.25"/>
  <cols>
    <col min="1" max="1" width="2.7109375" style="110" customWidth="1"/>
    <col min="2" max="2" width="11.42578125" style="110" customWidth="1"/>
    <col min="3" max="3" width="12.28515625" style="110" customWidth="1"/>
    <col min="4" max="4" width="12.7109375" style="110" customWidth="1"/>
    <col min="5" max="5" width="12.28515625" style="110" customWidth="1"/>
    <col min="6" max="6" width="11.5703125" style="110" customWidth="1"/>
    <col min="7" max="7" width="11.42578125" style="110" customWidth="1"/>
    <col min="8" max="8" width="9.42578125" style="110" customWidth="1"/>
    <col min="9" max="9" width="11.5703125" style="110" customWidth="1"/>
    <col min="10" max="10" width="11.28515625" style="2" customWidth="1"/>
    <col min="11" max="11" width="10" style="110" customWidth="1"/>
    <col min="12" max="12" width="9.28515625" style="110"/>
    <col min="13" max="15" width="22.42578125" style="110" customWidth="1"/>
    <col min="16" max="16384" width="9.28515625" style="110"/>
  </cols>
  <sheetData>
    <row r="1" spans="1:11" ht="27.75" customHeight="1" x14ac:dyDescent="0.25">
      <c r="A1" s="126" t="s">
        <v>0</v>
      </c>
      <c r="B1" s="126"/>
      <c r="C1" s="126"/>
      <c r="D1" s="126"/>
      <c r="E1" s="126"/>
      <c r="F1" s="126"/>
      <c r="G1" s="126"/>
      <c r="H1" s="126"/>
      <c r="I1" s="126"/>
      <c r="K1" s="3"/>
    </row>
    <row r="2" spans="1:11" ht="22.5" customHeight="1" x14ac:dyDescent="0.25">
      <c r="A2" s="126" t="s">
        <v>1</v>
      </c>
      <c r="B2" s="126"/>
      <c r="C2" s="127" t="s">
        <v>208</v>
      </c>
      <c r="D2" s="127"/>
      <c r="E2" s="128" t="s">
        <v>236</v>
      </c>
      <c r="F2" s="128"/>
      <c r="G2" s="128"/>
      <c r="H2" s="128"/>
      <c r="I2" s="128"/>
    </row>
    <row r="3" spans="1:11" ht="11.25" customHeight="1" x14ac:dyDescent="0.25">
      <c r="A3" s="126" t="s">
        <v>2</v>
      </c>
      <c r="B3" s="126"/>
      <c r="C3" s="4"/>
      <c r="D3" s="122"/>
      <c r="E3" s="6" t="s">
        <v>3</v>
      </c>
      <c r="F3" s="4"/>
      <c r="G3" s="122"/>
      <c r="H3" s="122"/>
      <c r="I3" s="122"/>
    </row>
    <row r="4" spans="1:11" ht="4.5" customHeight="1" x14ac:dyDescent="0.25"/>
    <row r="5" spans="1:11" ht="18.75" customHeight="1" x14ac:dyDescent="0.25">
      <c r="A5" s="124" t="s">
        <v>4</v>
      </c>
      <c r="B5" s="124"/>
      <c r="C5" s="124"/>
      <c r="D5" s="129" t="s">
        <v>212</v>
      </c>
      <c r="E5" s="129"/>
      <c r="F5" s="129"/>
      <c r="G5" s="130" t="str">
        <f>IF(D6="12x36","Regime de trabalho:","Quantidade de HORAS/MÊS")</f>
        <v>Quantidade de HORAS/MÊS</v>
      </c>
      <c r="H5" s="130"/>
      <c r="I5" s="131">
        <f>IF(D6="12x36",D6,5*D6)</f>
        <v>200</v>
      </c>
    </row>
    <row r="6" spans="1:11" ht="18.75" customHeight="1" x14ac:dyDescent="0.25">
      <c r="A6" s="124" t="str">
        <f>IF(D6="12x36","Regime de trabalho:","Regime de trabalho (horas semanais):")</f>
        <v>Regime de trabalho (horas semanais):</v>
      </c>
      <c r="B6" s="124"/>
      <c r="C6" s="124"/>
      <c r="D6" s="124">
        <v>40</v>
      </c>
      <c r="E6" s="124"/>
      <c r="F6" s="124"/>
      <c r="G6" s="130"/>
      <c r="H6" s="130"/>
      <c r="I6" s="131"/>
    </row>
    <row r="7" spans="1:11" ht="22.5" customHeight="1" x14ac:dyDescent="0.25">
      <c r="A7" s="124" t="s">
        <v>5</v>
      </c>
      <c r="B7" s="124"/>
      <c r="C7" s="124"/>
      <c r="D7" s="125" t="s">
        <v>210</v>
      </c>
      <c r="E7" s="125"/>
      <c r="F7" s="125"/>
      <c r="G7" s="132" t="s">
        <v>6</v>
      </c>
      <c r="H7" s="132"/>
      <c r="I7" s="123" t="s">
        <v>175</v>
      </c>
    </row>
    <row r="8" spans="1:11" ht="22.5" customHeight="1" x14ac:dyDescent="0.25">
      <c r="A8" s="124" t="s">
        <v>7</v>
      </c>
      <c r="B8" s="124"/>
      <c r="C8" s="124"/>
      <c r="D8" s="125" t="s">
        <v>14</v>
      </c>
      <c r="E8" s="125"/>
      <c r="F8" s="125"/>
      <c r="G8" s="132"/>
      <c r="H8" s="132"/>
      <c r="I8" s="123"/>
    </row>
    <row r="9" spans="1:11" ht="24.75" customHeight="1" x14ac:dyDescent="0.25">
      <c r="A9" s="124" t="s">
        <v>8</v>
      </c>
      <c r="B9" s="124"/>
      <c r="C9" s="124"/>
      <c r="D9" s="124" t="s">
        <v>225</v>
      </c>
      <c r="E9" s="124"/>
      <c r="F9" s="124"/>
      <c r="G9" s="132" t="s">
        <v>9</v>
      </c>
      <c r="H9" s="132"/>
      <c r="I9" s="112" t="s">
        <v>175</v>
      </c>
    </row>
    <row r="10" spans="1:11" ht="32.25" customHeight="1" x14ac:dyDescent="0.25">
      <c r="A10" s="133" t="s">
        <v>168</v>
      </c>
      <c r="B10" s="133"/>
      <c r="C10" s="133"/>
      <c r="D10" s="133"/>
      <c r="E10" s="133"/>
      <c r="F10" s="133"/>
      <c r="G10" s="111" t="s">
        <v>10</v>
      </c>
      <c r="H10" s="114">
        <v>220</v>
      </c>
      <c r="I10" s="10">
        <v>2307.83</v>
      </c>
    </row>
    <row r="11" spans="1:11" ht="11.25" customHeight="1" x14ac:dyDescent="0.25">
      <c r="A11" s="134" t="s">
        <v>11</v>
      </c>
      <c r="B11" s="134"/>
      <c r="C11" s="134"/>
      <c r="D11" s="134"/>
      <c r="E11" s="134"/>
      <c r="F11" s="134"/>
      <c r="G11" s="114" t="str">
        <f>D9</f>
        <v>Santa Rosa</v>
      </c>
      <c r="H11" s="114" t="s">
        <v>12</v>
      </c>
      <c r="I11" s="11">
        <v>0.03</v>
      </c>
    </row>
    <row r="12" spans="1:11" ht="15" customHeight="1" x14ac:dyDescent="0.25">
      <c r="A12" s="134" t="s">
        <v>13</v>
      </c>
      <c r="B12" s="134"/>
      <c r="C12" s="134"/>
      <c r="D12" s="134"/>
      <c r="E12" s="134"/>
      <c r="F12" s="134"/>
      <c r="G12" s="135" t="s">
        <v>14</v>
      </c>
      <c r="H12" s="114" t="s">
        <v>15</v>
      </c>
      <c r="I12" s="10">
        <v>6.5</v>
      </c>
    </row>
    <row r="13" spans="1:11" x14ac:dyDescent="0.25">
      <c r="A13" s="134"/>
      <c r="B13" s="134"/>
      <c r="C13" s="134"/>
      <c r="D13" s="134"/>
      <c r="E13" s="134"/>
      <c r="F13" s="134"/>
      <c r="G13" s="135"/>
      <c r="H13" s="114" t="s">
        <v>16</v>
      </c>
      <c r="I13" s="12">
        <v>22</v>
      </c>
    </row>
    <row r="14" spans="1:11" x14ac:dyDescent="0.25">
      <c r="A14" s="134"/>
      <c r="B14" s="134"/>
      <c r="C14" s="134"/>
      <c r="D14" s="134"/>
      <c r="E14" s="134"/>
      <c r="F14" s="134"/>
      <c r="G14" s="135"/>
      <c r="H14" s="114" t="s">
        <v>17</v>
      </c>
      <c r="I14" s="112">
        <v>0.06</v>
      </c>
    </row>
    <row r="15" spans="1:11" ht="11.25" customHeight="1" x14ac:dyDescent="0.25">
      <c r="A15" s="134" t="s">
        <v>167</v>
      </c>
      <c r="B15" s="134"/>
      <c r="C15" s="134"/>
      <c r="D15" s="134"/>
      <c r="E15" s="134"/>
      <c r="F15" s="134"/>
      <c r="G15" s="135" t="s">
        <v>14</v>
      </c>
      <c r="H15" s="114" t="s">
        <v>15</v>
      </c>
      <c r="I15" s="10">
        <v>27.15</v>
      </c>
    </row>
    <row r="16" spans="1:11" ht="11.25" customHeight="1" x14ac:dyDescent="0.25">
      <c r="A16" s="134"/>
      <c r="B16" s="134"/>
      <c r="C16" s="134"/>
      <c r="D16" s="134"/>
      <c r="E16" s="134"/>
      <c r="F16" s="134"/>
      <c r="G16" s="135"/>
      <c r="H16" s="114" t="s">
        <v>16</v>
      </c>
      <c r="I16" s="12">
        <v>22</v>
      </c>
    </row>
    <row r="17" spans="1:9" x14ac:dyDescent="0.25">
      <c r="A17" s="134"/>
      <c r="B17" s="134"/>
      <c r="C17" s="134"/>
      <c r="D17" s="134"/>
      <c r="E17" s="134"/>
      <c r="F17" s="134"/>
      <c r="G17" s="135"/>
      <c r="H17" s="114" t="s">
        <v>17</v>
      </c>
      <c r="I17" s="112">
        <v>0.19</v>
      </c>
    </row>
    <row r="18" spans="1:9" ht="11.25" customHeight="1" x14ac:dyDescent="0.25">
      <c r="A18" s="134" t="s">
        <v>19</v>
      </c>
      <c r="B18" s="134"/>
      <c r="C18" s="134"/>
      <c r="D18" s="134"/>
      <c r="E18" s="134"/>
      <c r="F18" s="134"/>
      <c r="G18" s="135" t="s">
        <v>14</v>
      </c>
      <c r="H18" s="114" t="s">
        <v>15</v>
      </c>
      <c r="I18" s="10" t="s">
        <v>175</v>
      </c>
    </row>
    <row r="19" spans="1:9" x14ac:dyDescent="0.25">
      <c r="A19" s="134"/>
      <c r="B19" s="134"/>
      <c r="C19" s="134"/>
      <c r="D19" s="134"/>
      <c r="E19" s="134"/>
      <c r="F19" s="134"/>
      <c r="G19" s="135"/>
      <c r="H19" s="114" t="s">
        <v>16</v>
      </c>
      <c r="I19" s="12" t="s">
        <v>175</v>
      </c>
    </row>
    <row r="20" spans="1:9" x14ac:dyDescent="0.25">
      <c r="A20" s="140"/>
      <c r="B20" s="140"/>
      <c r="C20" s="140"/>
      <c r="D20" s="140"/>
      <c r="E20" s="140"/>
      <c r="F20" s="140"/>
      <c r="G20" s="135"/>
      <c r="H20" s="114" t="s">
        <v>17</v>
      </c>
      <c r="I20" s="112" t="s">
        <v>175</v>
      </c>
    </row>
    <row r="21" spans="1:9" ht="14.25" customHeight="1" x14ac:dyDescent="0.25">
      <c r="A21" s="139" t="s">
        <v>194</v>
      </c>
      <c r="B21" s="139"/>
      <c r="C21" s="139"/>
      <c r="D21" s="139"/>
      <c r="E21" s="139"/>
      <c r="F21" s="139"/>
      <c r="G21" s="114" t="s">
        <v>14</v>
      </c>
      <c r="H21" s="116" t="s">
        <v>20</v>
      </c>
      <c r="I21" s="98">
        <v>80</v>
      </c>
    </row>
    <row r="22" spans="1:9" ht="14.25" customHeight="1" x14ac:dyDescent="0.25">
      <c r="A22" s="139" t="s">
        <v>193</v>
      </c>
      <c r="B22" s="139"/>
      <c r="C22" s="139"/>
      <c r="D22" s="139"/>
      <c r="E22" s="139"/>
      <c r="F22" s="139"/>
      <c r="G22" s="114" t="s">
        <v>14</v>
      </c>
      <c r="H22" s="116" t="s">
        <v>20</v>
      </c>
      <c r="I22" s="98">
        <v>25.52</v>
      </c>
    </row>
    <row r="23" spans="1:9" ht="14.25" customHeight="1" x14ac:dyDescent="0.25">
      <c r="A23" s="134" t="s">
        <v>169</v>
      </c>
      <c r="B23" s="136"/>
      <c r="C23" s="136"/>
      <c r="D23" s="136"/>
      <c r="E23" s="136"/>
      <c r="F23" s="137"/>
      <c r="G23" s="97" t="s">
        <v>14</v>
      </c>
      <c r="H23" s="116" t="s">
        <v>20</v>
      </c>
      <c r="I23" s="14" t="s">
        <v>175</v>
      </c>
    </row>
    <row r="24" spans="1:9" ht="22.5" customHeight="1" x14ac:dyDescent="0.25">
      <c r="A24" s="138" t="s">
        <v>21</v>
      </c>
      <c r="B24" s="138"/>
      <c r="C24" s="138"/>
      <c r="D24" s="138"/>
      <c r="E24" s="138"/>
      <c r="F24" s="138"/>
      <c r="G24" s="116"/>
      <c r="H24" s="116" t="s">
        <v>22</v>
      </c>
      <c r="I24" s="16" t="s">
        <v>175</v>
      </c>
    </row>
    <row r="25" spans="1:9" ht="34.5" customHeight="1" x14ac:dyDescent="0.25">
      <c r="A25" s="139" t="s">
        <v>23</v>
      </c>
      <c r="B25" s="139"/>
      <c r="C25" s="139"/>
      <c r="D25" s="139"/>
      <c r="E25" s="139"/>
      <c r="F25" s="139"/>
      <c r="G25" s="114"/>
      <c r="H25" s="114" t="s">
        <v>24</v>
      </c>
      <c r="I25" s="10">
        <f>I38</f>
        <v>2098.0272727272727</v>
      </c>
    </row>
    <row r="26" spans="1:9" ht="15" customHeight="1" x14ac:dyDescent="0.25">
      <c r="A26" s="139" t="s">
        <v>25</v>
      </c>
      <c r="B26" s="139"/>
      <c r="C26" s="139"/>
      <c r="D26" s="139"/>
      <c r="E26" s="139"/>
      <c r="F26" s="139"/>
      <c r="G26" s="116"/>
      <c r="H26" s="17" t="s">
        <v>26</v>
      </c>
      <c r="I26" s="18" t="s">
        <v>175</v>
      </c>
    </row>
    <row r="27" spans="1:9" ht="15" customHeight="1" x14ac:dyDescent="0.25">
      <c r="A27" s="139"/>
      <c r="B27" s="139"/>
      <c r="C27" s="139"/>
      <c r="D27" s="139"/>
      <c r="E27" s="139"/>
      <c r="F27" s="139"/>
      <c r="G27" s="116"/>
      <c r="H27" s="19" t="s">
        <v>27</v>
      </c>
      <c r="I27" s="112" t="s">
        <v>175</v>
      </c>
    </row>
    <row r="28" spans="1:9" ht="26.25" customHeight="1" x14ac:dyDescent="0.25">
      <c r="A28" s="139" t="s">
        <v>28</v>
      </c>
      <c r="B28" s="139"/>
      <c r="C28" s="139"/>
      <c r="D28" s="139"/>
      <c r="E28" s="139"/>
      <c r="F28" s="139"/>
      <c r="G28" s="116"/>
      <c r="H28" s="114" t="s">
        <v>26</v>
      </c>
      <c r="I28" s="18" t="s">
        <v>175</v>
      </c>
    </row>
    <row r="29" spans="1:9" ht="35.25" customHeight="1" x14ac:dyDescent="0.25">
      <c r="A29" s="139" t="s">
        <v>29</v>
      </c>
      <c r="B29" s="139"/>
      <c r="C29" s="139"/>
      <c r="D29" s="139"/>
      <c r="E29" s="139"/>
      <c r="F29" s="139"/>
      <c r="G29" s="114"/>
      <c r="H29" s="111" t="s">
        <v>22</v>
      </c>
      <c r="I29" s="112">
        <v>0.1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>
        <v>10</v>
      </c>
    </row>
    <row r="31" spans="1:9" ht="1.1499999999999999" customHeight="1" x14ac:dyDescent="0.25">
      <c r="A31" s="142"/>
      <c r="B31" s="142"/>
      <c r="C31" s="142"/>
      <c r="D31" s="142"/>
      <c r="E31" s="142"/>
      <c r="F31" s="142"/>
      <c r="G31" s="142"/>
      <c r="H31" s="142"/>
      <c r="I31" s="142"/>
    </row>
    <row r="32" spans="1:9" ht="1.1499999999999999" customHeight="1" x14ac:dyDescent="0.25">
      <c r="A32" s="142"/>
      <c r="B32" s="142"/>
      <c r="C32" s="142"/>
      <c r="D32" s="142"/>
      <c r="E32" s="142"/>
      <c r="F32" s="142"/>
      <c r="G32" s="142"/>
      <c r="H32" s="142"/>
      <c r="I32" s="142"/>
    </row>
    <row r="33" spans="1:10" ht="1.1499999999999999" customHeight="1" x14ac:dyDescent="0.25">
      <c r="A33" s="142"/>
      <c r="B33" s="142"/>
      <c r="C33" s="142"/>
      <c r="D33" s="142"/>
      <c r="E33" s="142"/>
      <c r="F33" s="142"/>
      <c r="G33" s="142"/>
      <c r="H33" s="142"/>
      <c r="I33" s="142"/>
    </row>
    <row r="34" spans="1:10" ht="1.1499999999999999" customHeight="1" x14ac:dyDescent="0.25">
      <c r="A34" s="142"/>
      <c r="B34" s="142"/>
      <c r="C34" s="142"/>
      <c r="D34" s="142"/>
      <c r="E34" s="142"/>
      <c r="F34" s="142"/>
      <c r="G34" s="142"/>
      <c r="H34" s="142"/>
      <c r="I34" s="142"/>
    </row>
    <row r="35" spans="1:10" ht="1.1499999999999999" customHeight="1" x14ac:dyDescent="0.25">
      <c r="A35" s="143"/>
      <c r="B35" s="143"/>
      <c r="C35" s="143"/>
      <c r="D35" s="143"/>
      <c r="E35" s="143"/>
      <c r="F35" s="143"/>
      <c r="G35" s="143"/>
      <c r="H35" s="143"/>
      <c r="I35" s="143"/>
    </row>
    <row r="36" spans="1:10" ht="8.25" customHeight="1" x14ac:dyDescent="0.25">
      <c r="A36" s="144" t="s">
        <v>30</v>
      </c>
      <c r="B36" s="144"/>
      <c r="C36" s="144"/>
      <c r="D36" s="144"/>
      <c r="E36" s="144"/>
      <c r="F36" s="144"/>
      <c r="G36" s="144"/>
      <c r="H36" s="144"/>
      <c r="I36" s="144"/>
    </row>
    <row r="37" spans="1:10" ht="33.75" customHeight="1" x14ac:dyDescent="0.25">
      <c r="A37" s="20" t="s">
        <v>31</v>
      </c>
      <c r="B37" s="145" t="s">
        <v>32</v>
      </c>
      <c r="C37" s="145"/>
      <c r="D37" s="145"/>
      <c r="E37" s="145"/>
      <c r="F37" s="145"/>
      <c r="G37" s="145"/>
      <c r="H37" s="20" t="s">
        <v>33</v>
      </c>
      <c r="I37" s="20" t="s">
        <v>34</v>
      </c>
    </row>
    <row r="38" spans="1:10" ht="15" customHeight="1" x14ac:dyDescent="0.25">
      <c r="A38" s="106">
        <v>1</v>
      </c>
      <c r="B38" s="125" t="s">
        <v>35</v>
      </c>
      <c r="C38" s="125"/>
      <c r="D38" s="125"/>
      <c r="E38" s="125"/>
      <c r="F38" s="125"/>
      <c r="G38" s="125"/>
      <c r="H38" s="21">
        <f t="shared" ref="H38:H45" si="0">I38/$I$46</f>
        <v>1</v>
      </c>
      <c r="I38" s="121">
        <f>IF(D6="12x36",I10,I10/H10*I5)</f>
        <v>2098.0272727272727</v>
      </c>
    </row>
    <row r="39" spans="1:10" ht="15" customHeight="1" x14ac:dyDescent="0.25">
      <c r="A39" s="106">
        <f t="shared" ref="A39:A45" si="1">A38+1</f>
        <v>2</v>
      </c>
      <c r="B39" s="125" t="s">
        <v>36</v>
      </c>
      <c r="C39" s="125"/>
      <c r="D39" s="125"/>
      <c r="E39" s="125"/>
      <c r="F39" s="125"/>
      <c r="G39" s="125"/>
      <c r="H39" s="21">
        <f t="shared" si="0"/>
        <v>0</v>
      </c>
      <c r="I39" s="121">
        <f>IF(I9=30%,I38*I9,0)</f>
        <v>0</v>
      </c>
    </row>
    <row r="40" spans="1:10" ht="15" customHeight="1" x14ac:dyDescent="0.25">
      <c r="A40" s="106">
        <f t="shared" si="1"/>
        <v>3</v>
      </c>
      <c r="B40" s="125" t="s">
        <v>199</v>
      </c>
      <c r="C40" s="125"/>
      <c r="D40" s="125"/>
      <c r="E40" s="125"/>
      <c r="F40" s="125"/>
      <c r="G40" s="125"/>
      <c r="H40" s="21">
        <f t="shared" si="0"/>
        <v>0</v>
      </c>
      <c r="I40" s="121">
        <f>IF(I7=10%,I25*I7,0)</f>
        <v>0</v>
      </c>
    </row>
    <row r="41" spans="1:10" ht="15" customHeight="1" x14ac:dyDescent="0.25">
      <c r="A41" s="106">
        <f t="shared" si="1"/>
        <v>4</v>
      </c>
      <c r="B41" s="125" t="s">
        <v>198</v>
      </c>
      <c r="C41" s="125"/>
      <c r="D41" s="125"/>
      <c r="E41" s="125"/>
      <c r="F41" s="125"/>
      <c r="G41" s="125"/>
      <c r="H41" s="21">
        <f t="shared" si="0"/>
        <v>0</v>
      </c>
      <c r="I41" s="121">
        <f>IF(I7=20%,I25*I7,0)</f>
        <v>0</v>
      </c>
    </row>
    <row r="42" spans="1:10" ht="15" customHeight="1" x14ac:dyDescent="0.25">
      <c r="A42" s="106">
        <f t="shared" si="1"/>
        <v>5</v>
      </c>
      <c r="B42" s="125" t="s">
        <v>197</v>
      </c>
      <c r="C42" s="125"/>
      <c r="D42" s="125"/>
      <c r="E42" s="125"/>
      <c r="F42" s="125"/>
      <c r="G42" s="125"/>
      <c r="H42" s="21">
        <f t="shared" si="0"/>
        <v>0</v>
      </c>
      <c r="I42" s="121">
        <f>IF(I7=40%,I25*I7,0)</f>
        <v>0</v>
      </c>
    </row>
    <row r="43" spans="1:10" ht="15" customHeight="1" x14ac:dyDescent="0.25">
      <c r="A43" s="106">
        <f t="shared" si="1"/>
        <v>6</v>
      </c>
      <c r="B43" s="125" t="s">
        <v>162</v>
      </c>
      <c r="C43" s="125"/>
      <c r="D43" s="125"/>
      <c r="E43" s="125"/>
      <c r="F43" s="125"/>
      <c r="G43" s="125"/>
      <c r="H43" s="21">
        <f t="shared" si="0"/>
        <v>0</v>
      </c>
      <c r="I43" s="121">
        <f>IF(I24="Não aplicável",0,I38*I24)</f>
        <v>0</v>
      </c>
    </row>
    <row r="44" spans="1:10" ht="15" customHeight="1" x14ac:dyDescent="0.25">
      <c r="A44" s="106">
        <f t="shared" si="1"/>
        <v>7</v>
      </c>
      <c r="B44" s="125" t="s">
        <v>37</v>
      </c>
      <c r="C44" s="125"/>
      <c r="D44" s="125"/>
      <c r="E44" s="125"/>
      <c r="F44" s="125"/>
      <c r="G44" s="125"/>
      <c r="H44" s="21">
        <f t="shared" si="0"/>
        <v>0</v>
      </c>
      <c r="I44" s="121">
        <f>IF(I26="Não aplicável",0,(I38+I39+I40+I41+I42+I43)/I5*I26*(1+I27))</f>
        <v>0</v>
      </c>
    </row>
    <row r="45" spans="1:10" ht="23.25" customHeight="1" x14ac:dyDescent="0.25">
      <c r="A45" s="106">
        <f t="shared" si="1"/>
        <v>8</v>
      </c>
      <c r="B45" s="125" t="s">
        <v>38</v>
      </c>
      <c r="C45" s="125"/>
      <c r="D45" s="125"/>
      <c r="E45" s="125"/>
      <c r="F45" s="125"/>
      <c r="G45" s="125"/>
      <c r="H45" s="21">
        <f t="shared" si="0"/>
        <v>0</v>
      </c>
      <c r="I45" s="121">
        <f>IF(I26="Não aplicável",0,I26/I13*5*(I10/H10*(1+I27)))</f>
        <v>0</v>
      </c>
    </row>
    <row r="46" spans="1:10" s="26" customFormat="1" ht="15" customHeight="1" x14ac:dyDescent="0.25">
      <c r="A46" s="141" t="s">
        <v>39</v>
      </c>
      <c r="B46" s="141"/>
      <c r="C46" s="141"/>
      <c r="D46" s="141"/>
      <c r="E46" s="141"/>
      <c r="F46" s="141"/>
      <c r="G46" s="141"/>
      <c r="H46" s="23">
        <f>SUM(H38:H45)</f>
        <v>1</v>
      </c>
      <c r="I46" s="24">
        <f>SUM(I38:I45)</f>
        <v>2098.0272727272727</v>
      </c>
      <c r="J46" s="25"/>
    </row>
    <row r="47" spans="1:10" s="26" customFormat="1" ht="34.9" customHeight="1" x14ac:dyDescent="0.25">
      <c r="A47" s="146" t="s">
        <v>140</v>
      </c>
      <c r="B47" s="149" t="s">
        <v>196</v>
      </c>
      <c r="C47" s="149"/>
      <c r="D47" s="149"/>
      <c r="E47" s="149"/>
      <c r="F47" s="149"/>
      <c r="G47" s="149"/>
      <c r="H47" s="149"/>
      <c r="I47" s="149"/>
      <c r="J47" s="25"/>
    </row>
    <row r="48" spans="1:10" s="26" customFormat="1" ht="1.1499999999999999" customHeight="1" x14ac:dyDescent="0.25">
      <c r="A48" s="147"/>
      <c r="B48" s="150"/>
      <c r="C48" s="150"/>
      <c r="D48" s="150"/>
      <c r="E48" s="150"/>
      <c r="F48" s="150"/>
      <c r="G48" s="150"/>
      <c r="H48" s="150"/>
      <c r="I48" s="150"/>
      <c r="J48" s="25"/>
    </row>
    <row r="49" spans="1:10" s="26" customFormat="1" ht="1.1499999999999999" customHeight="1" x14ac:dyDescent="0.25">
      <c r="A49" s="147"/>
      <c r="B49" s="150"/>
      <c r="C49" s="150"/>
      <c r="D49" s="150"/>
      <c r="E49" s="150"/>
      <c r="F49" s="150"/>
      <c r="G49" s="150"/>
      <c r="H49" s="150"/>
      <c r="I49" s="150"/>
      <c r="J49" s="25"/>
    </row>
    <row r="50" spans="1:10" s="26" customFormat="1" ht="1.1499999999999999" customHeight="1" x14ac:dyDescent="0.25">
      <c r="A50" s="147"/>
      <c r="B50" s="150"/>
      <c r="C50" s="150"/>
      <c r="D50" s="150"/>
      <c r="E50" s="150"/>
      <c r="F50" s="150"/>
      <c r="G50" s="150"/>
      <c r="H50" s="150"/>
      <c r="I50" s="150"/>
      <c r="J50" s="25"/>
    </row>
    <row r="51" spans="1:10" s="26" customFormat="1" ht="1.1499999999999999" customHeight="1" x14ac:dyDescent="0.25">
      <c r="A51" s="147"/>
      <c r="B51" s="150"/>
      <c r="C51" s="150"/>
      <c r="D51" s="150"/>
      <c r="E51" s="150"/>
      <c r="F51" s="150"/>
      <c r="G51" s="150"/>
      <c r="H51" s="150"/>
      <c r="I51" s="150"/>
      <c r="J51" s="25"/>
    </row>
    <row r="52" spans="1:10" s="26" customFormat="1" ht="1.1499999999999999" customHeight="1" x14ac:dyDescent="0.25">
      <c r="A52" s="147"/>
      <c r="B52" s="150"/>
      <c r="C52" s="150"/>
      <c r="D52" s="150"/>
      <c r="E52" s="150"/>
      <c r="F52" s="150"/>
      <c r="G52" s="150"/>
      <c r="H52" s="150"/>
      <c r="I52" s="150"/>
      <c r="J52" s="25"/>
    </row>
    <row r="53" spans="1:10" s="26" customFormat="1" ht="1.1499999999999999" customHeight="1" x14ac:dyDescent="0.25">
      <c r="A53" s="147"/>
      <c r="B53" s="150"/>
      <c r="C53" s="150"/>
      <c r="D53" s="150"/>
      <c r="E53" s="150"/>
      <c r="F53" s="150"/>
      <c r="G53" s="150"/>
      <c r="H53" s="150"/>
      <c r="I53" s="150"/>
      <c r="J53" s="25"/>
    </row>
    <row r="54" spans="1:10" s="26" customFormat="1" ht="1.1499999999999999" customHeight="1" x14ac:dyDescent="0.25">
      <c r="A54" s="147"/>
      <c r="B54" s="150"/>
      <c r="C54" s="150"/>
      <c r="D54" s="150"/>
      <c r="E54" s="150"/>
      <c r="F54" s="150"/>
      <c r="G54" s="150"/>
      <c r="H54" s="150"/>
      <c r="I54" s="150"/>
      <c r="J54" s="25"/>
    </row>
    <row r="55" spans="1:10" s="26" customFormat="1" ht="1.1499999999999999" customHeight="1" x14ac:dyDescent="0.25">
      <c r="A55" s="147"/>
      <c r="B55" s="150"/>
      <c r="C55" s="150"/>
      <c r="D55" s="150"/>
      <c r="E55" s="150"/>
      <c r="F55" s="150"/>
      <c r="G55" s="150"/>
      <c r="H55" s="150"/>
      <c r="I55" s="150"/>
      <c r="J55" s="25"/>
    </row>
    <row r="56" spans="1:10" ht="1.1499999999999999" customHeight="1" x14ac:dyDescent="0.25">
      <c r="A56" s="148"/>
      <c r="B56" s="151"/>
      <c r="C56" s="151"/>
      <c r="D56" s="151"/>
      <c r="E56" s="151"/>
      <c r="F56" s="151"/>
      <c r="G56" s="151"/>
      <c r="H56" s="151"/>
      <c r="I56" s="151"/>
    </row>
    <row r="57" spans="1:10" ht="33.75" customHeight="1" x14ac:dyDescent="0.25">
      <c r="A57" s="20" t="s">
        <v>40</v>
      </c>
      <c r="B57" s="145" t="s">
        <v>41</v>
      </c>
      <c r="C57" s="145"/>
      <c r="D57" s="145"/>
      <c r="E57" s="145"/>
      <c r="F57" s="145"/>
      <c r="G57" s="145"/>
      <c r="H57" s="20" t="s">
        <v>33</v>
      </c>
      <c r="I57" s="20" t="s">
        <v>34</v>
      </c>
    </row>
    <row r="58" spans="1:10" ht="15" customHeight="1" x14ac:dyDescent="0.25">
      <c r="A58" s="106">
        <v>1</v>
      </c>
      <c r="B58" s="125" t="s">
        <v>42</v>
      </c>
      <c r="C58" s="125"/>
      <c r="D58" s="125"/>
      <c r="E58" s="125"/>
      <c r="F58" s="125"/>
      <c r="G58" s="125"/>
      <c r="H58" s="21">
        <v>0.2</v>
      </c>
      <c r="I58" s="121">
        <f t="shared" ref="I58:I65" si="2">$I$46*H58</f>
        <v>419.60545454545456</v>
      </c>
    </row>
    <row r="59" spans="1:10" ht="15" customHeight="1" x14ac:dyDescent="0.25">
      <c r="A59" s="106">
        <v>2</v>
      </c>
      <c r="B59" s="125" t="s">
        <v>43</v>
      </c>
      <c r="C59" s="125"/>
      <c r="D59" s="125"/>
      <c r="E59" s="125"/>
      <c r="F59" s="125"/>
      <c r="G59" s="125"/>
      <c r="H59" s="21">
        <v>1.4999999999999999E-2</v>
      </c>
      <c r="I59" s="121">
        <f t="shared" si="2"/>
        <v>31.47040909090909</v>
      </c>
    </row>
    <row r="60" spans="1:10" ht="15" customHeight="1" x14ac:dyDescent="0.25">
      <c r="A60" s="106">
        <v>3</v>
      </c>
      <c r="B60" s="125" t="s">
        <v>44</v>
      </c>
      <c r="C60" s="125"/>
      <c r="D60" s="125"/>
      <c r="E60" s="125"/>
      <c r="F60" s="125"/>
      <c r="G60" s="125"/>
      <c r="H60" s="21">
        <v>0.01</v>
      </c>
      <c r="I60" s="121">
        <f t="shared" si="2"/>
        <v>20.980272727272727</v>
      </c>
    </row>
    <row r="61" spans="1:10" ht="15" customHeight="1" x14ac:dyDescent="0.25">
      <c r="A61" s="106">
        <v>4</v>
      </c>
      <c r="B61" s="125" t="s">
        <v>45</v>
      </c>
      <c r="C61" s="125"/>
      <c r="D61" s="125"/>
      <c r="E61" s="125"/>
      <c r="F61" s="125"/>
      <c r="G61" s="125"/>
      <c r="H61" s="21">
        <v>2E-3</v>
      </c>
      <c r="I61" s="121">
        <f t="shared" si="2"/>
        <v>4.1960545454545457</v>
      </c>
    </row>
    <row r="62" spans="1:10" ht="15" customHeight="1" x14ac:dyDescent="0.25">
      <c r="A62" s="106">
        <v>5</v>
      </c>
      <c r="B62" s="125" t="s">
        <v>46</v>
      </c>
      <c r="C62" s="125"/>
      <c r="D62" s="125"/>
      <c r="E62" s="125"/>
      <c r="F62" s="125"/>
      <c r="G62" s="125"/>
      <c r="H62" s="21">
        <v>2.5000000000000001E-2</v>
      </c>
      <c r="I62" s="121">
        <f t="shared" si="2"/>
        <v>52.45068181818182</v>
      </c>
    </row>
    <row r="63" spans="1:10" ht="15" customHeight="1" x14ac:dyDescent="0.25">
      <c r="A63" s="106">
        <v>6</v>
      </c>
      <c r="B63" s="125" t="s">
        <v>47</v>
      </c>
      <c r="C63" s="125"/>
      <c r="D63" s="125"/>
      <c r="E63" s="125"/>
      <c r="F63" s="125"/>
      <c r="G63" s="125"/>
      <c r="H63" s="21">
        <v>0.08</v>
      </c>
      <c r="I63" s="121">
        <f t="shared" si="2"/>
        <v>167.84218181818181</v>
      </c>
    </row>
    <row r="64" spans="1:10" ht="15" customHeight="1" x14ac:dyDescent="0.25">
      <c r="A64" s="106">
        <v>7</v>
      </c>
      <c r="B64" s="125" t="s">
        <v>201</v>
      </c>
      <c r="C64" s="125"/>
      <c r="D64" s="125"/>
      <c r="E64" s="125"/>
      <c r="F64" s="125"/>
      <c r="G64" s="125"/>
      <c r="H64" s="21">
        <v>0.03</v>
      </c>
      <c r="I64" s="121">
        <f t="shared" si="2"/>
        <v>62.94081818181818</v>
      </c>
    </row>
    <row r="65" spans="1:10" ht="15" customHeight="1" x14ac:dyDescent="0.25">
      <c r="A65" s="106">
        <v>8</v>
      </c>
      <c r="B65" s="125" t="s">
        <v>48</v>
      </c>
      <c r="C65" s="125"/>
      <c r="D65" s="125"/>
      <c r="E65" s="125"/>
      <c r="F65" s="125"/>
      <c r="G65" s="125"/>
      <c r="H65" s="21">
        <v>6.0000000000000001E-3</v>
      </c>
      <c r="I65" s="121">
        <f t="shared" si="2"/>
        <v>12.588163636363637</v>
      </c>
    </row>
    <row r="66" spans="1:10" s="26" customFormat="1" ht="15" customHeight="1" x14ac:dyDescent="0.25">
      <c r="A66" s="141" t="s">
        <v>49</v>
      </c>
      <c r="B66" s="141"/>
      <c r="C66" s="141"/>
      <c r="D66" s="141"/>
      <c r="E66" s="141"/>
      <c r="F66" s="141"/>
      <c r="G66" s="141"/>
      <c r="H66" s="23">
        <f>SUM(H58:H65)</f>
        <v>0.3680000000000001</v>
      </c>
      <c r="I66" s="24">
        <f>SUM(I58:I65)</f>
        <v>772.07403636363642</v>
      </c>
      <c r="J66" s="25"/>
    </row>
    <row r="67" spans="1:10" ht="15" customHeight="1" x14ac:dyDescent="0.25">
      <c r="A67" s="146" t="s">
        <v>200</v>
      </c>
      <c r="B67" s="152" t="s">
        <v>50</v>
      </c>
      <c r="C67" s="152"/>
      <c r="D67" s="152"/>
      <c r="E67" s="152"/>
      <c r="F67" s="152"/>
      <c r="G67" s="152"/>
      <c r="H67" s="152"/>
      <c r="I67" s="152"/>
    </row>
    <row r="68" spans="1:10" ht="30.75" customHeight="1" x14ac:dyDescent="0.25">
      <c r="A68" s="148"/>
      <c r="B68" s="153" t="s">
        <v>51</v>
      </c>
      <c r="C68" s="153"/>
      <c r="D68" s="153"/>
      <c r="E68" s="153"/>
      <c r="F68" s="153"/>
      <c r="G68" s="153"/>
      <c r="H68" s="153"/>
      <c r="I68" s="153"/>
    </row>
    <row r="69" spans="1:10" ht="33.75" customHeight="1" x14ac:dyDescent="0.25">
      <c r="A69" s="20" t="s">
        <v>52</v>
      </c>
      <c r="B69" s="154" t="s">
        <v>53</v>
      </c>
      <c r="C69" s="154"/>
      <c r="D69" s="154"/>
      <c r="E69" s="154"/>
      <c r="F69" s="154"/>
      <c r="G69" s="154"/>
      <c r="H69" s="105" t="s">
        <v>33</v>
      </c>
      <c r="I69" s="105" t="s">
        <v>34</v>
      </c>
    </row>
    <row r="70" spans="1:10" ht="15" customHeight="1" x14ac:dyDescent="0.25">
      <c r="A70" s="106">
        <v>1</v>
      </c>
      <c r="B70" s="125" t="s">
        <v>54</v>
      </c>
      <c r="C70" s="125"/>
      <c r="D70" s="125"/>
      <c r="E70" s="125"/>
      <c r="F70" s="125"/>
      <c r="G70" s="125"/>
      <c r="H70" s="21">
        <v>0.119314</v>
      </c>
      <c r="I70" s="121">
        <f t="shared" ref="I70:I77" si="3">$I$46*H70</f>
        <v>250.32402601818183</v>
      </c>
    </row>
    <row r="71" spans="1:10" ht="15" customHeight="1" x14ac:dyDescent="0.25">
      <c r="A71" s="106">
        <v>2</v>
      </c>
      <c r="B71" s="125" t="s">
        <v>202</v>
      </c>
      <c r="C71" s="125"/>
      <c r="D71" s="125"/>
      <c r="E71" s="125"/>
      <c r="F71" s="125"/>
      <c r="G71" s="125"/>
      <c r="H71" s="21">
        <v>2.0479000000000001E-2</v>
      </c>
      <c r="I71" s="121">
        <f t="shared" si="3"/>
        <v>42.96550051818182</v>
      </c>
    </row>
    <row r="72" spans="1:10" ht="15" customHeight="1" x14ac:dyDescent="0.25">
      <c r="A72" s="106">
        <v>3</v>
      </c>
      <c r="B72" s="125" t="s">
        <v>181</v>
      </c>
      <c r="C72" s="125"/>
      <c r="D72" s="125"/>
      <c r="E72" s="125"/>
      <c r="F72" s="125"/>
      <c r="G72" s="125"/>
      <c r="H72" s="21">
        <v>1.2123E-2</v>
      </c>
      <c r="I72" s="121">
        <f t="shared" si="3"/>
        <v>25.434384627272728</v>
      </c>
    </row>
    <row r="73" spans="1:10" ht="15" customHeight="1" x14ac:dyDescent="0.25">
      <c r="A73" s="106">
        <v>4</v>
      </c>
      <c r="B73" s="125" t="s">
        <v>55</v>
      </c>
      <c r="C73" s="125"/>
      <c r="D73" s="125"/>
      <c r="E73" s="125"/>
      <c r="F73" s="125"/>
      <c r="G73" s="125"/>
      <c r="H73" s="21">
        <v>1.1436E-2</v>
      </c>
      <c r="I73" s="121">
        <f t="shared" si="3"/>
        <v>23.993039890909092</v>
      </c>
    </row>
    <row r="74" spans="1:10" ht="15" customHeight="1" x14ac:dyDescent="0.25">
      <c r="A74" s="106">
        <v>5</v>
      </c>
      <c r="B74" s="125" t="s">
        <v>56</v>
      </c>
      <c r="C74" s="125"/>
      <c r="D74" s="125"/>
      <c r="E74" s="125"/>
      <c r="F74" s="125"/>
      <c r="G74" s="125"/>
      <c r="H74" s="21">
        <v>1.74E-4</v>
      </c>
      <c r="I74" s="121">
        <f t="shared" si="3"/>
        <v>0.36505674545454547</v>
      </c>
    </row>
    <row r="75" spans="1:10" ht="15" customHeight="1" x14ac:dyDescent="0.25">
      <c r="A75" s="106">
        <v>6</v>
      </c>
      <c r="B75" s="125" t="s">
        <v>57</v>
      </c>
      <c r="C75" s="125"/>
      <c r="D75" s="125"/>
      <c r="E75" s="125"/>
      <c r="F75" s="125"/>
      <c r="G75" s="125"/>
      <c r="H75" s="21">
        <v>4.4200000000000001E-4</v>
      </c>
      <c r="I75" s="121">
        <f t="shared" si="3"/>
        <v>0.92732805454545453</v>
      </c>
    </row>
    <row r="76" spans="1:10" ht="15" customHeight="1" x14ac:dyDescent="0.25">
      <c r="A76" s="106">
        <v>7</v>
      </c>
      <c r="B76" s="125" t="s">
        <v>58</v>
      </c>
      <c r="C76" s="125"/>
      <c r="D76" s="125"/>
      <c r="E76" s="125"/>
      <c r="F76" s="125"/>
      <c r="G76" s="125"/>
      <c r="H76" s="21">
        <v>1.85E-4</v>
      </c>
      <c r="I76" s="121">
        <f t="shared" si="3"/>
        <v>0.38813504545454547</v>
      </c>
    </row>
    <row r="77" spans="1:10" ht="15" customHeight="1" x14ac:dyDescent="0.25">
      <c r="A77" s="106">
        <v>8</v>
      </c>
      <c r="B77" s="125" t="s">
        <v>59</v>
      </c>
      <c r="C77" s="125"/>
      <c r="D77" s="125"/>
      <c r="E77" s="125"/>
      <c r="F77" s="125"/>
      <c r="G77" s="125"/>
      <c r="H77" s="21">
        <v>9.0789999999999996E-2</v>
      </c>
      <c r="I77" s="121">
        <f t="shared" si="3"/>
        <v>190.47989609090908</v>
      </c>
    </row>
    <row r="78" spans="1:10" s="26" customFormat="1" ht="15" customHeight="1" x14ac:dyDescent="0.25">
      <c r="A78" s="141" t="s">
        <v>60</v>
      </c>
      <c r="B78" s="141"/>
      <c r="C78" s="141"/>
      <c r="D78" s="141"/>
      <c r="E78" s="141"/>
      <c r="F78" s="141"/>
      <c r="G78" s="141"/>
      <c r="H78" s="23">
        <f>SUM(H70:H77)</f>
        <v>0.25494299999999998</v>
      </c>
      <c r="I78" s="24">
        <f>SUM(I70:I77)</f>
        <v>534.87736699090908</v>
      </c>
      <c r="J78" s="25"/>
    </row>
    <row r="79" spans="1:10" ht="11.25" customHeight="1" x14ac:dyDescent="0.25">
      <c r="A79" s="27" t="s">
        <v>61</v>
      </c>
      <c r="B79" s="152" t="s">
        <v>62</v>
      </c>
      <c r="C79" s="152"/>
      <c r="D79" s="152"/>
      <c r="E79" s="152"/>
      <c r="F79" s="152"/>
      <c r="G79" s="152"/>
      <c r="H79" s="152"/>
      <c r="I79" s="152"/>
    </row>
    <row r="80" spans="1:10" ht="15" customHeight="1" x14ac:dyDescent="0.25">
      <c r="A80" s="27" t="s">
        <v>63</v>
      </c>
      <c r="B80" s="153" t="s">
        <v>64</v>
      </c>
      <c r="C80" s="153"/>
      <c r="D80" s="153"/>
      <c r="E80" s="153"/>
      <c r="F80" s="153"/>
      <c r="G80" s="153"/>
      <c r="H80" s="153"/>
      <c r="I80" s="153"/>
    </row>
    <row r="81" spans="1:11" ht="33.75" customHeight="1" x14ac:dyDescent="0.25">
      <c r="A81" s="20" t="s">
        <v>65</v>
      </c>
      <c r="B81" s="145" t="s">
        <v>66</v>
      </c>
      <c r="C81" s="145"/>
      <c r="D81" s="145"/>
      <c r="E81" s="145"/>
      <c r="F81" s="145"/>
      <c r="G81" s="145"/>
      <c r="H81" s="20" t="s">
        <v>33</v>
      </c>
      <c r="I81" s="20" t="s">
        <v>34</v>
      </c>
    </row>
    <row r="82" spans="1:11" ht="15" customHeight="1" x14ac:dyDescent="0.25">
      <c r="A82" s="106">
        <v>1</v>
      </c>
      <c r="B82" s="125" t="s">
        <v>67</v>
      </c>
      <c r="C82" s="125"/>
      <c r="D82" s="125"/>
      <c r="E82" s="125"/>
      <c r="F82" s="125"/>
      <c r="G82" s="125"/>
      <c r="H82" s="21">
        <v>4.8321000000000003E-2</v>
      </c>
      <c r="I82" s="121">
        <f>$I$46*H82</f>
        <v>101.37877584545456</v>
      </c>
    </row>
    <row r="83" spans="1:11" ht="15" customHeight="1" x14ac:dyDescent="0.25">
      <c r="A83" s="106">
        <v>2</v>
      </c>
      <c r="B83" s="125" t="s">
        <v>68</v>
      </c>
      <c r="C83" s="125"/>
      <c r="D83" s="125"/>
      <c r="E83" s="125"/>
      <c r="F83" s="125"/>
      <c r="G83" s="125"/>
      <c r="H83" s="21">
        <v>3.5109999999999998E-3</v>
      </c>
      <c r="I83" s="121">
        <f>$I$46*H83</f>
        <v>7.3661737545454544</v>
      </c>
    </row>
    <row r="84" spans="1:11" ht="15" customHeight="1" x14ac:dyDescent="0.25">
      <c r="A84" s="106">
        <v>3</v>
      </c>
      <c r="B84" s="125" t="s">
        <v>69</v>
      </c>
      <c r="C84" s="125"/>
      <c r="D84" s="125"/>
      <c r="E84" s="125"/>
      <c r="F84" s="125"/>
      <c r="G84" s="125"/>
      <c r="H84" s="21">
        <v>1.9328000000000001E-2</v>
      </c>
      <c r="I84" s="121">
        <f>$I$46*H84</f>
        <v>40.550671127272729</v>
      </c>
    </row>
    <row r="85" spans="1:11" s="26" customFormat="1" ht="15" customHeight="1" x14ac:dyDescent="0.25">
      <c r="A85" s="141" t="s">
        <v>70</v>
      </c>
      <c r="B85" s="141"/>
      <c r="C85" s="141"/>
      <c r="D85" s="141"/>
      <c r="E85" s="141"/>
      <c r="F85" s="141"/>
      <c r="G85" s="141"/>
      <c r="H85" s="23">
        <f>SUM(H82:H84)</f>
        <v>7.1160000000000001E-2</v>
      </c>
      <c r="I85" s="24">
        <f>SUM(I82:I84)</f>
        <v>149.29562072727273</v>
      </c>
      <c r="J85" s="25"/>
    </row>
    <row r="86" spans="1:11" ht="4.5" customHeight="1" x14ac:dyDescent="0.25"/>
    <row r="87" spans="1:11" ht="33.75" customHeight="1" x14ac:dyDescent="0.25">
      <c r="A87" s="20" t="s">
        <v>71</v>
      </c>
      <c r="B87" s="145" t="s">
        <v>72</v>
      </c>
      <c r="C87" s="145"/>
      <c r="D87" s="145"/>
      <c r="E87" s="145"/>
      <c r="F87" s="145"/>
      <c r="G87" s="145"/>
      <c r="H87" s="20" t="s">
        <v>33</v>
      </c>
      <c r="I87" s="20" t="s">
        <v>34</v>
      </c>
    </row>
    <row r="88" spans="1:11" ht="15" customHeight="1" x14ac:dyDescent="0.25">
      <c r="A88" s="106">
        <v>1</v>
      </c>
      <c r="B88" s="125" t="s">
        <v>73</v>
      </c>
      <c r="C88" s="125"/>
      <c r="D88" s="125"/>
      <c r="E88" s="125"/>
      <c r="F88" s="125"/>
      <c r="G88" s="125"/>
      <c r="H88" s="21">
        <f>(H66*H78)</f>
        <v>9.3819024000000015E-2</v>
      </c>
      <c r="I88" s="121">
        <f>$I$46*H88</f>
        <v>196.83487105265456</v>
      </c>
    </row>
    <row r="89" spans="1:11" s="26" customFormat="1" ht="15" customHeight="1" x14ac:dyDescent="0.25">
      <c r="A89" s="141" t="s">
        <v>74</v>
      </c>
      <c r="B89" s="141"/>
      <c r="C89" s="141"/>
      <c r="D89" s="141"/>
      <c r="E89" s="141"/>
      <c r="F89" s="141"/>
      <c r="G89" s="141"/>
      <c r="H89" s="23">
        <f>SUM(H88:H88)</f>
        <v>9.3819024000000015E-2</v>
      </c>
      <c r="I89" s="24">
        <f>I88</f>
        <v>196.83487105265456</v>
      </c>
      <c r="J89" s="25"/>
      <c r="K89" s="28"/>
    </row>
    <row r="90" spans="1:11" ht="4.5" customHeight="1" x14ac:dyDescent="0.25">
      <c r="J90" s="29"/>
    </row>
    <row r="91" spans="1:11" s="26" customFormat="1" ht="12" customHeight="1" x14ac:dyDescent="0.25">
      <c r="A91" s="155" t="s">
        <v>170</v>
      </c>
      <c r="B91" s="155"/>
      <c r="C91" s="155"/>
      <c r="D91" s="155"/>
      <c r="E91" s="155"/>
      <c r="F91" s="155"/>
      <c r="G91" s="155"/>
      <c r="H91" s="30">
        <f>H66+H78+H85+H89</f>
        <v>0.787922024</v>
      </c>
      <c r="I91" s="31">
        <f>I66+I78+I85+I89</f>
        <v>1653.0818951344729</v>
      </c>
      <c r="J91" s="25"/>
    </row>
    <row r="92" spans="1:11" ht="4.5" customHeight="1" x14ac:dyDescent="0.25"/>
    <row r="93" spans="1:11" ht="33.75" customHeight="1" x14ac:dyDescent="0.25">
      <c r="A93" s="20" t="s">
        <v>75</v>
      </c>
      <c r="B93" s="145" t="s">
        <v>76</v>
      </c>
      <c r="C93" s="145"/>
      <c r="D93" s="145"/>
      <c r="E93" s="145"/>
      <c r="F93" s="145"/>
      <c r="G93" s="145"/>
      <c r="H93" s="20" t="s">
        <v>33</v>
      </c>
      <c r="I93" s="20" t="s">
        <v>34</v>
      </c>
    </row>
    <row r="94" spans="1:11" ht="15" customHeight="1" x14ac:dyDescent="0.25">
      <c r="A94" s="106">
        <v>1</v>
      </c>
      <c r="B94" s="125" t="s">
        <v>18</v>
      </c>
      <c r="C94" s="125"/>
      <c r="D94" s="125"/>
      <c r="E94" s="125"/>
      <c r="F94" s="125"/>
      <c r="G94" s="125"/>
      <c r="H94" s="21">
        <f t="shared" ref="H94:H101" si="4">I94/$I$46</f>
        <v>0.23060377064168505</v>
      </c>
      <c r="I94" s="121">
        <f>I114</f>
        <v>483.81299999999999</v>
      </c>
    </row>
    <row r="95" spans="1:11" ht="15" customHeight="1" x14ac:dyDescent="0.25">
      <c r="A95" s="106">
        <f>A94+1</f>
        <v>2</v>
      </c>
      <c r="B95" s="125" t="s">
        <v>19</v>
      </c>
      <c r="C95" s="125"/>
      <c r="D95" s="125"/>
      <c r="E95" s="125"/>
      <c r="F95" s="125"/>
      <c r="G95" s="125"/>
      <c r="H95" s="21">
        <f t="shared" si="4"/>
        <v>0</v>
      </c>
      <c r="I95" s="121">
        <f>I110</f>
        <v>0</v>
      </c>
    </row>
    <row r="96" spans="1:11" ht="15" customHeight="1" x14ac:dyDescent="0.25">
      <c r="A96" s="106">
        <f t="shared" ref="A96:A98" si="5">A95+1</f>
        <v>3</v>
      </c>
      <c r="B96" s="158" t="s">
        <v>164</v>
      </c>
      <c r="C96" s="159"/>
      <c r="D96" s="159"/>
      <c r="E96" s="159"/>
      <c r="F96" s="159"/>
      <c r="G96" s="160"/>
      <c r="H96" s="21">
        <f t="shared" si="4"/>
        <v>0</v>
      </c>
      <c r="I96" s="121">
        <v>0</v>
      </c>
    </row>
    <row r="97" spans="1:10" ht="15" customHeight="1" x14ac:dyDescent="0.25">
      <c r="A97" s="106">
        <f t="shared" si="5"/>
        <v>4</v>
      </c>
      <c r="B97" s="125" t="s">
        <v>77</v>
      </c>
      <c r="C97" s="125"/>
      <c r="D97" s="125"/>
      <c r="E97" s="125"/>
      <c r="F97" s="125"/>
      <c r="G97" s="125"/>
      <c r="H97" s="21">
        <f t="shared" si="4"/>
        <v>7.6318532994198024E-2</v>
      </c>
      <c r="I97" s="121">
        <f>I106</f>
        <v>160.11836363636365</v>
      </c>
    </row>
    <row r="98" spans="1:10" ht="15" customHeight="1" x14ac:dyDescent="0.25">
      <c r="A98" s="106">
        <f t="shared" si="5"/>
        <v>5</v>
      </c>
      <c r="B98" s="125" t="s">
        <v>78</v>
      </c>
      <c r="C98" s="125"/>
      <c r="D98" s="125"/>
      <c r="E98" s="125"/>
      <c r="F98" s="125"/>
      <c r="G98" s="125"/>
      <c r="H98" s="21">
        <f t="shared" si="4"/>
        <v>0</v>
      </c>
      <c r="I98" s="121">
        <f>IF(I28="Não aplicável",0,((I10/H10)*1.5*I28))</f>
        <v>0</v>
      </c>
    </row>
    <row r="99" spans="1:10" ht="15" customHeight="1" x14ac:dyDescent="0.25">
      <c r="A99" s="106">
        <v>6</v>
      </c>
      <c r="B99" s="125" t="s">
        <v>192</v>
      </c>
      <c r="C99" s="125"/>
      <c r="D99" s="125"/>
      <c r="E99" s="125"/>
      <c r="F99" s="125"/>
      <c r="G99" s="125"/>
      <c r="H99" s="21">
        <f>I99/$I$46</f>
        <v>3.813105818019525E-2</v>
      </c>
      <c r="I99" s="121">
        <f>IF(I21="Não aplicável",0,I21)</f>
        <v>80</v>
      </c>
    </row>
    <row r="100" spans="1:10" ht="15" customHeight="1" x14ac:dyDescent="0.25">
      <c r="A100" s="106">
        <v>7</v>
      </c>
      <c r="B100" s="125" t="s">
        <v>193</v>
      </c>
      <c r="C100" s="125"/>
      <c r="D100" s="125"/>
      <c r="E100" s="125"/>
      <c r="F100" s="125"/>
      <c r="G100" s="125"/>
      <c r="H100" s="21">
        <f>I100/$I$46</f>
        <v>1.2163807559482284E-2</v>
      </c>
      <c r="I100" s="121">
        <f>IF(I22="Não aplicável",0,I22)</f>
        <v>25.52</v>
      </c>
    </row>
    <row r="101" spans="1:10" ht="15" customHeight="1" x14ac:dyDescent="0.25">
      <c r="A101" s="106">
        <v>8</v>
      </c>
      <c r="B101" s="125" t="s">
        <v>79</v>
      </c>
      <c r="C101" s="125"/>
      <c r="D101" s="125"/>
      <c r="E101" s="125"/>
      <c r="F101" s="125"/>
      <c r="G101" s="125"/>
      <c r="H101" s="21">
        <f t="shared" si="4"/>
        <v>0</v>
      </c>
      <c r="I101" s="121">
        <f>IF(I23="Não aplicável",0,I23)</f>
        <v>0</v>
      </c>
    </row>
    <row r="102" spans="1:10" ht="15" customHeight="1" x14ac:dyDescent="0.25">
      <c r="A102" s="141" t="s">
        <v>80</v>
      </c>
      <c r="B102" s="141"/>
      <c r="C102" s="141"/>
      <c r="D102" s="141"/>
      <c r="E102" s="141"/>
      <c r="F102" s="141"/>
      <c r="G102" s="141"/>
      <c r="H102" s="23">
        <f>SUM(H94:H101)</f>
        <v>0.35721716937556058</v>
      </c>
      <c r="I102" s="24">
        <f>SUM(I94:I101)</f>
        <v>749.45136363636357</v>
      </c>
      <c r="J102" s="32"/>
    </row>
    <row r="103" spans="1:10" ht="18" customHeight="1" x14ac:dyDescent="0.25">
      <c r="A103" s="27" t="s">
        <v>81</v>
      </c>
      <c r="B103" s="156" t="s">
        <v>82</v>
      </c>
      <c r="C103" s="156"/>
      <c r="D103" s="156"/>
      <c r="E103" s="156"/>
      <c r="F103" s="156"/>
      <c r="G103" s="156"/>
      <c r="H103" s="33"/>
      <c r="I103" s="34"/>
    </row>
    <row r="104" spans="1:10" ht="15" customHeight="1" x14ac:dyDescent="0.25">
      <c r="A104" s="157" t="s">
        <v>83</v>
      </c>
      <c r="B104" s="157"/>
      <c r="C104" s="157"/>
      <c r="D104" s="157"/>
      <c r="E104" s="157"/>
      <c r="F104" s="157"/>
      <c r="G104" s="157"/>
      <c r="H104" s="157"/>
      <c r="I104" s="157"/>
    </row>
    <row r="105" spans="1:10" ht="24" customHeight="1" x14ac:dyDescent="0.25">
      <c r="A105" s="139" t="s">
        <v>84</v>
      </c>
      <c r="B105" s="139"/>
      <c r="C105" s="106" t="s">
        <v>85</v>
      </c>
      <c r="D105" s="106" t="s">
        <v>86</v>
      </c>
      <c r="E105" s="106" t="s">
        <v>87</v>
      </c>
      <c r="F105" s="106" t="s">
        <v>88</v>
      </c>
      <c r="G105" s="106" t="s">
        <v>89</v>
      </c>
      <c r="H105" s="21" t="s">
        <v>90</v>
      </c>
      <c r="I105" s="121" t="s">
        <v>91</v>
      </c>
    </row>
    <row r="106" spans="1:10" ht="15" customHeight="1" x14ac:dyDescent="0.25">
      <c r="A106" s="163">
        <f>IF(I12="Não aplicável",0,I12)</f>
        <v>6.5</v>
      </c>
      <c r="B106" s="163"/>
      <c r="C106" s="106">
        <f>IF(I13="Não aplicável",0,I13)</f>
        <v>22</v>
      </c>
      <c r="D106" s="106">
        <v>2</v>
      </c>
      <c r="E106" s="117">
        <f>A106*C106*D106</f>
        <v>286</v>
      </c>
      <c r="F106" s="117">
        <f>I38</f>
        <v>2098.0272727272727</v>
      </c>
      <c r="G106" s="36">
        <f>IF(I14="Não aplicável",0,I14)</f>
        <v>0.06</v>
      </c>
      <c r="H106" s="117">
        <f>F106*G106</f>
        <v>125.88163636363636</v>
      </c>
      <c r="I106" s="121">
        <f>IF((E106-H106)&gt;0,E106-H106,0)</f>
        <v>160.11836363636365</v>
      </c>
    </row>
    <row r="107" spans="1:10" ht="3.75" customHeight="1" x14ac:dyDescent="0.25">
      <c r="A107" s="37"/>
      <c r="E107" s="32"/>
      <c r="F107" s="32"/>
      <c r="G107" s="38"/>
      <c r="H107" s="32"/>
      <c r="I107" s="39"/>
    </row>
    <row r="108" spans="1:10" ht="15" customHeight="1" x14ac:dyDescent="0.25">
      <c r="A108" s="157" t="s">
        <v>92</v>
      </c>
      <c r="B108" s="157"/>
      <c r="C108" s="157"/>
      <c r="D108" s="157"/>
      <c r="E108" s="157"/>
      <c r="F108" s="157"/>
      <c r="G108" s="157"/>
      <c r="H108" s="157"/>
      <c r="I108" s="157"/>
    </row>
    <row r="109" spans="1:10" ht="23.25" customHeight="1" x14ac:dyDescent="0.25">
      <c r="A109" s="139" t="s">
        <v>84</v>
      </c>
      <c r="B109" s="139"/>
      <c r="C109" s="106" t="s">
        <v>93</v>
      </c>
      <c r="D109" s="106" t="s">
        <v>86</v>
      </c>
      <c r="E109" s="106" t="s">
        <v>87</v>
      </c>
      <c r="F109" s="106" t="s">
        <v>88</v>
      </c>
      <c r="G109" s="106" t="s">
        <v>89</v>
      </c>
      <c r="H109" s="21" t="s">
        <v>90</v>
      </c>
      <c r="I109" s="121" t="s">
        <v>91</v>
      </c>
    </row>
    <row r="110" spans="1:10" ht="15" customHeight="1" x14ac:dyDescent="0.25">
      <c r="A110" s="161">
        <f>IF(I18="Não aplicável",0,I18)</f>
        <v>0</v>
      </c>
      <c r="B110" s="161"/>
      <c r="C110" s="40">
        <f>IF(I19="Não aplicável",0,I19)</f>
        <v>0</v>
      </c>
      <c r="D110" s="106">
        <v>1</v>
      </c>
      <c r="E110" s="117">
        <f>A110*C110*D110</f>
        <v>0</v>
      </c>
      <c r="F110" s="117">
        <f>E110</f>
        <v>0</v>
      </c>
      <c r="G110" s="120">
        <f>IF(I20="Não aplicável",0,I20)</f>
        <v>0</v>
      </c>
      <c r="H110" s="117">
        <f>F110*G110</f>
        <v>0</v>
      </c>
      <c r="I110" s="121">
        <f>E110-H110</f>
        <v>0</v>
      </c>
    </row>
    <row r="111" spans="1:10" ht="4.5" customHeight="1" x14ac:dyDescent="0.25">
      <c r="A111" s="42"/>
      <c r="B111" s="42"/>
      <c r="C111" s="42"/>
      <c r="D111" s="42"/>
      <c r="E111" s="25"/>
      <c r="F111" s="25"/>
      <c r="G111" s="43"/>
      <c r="H111" s="25"/>
      <c r="I111" s="44"/>
    </row>
    <row r="112" spans="1:10" ht="15" customHeight="1" x14ac:dyDescent="0.25">
      <c r="A112" s="164" t="s">
        <v>163</v>
      </c>
      <c r="B112" s="165"/>
      <c r="C112" s="165"/>
      <c r="D112" s="165"/>
      <c r="E112" s="165"/>
      <c r="F112" s="166" t="str">
        <f>A15</f>
        <v xml:space="preserve">Auxílio Alimentação </v>
      </c>
      <c r="G112" s="166"/>
      <c r="H112" s="166"/>
      <c r="I112" s="167"/>
    </row>
    <row r="113" spans="1:12" ht="23.25" customHeight="1" x14ac:dyDescent="0.25">
      <c r="A113" s="138" t="s">
        <v>84</v>
      </c>
      <c r="B113" s="138"/>
      <c r="C113" s="109" t="s">
        <v>93</v>
      </c>
      <c r="D113" s="109" t="s">
        <v>86</v>
      </c>
      <c r="E113" s="109" t="s">
        <v>87</v>
      </c>
      <c r="F113" s="109" t="s">
        <v>88</v>
      </c>
      <c r="G113" s="109" t="s">
        <v>89</v>
      </c>
      <c r="H113" s="69" t="str">
        <f>H105</f>
        <v>Valor desconto</v>
      </c>
      <c r="I113" s="70" t="s">
        <v>91</v>
      </c>
    </row>
    <row r="114" spans="1:12" ht="15" customHeight="1" x14ac:dyDescent="0.25">
      <c r="A114" s="161">
        <f>IF(I15="Não aplicável",0,I15)</f>
        <v>27.15</v>
      </c>
      <c r="B114" s="161"/>
      <c r="C114" s="40">
        <f>IF(I16="Não aplicável",0,I16)</f>
        <v>22</v>
      </c>
      <c r="D114" s="106">
        <v>1</v>
      </c>
      <c r="E114" s="117">
        <f>A114*C114*D114</f>
        <v>597.29999999999995</v>
      </c>
      <c r="F114" s="117">
        <f>E114</f>
        <v>597.29999999999995</v>
      </c>
      <c r="G114" s="120">
        <f>IF(I17="Não aplicável",0,I17)</f>
        <v>0.19</v>
      </c>
      <c r="H114" s="117">
        <f>F114*G114</f>
        <v>113.48699999999999</v>
      </c>
      <c r="I114" s="121">
        <f>E114-H114</f>
        <v>483.81299999999999</v>
      </c>
    </row>
    <row r="115" spans="1:12" ht="4.5" customHeight="1" x14ac:dyDescent="0.25"/>
    <row r="116" spans="1:12" ht="12" customHeight="1" x14ac:dyDescent="0.25">
      <c r="A116" s="162" t="s">
        <v>94</v>
      </c>
      <c r="B116" s="162"/>
      <c r="C116" s="162"/>
      <c r="D116" s="162"/>
      <c r="E116" s="162"/>
      <c r="F116" s="162"/>
      <c r="G116" s="162"/>
      <c r="H116" s="45">
        <f>H46+H91+H102</f>
        <v>2.1451391933755604</v>
      </c>
      <c r="I116" s="46">
        <f>I46+I91+I102</f>
        <v>4500.5605314981094</v>
      </c>
      <c r="J116" s="32"/>
      <c r="L116" s="32"/>
    </row>
    <row r="117" spans="1:12" s="51" customFormat="1" ht="4.5" customHeight="1" x14ac:dyDescent="0.25">
      <c r="A117" s="47"/>
      <c r="B117" s="47"/>
      <c r="C117" s="47"/>
      <c r="D117" s="47"/>
      <c r="E117" s="47"/>
      <c r="F117" s="47"/>
      <c r="G117" s="47"/>
      <c r="H117" s="48"/>
      <c r="I117" s="49"/>
      <c r="J117" s="50"/>
      <c r="L117" s="50"/>
    </row>
    <row r="118" spans="1:12" ht="11.25" customHeight="1" x14ac:dyDescent="0.25">
      <c r="A118" s="144" t="s">
        <v>95</v>
      </c>
      <c r="B118" s="144"/>
      <c r="C118" s="144"/>
      <c r="D118" s="144"/>
      <c r="E118" s="144"/>
      <c r="F118" s="144"/>
      <c r="G118" s="144"/>
      <c r="H118" s="144"/>
      <c r="I118" s="144"/>
    </row>
    <row r="119" spans="1:12" ht="33.75" customHeight="1" x14ac:dyDescent="0.25">
      <c r="A119" s="20" t="s">
        <v>31</v>
      </c>
      <c r="B119" s="145" t="s">
        <v>96</v>
      </c>
      <c r="C119" s="145"/>
      <c r="D119" s="145"/>
      <c r="E119" s="145"/>
      <c r="F119" s="145"/>
      <c r="G119" s="145"/>
      <c r="H119" s="20" t="s">
        <v>33</v>
      </c>
      <c r="I119" s="20" t="s">
        <v>34</v>
      </c>
    </row>
    <row r="120" spans="1:12" ht="15" customHeight="1" x14ac:dyDescent="0.25">
      <c r="A120" s="106">
        <v>1</v>
      </c>
      <c r="B120" s="125" t="s">
        <v>97</v>
      </c>
      <c r="C120" s="125"/>
      <c r="D120" s="125"/>
      <c r="E120" s="125"/>
      <c r="F120" s="125"/>
      <c r="G120" s="125"/>
      <c r="H120" s="21">
        <f t="shared" ref="H120:H126" si="6">I120/$I$132</f>
        <v>0</v>
      </c>
      <c r="I120" s="121">
        <v>0</v>
      </c>
    </row>
    <row r="121" spans="1:12" ht="15" customHeight="1" x14ac:dyDescent="0.25">
      <c r="A121" s="106">
        <v>2</v>
      </c>
      <c r="B121" s="124" t="s">
        <v>98</v>
      </c>
      <c r="C121" s="124"/>
      <c r="D121" s="124"/>
      <c r="E121" s="124"/>
      <c r="F121" s="124"/>
      <c r="G121" s="124"/>
      <c r="H121" s="21">
        <f t="shared" si="6"/>
        <v>0</v>
      </c>
      <c r="I121" s="121">
        <v>0</v>
      </c>
    </row>
    <row r="122" spans="1:12" ht="15" customHeight="1" x14ac:dyDescent="0.25">
      <c r="A122" s="106">
        <v>3</v>
      </c>
      <c r="B122" s="125" t="s">
        <v>99</v>
      </c>
      <c r="C122" s="125"/>
      <c r="D122" s="125"/>
      <c r="E122" s="125"/>
      <c r="F122" s="125"/>
      <c r="G122" s="125"/>
      <c r="H122" s="21">
        <f t="shared" si="6"/>
        <v>0</v>
      </c>
      <c r="I122" s="121">
        <v>0</v>
      </c>
    </row>
    <row r="123" spans="1:12" ht="15" customHeight="1" x14ac:dyDescent="0.25">
      <c r="A123" s="106">
        <v>4</v>
      </c>
      <c r="B123" s="125" t="s">
        <v>177</v>
      </c>
      <c r="C123" s="125"/>
      <c r="D123" s="125"/>
      <c r="E123" s="125"/>
      <c r="F123" s="125"/>
      <c r="G123" s="125"/>
      <c r="H123" s="21">
        <f t="shared" si="6"/>
        <v>0</v>
      </c>
      <c r="I123" s="121">
        <f>IF(F130=20%,G130,0)</f>
        <v>0</v>
      </c>
    </row>
    <row r="124" spans="1:12" ht="15" customHeight="1" x14ac:dyDescent="0.25">
      <c r="A124" s="106">
        <v>5</v>
      </c>
      <c r="B124" s="125" t="s">
        <v>179</v>
      </c>
      <c r="C124" s="125"/>
      <c r="D124" s="125"/>
      <c r="E124" s="125"/>
      <c r="F124" s="125"/>
      <c r="G124" s="125"/>
      <c r="H124" s="21">
        <f t="shared" si="6"/>
        <v>0</v>
      </c>
      <c r="I124" s="121">
        <v>0</v>
      </c>
    </row>
    <row r="125" spans="1:12" ht="15" customHeight="1" x14ac:dyDescent="0.25">
      <c r="A125" s="106">
        <v>6</v>
      </c>
      <c r="B125" s="125" t="s">
        <v>178</v>
      </c>
      <c r="C125" s="125"/>
      <c r="D125" s="125"/>
      <c r="E125" s="125"/>
      <c r="F125" s="125"/>
      <c r="G125" s="125"/>
      <c r="H125" s="21">
        <f t="shared" si="6"/>
        <v>0</v>
      </c>
      <c r="I125" s="121">
        <v>0</v>
      </c>
    </row>
    <row r="126" spans="1:12" ht="15" customHeight="1" x14ac:dyDescent="0.25">
      <c r="A126" s="106">
        <v>7</v>
      </c>
      <c r="B126" s="125" t="s">
        <v>100</v>
      </c>
      <c r="C126" s="125"/>
      <c r="D126" s="125"/>
      <c r="E126" s="125"/>
      <c r="F126" s="125"/>
      <c r="G126" s="125"/>
      <c r="H126" s="21">
        <f t="shared" si="6"/>
        <v>0</v>
      </c>
      <c r="I126" s="121">
        <v>0</v>
      </c>
    </row>
    <row r="127" spans="1:12" ht="15" customHeight="1" x14ac:dyDescent="0.25">
      <c r="A127" s="141" t="s">
        <v>101</v>
      </c>
      <c r="B127" s="141"/>
      <c r="C127" s="141"/>
      <c r="D127" s="141"/>
      <c r="E127" s="141"/>
      <c r="F127" s="141"/>
      <c r="G127" s="141"/>
      <c r="H127" s="23">
        <f>H120+H121+H122+H123+H124+H126</f>
        <v>0</v>
      </c>
      <c r="I127" s="52">
        <f>SUM(I120:I126)</f>
        <v>0</v>
      </c>
      <c r="J127" s="32"/>
    </row>
    <row r="128" spans="1:12" ht="46.5" customHeight="1" x14ac:dyDescent="0.25">
      <c r="B128" s="152" t="s">
        <v>180</v>
      </c>
      <c r="C128" s="152"/>
      <c r="D128" s="152"/>
      <c r="E128" s="152"/>
      <c r="F128" s="152"/>
      <c r="G128" s="152"/>
      <c r="H128" s="152"/>
      <c r="I128" s="152"/>
    </row>
    <row r="129" spans="1:12" ht="5.25" customHeight="1" x14ac:dyDescent="0.25"/>
    <row r="130" spans="1:12" ht="48.75" customHeight="1" x14ac:dyDescent="0.25">
      <c r="A130" s="168" t="s">
        <v>102</v>
      </c>
      <c r="B130" s="168"/>
      <c r="C130" s="168"/>
      <c r="D130" s="168"/>
      <c r="E130" s="168"/>
      <c r="F130" s="53">
        <f>I29</f>
        <v>0.1</v>
      </c>
      <c r="G130" s="54">
        <f>I132*F130</f>
        <v>434.04421678617456</v>
      </c>
      <c r="H130" s="118" t="s">
        <v>103</v>
      </c>
      <c r="I130" s="56">
        <f>I97</f>
        <v>160.11836363636365</v>
      </c>
    </row>
    <row r="131" spans="1:12" s="59" customFormat="1" ht="16.5" customHeight="1" x14ac:dyDescent="0.25">
      <c r="A131" s="169" t="s">
        <v>104</v>
      </c>
      <c r="B131" s="169"/>
      <c r="C131" s="118" t="s">
        <v>105</v>
      </c>
      <c r="D131" s="118" t="s">
        <v>106</v>
      </c>
      <c r="E131" s="118" t="s">
        <v>107</v>
      </c>
      <c r="F131" s="118" t="s">
        <v>108</v>
      </c>
      <c r="G131" s="118" t="s">
        <v>109</v>
      </c>
      <c r="H131" s="118" t="s">
        <v>110</v>
      </c>
      <c r="I131" s="57" t="s">
        <v>111</v>
      </c>
      <c r="J131" s="58"/>
    </row>
    <row r="132" spans="1:12" ht="16.5" customHeight="1" x14ac:dyDescent="0.25">
      <c r="A132" s="170">
        <f>I46</f>
        <v>2098.0272727272727</v>
      </c>
      <c r="B132" s="170"/>
      <c r="C132" s="119">
        <f>I66</f>
        <v>772.07403636363642</v>
      </c>
      <c r="D132" s="119">
        <f>I78</f>
        <v>534.87736699090908</v>
      </c>
      <c r="E132" s="119">
        <f>I85</f>
        <v>149.29562072727273</v>
      </c>
      <c r="F132" s="119">
        <f>I89</f>
        <v>196.83487105265456</v>
      </c>
      <c r="G132" s="119">
        <f>I102</f>
        <v>749.45136363636357</v>
      </c>
      <c r="H132" s="119">
        <f>A132+C132+D132+E132+F132+G132</f>
        <v>4500.5605314981094</v>
      </c>
      <c r="I132" s="119">
        <f>H132-I130</f>
        <v>4340.4421678617455</v>
      </c>
      <c r="J132" s="32"/>
    </row>
    <row r="133" spans="1:12" ht="4.5" customHeight="1" x14ac:dyDescent="0.25">
      <c r="A133" s="27"/>
      <c r="B133" s="171"/>
      <c r="C133" s="171"/>
      <c r="D133" s="171"/>
      <c r="E133" s="171"/>
      <c r="F133" s="171"/>
      <c r="G133" s="171"/>
      <c r="H133" s="171"/>
      <c r="I133" s="171"/>
    </row>
    <row r="134" spans="1:12" ht="33.75" customHeight="1" x14ac:dyDescent="0.25">
      <c r="A134" s="20" t="s">
        <v>40</v>
      </c>
      <c r="B134" s="145" t="s">
        <v>112</v>
      </c>
      <c r="C134" s="145"/>
      <c r="D134" s="145"/>
      <c r="E134" s="145"/>
      <c r="F134" s="145"/>
      <c r="G134" s="145"/>
      <c r="H134" s="20" t="s">
        <v>33</v>
      </c>
      <c r="I134" s="20" t="s">
        <v>34</v>
      </c>
    </row>
    <row r="135" spans="1:12" ht="15" customHeight="1" x14ac:dyDescent="0.25">
      <c r="A135" s="106">
        <v>1</v>
      </c>
      <c r="B135" s="125" t="s">
        <v>113</v>
      </c>
      <c r="C135" s="125"/>
      <c r="D135" s="125"/>
      <c r="E135" s="125"/>
      <c r="F135" s="125"/>
      <c r="G135" s="125"/>
      <c r="H135" s="21">
        <f>I135/$I$145</f>
        <v>0</v>
      </c>
      <c r="I135" s="121">
        <v>0</v>
      </c>
    </row>
    <row r="136" spans="1:12" ht="15" customHeight="1" x14ac:dyDescent="0.25">
      <c r="A136" s="106">
        <v>2</v>
      </c>
      <c r="B136" s="125" t="s">
        <v>114</v>
      </c>
      <c r="C136" s="125"/>
      <c r="D136" s="125"/>
      <c r="E136" s="125"/>
      <c r="F136" s="125"/>
      <c r="G136" s="125"/>
      <c r="H136" s="21">
        <f>I136/$I$145</f>
        <v>0</v>
      </c>
      <c r="I136" s="121">
        <v>0</v>
      </c>
    </row>
    <row r="137" spans="1:12" ht="35.65" customHeight="1" x14ac:dyDescent="0.25">
      <c r="A137" s="141" t="s">
        <v>166</v>
      </c>
      <c r="B137" s="141"/>
      <c r="C137" s="141"/>
      <c r="D137" s="141"/>
      <c r="E137" s="141"/>
      <c r="F137" s="141"/>
      <c r="G137" s="141"/>
      <c r="H137" s="23">
        <f>H135+H136</f>
        <v>0</v>
      </c>
      <c r="I137" s="24">
        <f>SUM(I135:I136)</f>
        <v>0</v>
      </c>
    </row>
    <row r="138" spans="1:12" ht="4.5" customHeight="1" x14ac:dyDescent="0.25"/>
    <row r="139" spans="1:12" ht="33.75" customHeight="1" x14ac:dyDescent="0.25">
      <c r="A139" s="20" t="s">
        <v>52</v>
      </c>
      <c r="B139" s="145" t="s">
        <v>115</v>
      </c>
      <c r="C139" s="145"/>
      <c r="D139" s="145"/>
      <c r="E139" s="145"/>
      <c r="F139" s="145"/>
      <c r="G139" s="145"/>
      <c r="H139" s="20" t="s">
        <v>33</v>
      </c>
      <c r="I139" s="20" t="s">
        <v>34</v>
      </c>
    </row>
    <row r="140" spans="1:12" ht="15" customHeight="1" x14ac:dyDescent="0.25">
      <c r="A140" s="106">
        <v>1</v>
      </c>
      <c r="B140" s="125" t="s">
        <v>115</v>
      </c>
      <c r="C140" s="125"/>
      <c r="D140" s="125"/>
      <c r="E140" s="125"/>
      <c r="F140" s="125"/>
      <c r="G140" s="125"/>
      <c r="H140" s="21">
        <f>I140/I145</f>
        <v>0</v>
      </c>
      <c r="I140" s="121">
        <v>0</v>
      </c>
    </row>
    <row r="141" spans="1:12" ht="36.6" customHeight="1" x14ac:dyDescent="0.25">
      <c r="A141" s="141" t="s">
        <v>165</v>
      </c>
      <c r="B141" s="141"/>
      <c r="C141" s="141"/>
      <c r="D141" s="141"/>
      <c r="E141" s="141"/>
      <c r="F141" s="141"/>
      <c r="G141" s="141"/>
      <c r="H141" s="23">
        <f>H140</f>
        <v>0</v>
      </c>
      <c r="I141" s="24">
        <f>I140</f>
        <v>0</v>
      </c>
      <c r="J141" s="32"/>
      <c r="K141" s="32"/>
      <c r="L141" s="2"/>
    </row>
    <row r="142" spans="1:12" ht="4.5" customHeight="1" x14ac:dyDescent="0.25">
      <c r="A142" s="26"/>
      <c r="B142" s="26"/>
      <c r="C142" s="26"/>
      <c r="D142" s="26"/>
      <c r="E142" s="26"/>
      <c r="F142" s="26"/>
      <c r="G142" s="26"/>
      <c r="H142" s="33"/>
      <c r="I142" s="34"/>
    </row>
    <row r="143" spans="1:12" ht="39" customHeight="1" x14ac:dyDescent="0.25">
      <c r="A143" s="172" t="s">
        <v>116</v>
      </c>
      <c r="B143" s="172"/>
      <c r="C143" s="172"/>
      <c r="D143" s="172"/>
      <c r="E143" s="172"/>
      <c r="F143" s="53">
        <v>0.18</v>
      </c>
      <c r="G143" s="54">
        <f>I145*F143</f>
        <v>781.27959021511413</v>
      </c>
      <c r="H143" s="118" t="s">
        <v>103</v>
      </c>
      <c r="I143" s="56">
        <f>I97</f>
        <v>160.11836363636365</v>
      </c>
      <c r="L143" s="2"/>
    </row>
    <row r="144" spans="1:12" s="59" customFormat="1" ht="16.5" customHeight="1" x14ac:dyDescent="0.25">
      <c r="A144" s="169" t="s">
        <v>104</v>
      </c>
      <c r="B144" s="169"/>
      <c r="C144" s="118" t="s">
        <v>105</v>
      </c>
      <c r="D144" s="118" t="s">
        <v>106</v>
      </c>
      <c r="E144" s="118" t="s">
        <v>107</v>
      </c>
      <c r="F144" s="118" t="s">
        <v>108</v>
      </c>
      <c r="G144" s="118" t="s">
        <v>109</v>
      </c>
      <c r="H144" s="118" t="s">
        <v>110</v>
      </c>
      <c r="I144" s="57" t="s">
        <v>111</v>
      </c>
      <c r="J144" s="58"/>
      <c r="L144" s="58"/>
    </row>
    <row r="145" spans="1:12" ht="16.5" customHeight="1" x14ac:dyDescent="0.25">
      <c r="A145" s="170">
        <f>I46</f>
        <v>2098.0272727272727</v>
      </c>
      <c r="B145" s="170"/>
      <c r="C145" s="119">
        <f>I66</f>
        <v>772.07403636363642</v>
      </c>
      <c r="D145" s="119">
        <f>I78</f>
        <v>534.87736699090908</v>
      </c>
      <c r="E145" s="119">
        <f>I85</f>
        <v>149.29562072727273</v>
      </c>
      <c r="F145" s="119">
        <f>I89</f>
        <v>196.83487105265456</v>
      </c>
      <c r="G145" s="119">
        <f>I102</f>
        <v>749.45136363636357</v>
      </c>
      <c r="H145" s="119">
        <f>A145+C145+D145+E145+F145+G145</f>
        <v>4500.5605314981094</v>
      </c>
      <c r="I145" s="119">
        <f>H145-I143</f>
        <v>4340.4421678617455</v>
      </c>
      <c r="J145" s="32"/>
      <c r="L145" s="2"/>
    </row>
    <row r="146" spans="1:12" ht="4.5" customHeight="1" x14ac:dyDescent="0.25"/>
    <row r="147" spans="1:12" ht="12" customHeight="1" x14ac:dyDescent="0.25">
      <c r="A147" s="162" t="s">
        <v>117</v>
      </c>
      <c r="B147" s="162"/>
      <c r="C147" s="162"/>
      <c r="D147" s="162"/>
      <c r="E147" s="162"/>
      <c r="F147" s="162"/>
      <c r="G147" s="162"/>
      <c r="H147" s="45">
        <f>H127+H137+H141</f>
        <v>0</v>
      </c>
      <c r="I147" s="46">
        <f>I127+I137+I141</f>
        <v>0</v>
      </c>
    </row>
    <row r="148" spans="1:12" ht="4.5" customHeight="1" x14ac:dyDescent="0.25"/>
    <row r="149" spans="1:12" ht="11.25" customHeight="1" x14ac:dyDescent="0.25">
      <c r="A149" s="144" t="s">
        <v>118</v>
      </c>
      <c r="B149" s="144"/>
      <c r="C149" s="144"/>
      <c r="D149" s="144"/>
      <c r="E149" s="144"/>
      <c r="F149" s="144"/>
      <c r="G149" s="144"/>
      <c r="H149" s="144"/>
      <c r="I149" s="144"/>
    </row>
    <row r="150" spans="1:12" ht="33.75" customHeight="1" x14ac:dyDescent="0.25">
      <c r="A150" s="20" t="s">
        <v>31</v>
      </c>
      <c r="B150" s="145" t="s">
        <v>203</v>
      </c>
      <c r="C150" s="145"/>
      <c r="D150" s="145"/>
      <c r="E150" s="145"/>
      <c r="F150" s="145"/>
      <c r="G150" s="145"/>
      <c r="H150" s="20" t="s">
        <v>33</v>
      </c>
      <c r="I150" s="20" t="s">
        <v>34</v>
      </c>
    </row>
    <row r="151" spans="1:12" ht="15" customHeight="1" x14ac:dyDescent="0.25">
      <c r="A151" s="106">
        <v>1</v>
      </c>
      <c r="B151" s="125" t="s">
        <v>119</v>
      </c>
      <c r="C151" s="125"/>
      <c r="D151" s="125"/>
      <c r="E151" s="125"/>
      <c r="F151" s="125"/>
      <c r="G151" s="125"/>
      <c r="H151" s="21">
        <f>I151/$I$116</f>
        <v>7.4074074074074077E-3</v>
      </c>
      <c r="I151" s="121">
        <f>($D$161/$E$162)*H161</f>
        <v>33.337485418504514</v>
      </c>
    </row>
    <row r="152" spans="1:12" ht="15" customHeight="1" x14ac:dyDescent="0.25">
      <c r="A152" s="106">
        <v>2</v>
      </c>
      <c r="B152" s="125" t="s">
        <v>120</v>
      </c>
      <c r="C152" s="125"/>
      <c r="D152" s="125"/>
      <c r="E152" s="125"/>
      <c r="F152" s="125"/>
      <c r="G152" s="125"/>
      <c r="H152" s="21">
        <f>I152/$I$116</f>
        <v>3.4188034188034185E-2</v>
      </c>
      <c r="I152" s="121">
        <f>($D$161/$E$162)*H162</f>
        <v>153.86531731617467</v>
      </c>
    </row>
    <row r="153" spans="1:12" ht="15" customHeight="1" x14ac:dyDescent="0.25">
      <c r="A153" s="106">
        <v>3</v>
      </c>
      <c r="B153" s="125" t="s">
        <v>11</v>
      </c>
      <c r="C153" s="125"/>
      <c r="D153" s="125"/>
      <c r="E153" s="125"/>
      <c r="F153" s="125"/>
      <c r="G153" s="125"/>
      <c r="H153" s="21">
        <f>I153/$I$116</f>
        <v>3.4188034188034185E-2</v>
      </c>
      <c r="I153" s="121">
        <f>($D$161/$E$162)*H163</f>
        <v>153.86531731617467</v>
      </c>
    </row>
    <row r="154" spans="1:12" ht="15" customHeight="1" x14ac:dyDescent="0.25">
      <c r="A154" s="106">
        <v>4</v>
      </c>
      <c r="B154" s="125" t="s">
        <v>205</v>
      </c>
      <c r="C154" s="125"/>
      <c r="D154" s="125"/>
      <c r="E154" s="125"/>
      <c r="F154" s="125"/>
      <c r="G154" s="125"/>
      <c r="H154" s="21">
        <f>I154/$I$116</f>
        <v>0</v>
      </c>
      <c r="I154" s="121">
        <f>($D$161/$E$162)*G164</f>
        <v>0</v>
      </c>
    </row>
    <row r="155" spans="1:12" ht="15" customHeight="1" x14ac:dyDescent="0.25">
      <c r="A155" s="106">
        <v>5</v>
      </c>
      <c r="B155" s="125" t="s">
        <v>121</v>
      </c>
      <c r="C155" s="125"/>
      <c r="D155" s="125"/>
      <c r="E155" s="125"/>
      <c r="F155" s="125"/>
      <c r="G155" s="125"/>
      <c r="H155" s="21">
        <f>I155/$I$116</f>
        <v>0</v>
      </c>
      <c r="I155" s="121">
        <f>($D$161/$E$162)*G165</f>
        <v>0</v>
      </c>
    </row>
    <row r="156" spans="1:12" ht="15" customHeight="1" x14ac:dyDescent="0.25">
      <c r="A156" s="141" t="s">
        <v>122</v>
      </c>
      <c r="B156" s="141"/>
      <c r="C156" s="141"/>
      <c r="D156" s="141"/>
      <c r="E156" s="141"/>
      <c r="F156" s="141"/>
      <c r="G156" s="141"/>
      <c r="H156" s="23">
        <f>H151+H152+H153+H154+H155</f>
        <v>7.5783475783475773E-2</v>
      </c>
      <c r="I156" s="24">
        <f>SUM(I151:I155)</f>
        <v>341.06812005085385</v>
      </c>
    </row>
    <row r="157" spans="1:12" ht="11.25" customHeight="1" x14ac:dyDescent="0.25">
      <c r="A157" s="104" t="s">
        <v>124</v>
      </c>
      <c r="B157" s="152" t="s">
        <v>123</v>
      </c>
      <c r="C157" s="152"/>
      <c r="D157" s="152"/>
      <c r="E157" s="152"/>
      <c r="F157" s="152"/>
      <c r="G157" s="152"/>
      <c r="H157" s="152"/>
      <c r="I157" s="152"/>
    </row>
    <row r="158" spans="1:12" ht="18.75" customHeight="1" x14ac:dyDescent="0.25">
      <c r="A158" s="104" t="s">
        <v>204</v>
      </c>
      <c r="B158" s="173" t="s">
        <v>125</v>
      </c>
      <c r="C158" s="173"/>
      <c r="D158" s="173"/>
      <c r="E158" s="173"/>
      <c r="F158" s="173"/>
      <c r="G158" s="173"/>
      <c r="H158" s="173"/>
      <c r="I158" s="173"/>
    </row>
    <row r="159" spans="1:12" ht="13.5" customHeight="1" x14ac:dyDescent="0.25">
      <c r="A159" s="157" t="s">
        <v>126</v>
      </c>
      <c r="B159" s="157"/>
      <c r="C159" s="157"/>
      <c r="D159" s="157"/>
      <c r="E159" s="157"/>
      <c r="F159" s="157"/>
      <c r="G159" s="157"/>
      <c r="H159" s="157"/>
      <c r="I159" s="157"/>
    </row>
    <row r="160" spans="1:12" ht="13.5" customHeight="1" x14ac:dyDescent="0.25">
      <c r="A160" s="139" t="s">
        <v>127</v>
      </c>
      <c r="B160" s="139"/>
      <c r="C160" s="106" t="s">
        <v>128</v>
      </c>
      <c r="D160" s="134" t="s">
        <v>129</v>
      </c>
      <c r="E160" s="134"/>
      <c r="F160" s="219" t="s">
        <v>130</v>
      </c>
      <c r="G160" s="214" t="s">
        <v>131</v>
      </c>
      <c r="H160" s="206" t="s">
        <v>132</v>
      </c>
      <c r="I160" s="206"/>
    </row>
    <row r="161" spans="1:10" ht="13.5" customHeight="1" x14ac:dyDescent="0.25">
      <c r="A161" s="176">
        <f>I116</f>
        <v>4500.5605314981094</v>
      </c>
      <c r="B161" s="176"/>
      <c r="C161" s="121">
        <f>I147</f>
        <v>0</v>
      </c>
      <c r="D161" s="177">
        <f>A161+C161</f>
        <v>4500.5605314981094</v>
      </c>
      <c r="E161" s="177"/>
      <c r="F161" s="219" t="str">
        <f>B151</f>
        <v>PIS</v>
      </c>
      <c r="G161" s="217">
        <v>1.6500000000000001E-2</v>
      </c>
      <c r="H161" s="207">
        <v>6.4999999999999997E-3</v>
      </c>
      <c r="I161" s="207"/>
      <c r="J161" s="32"/>
    </row>
    <row r="162" spans="1:10" ht="13.5" customHeight="1" x14ac:dyDescent="0.25">
      <c r="A162" s="213" t="s">
        <v>133</v>
      </c>
      <c r="B162" s="213"/>
      <c r="C162" s="214">
        <v>1</v>
      </c>
      <c r="D162" s="215">
        <f>G166/1</f>
        <v>0.1225</v>
      </c>
      <c r="E162" s="216">
        <f>C162-D162</f>
        <v>0.87749999999999995</v>
      </c>
      <c r="F162" s="219" t="str">
        <f>B152</f>
        <v>COFINS</v>
      </c>
      <c r="G162" s="217">
        <v>7.5999999999999998E-2</v>
      </c>
      <c r="H162" s="207">
        <v>0.03</v>
      </c>
      <c r="I162" s="207"/>
    </row>
    <row r="163" spans="1:10" ht="13.5" customHeight="1" x14ac:dyDescent="0.25">
      <c r="A163" s="209" t="s">
        <v>134</v>
      </c>
      <c r="B163" s="209"/>
      <c r="C163" s="210">
        <v>1</v>
      </c>
      <c r="D163" s="211">
        <f>H166</f>
        <v>6.6500000000000004E-2</v>
      </c>
      <c r="E163" s="212">
        <f>C163-D163</f>
        <v>0.9335</v>
      </c>
      <c r="F163" s="219" t="str">
        <f>B153</f>
        <v>ISS</v>
      </c>
      <c r="G163" s="217">
        <f>I11</f>
        <v>0.03</v>
      </c>
      <c r="H163" s="207">
        <f>I11</f>
        <v>0.03</v>
      </c>
      <c r="I163" s="207"/>
    </row>
    <row r="164" spans="1:10" ht="13.5" customHeight="1" x14ac:dyDescent="0.25">
      <c r="A164" s="174" t="s">
        <v>135</v>
      </c>
      <c r="B164" s="174"/>
      <c r="C164" s="106">
        <v>1</v>
      </c>
      <c r="D164" s="61">
        <v>0.09</v>
      </c>
      <c r="E164" s="62">
        <f>C164-D164</f>
        <v>0.91</v>
      </c>
      <c r="F164" s="219" t="s">
        <v>136</v>
      </c>
      <c r="G164" s="217">
        <v>0</v>
      </c>
      <c r="H164" s="207">
        <v>0</v>
      </c>
      <c r="I164" s="207"/>
    </row>
    <row r="165" spans="1:10" ht="13.5" customHeight="1" x14ac:dyDescent="0.25">
      <c r="A165" s="175" t="s">
        <v>137</v>
      </c>
      <c r="B165" s="175" t="s">
        <v>138</v>
      </c>
      <c r="C165" s="175"/>
      <c r="D165" s="175"/>
      <c r="E165" s="175"/>
      <c r="F165" s="220" t="s">
        <v>207</v>
      </c>
      <c r="G165" s="217">
        <v>0</v>
      </c>
      <c r="H165" s="207">
        <v>0</v>
      </c>
      <c r="I165" s="207"/>
    </row>
    <row r="166" spans="1:10" ht="18" customHeight="1" x14ac:dyDescent="0.25">
      <c r="A166" s="175"/>
      <c r="B166" s="175"/>
      <c r="C166" s="175"/>
      <c r="D166" s="175"/>
      <c r="E166" s="175"/>
      <c r="F166" s="221" t="s">
        <v>139</v>
      </c>
      <c r="G166" s="218">
        <f>SUM(G161:G165)</f>
        <v>0.1225</v>
      </c>
      <c r="H166" s="208">
        <f>SUM(H161:I165)</f>
        <v>6.6500000000000004E-2</v>
      </c>
      <c r="I166" s="208"/>
    </row>
    <row r="167" spans="1:10" ht="18" customHeight="1" x14ac:dyDescent="0.25">
      <c r="A167" s="104" t="s">
        <v>206</v>
      </c>
      <c r="B167" s="173" t="s">
        <v>141</v>
      </c>
      <c r="C167" s="173"/>
      <c r="D167" s="173"/>
      <c r="E167" s="173"/>
      <c r="F167" s="173"/>
      <c r="G167" s="173"/>
      <c r="H167" s="173"/>
      <c r="I167" s="173"/>
    </row>
    <row r="168" spans="1:10" ht="4.5" customHeight="1" x14ac:dyDescent="0.25">
      <c r="A168" s="63"/>
      <c r="B168" s="178"/>
      <c r="C168" s="178"/>
      <c r="D168" s="178"/>
      <c r="E168" s="178"/>
      <c r="F168" s="178"/>
      <c r="G168" s="178"/>
      <c r="H168" s="178"/>
      <c r="I168" s="178"/>
    </row>
    <row r="169" spans="1:10" ht="12" customHeight="1" x14ac:dyDescent="0.25">
      <c r="A169" s="162" t="s">
        <v>142</v>
      </c>
      <c r="B169" s="162"/>
      <c r="C169" s="162"/>
      <c r="D169" s="162"/>
      <c r="E169" s="162"/>
      <c r="F169" s="162"/>
      <c r="G169" s="162"/>
      <c r="H169" s="45">
        <f>H156</f>
        <v>7.5783475783475773E-2</v>
      </c>
      <c r="I169" s="46">
        <f>I156</f>
        <v>341.06812005085385</v>
      </c>
    </row>
    <row r="170" spans="1:10" ht="4.5" customHeight="1" x14ac:dyDescent="0.25"/>
    <row r="171" spans="1:10" ht="11.25" customHeight="1" x14ac:dyDescent="0.25">
      <c r="A171" s="179" t="s">
        <v>143</v>
      </c>
      <c r="B171" s="179"/>
      <c r="C171" s="179"/>
      <c r="D171" s="179"/>
      <c r="E171" s="179"/>
      <c r="F171" s="179"/>
      <c r="G171" s="179"/>
      <c r="H171" s="179"/>
      <c r="I171" s="179"/>
    </row>
    <row r="172" spans="1:10" ht="11.25" customHeight="1" x14ac:dyDescent="0.25">
      <c r="A172" s="144" t="s">
        <v>30</v>
      </c>
      <c r="B172" s="144"/>
      <c r="C172" s="144"/>
      <c r="D172" s="144"/>
      <c r="E172" s="144"/>
      <c r="F172" s="144"/>
      <c r="G172" s="144"/>
      <c r="H172" s="144"/>
      <c r="I172" s="144"/>
    </row>
    <row r="173" spans="1:10" ht="15" customHeight="1" x14ac:dyDescent="0.25">
      <c r="A173" s="106">
        <v>1</v>
      </c>
      <c r="B173" s="125" t="s">
        <v>144</v>
      </c>
      <c r="C173" s="125"/>
      <c r="D173" s="125"/>
      <c r="E173" s="125"/>
      <c r="F173" s="125"/>
      <c r="G173" s="125"/>
      <c r="H173" s="21">
        <f>I173/$G$196</f>
        <v>0.43333089415192122</v>
      </c>
      <c r="I173" s="64">
        <f>I46</f>
        <v>2098.0272727272727</v>
      </c>
    </row>
    <row r="174" spans="1:10" ht="15" customHeight="1" x14ac:dyDescent="0.25">
      <c r="A174" s="106">
        <v>2</v>
      </c>
      <c r="B174" s="125" t="s">
        <v>145</v>
      </c>
      <c r="C174" s="125"/>
      <c r="D174" s="125"/>
      <c r="E174" s="125"/>
      <c r="F174" s="125"/>
      <c r="G174" s="125"/>
      <c r="H174" s="21">
        <f>I174/$G$196</f>
        <v>0.34143095518191158</v>
      </c>
      <c r="I174" s="64">
        <f>I66+I78+I85+I89</f>
        <v>1653.0818951344729</v>
      </c>
    </row>
    <row r="175" spans="1:10" ht="15" customHeight="1" x14ac:dyDescent="0.25">
      <c r="A175" s="106">
        <v>3</v>
      </c>
      <c r="B175" s="125" t="s">
        <v>146</v>
      </c>
      <c r="C175" s="125"/>
      <c r="D175" s="125"/>
      <c r="E175" s="125"/>
      <c r="F175" s="125"/>
      <c r="G175" s="125"/>
      <c r="H175" s="21">
        <f>I175/$G$196</f>
        <v>0.15479323541192996</v>
      </c>
      <c r="I175" s="64">
        <f>I102</f>
        <v>749.45136363636357</v>
      </c>
    </row>
    <row r="176" spans="1:10" s="26" customFormat="1" ht="15" customHeight="1" x14ac:dyDescent="0.25">
      <c r="A176" s="162" t="s">
        <v>147</v>
      </c>
      <c r="B176" s="162"/>
      <c r="C176" s="162"/>
      <c r="D176" s="162"/>
      <c r="E176" s="162"/>
      <c r="F176" s="162"/>
      <c r="G176" s="162"/>
      <c r="H176" s="45">
        <f>H173+H174+H175</f>
        <v>0.92955508474576276</v>
      </c>
      <c r="I176" s="46">
        <f>SUM(I173:I175)</f>
        <v>4500.5605314981094</v>
      </c>
      <c r="J176" s="33"/>
    </row>
    <row r="177" spans="1:11" ht="4.5" customHeight="1" x14ac:dyDescent="0.25"/>
    <row r="178" spans="1:11" ht="11.25" customHeight="1" x14ac:dyDescent="0.25">
      <c r="A178" s="144" t="s">
        <v>95</v>
      </c>
      <c r="B178" s="144"/>
      <c r="C178" s="144"/>
      <c r="D178" s="144"/>
      <c r="E178" s="144"/>
      <c r="F178" s="144"/>
      <c r="G178" s="144"/>
      <c r="H178" s="144"/>
      <c r="I178" s="144"/>
    </row>
    <row r="179" spans="1:11" ht="15" customHeight="1" x14ac:dyDescent="0.25">
      <c r="A179" s="106">
        <v>1</v>
      </c>
      <c r="B179" s="125" t="s">
        <v>148</v>
      </c>
      <c r="C179" s="125"/>
      <c r="D179" s="125"/>
      <c r="E179" s="125"/>
      <c r="F179" s="125"/>
      <c r="G179" s="125"/>
      <c r="H179" s="21">
        <f>I179/$G$196</f>
        <v>0</v>
      </c>
      <c r="I179" s="121">
        <f>I127</f>
        <v>0</v>
      </c>
    </row>
    <row r="180" spans="1:11" ht="15" customHeight="1" x14ac:dyDescent="0.25">
      <c r="A180" s="106">
        <v>2</v>
      </c>
      <c r="B180" s="125" t="s">
        <v>149</v>
      </c>
      <c r="C180" s="125"/>
      <c r="D180" s="125"/>
      <c r="E180" s="125"/>
      <c r="F180" s="125"/>
      <c r="G180" s="125"/>
      <c r="H180" s="21">
        <f>I180/$G$196</f>
        <v>0</v>
      </c>
      <c r="I180" s="121">
        <f>I137</f>
        <v>0</v>
      </c>
    </row>
    <row r="181" spans="1:11" ht="15" customHeight="1" x14ac:dyDescent="0.25">
      <c r="A181" s="106">
        <v>3</v>
      </c>
      <c r="B181" s="125" t="s">
        <v>150</v>
      </c>
      <c r="C181" s="125"/>
      <c r="D181" s="125"/>
      <c r="E181" s="125"/>
      <c r="F181" s="125"/>
      <c r="G181" s="125"/>
      <c r="H181" s="21">
        <f>I181/$G$196</f>
        <v>0</v>
      </c>
      <c r="I181" s="121">
        <f>I141</f>
        <v>0</v>
      </c>
    </row>
    <row r="182" spans="1:11" ht="15" customHeight="1" x14ac:dyDescent="0.25">
      <c r="A182" s="162" t="s">
        <v>151</v>
      </c>
      <c r="B182" s="162"/>
      <c r="C182" s="162"/>
      <c r="D182" s="162"/>
      <c r="E182" s="162"/>
      <c r="F182" s="162"/>
      <c r="G182" s="162"/>
      <c r="H182" s="45">
        <f>H179+H180+H181</f>
        <v>0</v>
      </c>
      <c r="I182" s="46">
        <f>I179+I180+I181</f>
        <v>0</v>
      </c>
    </row>
    <row r="183" spans="1:11" ht="4.5" customHeight="1" x14ac:dyDescent="0.25"/>
    <row r="184" spans="1:11" ht="11.25" customHeight="1" x14ac:dyDescent="0.25">
      <c r="A184" s="144" t="s">
        <v>118</v>
      </c>
      <c r="B184" s="144"/>
      <c r="C184" s="144"/>
      <c r="D184" s="144"/>
      <c r="E184" s="144"/>
      <c r="F184" s="144"/>
      <c r="G184" s="144"/>
      <c r="H184" s="144"/>
      <c r="I184" s="144"/>
    </row>
    <row r="185" spans="1:11" ht="15" customHeight="1" x14ac:dyDescent="0.25">
      <c r="A185" s="106">
        <v>1</v>
      </c>
      <c r="B185" s="125" t="s">
        <v>152</v>
      </c>
      <c r="C185" s="125"/>
      <c r="D185" s="125"/>
      <c r="E185" s="125"/>
      <c r="F185" s="125"/>
      <c r="G185" s="125"/>
      <c r="H185" s="21">
        <f>I185/$G$196</f>
        <v>7.0444915254237295E-2</v>
      </c>
      <c r="I185" s="121">
        <f>I156</f>
        <v>341.06812005085385</v>
      </c>
    </row>
    <row r="186" spans="1:11" ht="15" customHeight="1" x14ac:dyDescent="0.25">
      <c r="A186" s="162" t="s">
        <v>153</v>
      </c>
      <c r="B186" s="162"/>
      <c r="C186" s="162"/>
      <c r="D186" s="162"/>
      <c r="E186" s="162"/>
      <c r="F186" s="162"/>
      <c r="G186" s="162"/>
      <c r="H186" s="45">
        <f>H185</f>
        <v>7.0444915254237295E-2</v>
      </c>
      <c r="I186" s="46">
        <f>I156</f>
        <v>341.06812005085385</v>
      </c>
      <c r="K186" s="39"/>
    </row>
    <row r="187" spans="1:11" ht="4.5" customHeight="1" x14ac:dyDescent="0.25"/>
    <row r="188" spans="1:11" ht="11.25" customHeight="1" x14ac:dyDescent="0.25">
      <c r="A188" s="184" t="s">
        <v>174</v>
      </c>
      <c r="B188" s="184"/>
      <c r="C188" s="184"/>
      <c r="D188" s="184"/>
      <c r="E188" s="184"/>
      <c r="F188" s="184"/>
      <c r="G188" s="184"/>
      <c r="H188" s="184"/>
      <c r="I188" s="184"/>
    </row>
    <row r="189" spans="1:11" ht="4.9000000000000004" customHeight="1" x14ac:dyDescent="0.25">
      <c r="A189" s="180"/>
      <c r="B189" s="180"/>
      <c r="C189" s="180"/>
      <c r="D189" s="180"/>
      <c r="E189" s="180"/>
      <c r="F189" s="180"/>
      <c r="G189" s="180"/>
      <c r="H189" s="180"/>
      <c r="I189" s="180"/>
    </row>
    <row r="190" spans="1:11" ht="22.5" customHeight="1" x14ac:dyDescent="0.25">
      <c r="A190" s="181" t="s">
        <v>187</v>
      </c>
      <c r="B190" s="182"/>
      <c r="C190" s="182"/>
      <c r="D190" s="182"/>
      <c r="E190" s="182"/>
      <c r="F190" s="182"/>
      <c r="G190" s="182"/>
      <c r="H190" s="183"/>
      <c r="I190" s="87">
        <f>I123*H196</f>
        <v>0</v>
      </c>
    </row>
    <row r="191" spans="1:11" ht="4.5" customHeight="1" x14ac:dyDescent="0.25">
      <c r="A191" s="107"/>
      <c r="B191" s="107"/>
      <c r="C191" s="107"/>
      <c r="D191" s="107"/>
      <c r="E191" s="107"/>
      <c r="F191" s="107"/>
      <c r="G191" s="88"/>
      <c r="H191" s="88"/>
      <c r="I191" s="88"/>
    </row>
    <row r="192" spans="1:11" ht="40.5" customHeight="1" x14ac:dyDescent="0.25">
      <c r="A192" s="184" t="s">
        <v>172</v>
      </c>
      <c r="B192" s="184"/>
      <c r="C192" s="184"/>
      <c r="D192" s="184"/>
      <c r="E192" s="184"/>
      <c r="F192" s="181"/>
      <c r="G192" s="185" t="s">
        <v>176</v>
      </c>
      <c r="H192" s="186"/>
      <c r="I192" s="187"/>
    </row>
    <row r="193" spans="1:9" ht="11.25" customHeight="1" x14ac:dyDescent="0.25">
      <c r="A193" s="184"/>
      <c r="B193" s="184"/>
      <c r="C193" s="184"/>
      <c r="D193" s="184"/>
      <c r="E193" s="184"/>
      <c r="F193" s="184"/>
      <c r="G193" s="89"/>
      <c r="H193" s="90"/>
      <c r="I193" s="91">
        <f>((H70+H76+H77+H82+H83+H84)+((H70+H76+H77+H82+H83+H84)*H66))*I46*H196</f>
        <v>807.78714334232734</v>
      </c>
    </row>
    <row r="194" spans="1:9" ht="4.9000000000000004" customHeight="1" x14ac:dyDescent="0.25">
      <c r="A194" s="180"/>
      <c r="B194" s="180"/>
      <c r="C194" s="180"/>
      <c r="D194" s="180"/>
      <c r="E194" s="180"/>
      <c r="F194" s="180"/>
      <c r="G194" s="180"/>
      <c r="H194" s="180"/>
      <c r="I194" s="180"/>
    </row>
    <row r="195" spans="1:9" ht="35.450000000000003" customHeight="1" x14ac:dyDescent="0.25">
      <c r="A195" s="188" t="s">
        <v>173</v>
      </c>
      <c r="B195" s="189"/>
      <c r="C195" s="189"/>
      <c r="D195" s="189"/>
      <c r="E195" s="189"/>
      <c r="F195" s="190"/>
      <c r="G195" s="73" t="s">
        <v>154</v>
      </c>
      <c r="H195" s="73" t="s">
        <v>155</v>
      </c>
      <c r="I195" s="73" t="s">
        <v>156</v>
      </c>
    </row>
    <row r="196" spans="1:9" ht="14.45" customHeight="1" x14ac:dyDescent="0.25">
      <c r="A196" s="191"/>
      <c r="B196" s="192"/>
      <c r="C196" s="192"/>
      <c r="D196" s="192"/>
      <c r="E196" s="192"/>
      <c r="F196" s="193"/>
      <c r="G196" s="81">
        <f>I176+I182+I186</f>
        <v>4841.6286515489628</v>
      </c>
      <c r="H196" s="108">
        <f>IF(D6="12x36",2,1)</f>
        <v>1</v>
      </c>
      <c r="I196" s="82">
        <f>G196*H196</f>
        <v>4841.6286515489628</v>
      </c>
    </row>
  </sheetData>
  <mergeCells count="183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5:B105"/>
    <mergeCell ref="A106:B106"/>
    <mergeCell ref="A108:I108"/>
    <mergeCell ref="A109:B109"/>
    <mergeCell ref="A110:B110"/>
    <mergeCell ref="A112:E112"/>
    <mergeCell ref="F112:I112"/>
    <mergeCell ref="B99:G99"/>
    <mergeCell ref="B100:G100"/>
    <mergeCell ref="B101:G101"/>
    <mergeCell ref="A102:G102"/>
    <mergeCell ref="B103:G103"/>
    <mergeCell ref="A104:I104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96"/>
  <sheetViews>
    <sheetView showGridLines="0" view="pageBreakPreview" topLeftCell="A142" zoomScale="130" zoomScaleNormal="130" zoomScaleSheetLayoutView="130" zoomScalePageLayoutView="130" workbookViewId="0">
      <selection activeCell="I154" sqref="I154"/>
    </sheetView>
  </sheetViews>
  <sheetFormatPr defaultColWidth="9.28515625" defaultRowHeight="11.25" x14ac:dyDescent="0.25"/>
  <cols>
    <col min="1" max="1" width="2.7109375" style="110" customWidth="1"/>
    <col min="2" max="2" width="11.42578125" style="110" customWidth="1"/>
    <col min="3" max="3" width="12.28515625" style="110" customWidth="1"/>
    <col min="4" max="4" width="12.7109375" style="110" customWidth="1"/>
    <col min="5" max="5" width="12.28515625" style="110" customWidth="1"/>
    <col min="6" max="6" width="11.5703125" style="110" customWidth="1"/>
    <col min="7" max="7" width="11.42578125" style="110" customWidth="1"/>
    <col min="8" max="8" width="9.42578125" style="110" customWidth="1"/>
    <col min="9" max="9" width="11.5703125" style="110" customWidth="1"/>
    <col min="10" max="10" width="11.28515625" style="2" customWidth="1"/>
    <col min="11" max="11" width="10" style="110" customWidth="1"/>
    <col min="12" max="12" width="9.28515625" style="110"/>
    <col min="13" max="15" width="22.42578125" style="110" customWidth="1"/>
    <col min="16" max="16384" width="9.28515625" style="110"/>
  </cols>
  <sheetData>
    <row r="1" spans="1:11" ht="27.75" customHeight="1" x14ac:dyDescent="0.25">
      <c r="A1" s="126" t="s">
        <v>0</v>
      </c>
      <c r="B1" s="126"/>
      <c r="C1" s="126"/>
      <c r="D1" s="126"/>
      <c r="E1" s="126"/>
      <c r="F1" s="126"/>
      <c r="G1" s="126"/>
      <c r="H1" s="126"/>
      <c r="I1" s="126"/>
      <c r="K1" s="3"/>
    </row>
    <row r="2" spans="1:11" ht="22.5" customHeight="1" x14ac:dyDescent="0.25">
      <c r="A2" s="126" t="s">
        <v>1</v>
      </c>
      <c r="B2" s="126"/>
      <c r="C2" s="127" t="s">
        <v>208</v>
      </c>
      <c r="D2" s="127"/>
      <c r="E2" s="128" t="s">
        <v>236</v>
      </c>
      <c r="F2" s="128"/>
      <c r="G2" s="128"/>
      <c r="H2" s="128"/>
      <c r="I2" s="128"/>
    </row>
    <row r="3" spans="1:11" ht="11.25" customHeight="1" x14ac:dyDescent="0.25">
      <c r="A3" s="126" t="s">
        <v>2</v>
      </c>
      <c r="B3" s="126"/>
      <c r="C3" s="4"/>
      <c r="D3" s="122"/>
      <c r="E3" s="6" t="s">
        <v>3</v>
      </c>
      <c r="F3" s="4"/>
      <c r="G3" s="122"/>
      <c r="H3" s="122"/>
      <c r="I3" s="122"/>
    </row>
    <row r="4" spans="1:11" ht="4.5" customHeight="1" x14ac:dyDescent="0.25"/>
    <row r="5" spans="1:11" ht="18.75" customHeight="1" x14ac:dyDescent="0.25">
      <c r="A5" s="124" t="s">
        <v>4</v>
      </c>
      <c r="B5" s="124"/>
      <c r="C5" s="124"/>
      <c r="D5" s="129" t="s">
        <v>212</v>
      </c>
      <c r="E5" s="129"/>
      <c r="F5" s="129"/>
      <c r="G5" s="130" t="str">
        <f>IF(D6="12x36","Regime de trabalho:","Quantidade de HORAS/MÊS")</f>
        <v>Quantidade de HORAS/MÊS</v>
      </c>
      <c r="H5" s="130"/>
      <c r="I5" s="131">
        <f>IF(D6="12x36",D6,5*D6)</f>
        <v>200</v>
      </c>
    </row>
    <row r="6" spans="1:11" ht="18.75" customHeight="1" x14ac:dyDescent="0.25">
      <c r="A6" s="124" t="str">
        <f>IF(D6="12x36","Regime de trabalho:","Regime de trabalho (horas semanais):")</f>
        <v>Regime de trabalho (horas semanais):</v>
      </c>
      <c r="B6" s="124"/>
      <c r="C6" s="124"/>
      <c r="D6" s="124">
        <v>40</v>
      </c>
      <c r="E6" s="124"/>
      <c r="F6" s="124"/>
      <c r="G6" s="130"/>
      <c r="H6" s="130"/>
      <c r="I6" s="131"/>
    </row>
    <row r="7" spans="1:11" ht="22.5" customHeight="1" x14ac:dyDescent="0.25">
      <c r="A7" s="124" t="s">
        <v>5</v>
      </c>
      <c r="B7" s="124"/>
      <c r="C7" s="124"/>
      <c r="D7" s="125" t="s">
        <v>235</v>
      </c>
      <c r="E7" s="125"/>
      <c r="F7" s="125"/>
      <c r="G7" s="132" t="s">
        <v>6</v>
      </c>
      <c r="H7" s="132"/>
      <c r="I7" s="123" t="s">
        <v>175</v>
      </c>
    </row>
    <row r="8" spans="1:11" ht="22.5" customHeight="1" x14ac:dyDescent="0.25">
      <c r="A8" s="124" t="s">
        <v>7</v>
      </c>
      <c r="B8" s="124"/>
      <c r="C8" s="124"/>
      <c r="D8" s="125" t="s">
        <v>14</v>
      </c>
      <c r="E8" s="125"/>
      <c r="F8" s="125"/>
      <c r="G8" s="132"/>
      <c r="H8" s="132"/>
      <c r="I8" s="123"/>
    </row>
    <row r="9" spans="1:11" ht="24.75" customHeight="1" x14ac:dyDescent="0.25">
      <c r="A9" s="124" t="s">
        <v>8</v>
      </c>
      <c r="B9" s="124"/>
      <c r="C9" s="124"/>
      <c r="D9" s="124" t="s">
        <v>224</v>
      </c>
      <c r="E9" s="124"/>
      <c r="F9" s="124"/>
      <c r="G9" s="132" t="s">
        <v>9</v>
      </c>
      <c r="H9" s="132"/>
      <c r="I9" s="112" t="s">
        <v>175</v>
      </c>
    </row>
    <row r="10" spans="1:11" ht="32.25" customHeight="1" x14ac:dyDescent="0.25">
      <c r="A10" s="133" t="s">
        <v>168</v>
      </c>
      <c r="B10" s="133"/>
      <c r="C10" s="133"/>
      <c r="D10" s="133"/>
      <c r="E10" s="133"/>
      <c r="F10" s="133"/>
      <c r="G10" s="111" t="s">
        <v>10</v>
      </c>
      <c r="H10" s="114">
        <v>220</v>
      </c>
      <c r="I10" s="10">
        <v>2307.83</v>
      </c>
    </row>
    <row r="11" spans="1:11" ht="11.25" customHeight="1" x14ac:dyDescent="0.25">
      <c r="A11" s="134" t="s">
        <v>11</v>
      </c>
      <c r="B11" s="134"/>
      <c r="C11" s="134"/>
      <c r="D11" s="134"/>
      <c r="E11" s="134"/>
      <c r="F11" s="134"/>
      <c r="G11" s="114" t="str">
        <f>D9</f>
        <v>Santa Cruz do Sul</v>
      </c>
      <c r="H11" s="114" t="s">
        <v>12</v>
      </c>
      <c r="I11" s="11">
        <v>2.5000000000000001E-2</v>
      </c>
    </row>
    <row r="12" spans="1:11" ht="15" customHeight="1" x14ac:dyDescent="0.25">
      <c r="A12" s="134" t="s">
        <v>13</v>
      </c>
      <c r="B12" s="134"/>
      <c r="C12" s="134"/>
      <c r="D12" s="134"/>
      <c r="E12" s="134"/>
      <c r="F12" s="134"/>
      <c r="G12" s="135" t="s">
        <v>14</v>
      </c>
      <c r="H12" s="114" t="s">
        <v>15</v>
      </c>
      <c r="I12" s="10">
        <v>5.5</v>
      </c>
    </row>
    <row r="13" spans="1:11" x14ac:dyDescent="0.25">
      <c r="A13" s="134"/>
      <c r="B13" s="134"/>
      <c r="C13" s="134"/>
      <c r="D13" s="134"/>
      <c r="E13" s="134"/>
      <c r="F13" s="134"/>
      <c r="G13" s="135"/>
      <c r="H13" s="114" t="s">
        <v>16</v>
      </c>
      <c r="I13" s="12">
        <v>22</v>
      </c>
    </row>
    <row r="14" spans="1:11" x14ac:dyDescent="0.25">
      <c r="A14" s="134"/>
      <c r="B14" s="134"/>
      <c r="C14" s="134"/>
      <c r="D14" s="134"/>
      <c r="E14" s="134"/>
      <c r="F14" s="134"/>
      <c r="G14" s="135"/>
      <c r="H14" s="114" t="s">
        <v>17</v>
      </c>
      <c r="I14" s="112">
        <v>0.06</v>
      </c>
    </row>
    <row r="15" spans="1:11" ht="11.25" customHeight="1" x14ac:dyDescent="0.25">
      <c r="A15" s="134" t="s">
        <v>167</v>
      </c>
      <c r="B15" s="134"/>
      <c r="C15" s="134"/>
      <c r="D15" s="134"/>
      <c r="E15" s="134"/>
      <c r="F15" s="134"/>
      <c r="G15" s="135" t="s">
        <v>14</v>
      </c>
      <c r="H15" s="114" t="s">
        <v>15</v>
      </c>
      <c r="I15" s="10">
        <v>27.15</v>
      </c>
    </row>
    <row r="16" spans="1:11" ht="11.25" customHeight="1" x14ac:dyDescent="0.25">
      <c r="A16" s="134"/>
      <c r="B16" s="134"/>
      <c r="C16" s="134"/>
      <c r="D16" s="134"/>
      <c r="E16" s="134"/>
      <c r="F16" s="134"/>
      <c r="G16" s="135"/>
      <c r="H16" s="114" t="s">
        <v>16</v>
      </c>
      <c r="I16" s="12">
        <v>22</v>
      </c>
    </row>
    <row r="17" spans="1:9" x14ac:dyDescent="0.25">
      <c r="A17" s="134"/>
      <c r="B17" s="134"/>
      <c r="C17" s="134"/>
      <c r="D17" s="134"/>
      <c r="E17" s="134"/>
      <c r="F17" s="134"/>
      <c r="G17" s="135"/>
      <c r="H17" s="114" t="s">
        <v>17</v>
      </c>
      <c r="I17" s="112">
        <v>0.19</v>
      </c>
    </row>
    <row r="18" spans="1:9" ht="11.25" customHeight="1" x14ac:dyDescent="0.25">
      <c r="A18" s="134" t="s">
        <v>19</v>
      </c>
      <c r="B18" s="134"/>
      <c r="C18" s="134"/>
      <c r="D18" s="134"/>
      <c r="E18" s="134"/>
      <c r="F18" s="134"/>
      <c r="G18" s="135" t="s">
        <v>14</v>
      </c>
      <c r="H18" s="114" t="s">
        <v>15</v>
      </c>
      <c r="I18" s="10" t="s">
        <v>175</v>
      </c>
    </row>
    <row r="19" spans="1:9" x14ac:dyDescent="0.25">
      <c r="A19" s="134"/>
      <c r="B19" s="134"/>
      <c r="C19" s="134"/>
      <c r="D19" s="134"/>
      <c r="E19" s="134"/>
      <c r="F19" s="134"/>
      <c r="G19" s="135"/>
      <c r="H19" s="114" t="s">
        <v>16</v>
      </c>
      <c r="I19" s="12" t="s">
        <v>175</v>
      </c>
    </row>
    <row r="20" spans="1:9" x14ac:dyDescent="0.25">
      <c r="A20" s="140"/>
      <c r="B20" s="140"/>
      <c r="C20" s="140"/>
      <c r="D20" s="140"/>
      <c r="E20" s="140"/>
      <c r="F20" s="140"/>
      <c r="G20" s="135"/>
      <c r="H20" s="114" t="s">
        <v>17</v>
      </c>
      <c r="I20" s="112" t="s">
        <v>175</v>
      </c>
    </row>
    <row r="21" spans="1:9" ht="14.25" customHeight="1" x14ac:dyDescent="0.25">
      <c r="A21" s="139" t="s">
        <v>194</v>
      </c>
      <c r="B21" s="139"/>
      <c r="C21" s="139"/>
      <c r="D21" s="139"/>
      <c r="E21" s="139"/>
      <c r="F21" s="139"/>
      <c r="G21" s="114" t="s">
        <v>14</v>
      </c>
      <c r="H21" s="116" t="s">
        <v>20</v>
      </c>
      <c r="I21" s="98">
        <v>80</v>
      </c>
    </row>
    <row r="22" spans="1:9" ht="14.25" customHeight="1" x14ac:dyDescent="0.25">
      <c r="A22" s="139" t="s">
        <v>193</v>
      </c>
      <c r="B22" s="139"/>
      <c r="C22" s="139"/>
      <c r="D22" s="139"/>
      <c r="E22" s="139"/>
      <c r="F22" s="139"/>
      <c r="G22" s="114" t="s">
        <v>14</v>
      </c>
      <c r="H22" s="116" t="s">
        <v>20</v>
      </c>
      <c r="I22" s="98">
        <v>25.52</v>
      </c>
    </row>
    <row r="23" spans="1:9" ht="14.25" customHeight="1" x14ac:dyDescent="0.25">
      <c r="A23" s="134" t="s">
        <v>169</v>
      </c>
      <c r="B23" s="136"/>
      <c r="C23" s="136"/>
      <c r="D23" s="136"/>
      <c r="E23" s="136"/>
      <c r="F23" s="137"/>
      <c r="G23" s="97" t="s">
        <v>14</v>
      </c>
      <c r="H23" s="116" t="s">
        <v>20</v>
      </c>
      <c r="I23" s="14" t="s">
        <v>175</v>
      </c>
    </row>
    <row r="24" spans="1:9" ht="22.5" customHeight="1" x14ac:dyDescent="0.25">
      <c r="A24" s="138" t="s">
        <v>21</v>
      </c>
      <c r="B24" s="138"/>
      <c r="C24" s="138"/>
      <c r="D24" s="138"/>
      <c r="E24" s="138"/>
      <c r="F24" s="138"/>
      <c r="G24" s="116"/>
      <c r="H24" s="116" t="s">
        <v>22</v>
      </c>
      <c r="I24" s="16" t="s">
        <v>175</v>
      </c>
    </row>
    <row r="25" spans="1:9" ht="34.5" customHeight="1" x14ac:dyDescent="0.25">
      <c r="A25" s="139" t="s">
        <v>23</v>
      </c>
      <c r="B25" s="139"/>
      <c r="C25" s="139"/>
      <c r="D25" s="139"/>
      <c r="E25" s="139"/>
      <c r="F25" s="139"/>
      <c r="G25" s="114"/>
      <c r="H25" s="114" t="s">
        <v>24</v>
      </c>
      <c r="I25" s="10">
        <f>I38</f>
        <v>2098.0272727272727</v>
      </c>
    </row>
    <row r="26" spans="1:9" ht="15" customHeight="1" x14ac:dyDescent="0.25">
      <c r="A26" s="139" t="s">
        <v>25</v>
      </c>
      <c r="B26" s="139"/>
      <c r="C26" s="139"/>
      <c r="D26" s="139"/>
      <c r="E26" s="139"/>
      <c r="F26" s="139"/>
      <c r="G26" s="116"/>
      <c r="H26" s="17" t="s">
        <v>26</v>
      </c>
      <c r="I26" s="18" t="s">
        <v>175</v>
      </c>
    </row>
    <row r="27" spans="1:9" ht="15" customHeight="1" x14ac:dyDescent="0.25">
      <c r="A27" s="139"/>
      <c r="B27" s="139"/>
      <c r="C27" s="139"/>
      <c r="D27" s="139"/>
      <c r="E27" s="139"/>
      <c r="F27" s="139"/>
      <c r="G27" s="116"/>
      <c r="H27" s="19" t="s">
        <v>27</v>
      </c>
      <c r="I27" s="112" t="s">
        <v>175</v>
      </c>
    </row>
    <row r="28" spans="1:9" ht="26.25" customHeight="1" x14ac:dyDescent="0.25">
      <c r="A28" s="139" t="s">
        <v>28</v>
      </c>
      <c r="B28" s="139"/>
      <c r="C28" s="139"/>
      <c r="D28" s="139"/>
      <c r="E28" s="139"/>
      <c r="F28" s="139"/>
      <c r="G28" s="116"/>
      <c r="H28" s="114" t="s">
        <v>26</v>
      </c>
      <c r="I28" s="18" t="s">
        <v>175</v>
      </c>
    </row>
    <row r="29" spans="1:9" ht="35.25" customHeight="1" x14ac:dyDescent="0.25">
      <c r="A29" s="139" t="s">
        <v>29</v>
      </c>
      <c r="B29" s="139"/>
      <c r="C29" s="139"/>
      <c r="D29" s="139"/>
      <c r="E29" s="139"/>
      <c r="F29" s="139"/>
      <c r="G29" s="114"/>
      <c r="H29" s="111" t="s">
        <v>22</v>
      </c>
      <c r="I29" s="112">
        <v>0.1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>
        <v>10</v>
      </c>
    </row>
    <row r="31" spans="1:9" ht="1.1499999999999999" customHeight="1" x14ac:dyDescent="0.25">
      <c r="A31" s="142"/>
      <c r="B31" s="142"/>
      <c r="C31" s="142"/>
      <c r="D31" s="142"/>
      <c r="E31" s="142"/>
      <c r="F31" s="142"/>
      <c r="G31" s="142"/>
      <c r="H31" s="142"/>
      <c r="I31" s="142"/>
    </row>
    <row r="32" spans="1:9" ht="1.1499999999999999" customHeight="1" x14ac:dyDescent="0.25">
      <c r="A32" s="142"/>
      <c r="B32" s="142"/>
      <c r="C32" s="142"/>
      <c r="D32" s="142"/>
      <c r="E32" s="142"/>
      <c r="F32" s="142"/>
      <c r="G32" s="142"/>
      <c r="H32" s="142"/>
      <c r="I32" s="142"/>
    </row>
    <row r="33" spans="1:10" ht="1.1499999999999999" customHeight="1" x14ac:dyDescent="0.25">
      <c r="A33" s="142"/>
      <c r="B33" s="142"/>
      <c r="C33" s="142"/>
      <c r="D33" s="142"/>
      <c r="E33" s="142"/>
      <c r="F33" s="142"/>
      <c r="G33" s="142"/>
      <c r="H33" s="142"/>
      <c r="I33" s="142"/>
    </row>
    <row r="34" spans="1:10" ht="1.1499999999999999" customHeight="1" x14ac:dyDescent="0.25">
      <c r="A34" s="142"/>
      <c r="B34" s="142"/>
      <c r="C34" s="142"/>
      <c r="D34" s="142"/>
      <c r="E34" s="142"/>
      <c r="F34" s="142"/>
      <c r="G34" s="142"/>
      <c r="H34" s="142"/>
      <c r="I34" s="142"/>
    </row>
    <row r="35" spans="1:10" ht="1.1499999999999999" customHeight="1" x14ac:dyDescent="0.25">
      <c r="A35" s="143"/>
      <c r="B35" s="143"/>
      <c r="C35" s="143"/>
      <c r="D35" s="143"/>
      <c r="E35" s="143"/>
      <c r="F35" s="143"/>
      <c r="G35" s="143"/>
      <c r="H35" s="143"/>
      <c r="I35" s="143"/>
    </row>
    <row r="36" spans="1:10" ht="8.25" customHeight="1" x14ac:dyDescent="0.25">
      <c r="A36" s="144" t="s">
        <v>30</v>
      </c>
      <c r="B36" s="144"/>
      <c r="C36" s="144"/>
      <c r="D36" s="144"/>
      <c r="E36" s="144"/>
      <c r="F36" s="144"/>
      <c r="G36" s="144"/>
      <c r="H36" s="144"/>
      <c r="I36" s="144"/>
    </row>
    <row r="37" spans="1:10" ht="33.75" customHeight="1" x14ac:dyDescent="0.25">
      <c r="A37" s="20" t="s">
        <v>31</v>
      </c>
      <c r="B37" s="145" t="s">
        <v>32</v>
      </c>
      <c r="C37" s="145"/>
      <c r="D37" s="145"/>
      <c r="E37" s="145"/>
      <c r="F37" s="145"/>
      <c r="G37" s="145"/>
      <c r="H37" s="20" t="s">
        <v>33</v>
      </c>
      <c r="I37" s="20" t="s">
        <v>34</v>
      </c>
    </row>
    <row r="38" spans="1:10" ht="15" customHeight="1" x14ac:dyDescent="0.25">
      <c r="A38" s="106">
        <v>1</v>
      </c>
      <c r="B38" s="125" t="s">
        <v>35</v>
      </c>
      <c r="C38" s="125"/>
      <c r="D38" s="125"/>
      <c r="E38" s="125"/>
      <c r="F38" s="125"/>
      <c r="G38" s="125"/>
      <c r="H38" s="21">
        <f t="shared" ref="H38:H45" si="0">I38/$I$46</f>
        <v>1</v>
      </c>
      <c r="I38" s="121">
        <f>IF(D6="12x36",I10,I10/H10*I5)</f>
        <v>2098.0272727272727</v>
      </c>
    </row>
    <row r="39" spans="1:10" ht="15" customHeight="1" x14ac:dyDescent="0.25">
      <c r="A39" s="106">
        <f t="shared" ref="A39:A45" si="1">A38+1</f>
        <v>2</v>
      </c>
      <c r="B39" s="125" t="s">
        <v>36</v>
      </c>
      <c r="C39" s="125"/>
      <c r="D39" s="125"/>
      <c r="E39" s="125"/>
      <c r="F39" s="125"/>
      <c r="G39" s="125"/>
      <c r="H39" s="21">
        <f t="shared" si="0"/>
        <v>0</v>
      </c>
      <c r="I39" s="121">
        <f>IF(I9=30%,I38*I9,0)</f>
        <v>0</v>
      </c>
    </row>
    <row r="40" spans="1:10" ht="15" customHeight="1" x14ac:dyDescent="0.25">
      <c r="A40" s="106">
        <f t="shared" si="1"/>
        <v>3</v>
      </c>
      <c r="B40" s="125" t="s">
        <v>199</v>
      </c>
      <c r="C40" s="125"/>
      <c r="D40" s="125"/>
      <c r="E40" s="125"/>
      <c r="F40" s="125"/>
      <c r="G40" s="125"/>
      <c r="H40" s="21">
        <f t="shared" si="0"/>
        <v>0</v>
      </c>
      <c r="I40" s="121">
        <f>IF(I7=10%,I25*I7,0)</f>
        <v>0</v>
      </c>
    </row>
    <row r="41" spans="1:10" ht="15" customHeight="1" x14ac:dyDescent="0.25">
      <c r="A41" s="106">
        <f t="shared" si="1"/>
        <v>4</v>
      </c>
      <c r="B41" s="125" t="s">
        <v>198</v>
      </c>
      <c r="C41" s="125"/>
      <c r="D41" s="125"/>
      <c r="E41" s="125"/>
      <c r="F41" s="125"/>
      <c r="G41" s="125"/>
      <c r="H41" s="21">
        <f t="shared" si="0"/>
        <v>0</v>
      </c>
      <c r="I41" s="121">
        <f>IF(I7=20%,I25*I7,0)</f>
        <v>0</v>
      </c>
    </row>
    <row r="42" spans="1:10" ht="15" customHeight="1" x14ac:dyDescent="0.25">
      <c r="A42" s="106">
        <f t="shared" si="1"/>
        <v>5</v>
      </c>
      <c r="B42" s="125" t="s">
        <v>197</v>
      </c>
      <c r="C42" s="125"/>
      <c r="D42" s="125"/>
      <c r="E42" s="125"/>
      <c r="F42" s="125"/>
      <c r="G42" s="125"/>
      <c r="H42" s="21">
        <f t="shared" si="0"/>
        <v>0</v>
      </c>
      <c r="I42" s="121">
        <f>IF(I7=40%,I25*I7,0)</f>
        <v>0</v>
      </c>
    </row>
    <row r="43" spans="1:10" ht="15" customHeight="1" x14ac:dyDescent="0.25">
      <c r="A43" s="106">
        <f t="shared" si="1"/>
        <v>6</v>
      </c>
      <c r="B43" s="125" t="s">
        <v>162</v>
      </c>
      <c r="C43" s="125"/>
      <c r="D43" s="125"/>
      <c r="E43" s="125"/>
      <c r="F43" s="125"/>
      <c r="G43" s="125"/>
      <c r="H43" s="21">
        <f t="shared" si="0"/>
        <v>0</v>
      </c>
      <c r="I43" s="121">
        <f>IF(I24="Não aplicável",0,I38*I24)</f>
        <v>0</v>
      </c>
    </row>
    <row r="44" spans="1:10" ht="15" customHeight="1" x14ac:dyDescent="0.25">
      <c r="A44" s="106">
        <f t="shared" si="1"/>
        <v>7</v>
      </c>
      <c r="B44" s="125" t="s">
        <v>37</v>
      </c>
      <c r="C44" s="125"/>
      <c r="D44" s="125"/>
      <c r="E44" s="125"/>
      <c r="F44" s="125"/>
      <c r="G44" s="125"/>
      <c r="H44" s="21">
        <f t="shared" si="0"/>
        <v>0</v>
      </c>
      <c r="I44" s="121">
        <f>IF(I26="Não aplicável",0,(I38+I39+I40+I41+I42+I43)/I5*I26*(1+I27))</f>
        <v>0</v>
      </c>
    </row>
    <row r="45" spans="1:10" ht="23.25" customHeight="1" x14ac:dyDescent="0.25">
      <c r="A45" s="106">
        <f t="shared" si="1"/>
        <v>8</v>
      </c>
      <c r="B45" s="125" t="s">
        <v>38</v>
      </c>
      <c r="C45" s="125"/>
      <c r="D45" s="125"/>
      <c r="E45" s="125"/>
      <c r="F45" s="125"/>
      <c r="G45" s="125"/>
      <c r="H45" s="21">
        <f t="shared" si="0"/>
        <v>0</v>
      </c>
      <c r="I45" s="121">
        <f>IF(I26="Não aplicável",0,I26/I13*5*(I10/H10*(1+I27)))</f>
        <v>0</v>
      </c>
    </row>
    <row r="46" spans="1:10" s="26" customFormat="1" ht="15" customHeight="1" x14ac:dyDescent="0.25">
      <c r="A46" s="141" t="s">
        <v>39</v>
      </c>
      <c r="B46" s="141"/>
      <c r="C46" s="141"/>
      <c r="D46" s="141"/>
      <c r="E46" s="141"/>
      <c r="F46" s="141"/>
      <c r="G46" s="141"/>
      <c r="H46" s="23">
        <f>SUM(H38:H45)</f>
        <v>1</v>
      </c>
      <c r="I46" s="24">
        <f>SUM(I38:I45)</f>
        <v>2098.0272727272727</v>
      </c>
      <c r="J46" s="25"/>
    </row>
    <row r="47" spans="1:10" s="26" customFormat="1" ht="34.9" customHeight="1" x14ac:dyDescent="0.25">
      <c r="A47" s="146" t="s">
        <v>140</v>
      </c>
      <c r="B47" s="149" t="s">
        <v>196</v>
      </c>
      <c r="C47" s="149"/>
      <c r="D47" s="149"/>
      <c r="E47" s="149"/>
      <c r="F47" s="149"/>
      <c r="G47" s="149"/>
      <c r="H47" s="149"/>
      <c r="I47" s="149"/>
      <c r="J47" s="25"/>
    </row>
    <row r="48" spans="1:10" s="26" customFormat="1" ht="1.1499999999999999" customHeight="1" x14ac:dyDescent="0.25">
      <c r="A48" s="147"/>
      <c r="B48" s="150"/>
      <c r="C48" s="150"/>
      <c r="D48" s="150"/>
      <c r="E48" s="150"/>
      <c r="F48" s="150"/>
      <c r="G48" s="150"/>
      <c r="H48" s="150"/>
      <c r="I48" s="150"/>
      <c r="J48" s="25"/>
    </row>
    <row r="49" spans="1:10" s="26" customFormat="1" ht="1.1499999999999999" customHeight="1" x14ac:dyDescent="0.25">
      <c r="A49" s="147"/>
      <c r="B49" s="150"/>
      <c r="C49" s="150"/>
      <c r="D49" s="150"/>
      <c r="E49" s="150"/>
      <c r="F49" s="150"/>
      <c r="G49" s="150"/>
      <c r="H49" s="150"/>
      <c r="I49" s="150"/>
      <c r="J49" s="25"/>
    </row>
    <row r="50" spans="1:10" s="26" customFormat="1" ht="1.1499999999999999" customHeight="1" x14ac:dyDescent="0.25">
      <c r="A50" s="147"/>
      <c r="B50" s="150"/>
      <c r="C50" s="150"/>
      <c r="D50" s="150"/>
      <c r="E50" s="150"/>
      <c r="F50" s="150"/>
      <c r="G50" s="150"/>
      <c r="H50" s="150"/>
      <c r="I50" s="150"/>
      <c r="J50" s="25"/>
    </row>
    <row r="51" spans="1:10" s="26" customFormat="1" ht="1.1499999999999999" customHeight="1" x14ac:dyDescent="0.25">
      <c r="A51" s="147"/>
      <c r="B51" s="150"/>
      <c r="C51" s="150"/>
      <c r="D51" s="150"/>
      <c r="E51" s="150"/>
      <c r="F51" s="150"/>
      <c r="G51" s="150"/>
      <c r="H51" s="150"/>
      <c r="I51" s="150"/>
      <c r="J51" s="25"/>
    </row>
    <row r="52" spans="1:10" s="26" customFormat="1" ht="1.1499999999999999" customHeight="1" x14ac:dyDescent="0.25">
      <c r="A52" s="147"/>
      <c r="B52" s="150"/>
      <c r="C52" s="150"/>
      <c r="D52" s="150"/>
      <c r="E52" s="150"/>
      <c r="F52" s="150"/>
      <c r="G52" s="150"/>
      <c r="H52" s="150"/>
      <c r="I52" s="150"/>
      <c r="J52" s="25"/>
    </row>
    <row r="53" spans="1:10" s="26" customFormat="1" ht="1.1499999999999999" customHeight="1" x14ac:dyDescent="0.25">
      <c r="A53" s="147"/>
      <c r="B53" s="150"/>
      <c r="C53" s="150"/>
      <c r="D53" s="150"/>
      <c r="E53" s="150"/>
      <c r="F53" s="150"/>
      <c r="G53" s="150"/>
      <c r="H53" s="150"/>
      <c r="I53" s="150"/>
      <c r="J53" s="25"/>
    </row>
    <row r="54" spans="1:10" s="26" customFormat="1" ht="1.1499999999999999" customHeight="1" x14ac:dyDescent="0.25">
      <c r="A54" s="147"/>
      <c r="B54" s="150"/>
      <c r="C54" s="150"/>
      <c r="D54" s="150"/>
      <c r="E54" s="150"/>
      <c r="F54" s="150"/>
      <c r="G54" s="150"/>
      <c r="H54" s="150"/>
      <c r="I54" s="150"/>
      <c r="J54" s="25"/>
    </row>
    <row r="55" spans="1:10" s="26" customFormat="1" ht="1.1499999999999999" customHeight="1" x14ac:dyDescent="0.25">
      <c r="A55" s="147"/>
      <c r="B55" s="150"/>
      <c r="C55" s="150"/>
      <c r="D55" s="150"/>
      <c r="E55" s="150"/>
      <c r="F55" s="150"/>
      <c r="G55" s="150"/>
      <c r="H55" s="150"/>
      <c r="I55" s="150"/>
      <c r="J55" s="25"/>
    </row>
    <row r="56" spans="1:10" ht="1.1499999999999999" customHeight="1" x14ac:dyDescent="0.25">
      <c r="A56" s="148"/>
      <c r="B56" s="151"/>
      <c r="C56" s="151"/>
      <c r="D56" s="151"/>
      <c r="E56" s="151"/>
      <c r="F56" s="151"/>
      <c r="G56" s="151"/>
      <c r="H56" s="151"/>
      <c r="I56" s="151"/>
    </row>
    <row r="57" spans="1:10" ht="33.75" customHeight="1" x14ac:dyDescent="0.25">
      <c r="A57" s="20" t="s">
        <v>40</v>
      </c>
      <c r="B57" s="145" t="s">
        <v>41</v>
      </c>
      <c r="C57" s="145"/>
      <c r="D57" s="145"/>
      <c r="E57" s="145"/>
      <c r="F57" s="145"/>
      <c r="G57" s="145"/>
      <c r="H57" s="20" t="s">
        <v>33</v>
      </c>
      <c r="I57" s="20" t="s">
        <v>34</v>
      </c>
    </row>
    <row r="58" spans="1:10" ht="15" customHeight="1" x14ac:dyDescent="0.25">
      <c r="A58" s="106">
        <v>1</v>
      </c>
      <c r="B58" s="125" t="s">
        <v>42</v>
      </c>
      <c r="C58" s="125"/>
      <c r="D58" s="125"/>
      <c r="E58" s="125"/>
      <c r="F58" s="125"/>
      <c r="G58" s="125"/>
      <c r="H58" s="21">
        <v>0.2</v>
      </c>
      <c r="I58" s="121">
        <f t="shared" ref="I58:I65" si="2">$I$46*H58</f>
        <v>419.60545454545456</v>
      </c>
    </row>
    <row r="59" spans="1:10" ht="15" customHeight="1" x14ac:dyDescent="0.25">
      <c r="A59" s="106">
        <v>2</v>
      </c>
      <c r="B59" s="125" t="s">
        <v>43</v>
      </c>
      <c r="C59" s="125"/>
      <c r="D59" s="125"/>
      <c r="E59" s="125"/>
      <c r="F59" s="125"/>
      <c r="G59" s="125"/>
      <c r="H59" s="21">
        <v>1.4999999999999999E-2</v>
      </c>
      <c r="I59" s="121">
        <f t="shared" si="2"/>
        <v>31.47040909090909</v>
      </c>
    </row>
    <row r="60" spans="1:10" ht="15" customHeight="1" x14ac:dyDescent="0.25">
      <c r="A60" s="106">
        <v>3</v>
      </c>
      <c r="B60" s="125" t="s">
        <v>44</v>
      </c>
      <c r="C60" s="125"/>
      <c r="D60" s="125"/>
      <c r="E60" s="125"/>
      <c r="F60" s="125"/>
      <c r="G60" s="125"/>
      <c r="H60" s="21">
        <v>0.01</v>
      </c>
      <c r="I60" s="121">
        <f t="shared" si="2"/>
        <v>20.980272727272727</v>
      </c>
    </row>
    <row r="61" spans="1:10" ht="15" customHeight="1" x14ac:dyDescent="0.25">
      <c r="A61" s="106">
        <v>4</v>
      </c>
      <c r="B61" s="125" t="s">
        <v>45</v>
      </c>
      <c r="C61" s="125"/>
      <c r="D61" s="125"/>
      <c r="E61" s="125"/>
      <c r="F61" s="125"/>
      <c r="G61" s="125"/>
      <c r="H61" s="21">
        <v>2E-3</v>
      </c>
      <c r="I61" s="121">
        <f t="shared" si="2"/>
        <v>4.1960545454545457</v>
      </c>
    </row>
    <row r="62" spans="1:10" ht="15" customHeight="1" x14ac:dyDescent="0.25">
      <c r="A62" s="106">
        <v>5</v>
      </c>
      <c r="B62" s="125" t="s">
        <v>46</v>
      </c>
      <c r="C62" s="125"/>
      <c r="D62" s="125"/>
      <c r="E62" s="125"/>
      <c r="F62" s="125"/>
      <c r="G62" s="125"/>
      <c r="H62" s="21">
        <v>2.5000000000000001E-2</v>
      </c>
      <c r="I62" s="121">
        <f t="shared" si="2"/>
        <v>52.45068181818182</v>
      </c>
    </row>
    <row r="63" spans="1:10" ht="15" customHeight="1" x14ac:dyDescent="0.25">
      <c r="A63" s="106">
        <v>6</v>
      </c>
      <c r="B63" s="125" t="s">
        <v>47</v>
      </c>
      <c r="C63" s="125"/>
      <c r="D63" s="125"/>
      <c r="E63" s="125"/>
      <c r="F63" s="125"/>
      <c r="G63" s="125"/>
      <c r="H63" s="21">
        <v>0.08</v>
      </c>
      <c r="I63" s="121">
        <f t="shared" si="2"/>
        <v>167.84218181818181</v>
      </c>
    </row>
    <row r="64" spans="1:10" ht="15" customHeight="1" x14ac:dyDescent="0.25">
      <c r="A64" s="106">
        <v>7</v>
      </c>
      <c r="B64" s="125" t="s">
        <v>201</v>
      </c>
      <c r="C64" s="125"/>
      <c r="D64" s="125"/>
      <c r="E64" s="125"/>
      <c r="F64" s="125"/>
      <c r="G64" s="125"/>
      <c r="H64" s="21">
        <v>0.03</v>
      </c>
      <c r="I64" s="121">
        <f t="shared" si="2"/>
        <v>62.94081818181818</v>
      </c>
    </row>
    <row r="65" spans="1:10" ht="15" customHeight="1" x14ac:dyDescent="0.25">
      <c r="A65" s="106">
        <v>8</v>
      </c>
      <c r="B65" s="125" t="s">
        <v>48</v>
      </c>
      <c r="C65" s="125"/>
      <c r="D65" s="125"/>
      <c r="E65" s="125"/>
      <c r="F65" s="125"/>
      <c r="G65" s="125"/>
      <c r="H65" s="21">
        <v>6.0000000000000001E-3</v>
      </c>
      <c r="I65" s="121">
        <f t="shared" si="2"/>
        <v>12.588163636363637</v>
      </c>
    </row>
    <row r="66" spans="1:10" s="26" customFormat="1" ht="15" customHeight="1" x14ac:dyDescent="0.25">
      <c r="A66" s="141" t="s">
        <v>49</v>
      </c>
      <c r="B66" s="141"/>
      <c r="C66" s="141"/>
      <c r="D66" s="141"/>
      <c r="E66" s="141"/>
      <c r="F66" s="141"/>
      <c r="G66" s="141"/>
      <c r="H66" s="23">
        <f>SUM(H58:H65)</f>
        <v>0.3680000000000001</v>
      </c>
      <c r="I66" s="24">
        <f>SUM(I58:I65)</f>
        <v>772.07403636363642</v>
      </c>
      <c r="J66" s="25"/>
    </row>
    <row r="67" spans="1:10" ht="15" customHeight="1" x14ac:dyDescent="0.25">
      <c r="A67" s="146" t="s">
        <v>200</v>
      </c>
      <c r="B67" s="152" t="s">
        <v>50</v>
      </c>
      <c r="C67" s="152"/>
      <c r="D67" s="152"/>
      <c r="E67" s="152"/>
      <c r="F67" s="152"/>
      <c r="G67" s="152"/>
      <c r="H67" s="152"/>
      <c r="I67" s="152"/>
    </row>
    <row r="68" spans="1:10" ht="30.75" customHeight="1" x14ac:dyDescent="0.25">
      <c r="A68" s="148"/>
      <c r="B68" s="153" t="s">
        <v>51</v>
      </c>
      <c r="C68" s="153"/>
      <c r="D68" s="153"/>
      <c r="E68" s="153"/>
      <c r="F68" s="153"/>
      <c r="G68" s="153"/>
      <c r="H68" s="153"/>
      <c r="I68" s="153"/>
    </row>
    <row r="69" spans="1:10" ht="33.75" customHeight="1" x14ac:dyDescent="0.25">
      <c r="A69" s="20" t="s">
        <v>52</v>
      </c>
      <c r="B69" s="154" t="s">
        <v>53</v>
      </c>
      <c r="C69" s="154"/>
      <c r="D69" s="154"/>
      <c r="E69" s="154"/>
      <c r="F69" s="154"/>
      <c r="G69" s="154"/>
      <c r="H69" s="105" t="s">
        <v>33</v>
      </c>
      <c r="I69" s="105" t="s">
        <v>34</v>
      </c>
    </row>
    <row r="70" spans="1:10" ht="15" customHeight="1" x14ac:dyDescent="0.25">
      <c r="A70" s="106">
        <v>1</v>
      </c>
      <c r="B70" s="125" t="s">
        <v>54</v>
      </c>
      <c r="C70" s="125"/>
      <c r="D70" s="125"/>
      <c r="E70" s="125"/>
      <c r="F70" s="125"/>
      <c r="G70" s="125"/>
      <c r="H70" s="21">
        <v>0.119314</v>
      </c>
      <c r="I70" s="121">
        <f t="shared" ref="I70:I77" si="3">$I$46*H70</f>
        <v>250.32402601818183</v>
      </c>
    </row>
    <row r="71" spans="1:10" ht="15" customHeight="1" x14ac:dyDescent="0.25">
      <c r="A71" s="106">
        <v>2</v>
      </c>
      <c r="B71" s="125" t="s">
        <v>202</v>
      </c>
      <c r="C71" s="125"/>
      <c r="D71" s="125"/>
      <c r="E71" s="125"/>
      <c r="F71" s="125"/>
      <c r="G71" s="125"/>
      <c r="H71" s="21">
        <v>2.0479000000000001E-2</v>
      </c>
      <c r="I71" s="121">
        <f t="shared" si="3"/>
        <v>42.96550051818182</v>
      </c>
    </row>
    <row r="72" spans="1:10" ht="15" customHeight="1" x14ac:dyDescent="0.25">
      <c r="A72" s="106">
        <v>3</v>
      </c>
      <c r="B72" s="125" t="s">
        <v>181</v>
      </c>
      <c r="C72" s="125"/>
      <c r="D72" s="125"/>
      <c r="E72" s="125"/>
      <c r="F72" s="125"/>
      <c r="G72" s="125"/>
      <c r="H72" s="21">
        <v>1.2123E-2</v>
      </c>
      <c r="I72" s="121">
        <f t="shared" si="3"/>
        <v>25.434384627272728</v>
      </c>
    </row>
    <row r="73" spans="1:10" ht="15" customHeight="1" x14ac:dyDescent="0.25">
      <c r="A73" s="106">
        <v>4</v>
      </c>
      <c r="B73" s="125" t="s">
        <v>55</v>
      </c>
      <c r="C73" s="125"/>
      <c r="D73" s="125"/>
      <c r="E73" s="125"/>
      <c r="F73" s="125"/>
      <c r="G73" s="125"/>
      <c r="H73" s="21">
        <v>1.1436E-2</v>
      </c>
      <c r="I73" s="121">
        <f t="shared" si="3"/>
        <v>23.993039890909092</v>
      </c>
    </row>
    <row r="74" spans="1:10" ht="15" customHeight="1" x14ac:dyDescent="0.25">
      <c r="A74" s="106">
        <v>5</v>
      </c>
      <c r="B74" s="125" t="s">
        <v>56</v>
      </c>
      <c r="C74" s="125"/>
      <c r="D74" s="125"/>
      <c r="E74" s="125"/>
      <c r="F74" s="125"/>
      <c r="G74" s="125"/>
      <c r="H74" s="21">
        <v>1.74E-4</v>
      </c>
      <c r="I74" s="121">
        <f t="shared" si="3"/>
        <v>0.36505674545454547</v>
      </c>
    </row>
    <row r="75" spans="1:10" ht="15" customHeight="1" x14ac:dyDescent="0.25">
      <c r="A75" s="106">
        <v>6</v>
      </c>
      <c r="B75" s="125" t="s">
        <v>57</v>
      </c>
      <c r="C75" s="125"/>
      <c r="D75" s="125"/>
      <c r="E75" s="125"/>
      <c r="F75" s="125"/>
      <c r="G75" s="125"/>
      <c r="H75" s="21">
        <v>4.4200000000000001E-4</v>
      </c>
      <c r="I75" s="121">
        <f t="shared" si="3"/>
        <v>0.92732805454545453</v>
      </c>
    </row>
    <row r="76" spans="1:10" ht="15" customHeight="1" x14ac:dyDescent="0.25">
      <c r="A76" s="106">
        <v>7</v>
      </c>
      <c r="B76" s="125" t="s">
        <v>58</v>
      </c>
      <c r="C76" s="125"/>
      <c r="D76" s="125"/>
      <c r="E76" s="125"/>
      <c r="F76" s="125"/>
      <c r="G76" s="125"/>
      <c r="H76" s="21">
        <v>1.85E-4</v>
      </c>
      <c r="I76" s="121">
        <f t="shared" si="3"/>
        <v>0.38813504545454547</v>
      </c>
    </row>
    <row r="77" spans="1:10" ht="15" customHeight="1" x14ac:dyDescent="0.25">
      <c r="A77" s="106">
        <v>8</v>
      </c>
      <c r="B77" s="125" t="s">
        <v>59</v>
      </c>
      <c r="C77" s="125"/>
      <c r="D77" s="125"/>
      <c r="E77" s="125"/>
      <c r="F77" s="125"/>
      <c r="G77" s="125"/>
      <c r="H77" s="21">
        <v>9.0789999999999996E-2</v>
      </c>
      <c r="I77" s="121">
        <f t="shared" si="3"/>
        <v>190.47989609090908</v>
      </c>
    </row>
    <row r="78" spans="1:10" s="26" customFormat="1" ht="15" customHeight="1" x14ac:dyDescent="0.25">
      <c r="A78" s="141" t="s">
        <v>60</v>
      </c>
      <c r="B78" s="141"/>
      <c r="C78" s="141"/>
      <c r="D78" s="141"/>
      <c r="E78" s="141"/>
      <c r="F78" s="141"/>
      <c r="G78" s="141"/>
      <c r="H78" s="23">
        <f>SUM(H70:H77)</f>
        <v>0.25494299999999998</v>
      </c>
      <c r="I78" s="24">
        <f>SUM(I70:I77)</f>
        <v>534.87736699090908</v>
      </c>
      <c r="J78" s="25"/>
    </row>
    <row r="79" spans="1:10" ht="11.25" customHeight="1" x14ac:dyDescent="0.25">
      <c r="A79" s="27" t="s">
        <v>61</v>
      </c>
      <c r="B79" s="152" t="s">
        <v>62</v>
      </c>
      <c r="C79" s="152"/>
      <c r="D79" s="152"/>
      <c r="E79" s="152"/>
      <c r="F79" s="152"/>
      <c r="G79" s="152"/>
      <c r="H79" s="152"/>
      <c r="I79" s="152"/>
    </row>
    <row r="80" spans="1:10" ht="15" customHeight="1" x14ac:dyDescent="0.25">
      <c r="A80" s="27" t="s">
        <v>63</v>
      </c>
      <c r="B80" s="153" t="s">
        <v>64</v>
      </c>
      <c r="C80" s="153"/>
      <c r="D80" s="153"/>
      <c r="E80" s="153"/>
      <c r="F80" s="153"/>
      <c r="G80" s="153"/>
      <c r="H80" s="153"/>
      <c r="I80" s="153"/>
    </row>
    <row r="81" spans="1:11" ht="33.75" customHeight="1" x14ac:dyDescent="0.25">
      <c r="A81" s="20" t="s">
        <v>65</v>
      </c>
      <c r="B81" s="145" t="s">
        <v>66</v>
      </c>
      <c r="C81" s="145"/>
      <c r="D81" s="145"/>
      <c r="E81" s="145"/>
      <c r="F81" s="145"/>
      <c r="G81" s="145"/>
      <c r="H81" s="20" t="s">
        <v>33</v>
      </c>
      <c r="I81" s="20" t="s">
        <v>34</v>
      </c>
    </row>
    <row r="82" spans="1:11" ht="15" customHeight="1" x14ac:dyDescent="0.25">
      <c r="A82" s="106">
        <v>1</v>
      </c>
      <c r="B82" s="125" t="s">
        <v>67</v>
      </c>
      <c r="C82" s="125"/>
      <c r="D82" s="125"/>
      <c r="E82" s="125"/>
      <c r="F82" s="125"/>
      <c r="G82" s="125"/>
      <c r="H82" s="21">
        <v>4.8321000000000003E-2</v>
      </c>
      <c r="I82" s="121">
        <f>$I$46*H82</f>
        <v>101.37877584545456</v>
      </c>
    </row>
    <row r="83" spans="1:11" ht="15" customHeight="1" x14ac:dyDescent="0.25">
      <c r="A83" s="106">
        <v>2</v>
      </c>
      <c r="B83" s="125" t="s">
        <v>68</v>
      </c>
      <c r="C83" s="125"/>
      <c r="D83" s="125"/>
      <c r="E83" s="125"/>
      <c r="F83" s="125"/>
      <c r="G83" s="125"/>
      <c r="H83" s="21">
        <v>3.5109999999999998E-3</v>
      </c>
      <c r="I83" s="121">
        <f>$I$46*H83</f>
        <v>7.3661737545454544</v>
      </c>
    </row>
    <row r="84" spans="1:11" ht="15" customHeight="1" x14ac:dyDescent="0.25">
      <c r="A84" s="106">
        <v>3</v>
      </c>
      <c r="B84" s="125" t="s">
        <v>69</v>
      </c>
      <c r="C84" s="125"/>
      <c r="D84" s="125"/>
      <c r="E84" s="125"/>
      <c r="F84" s="125"/>
      <c r="G84" s="125"/>
      <c r="H84" s="21">
        <v>1.9328000000000001E-2</v>
      </c>
      <c r="I84" s="121">
        <f>$I$46*H84</f>
        <v>40.550671127272729</v>
      </c>
    </row>
    <row r="85" spans="1:11" s="26" customFormat="1" ht="15" customHeight="1" x14ac:dyDescent="0.25">
      <c r="A85" s="141" t="s">
        <v>70</v>
      </c>
      <c r="B85" s="141"/>
      <c r="C85" s="141"/>
      <c r="D85" s="141"/>
      <c r="E85" s="141"/>
      <c r="F85" s="141"/>
      <c r="G85" s="141"/>
      <c r="H85" s="23">
        <f>SUM(H82:H84)</f>
        <v>7.1160000000000001E-2</v>
      </c>
      <c r="I85" s="24">
        <f>SUM(I82:I84)</f>
        <v>149.29562072727273</v>
      </c>
      <c r="J85" s="25"/>
    </row>
    <row r="86" spans="1:11" ht="4.5" customHeight="1" x14ac:dyDescent="0.25"/>
    <row r="87" spans="1:11" ht="33.75" customHeight="1" x14ac:dyDescent="0.25">
      <c r="A87" s="20" t="s">
        <v>71</v>
      </c>
      <c r="B87" s="145" t="s">
        <v>72</v>
      </c>
      <c r="C87" s="145"/>
      <c r="D87" s="145"/>
      <c r="E87" s="145"/>
      <c r="F87" s="145"/>
      <c r="G87" s="145"/>
      <c r="H87" s="20" t="s">
        <v>33</v>
      </c>
      <c r="I87" s="20" t="s">
        <v>34</v>
      </c>
    </row>
    <row r="88" spans="1:11" ht="15" customHeight="1" x14ac:dyDescent="0.25">
      <c r="A88" s="106">
        <v>1</v>
      </c>
      <c r="B88" s="125" t="s">
        <v>73</v>
      </c>
      <c r="C88" s="125"/>
      <c r="D88" s="125"/>
      <c r="E88" s="125"/>
      <c r="F88" s="125"/>
      <c r="G88" s="125"/>
      <c r="H88" s="21">
        <f>(H66*H78)</f>
        <v>9.3819024000000015E-2</v>
      </c>
      <c r="I88" s="121">
        <f>$I$46*H88</f>
        <v>196.83487105265456</v>
      </c>
    </row>
    <row r="89" spans="1:11" s="26" customFormat="1" ht="15" customHeight="1" x14ac:dyDescent="0.25">
      <c r="A89" s="141" t="s">
        <v>74</v>
      </c>
      <c r="B89" s="141"/>
      <c r="C89" s="141"/>
      <c r="D89" s="141"/>
      <c r="E89" s="141"/>
      <c r="F89" s="141"/>
      <c r="G89" s="141"/>
      <c r="H89" s="23">
        <f>SUM(H88:H88)</f>
        <v>9.3819024000000015E-2</v>
      </c>
      <c r="I89" s="24">
        <f>I88</f>
        <v>196.83487105265456</v>
      </c>
      <c r="J89" s="25"/>
      <c r="K89" s="28"/>
    </row>
    <row r="90" spans="1:11" ht="4.5" customHeight="1" x14ac:dyDescent="0.25">
      <c r="J90" s="29"/>
    </row>
    <row r="91" spans="1:11" s="26" customFormat="1" ht="12" customHeight="1" x14ac:dyDescent="0.25">
      <c r="A91" s="155" t="s">
        <v>170</v>
      </c>
      <c r="B91" s="155"/>
      <c r="C91" s="155"/>
      <c r="D91" s="155"/>
      <c r="E91" s="155"/>
      <c r="F91" s="155"/>
      <c r="G91" s="155"/>
      <c r="H91" s="30">
        <f>H66+H78+H85+H89</f>
        <v>0.787922024</v>
      </c>
      <c r="I91" s="31">
        <f>I66+I78+I85+I89</f>
        <v>1653.0818951344729</v>
      </c>
      <c r="J91" s="25"/>
    </row>
    <row r="92" spans="1:11" ht="4.5" customHeight="1" x14ac:dyDescent="0.25"/>
    <row r="93" spans="1:11" ht="33.75" customHeight="1" x14ac:dyDescent="0.25">
      <c r="A93" s="20" t="s">
        <v>75</v>
      </c>
      <c r="B93" s="145" t="s">
        <v>76</v>
      </c>
      <c r="C93" s="145"/>
      <c r="D93" s="145"/>
      <c r="E93" s="145"/>
      <c r="F93" s="145"/>
      <c r="G93" s="145"/>
      <c r="H93" s="20" t="s">
        <v>33</v>
      </c>
      <c r="I93" s="20" t="s">
        <v>34</v>
      </c>
    </row>
    <row r="94" spans="1:11" ht="15" customHeight="1" x14ac:dyDescent="0.25">
      <c r="A94" s="106">
        <v>1</v>
      </c>
      <c r="B94" s="125" t="s">
        <v>18</v>
      </c>
      <c r="C94" s="125"/>
      <c r="D94" s="125"/>
      <c r="E94" s="125"/>
      <c r="F94" s="125"/>
      <c r="G94" s="125"/>
      <c r="H94" s="21">
        <f t="shared" ref="H94:H101" si="4">I94/$I$46</f>
        <v>0.23060377064168505</v>
      </c>
      <c r="I94" s="121">
        <f>I114</f>
        <v>483.81299999999999</v>
      </c>
    </row>
    <row r="95" spans="1:11" ht="15" customHeight="1" x14ac:dyDescent="0.25">
      <c r="A95" s="106">
        <f>A94+1</f>
        <v>2</v>
      </c>
      <c r="B95" s="125" t="s">
        <v>19</v>
      </c>
      <c r="C95" s="125"/>
      <c r="D95" s="125"/>
      <c r="E95" s="125"/>
      <c r="F95" s="125"/>
      <c r="G95" s="125"/>
      <c r="H95" s="21">
        <f t="shared" si="4"/>
        <v>0</v>
      </c>
      <c r="I95" s="121">
        <f>I110</f>
        <v>0</v>
      </c>
    </row>
    <row r="96" spans="1:11" ht="15" customHeight="1" x14ac:dyDescent="0.25">
      <c r="A96" s="106">
        <f t="shared" ref="A96:A98" si="5">A95+1</f>
        <v>3</v>
      </c>
      <c r="B96" s="158" t="s">
        <v>164</v>
      </c>
      <c r="C96" s="159"/>
      <c r="D96" s="159"/>
      <c r="E96" s="159"/>
      <c r="F96" s="159"/>
      <c r="G96" s="160"/>
      <c r="H96" s="21">
        <f t="shared" si="4"/>
        <v>0</v>
      </c>
      <c r="I96" s="121">
        <v>0</v>
      </c>
    </row>
    <row r="97" spans="1:10" ht="15" customHeight="1" x14ac:dyDescent="0.25">
      <c r="A97" s="106">
        <f t="shared" si="5"/>
        <v>4</v>
      </c>
      <c r="B97" s="125" t="s">
        <v>77</v>
      </c>
      <c r="C97" s="125"/>
      <c r="D97" s="125"/>
      <c r="E97" s="125"/>
      <c r="F97" s="125"/>
      <c r="G97" s="125"/>
      <c r="H97" s="21">
        <f t="shared" si="4"/>
        <v>5.5346450995090626E-2</v>
      </c>
      <c r="I97" s="121">
        <f>I106</f>
        <v>116.11836363636364</v>
      </c>
    </row>
    <row r="98" spans="1:10" ht="15" customHeight="1" x14ac:dyDescent="0.25">
      <c r="A98" s="106">
        <f t="shared" si="5"/>
        <v>5</v>
      </c>
      <c r="B98" s="125" t="s">
        <v>78</v>
      </c>
      <c r="C98" s="125"/>
      <c r="D98" s="125"/>
      <c r="E98" s="125"/>
      <c r="F98" s="125"/>
      <c r="G98" s="125"/>
      <c r="H98" s="21">
        <f t="shared" si="4"/>
        <v>0</v>
      </c>
      <c r="I98" s="121">
        <f>IF(I28="Não aplicável",0,((I10/H10)*1.5*I28))</f>
        <v>0</v>
      </c>
    </row>
    <row r="99" spans="1:10" ht="15" customHeight="1" x14ac:dyDescent="0.25">
      <c r="A99" s="106">
        <v>6</v>
      </c>
      <c r="B99" s="125" t="s">
        <v>192</v>
      </c>
      <c r="C99" s="125"/>
      <c r="D99" s="125"/>
      <c r="E99" s="125"/>
      <c r="F99" s="125"/>
      <c r="G99" s="125"/>
      <c r="H99" s="21">
        <f>I99/$I$46</f>
        <v>3.813105818019525E-2</v>
      </c>
      <c r="I99" s="121">
        <f>IF(I21="Não aplicável",0,I21)</f>
        <v>80</v>
      </c>
    </row>
    <row r="100" spans="1:10" ht="15" customHeight="1" x14ac:dyDescent="0.25">
      <c r="A100" s="106">
        <v>7</v>
      </c>
      <c r="B100" s="125" t="s">
        <v>193</v>
      </c>
      <c r="C100" s="125"/>
      <c r="D100" s="125"/>
      <c r="E100" s="125"/>
      <c r="F100" s="125"/>
      <c r="G100" s="125"/>
      <c r="H100" s="21">
        <f>I100/$I$46</f>
        <v>1.2163807559482284E-2</v>
      </c>
      <c r="I100" s="121">
        <f>IF(I22="Não aplicável",0,I22)</f>
        <v>25.52</v>
      </c>
    </row>
    <row r="101" spans="1:10" ht="15" customHeight="1" x14ac:dyDescent="0.25">
      <c r="A101" s="106">
        <v>8</v>
      </c>
      <c r="B101" s="125" t="s">
        <v>79</v>
      </c>
      <c r="C101" s="125"/>
      <c r="D101" s="125"/>
      <c r="E101" s="125"/>
      <c r="F101" s="125"/>
      <c r="G101" s="125"/>
      <c r="H101" s="21">
        <f t="shared" si="4"/>
        <v>0</v>
      </c>
      <c r="I101" s="121">
        <f>IF(I23="Não aplicável",0,I23)</f>
        <v>0</v>
      </c>
    </row>
    <row r="102" spans="1:10" ht="15" customHeight="1" x14ac:dyDescent="0.25">
      <c r="A102" s="141" t="s">
        <v>80</v>
      </c>
      <c r="B102" s="141"/>
      <c r="C102" s="141"/>
      <c r="D102" s="141"/>
      <c r="E102" s="141"/>
      <c r="F102" s="141"/>
      <c r="G102" s="141"/>
      <c r="H102" s="23">
        <f>SUM(H94:H101)</f>
        <v>0.3362450873764532</v>
      </c>
      <c r="I102" s="24">
        <f>SUM(I94:I101)</f>
        <v>705.45136363636357</v>
      </c>
      <c r="J102" s="32"/>
    </row>
    <row r="103" spans="1:10" ht="18" customHeight="1" x14ac:dyDescent="0.25">
      <c r="A103" s="27" t="s">
        <v>81</v>
      </c>
      <c r="B103" s="156" t="s">
        <v>82</v>
      </c>
      <c r="C103" s="156"/>
      <c r="D103" s="156"/>
      <c r="E103" s="156"/>
      <c r="F103" s="156"/>
      <c r="G103" s="156"/>
      <c r="H103" s="33"/>
      <c r="I103" s="34"/>
    </row>
    <row r="104" spans="1:10" ht="15" customHeight="1" x14ac:dyDescent="0.25">
      <c r="A104" s="157" t="s">
        <v>83</v>
      </c>
      <c r="B104" s="157"/>
      <c r="C104" s="157"/>
      <c r="D104" s="157"/>
      <c r="E104" s="157"/>
      <c r="F104" s="157"/>
      <c r="G104" s="157"/>
      <c r="H104" s="157"/>
      <c r="I104" s="157"/>
    </row>
    <row r="105" spans="1:10" ht="24" customHeight="1" x14ac:dyDescent="0.25">
      <c r="A105" s="139" t="s">
        <v>84</v>
      </c>
      <c r="B105" s="139"/>
      <c r="C105" s="106" t="s">
        <v>85</v>
      </c>
      <c r="D105" s="106" t="s">
        <v>86</v>
      </c>
      <c r="E105" s="106" t="s">
        <v>87</v>
      </c>
      <c r="F105" s="106" t="s">
        <v>88</v>
      </c>
      <c r="G105" s="106" t="s">
        <v>89</v>
      </c>
      <c r="H105" s="21" t="s">
        <v>90</v>
      </c>
      <c r="I105" s="121" t="s">
        <v>91</v>
      </c>
    </row>
    <row r="106" spans="1:10" ht="15" customHeight="1" x14ac:dyDescent="0.25">
      <c r="A106" s="163">
        <f>IF(I12="Não aplicável",0,I12)</f>
        <v>5.5</v>
      </c>
      <c r="B106" s="163"/>
      <c r="C106" s="106">
        <f>IF(I13="Não aplicável",0,I13)</f>
        <v>22</v>
      </c>
      <c r="D106" s="106">
        <v>2</v>
      </c>
      <c r="E106" s="117">
        <f>A106*C106*D106</f>
        <v>242</v>
      </c>
      <c r="F106" s="117">
        <f>I38</f>
        <v>2098.0272727272727</v>
      </c>
      <c r="G106" s="36">
        <f>IF(I14="Não aplicável",0,I14)</f>
        <v>0.06</v>
      </c>
      <c r="H106" s="117">
        <f>F106*G106</f>
        <v>125.88163636363636</v>
      </c>
      <c r="I106" s="121">
        <f>IF((E106-H106)&gt;0,E106-H106,0)</f>
        <v>116.11836363636364</v>
      </c>
    </row>
    <row r="107" spans="1:10" ht="3.75" customHeight="1" x14ac:dyDescent="0.25">
      <c r="A107" s="37"/>
      <c r="E107" s="32"/>
      <c r="F107" s="32"/>
      <c r="G107" s="38"/>
      <c r="H107" s="32"/>
      <c r="I107" s="39"/>
    </row>
    <row r="108" spans="1:10" ht="15" customHeight="1" x14ac:dyDescent="0.25">
      <c r="A108" s="157" t="s">
        <v>92</v>
      </c>
      <c r="B108" s="157"/>
      <c r="C108" s="157"/>
      <c r="D108" s="157"/>
      <c r="E108" s="157"/>
      <c r="F108" s="157"/>
      <c r="G108" s="157"/>
      <c r="H108" s="157"/>
      <c r="I108" s="157"/>
    </row>
    <row r="109" spans="1:10" ht="23.25" customHeight="1" x14ac:dyDescent="0.25">
      <c r="A109" s="139" t="s">
        <v>84</v>
      </c>
      <c r="B109" s="139"/>
      <c r="C109" s="106" t="s">
        <v>93</v>
      </c>
      <c r="D109" s="106" t="s">
        <v>86</v>
      </c>
      <c r="E109" s="106" t="s">
        <v>87</v>
      </c>
      <c r="F109" s="106" t="s">
        <v>88</v>
      </c>
      <c r="G109" s="106" t="s">
        <v>89</v>
      </c>
      <c r="H109" s="21" t="s">
        <v>90</v>
      </c>
      <c r="I109" s="121" t="s">
        <v>91</v>
      </c>
    </row>
    <row r="110" spans="1:10" ht="15" customHeight="1" x14ac:dyDescent="0.25">
      <c r="A110" s="161">
        <f>IF(I18="Não aplicável",0,I18)</f>
        <v>0</v>
      </c>
      <c r="B110" s="161"/>
      <c r="C110" s="40">
        <f>IF(I19="Não aplicável",0,I19)</f>
        <v>0</v>
      </c>
      <c r="D110" s="106">
        <v>1</v>
      </c>
      <c r="E110" s="117">
        <f>A110*C110*D110</f>
        <v>0</v>
      </c>
      <c r="F110" s="117">
        <f>E110</f>
        <v>0</v>
      </c>
      <c r="G110" s="120">
        <f>IF(I20="Não aplicável",0,I20)</f>
        <v>0</v>
      </c>
      <c r="H110" s="117">
        <f>F110*G110</f>
        <v>0</v>
      </c>
      <c r="I110" s="121">
        <f>E110-H110</f>
        <v>0</v>
      </c>
    </row>
    <row r="111" spans="1:10" ht="4.5" customHeight="1" x14ac:dyDescent="0.25">
      <c r="A111" s="42"/>
      <c r="B111" s="42"/>
      <c r="C111" s="42"/>
      <c r="D111" s="42"/>
      <c r="E111" s="25"/>
      <c r="F111" s="25"/>
      <c r="G111" s="43"/>
      <c r="H111" s="25"/>
      <c r="I111" s="44"/>
    </row>
    <row r="112" spans="1:10" ht="15" customHeight="1" x14ac:dyDescent="0.25">
      <c r="A112" s="164" t="s">
        <v>163</v>
      </c>
      <c r="B112" s="165"/>
      <c r="C112" s="165"/>
      <c r="D112" s="165"/>
      <c r="E112" s="165"/>
      <c r="F112" s="166" t="str">
        <f>A15</f>
        <v xml:space="preserve">Auxílio Alimentação </v>
      </c>
      <c r="G112" s="166"/>
      <c r="H112" s="166"/>
      <c r="I112" s="167"/>
    </row>
    <row r="113" spans="1:12" ht="23.25" customHeight="1" x14ac:dyDescent="0.25">
      <c r="A113" s="138" t="s">
        <v>84</v>
      </c>
      <c r="B113" s="138"/>
      <c r="C113" s="109" t="s">
        <v>93</v>
      </c>
      <c r="D113" s="109" t="s">
        <v>86</v>
      </c>
      <c r="E113" s="109" t="s">
        <v>87</v>
      </c>
      <c r="F113" s="109" t="s">
        <v>88</v>
      </c>
      <c r="G113" s="109" t="s">
        <v>89</v>
      </c>
      <c r="H113" s="69" t="str">
        <f>H105</f>
        <v>Valor desconto</v>
      </c>
      <c r="I113" s="70" t="s">
        <v>91</v>
      </c>
    </row>
    <row r="114" spans="1:12" ht="15" customHeight="1" x14ac:dyDescent="0.25">
      <c r="A114" s="161">
        <f>IF(I15="Não aplicável",0,I15)</f>
        <v>27.15</v>
      </c>
      <c r="B114" s="161"/>
      <c r="C114" s="40">
        <f>IF(I16="Não aplicável",0,I16)</f>
        <v>22</v>
      </c>
      <c r="D114" s="106">
        <v>1</v>
      </c>
      <c r="E114" s="117">
        <f>A114*C114*D114</f>
        <v>597.29999999999995</v>
      </c>
      <c r="F114" s="117">
        <f>E114</f>
        <v>597.29999999999995</v>
      </c>
      <c r="G114" s="120">
        <f>IF(I17="Não aplicável",0,I17)</f>
        <v>0.19</v>
      </c>
      <c r="H114" s="117">
        <f>F114*G114</f>
        <v>113.48699999999999</v>
      </c>
      <c r="I114" s="121">
        <f>E114-H114</f>
        <v>483.81299999999999</v>
      </c>
    </row>
    <row r="115" spans="1:12" ht="4.5" customHeight="1" x14ac:dyDescent="0.25"/>
    <row r="116" spans="1:12" ht="12" customHeight="1" x14ac:dyDescent="0.25">
      <c r="A116" s="162" t="s">
        <v>94</v>
      </c>
      <c r="B116" s="162"/>
      <c r="C116" s="162"/>
      <c r="D116" s="162"/>
      <c r="E116" s="162"/>
      <c r="F116" s="162"/>
      <c r="G116" s="162"/>
      <c r="H116" s="45">
        <f>H46+H91+H102</f>
        <v>2.1241671113764533</v>
      </c>
      <c r="I116" s="46">
        <f>I46+I91+I102</f>
        <v>4456.5605314981094</v>
      </c>
      <c r="J116" s="32"/>
      <c r="L116" s="32"/>
    </row>
    <row r="117" spans="1:12" s="51" customFormat="1" ht="4.5" customHeight="1" x14ac:dyDescent="0.25">
      <c r="A117" s="47"/>
      <c r="B117" s="47"/>
      <c r="C117" s="47"/>
      <c r="D117" s="47"/>
      <c r="E117" s="47"/>
      <c r="F117" s="47"/>
      <c r="G117" s="47"/>
      <c r="H117" s="48"/>
      <c r="I117" s="49"/>
      <c r="J117" s="50"/>
      <c r="L117" s="50"/>
    </row>
    <row r="118" spans="1:12" ht="11.25" customHeight="1" x14ac:dyDescent="0.25">
      <c r="A118" s="144" t="s">
        <v>95</v>
      </c>
      <c r="B118" s="144"/>
      <c r="C118" s="144"/>
      <c r="D118" s="144"/>
      <c r="E118" s="144"/>
      <c r="F118" s="144"/>
      <c r="G118" s="144"/>
      <c r="H118" s="144"/>
      <c r="I118" s="144"/>
    </row>
    <row r="119" spans="1:12" ht="33.75" customHeight="1" x14ac:dyDescent="0.25">
      <c r="A119" s="20" t="s">
        <v>31</v>
      </c>
      <c r="B119" s="145" t="s">
        <v>96</v>
      </c>
      <c r="C119" s="145"/>
      <c r="D119" s="145"/>
      <c r="E119" s="145"/>
      <c r="F119" s="145"/>
      <c r="G119" s="145"/>
      <c r="H119" s="20" t="s">
        <v>33</v>
      </c>
      <c r="I119" s="20" t="s">
        <v>34</v>
      </c>
    </row>
    <row r="120" spans="1:12" ht="15" customHeight="1" x14ac:dyDescent="0.25">
      <c r="A120" s="106">
        <v>1</v>
      </c>
      <c r="B120" s="125" t="s">
        <v>97</v>
      </c>
      <c r="C120" s="125"/>
      <c r="D120" s="125"/>
      <c r="E120" s="125"/>
      <c r="F120" s="125"/>
      <c r="G120" s="125"/>
      <c r="H120" s="21">
        <f t="shared" ref="H120:H126" si="6">I120/$I$132</f>
        <v>0</v>
      </c>
      <c r="I120" s="121">
        <v>0</v>
      </c>
    </row>
    <row r="121" spans="1:12" ht="15" customHeight="1" x14ac:dyDescent="0.25">
      <c r="A121" s="106">
        <v>2</v>
      </c>
      <c r="B121" s="124" t="s">
        <v>98</v>
      </c>
      <c r="C121" s="124"/>
      <c r="D121" s="124"/>
      <c r="E121" s="124"/>
      <c r="F121" s="124"/>
      <c r="G121" s="124"/>
      <c r="H121" s="21">
        <f t="shared" si="6"/>
        <v>0</v>
      </c>
      <c r="I121" s="121">
        <v>0</v>
      </c>
    </row>
    <row r="122" spans="1:12" ht="15" customHeight="1" x14ac:dyDescent="0.25">
      <c r="A122" s="106">
        <v>3</v>
      </c>
      <c r="B122" s="125" t="s">
        <v>99</v>
      </c>
      <c r="C122" s="125"/>
      <c r="D122" s="125"/>
      <c r="E122" s="125"/>
      <c r="F122" s="125"/>
      <c r="G122" s="125"/>
      <c r="H122" s="21">
        <f t="shared" si="6"/>
        <v>0</v>
      </c>
      <c r="I122" s="121">
        <v>0</v>
      </c>
    </row>
    <row r="123" spans="1:12" ht="15" customHeight="1" x14ac:dyDescent="0.25">
      <c r="A123" s="106">
        <v>4</v>
      </c>
      <c r="B123" s="125" t="s">
        <v>177</v>
      </c>
      <c r="C123" s="125"/>
      <c r="D123" s="125"/>
      <c r="E123" s="125"/>
      <c r="F123" s="125"/>
      <c r="G123" s="125"/>
      <c r="H123" s="21">
        <f t="shared" si="6"/>
        <v>0</v>
      </c>
      <c r="I123" s="121">
        <f>IF(F130=20%,G130,0)</f>
        <v>0</v>
      </c>
    </row>
    <row r="124" spans="1:12" ht="15" customHeight="1" x14ac:dyDescent="0.25">
      <c r="A124" s="106">
        <v>5</v>
      </c>
      <c r="B124" s="125" t="s">
        <v>179</v>
      </c>
      <c r="C124" s="125"/>
      <c r="D124" s="125"/>
      <c r="E124" s="125"/>
      <c r="F124" s="125"/>
      <c r="G124" s="125"/>
      <c r="H124" s="21">
        <f t="shared" si="6"/>
        <v>0</v>
      </c>
      <c r="I124" s="121">
        <v>0</v>
      </c>
    </row>
    <row r="125" spans="1:12" ht="15" customHeight="1" x14ac:dyDescent="0.25">
      <c r="A125" s="106">
        <v>6</v>
      </c>
      <c r="B125" s="125" t="s">
        <v>178</v>
      </c>
      <c r="C125" s="125"/>
      <c r="D125" s="125"/>
      <c r="E125" s="125"/>
      <c r="F125" s="125"/>
      <c r="G125" s="125"/>
      <c r="H125" s="21">
        <f t="shared" si="6"/>
        <v>0</v>
      </c>
      <c r="I125" s="121">
        <v>0</v>
      </c>
    </row>
    <row r="126" spans="1:12" ht="15" customHeight="1" x14ac:dyDescent="0.25">
      <c r="A126" s="106">
        <v>7</v>
      </c>
      <c r="B126" s="125" t="s">
        <v>100</v>
      </c>
      <c r="C126" s="125"/>
      <c r="D126" s="125"/>
      <c r="E126" s="125"/>
      <c r="F126" s="125"/>
      <c r="G126" s="125"/>
      <c r="H126" s="21">
        <f t="shared" si="6"/>
        <v>0</v>
      </c>
      <c r="I126" s="121">
        <v>0</v>
      </c>
    </row>
    <row r="127" spans="1:12" ht="15" customHeight="1" x14ac:dyDescent="0.25">
      <c r="A127" s="141" t="s">
        <v>101</v>
      </c>
      <c r="B127" s="141"/>
      <c r="C127" s="141"/>
      <c r="D127" s="141"/>
      <c r="E127" s="141"/>
      <c r="F127" s="141"/>
      <c r="G127" s="141"/>
      <c r="H127" s="23">
        <f>H120+H121+H122+H123+H124+H126</f>
        <v>0</v>
      </c>
      <c r="I127" s="52">
        <f>SUM(I120:I126)</f>
        <v>0</v>
      </c>
      <c r="J127" s="32"/>
    </row>
    <row r="128" spans="1:12" ht="46.5" customHeight="1" x14ac:dyDescent="0.25">
      <c r="B128" s="152" t="s">
        <v>180</v>
      </c>
      <c r="C128" s="152"/>
      <c r="D128" s="152"/>
      <c r="E128" s="152"/>
      <c r="F128" s="152"/>
      <c r="G128" s="152"/>
      <c r="H128" s="152"/>
      <c r="I128" s="152"/>
    </row>
    <row r="129" spans="1:12" ht="5.25" customHeight="1" x14ac:dyDescent="0.25"/>
    <row r="130" spans="1:12" ht="48.75" customHeight="1" x14ac:dyDescent="0.25">
      <c r="A130" s="168" t="s">
        <v>102</v>
      </c>
      <c r="B130" s="168"/>
      <c r="C130" s="168"/>
      <c r="D130" s="168"/>
      <c r="E130" s="168"/>
      <c r="F130" s="53">
        <f>I29</f>
        <v>0.1</v>
      </c>
      <c r="G130" s="54">
        <f>I132*F130</f>
        <v>434.04421678617456</v>
      </c>
      <c r="H130" s="118" t="s">
        <v>103</v>
      </c>
      <c r="I130" s="56">
        <f>I97</f>
        <v>116.11836363636364</v>
      </c>
    </row>
    <row r="131" spans="1:12" s="59" customFormat="1" ht="16.5" customHeight="1" x14ac:dyDescent="0.25">
      <c r="A131" s="169" t="s">
        <v>104</v>
      </c>
      <c r="B131" s="169"/>
      <c r="C131" s="118" t="s">
        <v>105</v>
      </c>
      <c r="D131" s="118" t="s">
        <v>106</v>
      </c>
      <c r="E131" s="118" t="s">
        <v>107</v>
      </c>
      <c r="F131" s="118" t="s">
        <v>108</v>
      </c>
      <c r="G131" s="118" t="s">
        <v>109</v>
      </c>
      <c r="H131" s="118" t="s">
        <v>110</v>
      </c>
      <c r="I131" s="57" t="s">
        <v>111</v>
      </c>
      <c r="J131" s="58"/>
    </row>
    <row r="132" spans="1:12" ht="16.5" customHeight="1" x14ac:dyDescent="0.25">
      <c r="A132" s="170">
        <f>I46</f>
        <v>2098.0272727272727</v>
      </c>
      <c r="B132" s="170"/>
      <c r="C132" s="119">
        <f>I66</f>
        <v>772.07403636363642</v>
      </c>
      <c r="D132" s="119">
        <f>I78</f>
        <v>534.87736699090908</v>
      </c>
      <c r="E132" s="119">
        <f>I85</f>
        <v>149.29562072727273</v>
      </c>
      <c r="F132" s="119">
        <f>I89</f>
        <v>196.83487105265456</v>
      </c>
      <c r="G132" s="119">
        <f>I102</f>
        <v>705.45136363636357</v>
      </c>
      <c r="H132" s="119">
        <f>A132+C132+D132+E132+F132+G132</f>
        <v>4456.5605314981094</v>
      </c>
      <c r="I132" s="119">
        <f>H132-I130</f>
        <v>4340.4421678617455</v>
      </c>
      <c r="J132" s="32"/>
    </row>
    <row r="133" spans="1:12" ht="4.5" customHeight="1" x14ac:dyDescent="0.25">
      <c r="A133" s="27"/>
      <c r="B133" s="171"/>
      <c r="C133" s="171"/>
      <c r="D133" s="171"/>
      <c r="E133" s="171"/>
      <c r="F133" s="171"/>
      <c r="G133" s="171"/>
      <c r="H133" s="171"/>
      <c r="I133" s="171"/>
    </row>
    <row r="134" spans="1:12" ht="33.75" customHeight="1" x14ac:dyDescent="0.25">
      <c r="A134" s="20" t="s">
        <v>40</v>
      </c>
      <c r="B134" s="145" t="s">
        <v>112</v>
      </c>
      <c r="C134" s="145"/>
      <c r="D134" s="145"/>
      <c r="E134" s="145"/>
      <c r="F134" s="145"/>
      <c r="G134" s="145"/>
      <c r="H134" s="20" t="s">
        <v>33</v>
      </c>
      <c r="I134" s="20" t="s">
        <v>34</v>
      </c>
    </row>
    <row r="135" spans="1:12" ht="15" customHeight="1" x14ac:dyDescent="0.25">
      <c r="A135" s="106">
        <v>1</v>
      </c>
      <c r="B135" s="125" t="s">
        <v>113</v>
      </c>
      <c r="C135" s="125"/>
      <c r="D135" s="125"/>
      <c r="E135" s="125"/>
      <c r="F135" s="125"/>
      <c r="G135" s="125"/>
      <c r="H135" s="21">
        <f>I135/$I$145</f>
        <v>0</v>
      </c>
      <c r="I135" s="121">
        <v>0</v>
      </c>
    </row>
    <row r="136" spans="1:12" ht="15" customHeight="1" x14ac:dyDescent="0.25">
      <c r="A136" s="106">
        <v>2</v>
      </c>
      <c r="B136" s="125" t="s">
        <v>114</v>
      </c>
      <c r="C136" s="125"/>
      <c r="D136" s="125"/>
      <c r="E136" s="125"/>
      <c r="F136" s="125"/>
      <c r="G136" s="125"/>
      <c r="H136" s="21">
        <f>I136/$I$145</f>
        <v>0</v>
      </c>
      <c r="I136" s="121">
        <v>0</v>
      </c>
    </row>
    <row r="137" spans="1:12" ht="35.65" customHeight="1" x14ac:dyDescent="0.25">
      <c r="A137" s="141" t="s">
        <v>166</v>
      </c>
      <c r="B137" s="141"/>
      <c r="C137" s="141"/>
      <c r="D137" s="141"/>
      <c r="E137" s="141"/>
      <c r="F137" s="141"/>
      <c r="G137" s="141"/>
      <c r="H137" s="23">
        <f>H135+H136</f>
        <v>0</v>
      </c>
      <c r="I137" s="24">
        <f>SUM(I135:I136)</f>
        <v>0</v>
      </c>
    </row>
    <row r="138" spans="1:12" ht="4.5" customHeight="1" x14ac:dyDescent="0.25"/>
    <row r="139" spans="1:12" ht="33.75" customHeight="1" x14ac:dyDescent="0.25">
      <c r="A139" s="20" t="s">
        <v>52</v>
      </c>
      <c r="B139" s="145" t="s">
        <v>115</v>
      </c>
      <c r="C139" s="145"/>
      <c r="D139" s="145"/>
      <c r="E139" s="145"/>
      <c r="F139" s="145"/>
      <c r="G139" s="145"/>
      <c r="H139" s="20" t="s">
        <v>33</v>
      </c>
      <c r="I139" s="20" t="s">
        <v>34</v>
      </c>
    </row>
    <row r="140" spans="1:12" ht="15" customHeight="1" x14ac:dyDescent="0.25">
      <c r="A140" s="106">
        <v>1</v>
      </c>
      <c r="B140" s="125" t="s">
        <v>115</v>
      </c>
      <c r="C140" s="125"/>
      <c r="D140" s="125"/>
      <c r="E140" s="125"/>
      <c r="F140" s="125"/>
      <c r="G140" s="125"/>
      <c r="H140" s="21">
        <f>I140/I145</f>
        <v>0</v>
      </c>
      <c r="I140" s="121">
        <v>0</v>
      </c>
    </row>
    <row r="141" spans="1:12" ht="36.6" customHeight="1" x14ac:dyDescent="0.25">
      <c r="A141" s="141" t="s">
        <v>165</v>
      </c>
      <c r="B141" s="141"/>
      <c r="C141" s="141"/>
      <c r="D141" s="141"/>
      <c r="E141" s="141"/>
      <c r="F141" s="141"/>
      <c r="G141" s="141"/>
      <c r="H141" s="23">
        <f>H140</f>
        <v>0</v>
      </c>
      <c r="I141" s="24">
        <f>I140</f>
        <v>0</v>
      </c>
      <c r="J141" s="32"/>
      <c r="K141" s="32"/>
      <c r="L141" s="2"/>
    </row>
    <row r="142" spans="1:12" ht="4.5" customHeight="1" x14ac:dyDescent="0.25">
      <c r="A142" s="26"/>
      <c r="B142" s="26"/>
      <c r="C142" s="26"/>
      <c r="D142" s="26"/>
      <c r="E142" s="26"/>
      <c r="F142" s="26"/>
      <c r="G142" s="26"/>
      <c r="H142" s="33"/>
      <c r="I142" s="34"/>
    </row>
    <row r="143" spans="1:12" ht="39" customHeight="1" x14ac:dyDescent="0.25">
      <c r="A143" s="172" t="s">
        <v>116</v>
      </c>
      <c r="B143" s="172"/>
      <c r="C143" s="172"/>
      <c r="D143" s="172"/>
      <c r="E143" s="172"/>
      <c r="F143" s="53">
        <v>0.18</v>
      </c>
      <c r="G143" s="54">
        <f>I145*F143</f>
        <v>781.27959021511413</v>
      </c>
      <c r="H143" s="118" t="s">
        <v>103</v>
      </c>
      <c r="I143" s="56">
        <f>I97</f>
        <v>116.11836363636364</v>
      </c>
      <c r="L143" s="2"/>
    </row>
    <row r="144" spans="1:12" s="59" customFormat="1" ht="16.5" customHeight="1" x14ac:dyDescent="0.25">
      <c r="A144" s="169" t="s">
        <v>104</v>
      </c>
      <c r="B144" s="169"/>
      <c r="C144" s="118" t="s">
        <v>105</v>
      </c>
      <c r="D144" s="118" t="s">
        <v>106</v>
      </c>
      <c r="E144" s="118" t="s">
        <v>107</v>
      </c>
      <c r="F144" s="118" t="s">
        <v>108</v>
      </c>
      <c r="G144" s="118" t="s">
        <v>109</v>
      </c>
      <c r="H144" s="118" t="s">
        <v>110</v>
      </c>
      <c r="I144" s="57" t="s">
        <v>111</v>
      </c>
      <c r="J144" s="58"/>
      <c r="L144" s="58"/>
    </row>
    <row r="145" spans="1:12" ht="16.5" customHeight="1" x14ac:dyDescent="0.25">
      <c r="A145" s="170">
        <f>I46</f>
        <v>2098.0272727272727</v>
      </c>
      <c r="B145" s="170"/>
      <c r="C145" s="119">
        <f>I66</f>
        <v>772.07403636363642</v>
      </c>
      <c r="D145" s="119">
        <f>I78</f>
        <v>534.87736699090908</v>
      </c>
      <c r="E145" s="119">
        <f>I85</f>
        <v>149.29562072727273</v>
      </c>
      <c r="F145" s="119">
        <f>I89</f>
        <v>196.83487105265456</v>
      </c>
      <c r="G145" s="119">
        <f>I102</f>
        <v>705.45136363636357</v>
      </c>
      <c r="H145" s="119">
        <f>A145+C145+D145+E145+F145+G145</f>
        <v>4456.5605314981094</v>
      </c>
      <c r="I145" s="119">
        <f>H145-I143</f>
        <v>4340.4421678617455</v>
      </c>
      <c r="J145" s="32"/>
      <c r="L145" s="2"/>
    </row>
    <row r="146" spans="1:12" ht="4.5" customHeight="1" x14ac:dyDescent="0.25"/>
    <row r="147" spans="1:12" ht="12" customHeight="1" x14ac:dyDescent="0.25">
      <c r="A147" s="162" t="s">
        <v>117</v>
      </c>
      <c r="B147" s="162"/>
      <c r="C147" s="162"/>
      <c r="D147" s="162"/>
      <c r="E147" s="162"/>
      <c r="F147" s="162"/>
      <c r="G147" s="162"/>
      <c r="H147" s="45">
        <f>H127+H137+H141</f>
        <v>0</v>
      </c>
      <c r="I147" s="46">
        <f>I127+I137+I141</f>
        <v>0</v>
      </c>
    </row>
    <row r="148" spans="1:12" ht="4.5" customHeight="1" x14ac:dyDescent="0.25"/>
    <row r="149" spans="1:12" ht="11.25" customHeight="1" x14ac:dyDescent="0.25">
      <c r="A149" s="144" t="s">
        <v>118</v>
      </c>
      <c r="B149" s="144"/>
      <c r="C149" s="144"/>
      <c r="D149" s="144"/>
      <c r="E149" s="144"/>
      <c r="F149" s="144"/>
      <c r="G149" s="144"/>
      <c r="H149" s="144"/>
      <c r="I149" s="144"/>
    </row>
    <row r="150" spans="1:12" ht="33.75" customHeight="1" x14ac:dyDescent="0.25">
      <c r="A150" s="20" t="s">
        <v>31</v>
      </c>
      <c r="B150" s="145" t="s">
        <v>203</v>
      </c>
      <c r="C150" s="145"/>
      <c r="D150" s="145"/>
      <c r="E150" s="145"/>
      <c r="F150" s="145"/>
      <c r="G150" s="145"/>
      <c r="H150" s="20" t="s">
        <v>33</v>
      </c>
      <c r="I150" s="20" t="s">
        <v>34</v>
      </c>
    </row>
    <row r="151" spans="1:12" ht="15" customHeight="1" x14ac:dyDescent="0.25">
      <c r="A151" s="106">
        <v>1</v>
      </c>
      <c r="B151" s="125" t="s">
        <v>119</v>
      </c>
      <c r="C151" s="125"/>
      <c r="D151" s="125"/>
      <c r="E151" s="125"/>
      <c r="F151" s="125"/>
      <c r="G151" s="125"/>
      <c r="H151" s="21">
        <f>I151/$I$116</f>
        <v>7.3654390934844178E-3</v>
      </c>
      <c r="I151" s="121">
        <f>($D$161/$E$162)*H161</f>
        <v>32.82452516117587</v>
      </c>
    </row>
    <row r="152" spans="1:12" ht="15" customHeight="1" x14ac:dyDescent="0.25">
      <c r="A152" s="106">
        <v>2</v>
      </c>
      <c r="B152" s="125" t="s">
        <v>120</v>
      </c>
      <c r="C152" s="125"/>
      <c r="D152" s="125"/>
      <c r="E152" s="125"/>
      <c r="F152" s="125"/>
      <c r="G152" s="125"/>
      <c r="H152" s="21">
        <f>I152/$I$116</f>
        <v>3.3994334277620393E-2</v>
      </c>
      <c r="I152" s="121">
        <f>($D$161/$E$162)*H162</f>
        <v>151.49780843619632</v>
      </c>
    </row>
    <row r="153" spans="1:12" ht="15" customHeight="1" x14ac:dyDescent="0.25">
      <c r="A153" s="106">
        <v>3</v>
      </c>
      <c r="B153" s="125" t="s">
        <v>11</v>
      </c>
      <c r="C153" s="125"/>
      <c r="D153" s="125"/>
      <c r="E153" s="125"/>
      <c r="F153" s="125"/>
      <c r="G153" s="125"/>
      <c r="H153" s="21">
        <f>I153/$I$116</f>
        <v>2.8328611898016998E-2</v>
      </c>
      <c r="I153" s="121">
        <f>($D$161/$E$162)*H163</f>
        <v>126.24817369683029</v>
      </c>
    </row>
    <row r="154" spans="1:12" ht="15" customHeight="1" x14ac:dyDescent="0.25">
      <c r="A154" s="106">
        <v>4</v>
      </c>
      <c r="B154" s="125" t="s">
        <v>205</v>
      </c>
      <c r="C154" s="125"/>
      <c r="D154" s="125"/>
      <c r="E154" s="125"/>
      <c r="F154" s="125"/>
      <c r="G154" s="125"/>
      <c r="H154" s="21">
        <f>I154/$I$116</f>
        <v>0</v>
      </c>
      <c r="I154" s="121">
        <f>($D$161/$E$162)*G164</f>
        <v>0</v>
      </c>
    </row>
    <row r="155" spans="1:12" ht="15" customHeight="1" x14ac:dyDescent="0.25">
      <c r="A155" s="106">
        <v>5</v>
      </c>
      <c r="B155" s="125" t="s">
        <v>121</v>
      </c>
      <c r="C155" s="125"/>
      <c r="D155" s="125"/>
      <c r="E155" s="125"/>
      <c r="F155" s="125"/>
      <c r="G155" s="125"/>
      <c r="H155" s="21">
        <f>I155/$I$116</f>
        <v>0</v>
      </c>
      <c r="I155" s="121">
        <f>($D$161/$E$162)*G165</f>
        <v>0</v>
      </c>
    </row>
    <row r="156" spans="1:12" ht="15" customHeight="1" x14ac:dyDescent="0.25">
      <c r="A156" s="141" t="s">
        <v>122</v>
      </c>
      <c r="B156" s="141"/>
      <c r="C156" s="141"/>
      <c r="D156" s="141"/>
      <c r="E156" s="141"/>
      <c r="F156" s="141"/>
      <c r="G156" s="141"/>
      <c r="H156" s="23">
        <f>H151+H152+H153+H154+H155</f>
        <v>6.96883852691218E-2</v>
      </c>
      <c r="I156" s="24">
        <f>SUM(I151:I155)</f>
        <v>310.57050729420246</v>
      </c>
    </row>
    <row r="157" spans="1:12" ht="11.25" customHeight="1" x14ac:dyDescent="0.25">
      <c r="A157" s="104" t="s">
        <v>124</v>
      </c>
      <c r="B157" s="152" t="s">
        <v>123</v>
      </c>
      <c r="C157" s="152"/>
      <c r="D157" s="152"/>
      <c r="E157" s="152"/>
      <c r="F157" s="152"/>
      <c r="G157" s="152"/>
      <c r="H157" s="152"/>
      <c r="I157" s="152"/>
    </row>
    <row r="158" spans="1:12" ht="18.75" customHeight="1" x14ac:dyDescent="0.25">
      <c r="A158" s="104" t="s">
        <v>204</v>
      </c>
      <c r="B158" s="173" t="s">
        <v>125</v>
      </c>
      <c r="C158" s="173"/>
      <c r="D158" s="173"/>
      <c r="E158" s="173"/>
      <c r="F158" s="173"/>
      <c r="G158" s="173"/>
      <c r="H158" s="173"/>
      <c r="I158" s="173"/>
    </row>
    <row r="159" spans="1:12" ht="13.5" customHeight="1" x14ac:dyDescent="0.25">
      <c r="A159" s="157" t="s">
        <v>126</v>
      </c>
      <c r="B159" s="157"/>
      <c r="C159" s="157"/>
      <c r="D159" s="157"/>
      <c r="E159" s="157"/>
      <c r="F159" s="157"/>
      <c r="G159" s="157"/>
      <c r="H159" s="157"/>
      <c r="I159" s="157"/>
    </row>
    <row r="160" spans="1:12" ht="13.5" customHeight="1" x14ac:dyDescent="0.25">
      <c r="A160" s="139" t="s">
        <v>127</v>
      </c>
      <c r="B160" s="139"/>
      <c r="C160" s="106" t="s">
        <v>128</v>
      </c>
      <c r="D160" s="134" t="s">
        <v>129</v>
      </c>
      <c r="E160" s="134"/>
      <c r="F160" s="106" t="s">
        <v>130</v>
      </c>
      <c r="G160" s="214" t="s">
        <v>131</v>
      </c>
      <c r="H160" s="206" t="s">
        <v>132</v>
      </c>
      <c r="I160" s="206"/>
    </row>
    <row r="161" spans="1:10" ht="13.5" customHeight="1" x14ac:dyDescent="0.25">
      <c r="A161" s="176">
        <f>I116</f>
        <v>4456.5605314981094</v>
      </c>
      <c r="B161" s="176"/>
      <c r="C161" s="121">
        <f>I147</f>
        <v>0</v>
      </c>
      <c r="D161" s="177">
        <f>A161+C161</f>
        <v>4456.5605314981094</v>
      </c>
      <c r="E161" s="177"/>
      <c r="F161" s="106" t="str">
        <f>B151</f>
        <v>PIS</v>
      </c>
      <c r="G161" s="217">
        <v>1.6500000000000001E-2</v>
      </c>
      <c r="H161" s="207">
        <v>6.4999999999999997E-3</v>
      </c>
      <c r="I161" s="207"/>
      <c r="J161" s="32"/>
    </row>
    <row r="162" spans="1:10" ht="13.5" customHeight="1" x14ac:dyDescent="0.25">
      <c r="A162" s="213" t="s">
        <v>133</v>
      </c>
      <c r="B162" s="213"/>
      <c r="C162" s="214">
        <v>1</v>
      </c>
      <c r="D162" s="215">
        <f>G166/1</f>
        <v>0.11749999999999999</v>
      </c>
      <c r="E162" s="216">
        <f>C162-D162</f>
        <v>0.88250000000000006</v>
      </c>
      <c r="F162" s="219" t="str">
        <f>B152</f>
        <v>COFINS</v>
      </c>
      <c r="G162" s="217">
        <v>7.5999999999999998E-2</v>
      </c>
      <c r="H162" s="207">
        <v>0.03</v>
      </c>
      <c r="I162" s="207"/>
    </row>
    <row r="163" spans="1:10" ht="13.5" customHeight="1" x14ac:dyDescent="0.25">
      <c r="A163" s="209" t="s">
        <v>134</v>
      </c>
      <c r="B163" s="209"/>
      <c r="C163" s="210">
        <v>1</v>
      </c>
      <c r="D163" s="211">
        <f>H166</f>
        <v>6.1499999999999999E-2</v>
      </c>
      <c r="E163" s="212">
        <f>C163-D163</f>
        <v>0.9385</v>
      </c>
      <c r="F163" s="219" t="str">
        <f>B153</f>
        <v>ISS</v>
      </c>
      <c r="G163" s="217">
        <f>I11</f>
        <v>2.5000000000000001E-2</v>
      </c>
      <c r="H163" s="207">
        <f>I11</f>
        <v>2.5000000000000001E-2</v>
      </c>
      <c r="I163" s="207"/>
    </row>
    <row r="164" spans="1:10" ht="13.5" customHeight="1" x14ac:dyDescent="0.25">
      <c r="A164" s="222" t="s">
        <v>135</v>
      </c>
      <c r="B164" s="222"/>
      <c r="C164" s="219">
        <v>1</v>
      </c>
      <c r="D164" s="223">
        <v>0.09</v>
      </c>
      <c r="E164" s="224">
        <f>C164-D164</f>
        <v>0.91</v>
      </c>
      <c r="F164" s="219" t="s">
        <v>136</v>
      </c>
      <c r="G164" s="217">
        <v>0</v>
      </c>
      <c r="H164" s="207">
        <v>0</v>
      </c>
      <c r="I164" s="207"/>
    </row>
    <row r="165" spans="1:10" ht="13.5" customHeight="1" x14ac:dyDescent="0.25">
      <c r="A165" s="175" t="s">
        <v>137</v>
      </c>
      <c r="B165" s="175" t="s">
        <v>138</v>
      </c>
      <c r="C165" s="175"/>
      <c r="D165" s="175"/>
      <c r="E165" s="175"/>
      <c r="F165" s="113" t="s">
        <v>207</v>
      </c>
      <c r="G165" s="217">
        <v>0</v>
      </c>
      <c r="H165" s="207">
        <v>0</v>
      </c>
      <c r="I165" s="207"/>
    </row>
    <row r="166" spans="1:10" ht="18" customHeight="1" x14ac:dyDescent="0.25">
      <c r="A166" s="175"/>
      <c r="B166" s="175"/>
      <c r="C166" s="175"/>
      <c r="D166" s="175"/>
      <c r="E166" s="175"/>
      <c r="F166" s="115" t="s">
        <v>139</v>
      </c>
      <c r="G166" s="218">
        <f>SUM(G161:G165)</f>
        <v>0.11749999999999999</v>
      </c>
      <c r="H166" s="208">
        <f>SUM(H161:I165)</f>
        <v>6.1499999999999999E-2</v>
      </c>
      <c r="I166" s="208"/>
    </row>
    <row r="167" spans="1:10" ht="18" customHeight="1" x14ac:dyDescent="0.25">
      <c r="A167" s="104" t="s">
        <v>206</v>
      </c>
      <c r="B167" s="173" t="s">
        <v>141</v>
      </c>
      <c r="C167" s="173"/>
      <c r="D167" s="173"/>
      <c r="E167" s="173"/>
      <c r="F167" s="173"/>
      <c r="G167" s="173"/>
      <c r="H167" s="173"/>
      <c r="I167" s="173"/>
    </row>
    <row r="168" spans="1:10" ht="4.5" customHeight="1" x14ac:dyDescent="0.25">
      <c r="A168" s="63"/>
      <c r="B168" s="178"/>
      <c r="C168" s="178"/>
      <c r="D168" s="178"/>
      <c r="E168" s="178"/>
      <c r="F168" s="178"/>
      <c r="G168" s="178"/>
      <c r="H168" s="178"/>
      <c r="I168" s="178"/>
    </row>
    <row r="169" spans="1:10" ht="12" customHeight="1" x14ac:dyDescent="0.25">
      <c r="A169" s="162" t="s">
        <v>142</v>
      </c>
      <c r="B169" s="162"/>
      <c r="C169" s="162"/>
      <c r="D169" s="162"/>
      <c r="E169" s="162"/>
      <c r="F169" s="162"/>
      <c r="G169" s="162"/>
      <c r="H169" s="45">
        <f>H156</f>
        <v>6.96883852691218E-2</v>
      </c>
      <c r="I169" s="46">
        <f>I156</f>
        <v>310.57050729420246</v>
      </c>
    </row>
    <row r="170" spans="1:10" ht="4.5" customHeight="1" x14ac:dyDescent="0.25"/>
    <row r="171" spans="1:10" ht="11.25" customHeight="1" x14ac:dyDescent="0.25">
      <c r="A171" s="179" t="s">
        <v>143</v>
      </c>
      <c r="B171" s="179"/>
      <c r="C171" s="179"/>
      <c r="D171" s="179"/>
      <c r="E171" s="179"/>
      <c r="F171" s="179"/>
      <c r="G171" s="179"/>
      <c r="H171" s="179"/>
      <c r="I171" s="179"/>
    </row>
    <row r="172" spans="1:10" ht="11.25" customHeight="1" x14ac:dyDescent="0.25">
      <c r="A172" s="144" t="s">
        <v>30</v>
      </c>
      <c r="B172" s="144"/>
      <c r="C172" s="144"/>
      <c r="D172" s="144"/>
      <c r="E172" s="144"/>
      <c r="F172" s="144"/>
      <c r="G172" s="144"/>
      <c r="H172" s="144"/>
      <c r="I172" s="144"/>
    </row>
    <row r="173" spans="1:10" ht="15" customHeight="1" x14ac:dyDescent="0.25">
      <c r="A173" s="106">
        <v>1</v>
      </c>
      <c r="B173" s="125" t="s">
        <v>144</v>
      </c>
      <c r="C173" s="125"/>
      <c r="D173" s="125"/>
      <c r="E173" s="125"/>
      <c r="F173" s="125"/>
      <c r="G173" s="125"/>
      <c r="H173" s="21">
        <f>I173/$G$196</f>
        <v>0.4401027065659977</v>
      </c>
      <c r="I173" s="64">
        <f>I46</f>
        <v>2098.0272727272727</v>
      </c>
    </row>
    <row r="174" spans="1:10" ht="15" customHeight="1" x14ac:dyDescent="0.25">
      <c r="A174" s="106">
        <v>2</v>
      </c>
      <c r="B174" s="125" t="s">
        <v>145</v>
      </c>
      <c r="C174" s="125"/>
      <c r="D174" s="125"/>
      <c r="E174" s="125"/>
      <c r="F174" s="125"/>
      <c r="G174" s="125"/>
      <c r="H174" s="21">
        <f>I174/$G$196</f>
        <v>0.34676661532535902</v>
      </c>
      <c r="I174" s="64">
        <f>I66+I78+I85+I89</f>
        <v>1653.0818951344729</v>
      </c>
    </row>
    <row r="175" spans="1:10" ht="15" customHeight="1" x14ac:dyDescent="0.25">
      <c r="A175" s="106">
        <v>3</v>
      </c>
      <c r="B175" s="125" t="s">
        <v>146</v>
      </c>
      <c r="C175" s="125"/>
      <c r="D175" s="125"/>
      <c r="E175" s="125"/>
      <c r="F175" s="125"/>
      <c r="G175" s="125"/>
      <c r="H175" s="21">
        <f>I175/$G$196</f>
        <v>0.14798237302389741</v>
      </c>
      <c r="I175" s="64">
        <f>I102</f>
        <v>705.45136363636357</v>
      </c>
    </row>
    <row r="176" spans="1:10" s="26" customFormat="1" ht="15" customHeight="1" x14ac:dyDescent="0.25">
      <c r="A176" s="162" t="s">
        <v>147</v>
      </c>
      <c r="B176" s="162"/>
      <c r="C176" s="162"/>
      <c r="D176" s="162"/>
      <c r="E176" s="162"/>
      <c r="F176" s="162"/>
      <c r="G176" s="162"/>
      <c r="H176" s="45">
        <f>H173+H174+H175</f>
        <v>0.93485169491525411</v>
      </c>
      <c r="I176" s="46">
        <f>SUM(I173:I175)</f>
        <v>4456.5605314981094</v>
      </c>
      <c r="J176" s="33"/>
    </row>
    <row r="177" spans="1:11" ht="4.5" customHeight="1" x14ac:dyDescent="0.25"/>
    <row r="178" spans="1:11" ht="11.25" customHeight="1" x14ac:dyDescent="0.25">
      <c r="A178" s="144" t="s">
        <v>95</v>
      </c>
      <c r="B178" s="144"/>
      <c r="C178" s="144"/>
      <c r="D178" s="144"/>
      <c r="E178" s="144"/>
      <c r="F178" s="144"/>
      <c r="G178" s="144"/>
      <c r="H178" s="144"/>
      <c r="I178" s="144"/>
    </row>
    <row r="179" spans="1:11" ht="15" customHeight="1" x14ac:dyDescent="0.25">
      <c r="A179" s="106">
        <v>1</v>
      </c>
      <c r="B179" s="125" t="s">
        <v>148</v>
      </c>
      <c r="C179" s="125"/>
      <c r="D179" s="125"/>
      <c r="E179" s="125"/>
      <c r="F179" s="125"/>
      <c r="G179" s="125"/>
      <c r="H179" s="21">
        <f>I179/$G$196</f>
        <v>0</v>
      </c>
      <c r="I179" s="121">
        <f>I127</f>
        <v>0</v>
      </c>
    </row>
    <row r="180" spans="1:11" ht="15" customHeight="1" x14ac:dyDescent="0.25">
      <c r="A180" s="106">
        <v>2</v>
      </c>
      <c r="B180" s="125" t="s">
        <v>149</v>
      </c>
      <c r="C180" s="125"/>
      <c r="D180" s="125"/>
      <c r="E180" s="125"/>
      <c r="F180" s="125"/>
      <c r="G180" s="125"/>
      <c r="H180" s="21">
        <f>I180/$G$196</f>
        <v>0</v>
      </c>
      <c r="I180" s="121">
        <f>I137</f>
        <v>0</v>
      </c>
    </row>
    <row r="181" spans="1:11" ht="15" customHeight="1" x14ac:dyDescent="0.25">
      <c r="A181" s="106">
        <v>3</v>
      </c>
      <c r="B181" s="125" t="s">
        <v>150</v>
      </c>
      <c r="C181" s="125"/>
      <c r="D181" s="125"/>
      <c r="E181" s="125"/>
      <c r="F181" s="125"/>
      <c r="G181" s="125"/>
      <c r="H181" s="21">
        <f>I181/$G$196</f>
        <v>0</v>
      </c>
      <c r="I181" s="121">
        <f>I141</f>
        <v>0</v>
      </c>
    </row>
    <row r="182" spans="1:11" ht="15" customHeight="1" x14ac:dyDescent="0.25">
      <c r="A182" s="162" t="s">
        <v>151</v>
      </c>
      <c r="B182" s="162"/>
      <c r="C182" s="162"/>
      <c r="D182" s="162"/>
      <c r="E182" s="162"/>
      <c r="F182" s="162"/>
      <c r="G182" s="162"/>
      <c r="H182" s="45">
        <f>H179+H180+H181</f>
        <v>0</v>
      </c>
      <c r="I182" s="46">
        <f>I179+I180+I181</f>
        <v>0</v>
      </c>
    </row>
    <row r="183" spans="1:11" ht="4.5" customHeight="1" x14ac:dyDescent="0.25"/>
    <row r="184" spans="1:11" ht="11.25" customHeight="1" x14ac:dyDescent="0.25">
      <c r="A184" s="144" t="s">
        <v>118</v>
      </c>
      <c r="B184" s="144"/>
      <c r="C184" s="144"/>
      <c r="D184" s="144"/>
      <c r="E184" s="144"/>
      <c r="F184" s="144"/>
      <c r="G184" s="144"/>
      <c r="H184" s="144"/>
      <c r="I184" s="144"/>
    </row>
    <row r="185" spans="1:11" ht="15" customHeight="1" x14ac:dyDescent="0.25">
      <c r="A185" s="106">
        <v>1</v>
      </c>
      <c r="B185" s="125" t="s">
        <v>152</v>
      </c>
      <c r="C185" s="125"/>
      <c r="D185" s="125"/>
      <c r="E185" s="125"/>
      <c r="F185" s="125"/>
      <c r="G185" s="125"/>
      <c r="H185" s="21">
        <f>I185/$G$196</f>
        <v>6.5148305084745742E-2</v>
      </c>
      <c r="I185" s="121">
        <f>I156</f>
        <v>310.57050729420246</v>
      </c>
    </row>
    <row r="186" spans="1:11" ht="15" customHeight="1" x14ac:dyDescent="0.25">
      <c r="A186" s="162" t="s">
        <v>153</v>
      </c>
      <c r="B186" s="162"/>
      <c r="C186" s="162"/>
      <c r="D186" s="162"/>
      <c r="E186" s="162"/>
      <c r="F186" s="162"/>
      <c r="G186" s="162"/>
      <c r="H186" s="45">
        <f>H185</f>
        <v>6.5148305084745742E-2</v>
      </c>
      <c r="I186" s="46">
        <f>I156</f>
        <v>310.57050729420246</v>
      </c>
      <c r="K186" s="39"/>
    </row>
    <row r="187" spans="1:11" ht="4.5" customHeight="1" x14ac:dyDescent="0.25"/>
    <row r="188" spans="1:11" ht="11.25" customHeight="1" x14ac:dyDescent="0.25">
      <c r="A188" s="184" t="s">
        <v>174</v>
      </c>
      <c r="B188" s="184"/>
      <c r="C188" s="184"/>
      <c r="D188" s="184"/>
      <c r="E188" s="184"/>
      <c r="F188" s="184"/>
      <c r="G188" s="184"/>
      <c r="H188" s="184"/>
      <c r="I188" s="184"/>
    </row>
    <row r="189" spans="1:11" ht="4.9000000000000004" customHeight="1" x14ac:dyDescent="0.25">
      <c r="A189" s="180"/>
      <c r="B189" s="180"/>
      <c r="C189" s="180"/>
      <c r="D189" s="180"/>
      <c r="E189" s="180"/>
      <c r="F189" s="180"/>
      <c r="G189" s="180"/>
      <c r="H189" s="180"/>
      <c r="I189" s="180"/>
    </row>
    <row r="190" spans="1:11" ht="22.5" customHeight="1" x14ac:dyDescent="0.25">
      <c r="A190" s="181" t="s">
        <v>187</v>
      </c>
      <c r="B190" s="182"/>
      <c r="C190" s="182"/>
      <c r="D190" s="182"/>
      <c r="E190" s="182"/>
      <c r="F190" s="182"/>
      <c r="G190" s="182"/>
      <c r="H190" s="183"/>
      <c r="I190" s="87">
        <f>I123*H196</f>
        <v>0</v>
      </c>
    </row>
    <row r="191" spans="1:11" ht="4.5" customHeight="1" x14ac:dyDescent="0.25">
      <c r="A191" s="107"/>
      <c r="B191" s="107"/>
      <c r="C191" s="107"/>
      <c r="D191" s="107"/>
      <c r="E191" s="107"/>
      <c r="F191" s="107"/>
      <c r="G191" s="88"/>
      <c r="H191" s="88"/>
      <c r="I191" s="88"/>
    </row>
    <row r="192" spans="1:11" ht="40.5" customHeight="1" x14ac:dyDescent="0.25">
      <c r="A192" s="184" t="s">
        <v>172</v>
      </c>
      <c r="B192" s="184"/>
      <c r="C192" s="184"/>
      <c r="D192" s="184"/>
      <c r="E192" s="184"/>
      <c r="F192" s="181"/>
      <c r="G192" s="185" t="s">
        <v>176</v>
      </c>
      <c r="H192" s="186"/>
      <c r="I192" s="187"/>
    </row>
    <row r="193" spans="1:9" ht="11.25" customHeight="1" x14ac:dyDescent="0.25">
      <c r="A193" s="184"/>
      <c r="B193" s="184"/>
      <c r="C193" s="184"/>
      <c r="D193" s="184"/>
      <c r="E193" s="184"/>
      <c r="F193" s="184"/>
      <c r="G193" s="89"/>
      <c r="H193" s="90"/>
      <c r="I193" s="91">
        <f>((H70+H76+H77+H82+H83+H84)+((H70+H76+H77+H82+H83+H84)*H66))*I46*H196</f>
        <v>807.78714334232734</v>
      </c>
    </row>
    <row r="194" spans="1:9" ht="4.9000000000000004" customHeight="1" x14ac:dyDescent="0.25">
      <c r="A194" s="180"/>
      <c r="B194" s="180"/>
      <c r="C194" s="180"/>
      <c r="D194" s="180"/>
      <c r="E194" s="180"/>
      <c r="F194" s="180"/>
      <c r="G194" s="180"/>
      <c r="H194" s="180"/>
      <c r="I194" s="180"/>
    </row>
    <row r="195" spans="1:9" ht="35.450000000000003" customHeight="1" x14ac:dyDescent="0.25">
      <c r="A195" s="188" t="s">
        <v>173</v>
      </c>
      <c r="B195" s="189"/>
      <c r="C195" s="189"/>
      <c r="D195" s="189"/>
      <c r="E195" s="189"/>
      <c r="F195" s="190"/>
      <c r="G195" s="73" t="s">
        <v>154</v>
      </c>
      <c r="H195" s="73" t="s">
        <v>155</v>
      </c>
      <c r="I195" s="73" t="s">
        <v>156</v>
      </c>
    </row>
    <row r="196" spans="1:9" ht="14.45" customHeight="1" x14ac:dyDescent="0.25">
      <c r="A196" s="191"/>
      <c r="B196" s="192"/>
      <c r="C196" s="192"/>
      <c r="D196" s="192"/>
      <c r="E196" s="192"/>
      <c r="F196" s="193"/>
      <c r="G196" s="81">
        <f>I176+I182+I186</f>
        <v>4767.1310387923122</v>
      </c>
      <c r="H196" s="108">
        <f>IF(D6="12x36",2,1)</f>
        <v>1</v>
      </c>
      <c r="I196" s="82">
        <f>G196*H196</f>
        <v>4767.1310387923122</v>
      </c>
    </row>
  </sheetData>
  <mergeCells count="183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5:B105"/>
    <mergeCell ref="A106:B106"/>
    <mergeCell ref="A108:I108"/>
    <mergeCell ref="A109:B109"/>
    <mergeCell ref="A110:B110"/>
    <mergeCell ref="A112:E112"/>
    <mergeCell ref="F112:I112"/>
    <mergeCell ref="B99:G99"/>
    <mergeCell ref="B100:G100"/>
    <mergeCell ref="B101:G101"/>
    <mergeCell ref="A102:G102"/>
    <mergeCell ref="B103:G103"/>
    <mergeCell ref="A104:I104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96"/>
  <sheetViews>
    <sheetView showGridLines="0" view="pageBreakPreview" topLeftCell="A148" zoomScale="130" zoomScaleNormal="130" zoomScaleSheetLayoutView="130" zoomScalePageLayoutView="130" workbookViewId="0">
      <selection activeCell="L154" sqref="L154"/>
    </sheetView>
  </sheetViews>
  <sheetFormatPr defaultColWidth="9.28515625" defaultRowHeight="11.25" x14ac:dyDescent="0.25"/>
  <cols>
    <col min="1" max="1" width="2.7109375" style="110" customWidth="1"/>
    <col min="2" max="2" width="11.42578125" style="110" customWidth="1"/>
    <col min="3" max="3" width="12.28515625" style="110" customWidth="1"/>
    <col min="4" max="4" width="12.7109375" style="110" customWidth="1"/>
    <col min="5" max="5" width="12.28515625" style="110" customWidth="1"/>
    <col min="6" max="6" width="11.5703125" style="110" customWidth="1"/>
    <col min="7" max="7" width="11.42578125" style="110" customWidth="1"/>
    <col min="8" max="8" width="9.42578125" style="110" customWidth="1"/>
    <col min="9" max="9" width="11.5703125" style="110" customWidth="1"/>
    <col min="10" max="10" width="11.28515625" style="2" customWidth="1"/>
    <col min="11" max="11" width="10" style="110" customWidth="1"/>
    <col min="12" max="12" width="9.28515625" style="110"/>
    <col min="13" max="15" width="22.42578125" style="110" customWidth="1"/>
    <col min="16" max="16384" width="9.28515625" style="110"/>
  </cols>
  <sheetData>
    <row r="1" spans="1:11" ht="27.75" customHeight="1" x14ac:dyDescent="0.25">
      <c r="A1" s="126" t="s">
        <v>0</v>
      </c>
      <c r="B1" s="126"/>
      <c r="C1" s="126"/>
      <c r="D1" s="126"/>
      <c r="E1" s="126"/>
      <c r="F1" s="126"/>
      <c r="G1" s="126"/>
      <c r="H1" s="126"/>
      <c r="I1" s="126"/>
      <c r="K1" s="3"/>
    </row>
    <row r="2" spans="1:11" ht="22.5" customHeight="1" x14ac:dyDescent="0.25">
      <c r="A2" s="126" t="s">
        <v>1</v>
      </c>
      <c r="B2" s="126"/>
      <c r="C2" s="127" t="s">
        <v>208</v>
      </c>
      <c r="D2" s="127"/>
      <c r="E2" s="128" t="s">
        <v>236</v>
      </c>
      <c r="F2" s="128"/>
      <c r="G2" s="128"/>
      <c r="H2" s="128"/>
      <c r="I2" s="128"/>
    </row>
    <row r="3" spans="1:11" ht="11.25" customHeight="1" x14ac:dyDescent="0.25">
      <c r="A3" s="126" t="s">
        <v>2</v>
      </c>
      <c r="B3" s="126"/>
      <c r="C3" s="4"/>
      <c r="D3" s="122"/>
      <c r="E3" s="6" t="s">
        <v>3</v>
      </c>
      <c r="F3" s="4"/>
      <c r="G3" s="122"/>
      <c r="H3" s="122"/>
      <c r="I3" s="122"/>
    </row>
    <row r="4" spans="1:11" ht="4.5" customHeight="1" x14ac:dyDescent="0.25"/>
    <row r="5" spans="1:11" ht="18.75" customHeight="1" x14ac:dyDescent="0.25">
      <c r="A5" s="124" t="s">
        <v>4</v>
      </c>
      <c r="B5" s="124"/>
      <c r="C5" s="124"/>
      <c r="D5" s="129" t="s">
        <v>212</v>
      </c>
      <c r="E5" s="129"/>
      <c r="F5" s="129"/>
      <c r="G5" s="130" t="str">
        <f>IF(D6="12x36","Regime de trabalho:","Quantidade de HORAS/MÊS")</f>
        <v>Quantidade de HORAS/MÊS</v>
      </c>
      <c r="H5" s="130"/>
      <c r="I5" s="131">
        <f>IF(D6="12x36",D6,5*D6)</f>
        <v>200</v>
      </c>
    </row>
    <row r="6" spans="1:11" ht="18.75" customHeight="1" x14ac:dyDescent="0.25">
      <c r="A6" s="124" t="str">
        <f>IF(D6="12x36","Regime de trabalho:","Regime de trabalho (horas semanais):")</f>
        <v>Regime de trabalho (horas semanais):</v>
      </c>
      <c r="B6" s="124"/>
      <c r="C6" s="124"/>
      <c r="D6" s="124">
        <v>40</v>
      </c>
      <c r="E6" s="124"/>
      <c r="F6" s="124"/>
      <c r="G6" s="130"/>
      <c r="H6" s="130"/>
      <c r="I6" s="131"/>
    </row>
    <row r="7" spans="1:11" ht="22.5" customHeight="1" x14ac:dyDescent="0.25">
      <c r="A7" s="124" t="s">
        <v>5</v>
      </c>
      <c r="B7" s="124"/>
      <c r="C7" s="124"/>
      <c r="D7" s="125" t="s">
        <v>210</v>
      </c>
      <c r="E7" s="125"/>
      <c r="F7" s="125"/>
      <c r="G7" s="132" t="s">
        <v>6</v>
      </c>
      <c r="H7" s="132"/>
      <c r="I7" s="123" t="s">
        <v>175</v>
      </c>
    </row>
    <row r="8" spans="1:11" ht="22.5" customHeight="1" x14ac:dyDescent="0.25">
      <c r="A8" s="124" t="s">
        <v>7</v>
      </c>
      <c r="B8" s="124"/>
      <c r="C8" s="124"/>
      <c r="D8" s="125" t="s">
        <v>14</v>
      </c>
      <c r="E8" s="125"/>
      <c r="F8" s="125"/>
      <c r="G8" s="132"/>
      <c r="H8" s="132"/>
      <c r="I8" s="123"/>
    </row>
    <row r="9" spans="1:11" ht="24.75" customHeight="1" x14ac:dyDescent="0.25">
      <c r="A9" s="124" t="s">
        <v>8</v>
      </c>
      <c r="B9" s="124"/>
      <c r="C9" s="124"/>
      <c r="D9" s="124" t="s">
        <v>223</v>
      </c>
      <c r="E9" s="124"/>
      <c r="F9" s="124"/>
      <c r="G9" s="132" t="s">
        <v>9</v>
      </c>
      <c r="H9" s="132"/>
      <c r="I9" s="112" t="s">
        <v>175</v>
      </c>
    </row>
    <row r="10" spans="1:11" ht="32.25" customHeight="1" x14ac:dyDescent="0.25">
      <c r="A10" s="133" t="s">
        <v>168</v>
      </c>
      <c r="B10" s="133"/>
      <c r="C10" s="133"/>
      <c r="D10" s="133"/>
      <c r="E10" s="133"/>
      <c r="F10" s="133"/>
      <c r="G10" s="111" t="s">
        <v>10</v>
      </c>
      <c r="H10" s="114">
        <v>220</v>
      </c>
      <c r="I10" s="10">
        <v>2307.83</v>
      </c>
    </row>
    <row r="11" spans="1:11" ht="11.25" customHeight="1" x14ac:dyDescent="0.25">
      <c r="A11" s="134" t="s">
        <v>11</v>
      </c>
      <c r="B11" s="134"/>
      <c r="C11" s="134"/>
      <c r="D11" s="134"/>
      <c r="E11" s="134"/>
      <c r="F11" s="134"/>
      <c r="G11" s="114" t="str">
        <f>D9</f>
        <v>Santo Angelo</v>
      </c>
      <c r="H11" s="114" t="s">
        <v>12</v>
      </c>
      <c r="I11" s="11">
        <v>0.03</v>
      </c>
    </row>
    <row r="12" spans="1:11" ht="15" customHeight="1" x14ac:dyDescent="0.25">
      <c r="A12" s="134" t="s">
        <v>13</v>
      </c>
      <c r="B12" s="134"/>
      <c r="C12" s="134"/>
      <c r="D12" s="134"/>
      <c r="E12" s="134"/>
      <c r="F12" s="134"/>
      <c r="G12" s="135" t="s">
        <v>14</v>
      </c>
      <c r="H12" s="114" t="s">
        <v>15</v>
      </c>
      <c r="I12" s="10">
        <v>5</v>
      </c>
    </row>
    <row r="13" spans="1:11" x14ac:dyDescent="0.25">
      <c r="A13" s="134"/>
      <c r="B13" s="134"/>
      <c r="C13" s="134"/>
      <c r="D13" s="134"/>
      <c r="E13" s="134"/>
      <c r="F13" s="134"/>
      <c r="G13" s="135"/>
      <c r="H13" s="114" t="s">
        <v>16</v>
      </c>
      <c r="I13" s="12">
        <v>22</v>
      </c>
    </row>
    <row r="14" spans="1:11" x14ac:dyDescent="0.25">
      <c r="A14" s="134"/>
      <c r="B14" s="134"/>
      <c r="C14" s="134"/>
      <c r="D14" s="134"/>
      <c r="E14" s="134"/>
      <c r="F14" s="134"/>
      <c r="G14" s="135"/>
      <c r="H14" s="114" t="s">
        <v>17</v>
      </c>
      <c r="I14" s="112">
        <v>0.06</v>
      </c>
    </row>
    <row r="15" spans="1:11" ht="11.25" customHeight="1" x14ac:dyDescent="0.25">
      <c r="A15" s="134" t="s">
        <v>167</v>
      </c>
      <c r="B15" s="134"/>
      <c r="C15" s="134"/>
      <c r="D15" s="134"/>
      <c r="E15" s="134"/>
      <c r="F15" s="134"/>
      <c r="G15" s="135" t="s">
        <v>14</v>
      </c>
      <c r="H15" s="114" t="s">
        <v>15</v>
      </c>
      <c r="I15" s="10">
        <v>27.15</v>
      </c>
    </row>
    <row r="16" spans="1:11" ht="11.25" customHeight="1" x14ac:dyDescent="0.25">
      <c r="A16" s="134"/>
      <c r="B16" s="134"/>
      <c r="C16" s="134"/>
      <c r="D16" s="134"/>
      <c r="E16" s="134"/>
      <c r="F16" s="134"/>
      <c r="G16" s="135"/>
      <c r="H16" s="114" t="s">
        <v>16</v>
      </c>
      <c r="I16" s="12">
        <v>22</v>
      </c>
    </row>
    <row r="17" spans="1:9" x14ac:dyDescent="0.25">
      <c r="A17" s="134"/>
      <c r="B17" s="134"/>
      <c r="C17" s="134"/>
      <c r="D17" s="134"/>
      <c r="E17" s="134"/>
      <c r="F17" s="134"/>
      <c r="G17" s="135"/>
      <c r="H17" s="114" t="s">
        <v>17</v>
      </c>
      <c r="I17" s="112">
        <v>0.19</v>
      </c>
    </row>
    <row r="18" spans="1:9" ht="11.25" customHeight="1" x14ac:dyDescent="0.25">
      <c r="A18" s="134" t="s">
        <v>19</v>
      </c>
      <c r="B18" s="134"/>
      <c r="C18" s="134"/>
      <c r="D18" s="134"/>
      <c r="E18" s="134"/>
      <c r="F18" s="134"/>
      <c r="G18" s="135" t="s">
        <v>14</v>
      </c>
      <c r="H18" s="114" t="s">
        <v>15</v>
      </c>
      <c r="I18" s="10" t="s">
        <v>175</v>
      </c>
    </row>
    <row r="19" spans="1:9" x14ac:dyDescent="0.25">
      <c r="A19" s="134"/>
      <c r="B19" s="134"/>
      <c r="C19" s="134"/>
      <c r="D19" s="134"/>
      <c r="E19" s="134"/>
      <c r="F19" s="134"/>
      <c r="G19" s="135"/>
      <c r="H19" s="114" t="s">
        <v>16</v>
      </c>
      <c r="I19" s="12" t="s">
        <v>175</v>
      </c>
    </row>
    <row r="20" spans="1:9" x14ac:dyDescent="0.25">
      <c r="A20" s="140"/>
      <c r="B20" s="140"/>
      <c r="C20" s="140"/>
      <c r="D20" s="140"/>
      <c r="E20" s="140"/>
      <c r="F20" s="140"/>
      <c r="G20" s="135"/>
      <c r="H20" s="114" t="s">
        <v>17</v>
      </c>
      <c r="I20" s="112" t="s">
        <v>175</v>
      </c>
    </row>
    <row r="21" spans="1:9" ht="14.25" customHeight="1" x14ac:dyDescent="0.25">
      <c r="A21" s="139" t="s">
        <v>194</v>
      </c>
      <c r="B21" s="139"/>
      <c r="C21" s="139"/>
      <c r="D21" s="139"/>
      <c r="E21" s="139"/>
      <c r="F21" s="139"/>
      <c r="G21" s="114" t="s">
        <v>14</v>
      </c>
      <c r="H21" s="116" t="s">
        <v>20</v>
      </c>
      <c r="I21" s="98">
        <v>80</v>
      </c>
    </row>
    <row r="22" spans="1:9" ht="14.25" customHeight="1" x14ac:dyDescent="0.25">
      <c r="A22" s="139" t="s">
        <v>193</v>
      </c>
      <c r="B22" s="139"/>
      <c r="C22" s="139"/>
      <c r="D22" s="139"/>
      <c r="E22" s="139"/>
      <c r="F22" s="139"/>
      <c r="G22" s="114" t="s">
        <v>14</v>
      </c>
      <c r="H22" s="116" t="s">
        <v>20</v>
      </c>
      <c r="I22" s="98">
        <v>25.52</v>
      </c>
    </row>
    <row r="23" spans="1:9" ht="14.25" customHeight="1" x14ac:dyDescent="0.25">
      <c r="A23" s="134" t="s">
        <v>169</v>
      </c>
      <c r="B23" s="136"/>
      <c r="C23" s="136"/>
      <c r="D23" s="136"/>
      <c r="E23" s="136"/>
      <c r="F23" s="137"/>
      <c r="G23" s="97" t="s">
        <v>14</v>
      </c>
      <c r="H23" s="116" t="s">
        <v>20</v>
      </c>
      <c r="I23" s="14" t="s">
        <v>175</v>
      </c>
    </row>
    <row r="24" spans="1:9" ht="22.5" customHeight="1" x14ac:dyDescent="0.25">
      <c r="A24" s="138" t="s">
        <v>21</v>
      </c>
      <c r="B24" s="138"/>
      <c r="C24" s="138"/>
      <c r="D24" s="138"/>
      <c r="E24" s="138"/>
      <c r="F24" s="138"/>
      <c r="G24" s="116"/>
      <c r="H24" s="116" t="s">
        <v>22</v>
      </c>
      <c r="I24" s="16" t="s">
        <v>175</v>
      </c>
    </row>
    <row r="25" spans="1:9" ht="34.5" customHeight="1" x14ac:dyDescent="0.25">
      <c r="A25" s="139" t="s">
        <v>23</v>
      </c>
      <c r="B25" s="139"/>
      <c r="C25" s="139"/>
      <c r="D25" s="139"/>
      <c r="E25" s="139"/>
      <c r="F25" s="139"/>
      <c r="G25" s="114"/>
      <c r="H25" s="114" t="s">
        <v>24</v>
      </c>
      <c r="I25" s="10">
        <f>I38</f>
        <v>2098.0272727272727</v>
      </c>
    </row>
    <row r="26" spans="1:9" ht="15" customHeight="1" x14ac:dyDescent="0.25">
      <c r="A26" s="139" t="s">
        <v>25</v>
      </c>
      <c r="B26" s="139"/>
      <c r="C26" s="139"/>
      <c r="D26" s="139"/>
      <c r="E26" s="139"/>
      <c r="F26" s="139"/>
      <c r="G26" s="116"/>
      <c r="H26" s="17" t="s">
        <v>26</v>
      </c>
      <c r="I26" s="18" t="s">
        <v>175</v>
      </c>
    </row>
    <row r="27" spans="1:9" ht="15" customHeight="1" x14ac:dyDescent="0.25">
      <c r="A27" s="139"/>
      <c r="B27" s="139"/>
      <c r="C27" s="139"/>
      <c r="D27" s="139"/>
      <c r="E27" s="139"/>
      <c r="F27" s="139"/>
      <c r="G27" s="116"/>
      <c r="H27" s="19" t="s">
        <v>27</v>
      </c>
      <c r="I27" s="112" t="s">
        <v>175</v>
      </c>
    </row>
    <row r="28" spans="1:9" ht="26.25" customHeight="1" x14ac:dyDescent="0.25">
      <c r="A28" s="139" t="s">
        <v>28</v>
      </c>
      <c r="B28" s="139"/>
      <c r="C28" s="139"/>
      <c r="D28" s="139"/>
      <c r="E28" s="139"/>
      <c r="F28" s="139"/>
      <c r="G28" s="116"/>
      <c r="H28" s="114" t="s">
        <v>26</v>
      </c>
      <c r="I28" s="18" t="s">
        <v>175</v>
      </c>
    </row>
    <row r="29" spans="1:9" ht="35.25" customHeight="1" x14ac:dyDescent="0.25">
      <c r="A29" s="139" t="s">
        <v>29</v>
      </c>
      <c r="B29" s="139"/>
      <c r="C29" s="139"/>
      <c r="D29" s="139"/>
      <c r="E29" s="139"/>
      <c r="F29" s="139"/>
      <c r="G29" s="114"/>
      <c r="H29" s="111" t="s">
        <v>22</v>
      </c>
      <c r="I29" s="112">
        <v>0.1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>
        <v>10</v>
      </c>
    </row>
    <row r="31" spans="1:9" ht="1.1499999999999999" customHeight="1" x14ac:dyDescent="0.25">
      <c r="A31" s="142"/>
      <c r="B31" s="142"/>
      <c r="C31" s="142"/>
      <c r="D31" s="142"/>
      <c r="E31" s="142"/>
      <c r="F31" s="142"/>
      <c r="G31" s="142"/>
      <c r="H31" s="142"/>
      <c r="I31" s="142"/>
    </row>
    <row r="32" spans="1:9" ht="1.1499999999999999" customHeight="1" x14ac:dyDescent="0.25">
      <c r="A32" s="142"/>
      <c r="B32" s="142"/>
      <c r="C32" s="142"/>
      <c r="D32" s="142"/>
      <c r="E32" s="142"/>
      <c r="F32" s="142"/>
      <c r="G32" s="142"/>
      <c r="H32" s="142"/>
      <c r="I32" s="142"/>
    </row>
    <row r="33" spans="1:10" ht="1.1499999999999999" customHeight="1" x14ac:dyDescent="0.25">
      <c r="A33" s="142"/>
      <c r="B33" s="142"/>
      <c r="C33" s="142"/>
      <c r="D33" s="142"/>
      <c r="E33" s="142"/>
      <c r="F33" s="142"/>
      <c r="G33" s="142"/>
      <c r="H33" s="142"/>
      <c r="I33" s="142"/>
    </row>
    <row r="34" spans="1:10" ht="1.1499999999999999" customHeight="1" x14ac:dyDescent="0.25">
      <c r="A34" s="142"/>
      <c r="B34" s="142"/>
      <c r="C34" s="142"/>
      <c r="D34" s="142"/>
      <c r="E34" s="142"/>
      <c r="F34" s="142"/>
      <c r="G34" s="142"/>
      <c r="H34" s="142"/>
      <c r="I34" s="142"/>
    </row>
    <row r="35" spans="1:10" ht="1.1499999999999999" customHeight="1" x14ac:dyDescent="0.25">
      <c r="A35" s="143"/>
      <c r="B35" s="143"/>
      <c r="C35" s="143"/>
      <c r="D35" s="143"/>
      <c r="E35" s="143"/>
      <c r="F35" s="143"/>
      <c r="G35" s="143"/>
      <c r="H35" s="143"/>
      <c r="I35" s="143"/>
    </row>
    <row r="36" spans="1:10" ht="8.25" customHeight="1" x14ac:dyDescent="0.25">
      <c r="A36" s="144" t="s">
        <v>30</v>
      </c>
      <c r="B36" s="144"/>
      <c r="C36" s="144"/>
      <c r="D36" s="144"/>
      <c r="E36" s="144"/>
      <c r="F36" s="144"/>
      <c r="G36" s="144"/>
      <c r="H36" s="144"/>
      <c r="I36" s="144"/>
    </row>
    <row r="37" spans="1:10" ht="33.75" customHeight="1" x14ac:dyDescent="0.25">
      <c r="A37" s="20" t="s">
        <v>31</v>
      </c>
      <c r="B37" s="145" t="s">
        <v>32</v>
      </c>
      <c r="C37" s="145"/>
      <c r="D37" s="145"/>
      <c r="E37" s="145"/>
      <c r="F37" s="145"/>
      <c r="G37" s="145"/>
      <c r="H37" s="20" t="s">
        <v>33</v>
      </c>
      <c r="I37" s="20" t="s">
        <v>34</v>
      </c>
    </row>
    <row r="38" spans="1:10" ht="15" customHeight="1" x14ac:dyDescent="0.25">
      <c r="A38" s="106">
        <v>1</v>
      </c>
      <c r="B38" s="125" t="s">
        <v>35</v>
      </c>
      <c r="C38" s="125"/>
      <c r="D38" s="125"/>
      <c r="E38" s="125"/>
      <c r="F38" s="125"/>
      <c r="G38" s="125"/>
      <c r="H38" s="21">
        <f t="shared" ref="H38:H45" si="0">I38/$I$46</f>
        <v>1</v>
      </c>
      <c r="I38" s="121">
        <f>IF(D6="12x36",I10,I10/H10*I5)</f>
        <v>2098.0272727272727</v>
      </c>
    </row>
    <row r="39" spans="1:10" ht="15" customHeight="1" x14ac:dyDescent="0.25">
      <c r="A39" s="106">
        <f t="shared" ref="A39:A45" si="1">A38+1</f>
        <v>2</v>
      </c>
      <c r="B39" s="125" t="s">
        <v>36</v>
      </c>
      <c r="C39" s="125"/>
      <c r="D39" s="125"/>
      <c r="E39" s="125"/>
      <c r="F39" s="125"/>
      <c r="G39" s="125"/>
      <c r="H39" s="21">
        <f t="shared" si="0"/>
        <v>0</v>
      </c>
      <c r="I39" s="121">
        <f>IF(I9=30%,I38*I9,0)</f>
        <v>0</v>
      </c>
    </row>
    <row r="40" spans="1:10" ht="15" customHeight="1" x14ac:dyDescent="0.25">
      <c r="A40" s="106">
        <f t="shared" si="1"/>
        <v>3</v>
      </c>
      <c r="B40" s="125" t="s">
        <v>199</v>
      </c>
      <c r="C40" s="125"/>
      <c r="D40" s="125"/>
      <c r="E40" s="125"/>
      <c r="F40" s="125"/>
      <c r="G40" s="125"/>
      <c r="H40" s="21">
        <f t="shared" si="0"/>
        <v>0</v>
      </c>
      <c r="I40" s="121">
        <f>IF(I7=10%,I25*I7,0)</f>
        <v>0</v>
      </c>
    </row>
    <row r="41" spans="1:10" ht="15" customHeight="1" x14ac:dyDescent="0.25">
      <c r="A41" s="106">
        <f t="shared" si="1"/>
        <v>4</v>
      </c>
      <c r="B41" s="125" t="s">
        <v>198</v>
      </c>
      <c r="C41" s="125"/>
      <c r="D41" s="125"/>
      <c r="E41" s="125"/>
      <c r="F41" s="125"/>
      <c r="G41" s="125"/>
      <c r="H41" s="21">
        <f t="shared" si="0"/>
        <v>0</v>
      </c>
      <c r="I41" s="121">
        <f>IF(I7=20%,I25*I7,0)</f>
        <v>0</v>
      </c>
    </row>
    <row r="42" spans="1:10" ht="15" customHeight="1" x14ac:dyDescent="0.25">
      <c r="A42" s="106">
        <f t="shared" si="1"/>
        <v>5</v>
      </c>
      <c r="B42" s="125" t="s">
        <v>197</v>
      </c>
      <c r="C42" s="125"/>
      <c r="D42" s="125"/>
      <c r="E42" s="125"/>
      <c r="F42" s="125"/>
      <c r="G42" s="125"/>
      <c r="H42" s="21">
        <f t="shared" si="0"/>
        <v>0</v>
      </c>
      <c r="I42" s="121">
        <f>IF(I7=40%,I25*I7,0)</f>
        <v>0</v>
      </c>
    </row>
    <row r="43" spans="1:10" ht="15" customHeight="1" x14ac:dyDescent="0.25">
      <c r="A43" s="106">
        <f t="shared" si="1"/>
        <v>6</v>
      </c>
      <c r="B43" s="125" t="s">
        <v>162</v>
      </c>
      <c r="C43" s="125"/>
      <c r="D43" s="125"/>
      <c r="E43" s="125"/>
      <c r="F43" s="125"/>
      <c r="G43" s="125"/>
      <c r="H43" s="21">
        <f t="shared" si="0"/>
        <v>0</v>
      </c>
      <c r="I43" s="121">
        <f>IF(I24="Não aplicável",0,I38*I24)</f>
        <v>0</v>
      </c>
    </row>
    <row r="44" spans="1:10" ht="15" customHeight="1" x14ac:dyDescent="0.25">
      <c r="A44" s="106">
        <f t="shared" si="1"/>
        <v>7</v>
      </c>
      <c r="B44" s="125" t="s">
        <v>37</v>
      </c>
      <c r="C44" s="125"/>
      <c r="D44" s="125"/>
      <c r="E44" s="125"/>
      <c r="F44" s="125"/>
      <c r="G44" s="125"/>
      <c r="H44" s="21">
        <f t="shared" si="0"/>
        <v>0</v>
      </c>
      <c r="I44" s="121">
        <f>IF(I26="Não aplicável",0,(I38+I39+I40+I41+I42+I43)/I5*I26*(1+I27))</f>
        <v>0</v>
      </c>
    </row>
    <row r="45" spans="1:10" ht="23.25" customHeight="1" x14ac:dyDescent="0.25">
      <c r="A45" s="106">
        <f t="shared" si="1"/>
        <v>8</v>
      </c>
      <c r="B45" s="125" t="s">
        <v>38</v>
      </c>
      <c r="C45" s="125"/>
      <c r="D45" s="125"/>
      <c r="E45" s="125"/>
      <c r="F45" s="125"/>
      <c r="G45" s="125"/>
      <c r="H45" s="21">
        <f t="shared" si="0"/>
        <v>0</v>
      </c>
      <c r="I45" s="121">
        <f>IF(I26="Não aplicável",0,I26/I13*5*(I10/H10*(1+I27)))</f>
        <v>0</v>
      </c>
    </row>
    <row r="46" spans="1:10" s="26" customFormat="1" ht="15" customHeight="1" x14ac:dyDescent="0.25">
      <c r="A46" s="141" t="s">
        <v>39</v>
      </c>
      <c r="B46" s="141"/>
      <c r="C46" s="141"/>
      <c r="D46" s="141"/>
      <c r="E46" s="141"/>
      <c r="F46" s="141"/>
      <c r="G46" s="141"/>
      <c r="H46" s="23">
        <f>SUM(H38:H45)</f>
        <v>1</v>
      </c>
      <c r="I46" s="24">
        <f>SUM(I38:I45)</f>
        <v>2098.0272727272727</v>
      </c>
      <c r="J46" s="25"/>
    </row>
    <row r="47" spans="1:10" s="26" customFormat="1" ht="34.9" customHeight="1" x14ac:dyDescent="0.25">
      <c r="A47" s="146" t="s">
        <v>140</v>
      </c>
      <c r="B47" s="149" t="s">
        <v>196</v>
      </c>
      <c r="C47" s="149"/>
      <c r="D47" s="149"/>
      <c r="E47" s="149"/>
      <c r="F47" s="149"/>
      <c r="G47" s="149"/>
      <c r="H47" s="149"/>
      <c r="I47" s="149"/>
      <c r="J47" s="25"/>
    </row>
    <row r="48" spans="1:10" s="26" customFormat="1" ht="1.1499999999999999" customHeight="1" x14ac:dyDescent="0.25">
      <c r="A48" s="147"/>
      <c r="B48" s="150"/>
      <c r="C48" s="150"/>
      <c r="D48" s="150"/>
      <c r="E48" s="150"/>
      <c r="F48" s="150"/>
      <c r="G48" s="150"/>
      <c r="H48" s="150"/>
      <c r="I48" s="150"/>
      <c r="J48" s="25"/>
    </row>
    <row r="49" spans="1:10" s="26" customFormat="1" ht="1.1499999999999999" customHeight="1" x14ac:dyDescent="0.25">
      <c r="A49" s="147"/>
      <c r="B49" s="150"/>
      <c r="C49" s="150"/>
      <c r="D49" s="150"/>
      <c r="E49" s="150"/>
      <c r="F49" s="150"/>
      <c r="G49" s="150"/>
      <c r="H49" s="150"/>
      <c r="I49" s="150"/>
      <c r="J49" s="25"/>
    </row>
    <row r="50" spans="1:10" s="26" customFormat="1" ht="1.1499999999999999" customHeight="1" x14ac:dyDescent="0.25">
      <c r="A50" s="147"/>
      <c r="B50" s="150"/>
      <c r="C50" s="150"/>
      <c r="D50" s="150"/>
      <c r="E50" s="150"/>
      <c r="F50" s="150"/>
      <c r="G50" s="150"/>
      <c r="H50" s="150"/>
      <c r="I50" s="150"/>
      <c r="J50" s="25"/>
    </row>
    <row r="51" spans="1:10" s="26" customFormat="1" ht="1.1499999999999999" customHeight="1" x14ac:dyDescent="0.25">
      <c r="A51" s="147"/>
      <c r="B51" s="150"/>
      <c r="C51" s="150"/>
      <c r="D51" s="150"/>
      <c r="E51" s="150"/>
      <c r="F51" s="150"/>
      <c r="G51" s="150"/>
      <c r="H51" s="150"/>
      <c r="I51" s="150"/>
      <c r="J51" s="25"/>
    </row>
    <row r="52" spans="1:10" s="26" customFormat="1" ht="1.1499999999999999" customHeight="1" x14ac:dyDescent="0.25">
      <c r="A52" s="147"/>
      <c r="B52" s="150"/>
      <c r="C52" s="150"/>
      <c r="D52" s="150"/>
      <c r="E52" s="150"/>
      <c r="F52" s="150"/>
      <c r="G52" s="150"/>
      <c r="H52" s="150"/>
      <c r="I52" s="150"/>
      <c r="J52" s="25"/>
    </row>
    <row r="53" spans="1:10" s="26" customFormat="1" ht="1.1499999999999999" customHeight="1" x14ac:dyDescent="0.25">
      <c r="A53" s="147"/>
      <c r="B53" s="150"/>
      <c r="C53" s="150"/>
      <c r="D53" s="150"/>
      <c r="E53" s="150"/>
      <c r="F53" s="150"/>
      <c r="G53" s="150"/>
      <c r="H53" s="150"/>
      <c r="I53" s="150"/>
      <c r="J53" s="25"/>
    </row>
    <row r="54" spans="1:10" s="26" customFormat="1" ht="1.1499999999999999" customHeight="1" x14ac:dyDescent="0.25">
      <c r="A54" s="147"/>
      <c r="B54" s="150"/>
      <c r="C54" s="150"/>
      <c r="D54" s="150"/>
      <c r="E54" s="150"/>
      <c r="F54" s="150"/>
      <c r="G54" s="150"/>
      <c r="H54" s="150"/>
      <c r="I54" s="150"/>
      <c r="J54" s="25"/>
    </row>
    <row r="55" spans="1:10" s="26" customFormat="1" ht="1.1499999999999999" customHeight="1" x14ac:dyDescent="0.25">
      <c r="A55" s="147"/>
      <c r="B55" s="150"/>
      <c r="C55" s="150"/>
      <c r="D55" s="150"/>
      <c r="E55" s="150"/>
      <c r="F55" s="150"/>
      <c r="G55" s="150"/>
      <c r="H55" s="150"/>
      <c r="I55" s="150"/>
      <c r="J55" s="25"/>
    </row>
    <row r="56" spans="1:10" ht="1.1499999999999999" customHeight="1" x14ac:dyDescent="0.25">
      <c r="A56" s="148"/>
      <c r="B56" s="151"/>
      <c r="C56" s="151"/>
      <c r="D56" s="151"/>
      <c r="E56" s="151"/>
      <c r="F56" s="151"/>
      <c r="G56" s="151"/>
      <c r="H56" s="151"/>
      <c r="I56" s="151"/>
    </row>
    <row r="57" spans="1:10" ht="33.75" customHeight="1" x14ac:dyDescent="0.25">
      <c r="A57" s="20" t="s">
        <v>40</v>
      </c>
      <c r="B57" s="145" t="s">
        <v>41</v>
      </c>
      <c r="C57" s="145"/>
      <c r="D57" s="145"/>
      <c r="E57" s="145"/>
      <c r="F57" s="145"/>
      <c r="G57" s="145"/>
      <c r="H57" s="20" t="s">
        <v>33</v>
      </c>
      <c r="I57" s="20" t="s">
        <v>34</v>
      </c>
    </row>
    <row r="58" spans="1:10" ht="15" customHeight="1" x14ac:dyDescent="0.25">
      <c r="A58" s="106">
        <v>1</v>
      </c>
      <c r="B58" s="125" t="s">
        <v>42</v>
      </c>
      <c r="C58" s="125"/>
      <c r="D58" s="125"/>
      <c r="E58" s="125"/>
      <c r="F58" s="125"/>
      <c r="G58" s="125"/>
      <c r="H58" s="21">
        <v>0.2</v>
      </c>
      <c r="I58" s="121">
        <f t="shared" ref="I58:I65" si="2">$I$46*H58</f>
        <v>419.60545454545456</v>
      </c>
    </row>
    <row r="59" spans="1:10" ht="15" customHeight="1" x14ac:dyDescent="0.25">
      <c r="A59" s="106">
        <v>2</v>
      </c>
      <c r="B59" s="125" t="s">
        <v>43</v>
      </c>
      <c r="C59" s="125"/>
      <c r="D59" s="125"/>
      <c r="E59" s="125"/>
      <c r="F59" s="125"/>
      <c r="G59" s="125"/>
      <c r="H59" s="21">
        <v>1.4999999999999999E-2</v>
      </c>
      <c r="I59" s="121">
        <f t="shared" si="2"/>
        <v>31.47040909090909</v>
      </c>
    </row>
    <row r="60" spans="1:10" ht="15" customHeight="1" x14ac:dyDescent="0.25">
      <c r="A60" s="106">
        <v>3</v>
      </c>
      <c r="B60" s="125" t="s">
        <v>44</v>
      </c>
      <c r="C60" s="125"/>
      <c r="D60" s="125"/>
      <c r="E60" s="125"/>
      <c r="F60" s="125"/>
      <c r="G60" s="125"/>
      <c r="H60" s="21">
        <v>0.01</v>
      </c>
      <c r="I60" s="121">
        <f t="shared" si="2"/>
        <v>20.980272727272727</v>
      </c>
    </row>
    <row r="61" spans="1:10" ht="15" customHeight="1" x14ac:dyDescent="0.25">
      <c r="A61" s="106">
        <v>4</v>
      </c>
      <c r="B61" s="125" t="s">
        <v>45</v>
      </c>
      <c r="C61" s="125"/>
      <c r="D61" s="125"/>
      <c r="E61" s="125"/>
      <c r="F61" s="125"/>
      <c r="G61" s="125"/>
      <c r="H61" s="21">
        <v>2E-3</v>
      </c>
      <c r="I61" s="121">
        <f t="shared" si="2"/>
        <v>4.1960545454545457</v>
      </c>
    </row>
    <row r="62" spans="1:10" ht="15" customHeight="1" x14ac:dyDescent="0.25">
      <c r="A62" s="106">
        <v>5</v>
      </c>
      <c r="B62" s="125" t="s">
        <v>46</v>
      </c>
      <c r="C62" s="125"/>
      <c r="D62" s="125"/>
      <c r="E62" s="125"/>
      <c r="F62" s="125"/>
      <c r="G62" s="125"/>
      <c r="H62" s="21">
        <v>2.5000000000000001E-2</v>
      </c>
      <c r="I62" s="121">
        <f t="shared" si="2"/>
        <v>52.45068181818182</v>
      </c>
    </row>
    <row r="63" spans="1:10" ht="15" customHeight="1" x14ac:dyDescent="0.25">
      <c r="A63" s="106">
        <v>6</v>
      </c>
      <c r="B63" s="125" t="s">
        <v>47</v>
      </c>
      <c r="C63" s="125"/>
      <c r="D63" s="125"/>
      <c r="E63" s="125"/>
      <c r="F63" s="125"/>
      <c r="G63" s="125"/>
      <c r="H63" s="21">
        <v>0.08</v>
      </c>
      <c r="I63" s="121">
        <f t="shared" si="2"/>
        <v>167.84218181818181</v>
      </c>
    </row>
    <row r="64" spans="1:10" ht="15" customHeight="1" x14ac:dyDescent="0.25">
      <c r="A64" s="106">
        <v>7</v>
      </c>
      <c r="B64" s="125" t="s">
        <v>201</v>
      </c>
      <c r="C64" s="125"/>
      <c r="D64" s="125"/>
      <c r="E64" s="125"/>
      <c r="F64" s="125"/>
      <c r="G64" s="125"/>
      <c r="H64" s="21">
        <v>0.03</v>
      </c>
      <c r="I64" s="121">
        <f t="shared" si="2"/>
        <v>62.94081818181818</v>
      </c>
    </row>
    <row r="65" spans="1:10" ht="15" customHeight="1" x14ac:dyDescent="0.25">
      <c r="A65" s="106">
        <v>8</v>
      </c>
      <c r="B65" s="125" t="s">
        <v>48</v>
      </c>
      <c r="C65" s="125"/>
      <c r="D65" s="125"/>
      <c r="E65" s="125"/>
      <c r="F65" s="125"/>
      <c r="G65" s="125"/>
      <c r="H65" s="21">
        <v>6.0000000000000001E-3</v>
      </c>
      <c r="I65" s="121">
        <f t="shared" si="2"/>
        <v>12.588163636363637</v>
      </c>
    </row>
    <row r="66" spans="1:10" s="26" customFormat="1" ht="15" customHeight="1" x14ac:dyDescent="0.25">
      <c r="A66" s="141" t="s">
        <v>49</v>
      </c>
      <c r="B66" s="141"/>
      <c r="C66" s="141"/>
      <c r="D66" s="141"/>
      <c r="E66" s="141"/>
      <c r="F66" s="141"/>
      <c r="G66" s="141"/>
      <c r="H66" s="23">
        <f>SUM(H58:H65)</f>
        <v>0.3680000000000001</v>
      </c>
      <c r="I66" s="24">
        <f>SUM(I58:I65)</f>
        <v>772.07403636363642</v>
      </c>
      <c r="J66" s="25"/>
    </row>
    <row r="67" spans="1:10" ht="15" customHeight="1" x14ac:dyDescent="0.25">
      <c r="A67" s="146" t="s">
        <v>200</v>
      </c>
      <c r="B67" s="152" t="s">
        <v>50</v>
      </c>
      <c r="C67" s="152"/>
      <c r="D67" s="152"/>
      <c r="E67" s="152"/>
      <c r="F67" s="152"/>
      <c r="G67" s="152"/>
      <c r="H67" s="152"/>
      <c r="I67" s="152"/>
    </row>
    <row r="68" spans="1:10" ht="30.75" customHeight="1" x14ac:dyDescent="0.25">
      <c r="A68" s="148"/>
      <c r="B68" s="153" t="s">
        <v>51</v>
      </c>
      <c r="C68" s="153"/>
      <c r="D68" s="153"/>
      <c r="E68" s="153"/>
      <c r="F68" s="153"/>
      <c r="G68" s="153"/>
      <c r="H68" s="153"/>
      <c r="I68" s="153"/>
    </row>
    <row r="69" spans="1:10" ht="33.75" customHeight="1" x14ac:dyDescent="0.25">
      <c r="A69" s="20" t="s">
        <v>52</v>
      </c>
      <c r="B69" s="154" t="s">
        <v>53</v>
      </c>
      <c r="C69" s="154"/>
      <c r="D69" s="154"/>
      <c r="E69" s="154"/>
      <c r="F69" s="154"/>
      <c r="G69" s="154"/>
      <c r="H69" s="105" t="s">
        <v>33</v>
      </c>
      <c r="I69" s="105" t="s">
        <v>34</v>
      </c>
    </row>
    <row r="70" spans="1:10" ht="15" customHeight="1" x14ac:dyDescent="0.25">
      <c r="A70" s="106">
        <v>1</v>
      </c>
      <c r="B70" s="125" t="s">
        <v>54</v>
      </c>
      <c r="C70" s="125"/>
      <c r="D70" s="125"/>
      <c r="E70" s="125"/>
      <c r="F70" s="125"/>
      <c r="G70" s="125"/>
      <c r="H70" s="21">
        <v>0.119314</v>
      </c>
      <c r="I70" s="121">
        <f t="shared" ref="I70:I77" si="3">$I$46*H70</f>
        <v>250.32402601818183</v>
      </c>
    </row>
    <row r="71" spans="1:10" ht="15" customHeight="1" x14ac:dyDescent="0.25">
      <c r="A71" s="106">
        <v>2</v>
      </c>
      <c r="B71" s="125" t="s">
        <v>202</v>
      </c>
      <c r="C71" s="125"/>
      <c r="D71" s="125"/>
      <c r="E71" s="125"/>
      <c r="F71" s="125"/>
      <c r="G71" s="125"/>
      <c r="H71" s="21">
        <v>2.0479000000000001E-2</v>
      </c>
      <c r="I71" s="121">
        <f t="shared" si="3"/>
        <v>42.96550051818182</v>
      </c>
    </row>
    <row r="72" spans="1:10" ht="15" customHeight="1" x14ac:dyDescent="0.25">
      <c r="A72" s="106">
        <v>3</v>
      </c>
      <c r="B72" s="125" t="s">
        <v>181</v>
      </c>
      <c r="C72" s="125"/>
      <c r="D72" s="125"/>
      <c r="E72" s="125"/>
      <c r="F72" s="125"/>
      <c r="G72" s="125"/>
      <c r="H72" s="21">
        <v>1.2123E-2</v>
      </c>
      <c r="I72" s="121">
        <f t="shared" si="3"/>
        <v>25.434384627272728</v>
      </c>
    </row>
    <row r="73" spans="1:10" ht="15" customHeight="1" x14ac:dyDescent="0.25">
      <c r="A73" s="106">
        <v>4</v>
      </c>
      <c r="B73" s="125" t="s">
        <v>55</v>
      </c>
      <c r="C73" s="125"/>
      <c r="D73" s="125"/>
      <c r="E73" s="125"/>
      <c r="F73" s="125"/>
      <c r="G73" s="125"/>
      <c r="H73" s="21">
        <v>1.1436E-2</v>
      </c>
      <c r="I73" s="121">
        <f t="shared" si="3"/>
        <v>23.993039890909092</v>
      </c>
    </row>
    <row r="74" spans="1:10" ht="15" customHeight="1" x14ac:dyDescent="0.25">
      <c r="A74" s="106">
        <v>5</v>
      </c>
      <c r="B74" s="125" t="s">
        <v>56</v>
      </c>
      <c r="C74" s="125"/>
      <c r="D74" s="125"/>
      <c r="E74" s="125"/>
      <c r="F74" s="125"/>
      <c r="G74" s="125"/>
      <c r="H74" s="21">
        <v>1.74E-4</v>
      </c>
      <c r="I74" s="121">
        <f t="shared" si="3"/>
        <v>0.36505674545454547</v>
      </c>
    </row>
    <row r="75" spans="1:10" ht="15" customHeight="1" x14ac:dyDescent="0.25">
      <c r="A75" s="106">
        <v>6</v>
      </c>
      <c r="B75" s="125" t="s">
        <v>57</v>
      </c>
      <c r="C75" s="125"/>
      <c r="D75" s="125"/>
      <c r="E75" s="125"/>
      <c r="F75" s="125"/>
      <c r="G75" s="125"/>
      <c r="H75" s="21">
        <v>4.4200000000000001E-4</v>
      </c>
      <c r="I75" s="121">
        <f t="shared" si="3"/>
        <v>0.92732805454545453</v>
      </c>
    </row>
    <row r="76" spans="1:10" ht="15" customHeight="1" x14ac:dyDescent="0.25">
      <c r="A76" s="106">
        <v>7</v>
      </c>
      <c r="B76" s="125" t="s">
        <v>58</v>
      </c>
      <c r="C76" s="125"/>
      <c r="D76" s="125"/>
      <c r="E76" s="125"/>
      <c r="F76" s="125"/>
      <c r="G76" s="125"/>
      <c r="H76" s="21">
        <v>1.85E-4</v>
      </c>
      <c r="I76" s="121">
        <f t="shared" si="3"/>
        <v>0.38813504545454547</v>
      </c>
    </row>
    <row r="77" spans="1:10" ht="15" customHeight="1" x14ac:dyDescent="0.25">
      <c r="A77" s="106">
        <v>8</v>
      </c>
      <c r="B77" s="125" t="s">
        <v>59</v>
      </c>
      <c r="C77" s="125"/>
      <c r="D77" s="125"/>
      <c r="E77" s="125"/>
      <c r="F77" s="125"/>
      <c r="G77" s="125"/>
      <c r="H77" s="21">
        <v>9.0789999999999996E-2</v>
      </c>
      <c r="I77" s="121">
        <f t="shared" si="3"/>
        <v>190.47989609090908</v>
      </c>
    </row>
    <row r="78" spans="1:10" s="26" customFormat="1" ht="15" customHeight="1" x14ac:dyDescent="0.25">
      <c r="A78" s="141" t="s">
        <v>60</v>
      </c>
      <c r="B78" s="141"/>
      <c r="C78" s="141"/>
      <c r="D78" s="141"/>
      <c r="E78" s="141"/>
      <c r="F78" s="141"/>
      <c r="G78" s="141"/>
      <c r="H78" s="23">
        <f>SUM(H70:H77)</f>
        <v>0.25494299999999998</v>
      </c>
      <c r="I78" s="24">
        <f>SUM(I70:I77)</f>
        <v>534.87736699090908</v>
      </c>
      <c r="J78" s="25"/>
    </row>
    <row r="79" spans="1:10" ht="11.25" customHeight="1" x14ac:dyDescent="0.25">
      <c r="A79" s="27" t="s">
        <v>61</v>
      </c>
      <c r="B79" s="152" t="s">
        <v>62</v>
      </c>
      <c r="C79" s="152"/>
      <c r="D79" s="152"/>
      <c r="E79" s="152"/>
      <c r="F79" s="152"/>
      <c r="G79" s="152"/>
      <c r="H79" s="152"/>
      <c r="I79" s="152"/>
    </row>
    <row r="80" spans="1:10" ht="15" customHeight="1" x14ac:dyDescent="0.25">
      <c r="A80" s="27" t="s">
        <v>63</v>
      </c>
      <c r="B80" s="153" t="s">
        <v>64</v>
      </c>
      <c r="C80" s="153"/>
      <c r="D80" s="153"/>
      <c r="E80" s="153"/>
      <c r="F80" s="153"/>
      <c r="G80" s="153"/>
      <c r="H80" s="153"/>
      <c r="I80" s="153"/>
    </row>
    <row r="81" spans="1:11" ht="33.75" customHeight="1" x14ac:dyDescent="0.25">
      <c r="A81" s="20" t="s">
        <v>65</v>
      </c>
      <c r="B81" s="145" t="s">
        <v>66</v>
      </c>
      <c r="C81" s="145"/>
      <c r="D81" s="145"/>
      <c r="E81" s="145"/>
      <c r="F81" s="145"/>
      <c r="G81" s="145"/>
      <c r="H81" s="20" t="s">
        <v>33</v>
      </c>
      <c r="I81" s="20" t="s">
        <v>34</v>
      </c>
    </row>
    <row r="82" spans="1:11" ht="15" customHeight="1" x14ac:dyDescent="0.25">
      <c r="A82" s="106">
        <v>1</v>
      </c>
      <c r="B82" s="125" t="s">
        <v>67</v>
      </c>
      <c r="C82" s="125"/>
      <c r="D82" s="125"/>
      <c r="E82" s="125"/>
      <c r="F82" s="125"/>
      <c r="G82" s="125"/>
      <c r="H82" s="21">
        <v>4.8321000000000003E-2</v>
      </c>
      <c r="I82" s="121">
        <f>$I$46*H82</f>
        <v>101.37877584545456</v>
      </c>
    </row>
    <row r="83" spans="1:11" ht="15" customHeight="1" x14ac:dyDescent="0.25">
      <c r="A83" s="106">
        <v>2</v>
      </c>
      <c r="B83" s="125" t="s">
        <v>68</v>
      </c>
      <c r="C83" s="125"/>
      <c r="D83" s="125"/>
      <c r="E83" s="125"/>
      <c r="F83" s="125"/>
      <c r="G83" s="125"/>
      <c r="H83" s="21">
        <v>3.5109999999999998E-3</v>
      </c>
      <c r="I83" s="121">
        <f>$I$46*H83</f>
        <v>7.3661737545454544</v>
      </c>
    </row>
    <row r="84" spans="1:11" ht="15" customHeight="1" x14ac:dyDescent="0.25">
      <c r="A84" s="106">
        <v>3</v>
      </c>
      <c r="B84" s="125" t="s">
        <v>69</v>
      </c>
      <c r="C84" s="125"/>
      <c r="D84" s="125"/>
      <c r="E84" s="125"/>
      <c r="F84" s="125"/>
      <c r="G84" s="125"/>
      <c r="H84" s="21">
        <v>1.9328000000000001E-2</v>
      </c>
      <c r="I84" s="121">
        <f>$I$46*H84</f>
        <v>40.550671127272729</v>
      </c>
    </row>
    <row r="85" spans="1:11" s="26" customFormat="1" ht="15" customHeight="1" x14ac:dyDescent="0.25">
      <c r="A85" s="141" t="s">
        <v>70</v>
      </c>
      <c r="B85" s="141"/>
      <c r="C85" s="141"/>
      <c r="D85" s="141"/>
      <c r="E85" s="141"/>
      <c r="F85" s="141"/>
      <c r="G85" s="141"/>
      <c r="H85" s="23">
        <f>SUM(H82:H84)</f>
        <v>7.1160000000000001E-2</v>
      </c>
      <c r="I85" s="24">
        <f>SUM(I82:I84)</f>
        <v>149.29562072727273</v>
      </c>
      <c r="J85" s="25"/>
    </row>
    <row r="86" spans="1:11" ht="4.5" customHeight="1" x14ac:dyDescent="0.25"/>
    <row r="87" spans="1:11" ht="33.75" customHeight="1" x14ac:dyDescent="0.25">
      <c r="A87" s="20" t="s">
        <v>71</v>
      </c>
      <c r="B87" s="145" t="s">
        <v>72</v>
      </c>
      <c r="C87" s="145"/>
      <c r="D87" s="145"/>
      <c r="E87" s="145"/>
      <c r="F87" s="145"/>
      <c r="G87" s="145"/>
      <c r="H87" s="20" t="s">
        <v>33</v>
      </c>
      <c r="I87" s="20" t="s">
        <v>34</v>
      </c>
    </row>
    <row r="88" spans="1:11" ht="15" customHeight="1" x14ac:dyDescent="0.25">
      <c r="A88" s="106">
        <v>1</v>
      </c>
      <c r="B88" s="125" t="s">
        <v>73</v>
      </c>
      <c r="C88" s="125"/>
      <c r="D88" s="125"/>
      <c r="E88" s="125"/>
      <c r="F88" s="125"/>
      <c r="G88" s="125"/>
      <c r="H88" s="21">
        <f>(H66*H78)</f>
        <v>9.3819024000000015E-2</v>
      </c>
      <c r="I88" s="121">
        <f>$I$46*H88</f>
        <v>196.83487105265456</v>
      </c>
    </row>
    <row r="89" spans="1:11" s="26" customFormat="1" ht="15" customHeight="1" x14ac:dyDescent="0.25">
      <c r="A89" s="141" t="s">
        <v>74</v>
      </c>
      <c r="B89" s="141"/>
      <c r="C89" s="141"/>
      <c r="D89" s="141"/>
      <c r="E89" s="141"/>
      <c r="F89" s="141"/>
      <c r="G89" s="141"/>
      <c r="H89" s="23">
        <f>SUM(H88:H88)</f>
        <v>9.3819024000000015E-2</v>
      </c>
      <c r="I89" s="24">
        <f>I88</f>
        <v>196.83487105265456</v>
      </c>
      <c r="J89" s="25"/>
      <c r="K89" s="28"/>
    </row>
    <row r="90" spans="1:11" ht="4.5" customHeight="1" x14ac:dyDescent="0.25">
      <c r="J90" s="29"/>
    </row>
    <row r="91" spans="1:11" s="26" customFormat="1" ht="12" customHeight="1" x14ac:dyDescent="0.25">
      <c r="A91" s="155" t="s">
        <v>170</v>
      </c>
      <c r="B91" s="155"/>
      <c r="C91" s="155"/>
      <c r="D91" s="155"/>
      <c r="E91" s="155"/>
      <c r="F91" s="155"/>
      <c r="G91" s="155"/>
      <c r="H91" s="30">
        <f>H66+H78+H85+H89</f>
        <v>0.787922024</v>
      </c>
      <c r="I91" s="31">
        <f>I66+I78+I85+I89</f>
        <v>1653.0818951344729</v>
      </c>
      <c r="J91" s="25"/>
    </row>
    <row r="92" spans="1:11" ht="4.5" customHeight="1" x14ac:dyDescent="0.25"/>
    <row r="93" spans="1:11" ht="33.75" customHeight="1" x14ac:dyDescent="0.25">
      <c r="A93" s="20" t="s">
        <v>75</v>
      </c>
      <c r="B93" s="145" t="s">
        <v>76</v>
      </c>
      <c r="C93" s="145"/>
      <c r="D93" s="145"/>
      <c r="E93" s="145"/>
      <c r="F93" s="145"/>
      <c r="G93" s="145"/>
      <c r="H93" s="20" t="s">
        <v>33</v>
      </c>
      <c r="I93" s="20" t="s">
        <v>34</v>
      </c>
    </row>
    <row r="94" spans="1:11" ht="15" customHeight="1" x14ac:dyDescent="0.25">
      <c r="A94" s="106">
        <v>1</v>
      </c>
      <c r="B94" s="125" t="s">
        <v>18</v>
      </c>
      <c r="C94" s="125"/>
      <c r="D94" s="125"/>
      <c r="E94" s="125"/>
      <c r="F94" s="125"/>
      <c r="G94" s="125"/>
      <c r="H94" s="21">
        <f t="shared" ref="H94:H101" si="4">I94/$I$46</f>
        <v>0.23060377064168505</v>
      </c>
      <c r="I94" s="121">
        <f>I114</f>
        <v>483.81299999999999</v>
      </c>
    </row>
    <row r="95" spans="1:11" ht="15" customHeight="1" x14ac:dyDescent="0.25">
      <c r="A95" s="106">
        <f>A94+1</f>
        <v>2</v>
      </c>
      <c r="B95" s="125" t="s">
        <v>19</v>
      </c>
      <c r="C95" s="125"/>
      <c r="D95" s="125"/>
      <c r="E95" s="125"/>
      <c r="F95" s="125"/>
      <c r="G95" s="125"/>
      <c r="H95" s="21">
        <f t="shared" si="4"/>
        <v>0</v>
      </c>
      <c r="I95" s="121">
        <f>I110</f>
        <v>0</v>
      </c>
    </row>
    <row r="96" spans="1:11" ht="15" customHeight="1" x14ac:dyDescent="0.25">
      <c r="A96" s="106">
        <f t="shared" ref="A96:A98" si="5">A95+1</f>
        <v>3</v>
      </c>
      <c r="B96" s="158" t="s">
        <v>164</v>
      </c>
      <c r="C96" s="159"/>
      <c r="D96" s="159"/>
      <c r="E96" s="159"/>
      <c r="F96" s="159"/>
      <c r="G96" s="160"/>
      <c r="H96" s="21">
        <f t="shared" si="4"/>
        <v>0</v>
      </c>
      <c r="I96" s="121">
        <v>0</v>
      </c>
    </row>
    <row r="97" spans="1:10" ht="15" customHeight="1" x14ac:dyDescent="0.25">
      <c r="A97" s="106">
        <f t="shared" si="5"/>
        <v>4</v>
      </c>
      <c r="B97" s="125" t="s">
        <v>77</v>
      </c>
      <c r="C97" s="125"/>
      <c r="D97" s="125"/>
      <c r="E97" s="125"/>
      <c r="F97" s="125"/>
      <c r="G97" s="125"/>
      <c r="H97" s="21">
        <f t="shared" si="4"/>
        <v>4.4860409995536935E-2</v>
      </c>
      <c r="I97" s="121">
        <f>I106</f>
        <v>94.11836363636364</v>
      </c>
    </row>
    <row r="98" spans="1:10" ht="15" customHeight="1" x14ac:dyDescent="0.25">
      <c r="A98" s="106">
        <f t="shared" si="5"/>
        <v>5</v>
      </c>
      <c r="B98" s="125" t="s">
        <v>78</v>
      </c>
      <c r="C98" s="125"/>
      <c r="D98" s="125"/>
      <c r="E98" s="125"/>
      <c r="F98" s="125"/>
      <c r="G98" s="125"/>
      <c r="H98" s="21">
        <f t="shared" si="4"/>
        <v>0</v>
      </c>
      <c r="I98" s="121">
        <f>IF(I28="Não aplicável",0,((I10/H10)*1.5*I28))</f>
        <v>0</v>
      </c>
    </row>
    <row r="99" spans="1:10" ht="15" customHeight="1" x14ac:dyDescent="0.25">
      <c r="A99" s="106">
        <v>6</v>
      </c>
      <c r="B99" s="125" t="s">
        <v>192</v>
      </c>
      <c r="C99" s="125"/>
      <c r="D99" s="125"/>
      <c r="E99" s="125"/>
      <c r="F99" s="125"/>
      <c r="G99" s="125"/>
      <c r="H99" s="21">
        <f>I99/$I$46</f>
        <v>3.813105818019525E-2</v>
      </c>
      <c r="I99" s="121">
        <f>IF(I21="Não aplicável",0,I21)</f>
        <v>80</v>
      </c>
    </row>
    <row r="100" spans="1:10" ht="15" customHeight="1" x14ac:dyDescent="0.25">
      <c r="A100" s="106">
        <v>7</v>
      </c>
      <c r="B100" s="125" t="s">
        <v>193</v>
      </c>
      <c r="C100" s="125"/>
      <c r="D100" s="125"/>
      <c r="E100" s="125"/>
      <c r="F100" s="125"/>
      <c r="G100" s="125"/>
      <c r="H100" s="21">
        <f>I100/$I$46</f>
        <v>1.2163807559482284E-2</v>
      </c>
      <c r="I100" s="121">
        <f>IF(I22="Não aplicável",0,I22)</f>
        <v>25.52</v>
      </c>
    </row>
    <row r="101" spans="1:10" ht="15" customHeight="1" x14ac:dyDescent="0.25">
      <c r="A101" s="106">
        <v>8</v>
      </c>
      <c r="B101" s="125" t="s">
        <v>79</v>
      </c>
      <c r="C101" s="125"/>
      <c r="D101" s="125"/>
      <c r="E101" s="125"/>
      <c r="F101" s="125"/>
      <c r="G101" s="125"/>
      <c r="H101" s="21">
        <f t="shared" si="4"/>
        <v>0</v>
      </c>
      <c r="I101" s="121">
        <f>IF(I23="Não aplicável",0,I23)</f>
        <v>0</v>
      </c>
    </row>
    <row r="102" spans="1:10" ht="15" customHeight="1" x14ac:dyDescent="0.25">
      <c r="A102" s="141" t="s">
        <v>80</v>
      </c>
      <c r="B102" s="141"/>
      <c r="C102" s="141"/>
      <c r="D102" s="141"/>
      <c r="E102" s="141"/>
      <c r="F102" s="141"/>
      <c r="G102" s="141"/>
      <c r="H102" s="23">
        <f>SUM(H94:H101)</f>
        <v>0.32575904637689951</v>
      </c>
      <c r="I102" s="24">
        <f>SUM(I94:I101)</f>
        <v>683.45136363636357</v>
      </c>
      <c r="J102" s="32"/>
    </row>
    <row r="103" spans="1:10" ht="18" customHeight="1" x14ac:dyDescent="0.25">
      <c r="A103" s="27" t="s">
        <v>81</v>
      </c>
      <c r="B103" s="156" t="s">
        <v>82</v>
      </c>
      <c r="C103" s="156"/>
      <c r="D103" s="156"/>
      <c r="E103" s="156"/>
      <c r="F103" s="156"/>
      <c r="G103" s="156"/>
      <c r="H103" s="33"/>
      <c r="I103" s="34"/>
    </row>
    <row r="104" spans="1:10" ht="15" customHeight="1" x14ac:dyDescent="0.25">
      <c r="A104" s="157" t="s">
        <v>83</v>
      </c>
      <c r="B104" s="157"/>
      <c r="C104" s="157"/>
      <c r="D104" s="157"/>
      <c r="E104" s="157"/>
      <c r="F104" s="157"/>
      <c r="G104" s="157"/>
      <c r="H104" s="157"/>
      <c r="I104" s="157"/>
    </row>
    <row r="105" spans="1:10" ht="24" customHeight="1" x14ac:dyDescent="0.25">
      <c r="A105" s="139" t="s">
        <v>84</v>
      </c>
      <c r="B105" s="139"/>
      <c r="C105" s="106" t="s">
        <v>85</v>
      </c>
      <c r="D105" s="106" t="s">
        <v>86</v>
      </c>
      <c r="E105" s="106" t="s">
        <v>87</v>
      </c>
      <c r="F105" s="106" t="s">
        <v>88</v>
      </c>
      <c r="G105" s="106" t="s">
        <v>89</v>
      </c>
      <c r="H105" s="21" t="s">
        <v>90</v>
      </c>
      <c r="I105" s="121" t="s">
        <v>91</v>
      </c>
    </row>
    <row r="106" spans="1:10" ht="15" customHeight="1" x14ac:dyDescent="0.25">
      <c r="A106" s="163">
        <f>IF(I12="Não aplicável",0,I12)</f>
        <v>5</v>
      </c>
      <c r="B106" s="163"/>
      <c r="C106" s="106">
        <f>IF(I13="Não aplicável",0,I13)</f>
        <v>22</v>
      </c>
      <c r="D106" s="106">
        <v>2</v>
      </c>
      <c r="E106" s="117">
        <f>A106*C106*D106</f>
        <v>220</v>
      </c>
      <c r="F106" s="117">
        <f>I38</f>
        <v>2098.0272727272727</v>
      </c>
      <c r="G106" s="36">
        <f>IF(I14="Não aplicável",0,I14)</f>
        <v>0.06</v>
      </c>
      <c r="H106" s="117">
        <f>F106*G106</f>
        <v>125.88163636363636</v>
      </c>
      <c r="I106" s="121">
        <f>IF((E106-H106)&gt;0,E106-H106,0)</f>
        <v>94.11836363636364</v>
      </c>
    </row>
    <row r="107" spans="1:10" ht="3.75" customHeight="1" x14ac:dyDescent="0.25">
      <c r="A107" s="37"/>
      <c r="E107" s="32"/>
      <c r="F107" s="32"/>
      <c r="G107" s="38"/>
      <c r="H107" s="32"/>
      <c r="I107" s="39"/>
    </row>
    <row r="108" spans="1:10" ht="15" customHeight="1" x14ac:dyDescent="0.25">
      <c r="A108" s="157" t="s">
        <v>92</v>
      </c>
      <c r="B108" s="157"/>
      <c r="C108" s="157"/>
      <c r="D108" s="157"/>
      <c r="E108" s="157"/>
      <c r="F108" s="157"/>
      <c r="G108" s="157"/>
      <c r="H108" s="157"/>
      <c r="I108" s="157"/>
    </row>
    <row r="109" spans="1:10" ht="23.25" customHeight="1" x14ac:dyDescent="0.25">
      <c r="A109" s="139" t="s">
        <v>84</v>
      </c>
      <c r="B109" s="139"/>
      <c r="C109" s="106" t="s">
        <v>93</v>
      </c>
      <c r="D109" s="106" t="s">
        <v>86</v>
      </c>
      <c r="E109" s="106" t="s">
        <v>87</v>
      </c>
      <c r="F109" s="106" t="s">
        <v>88</v>
      </c>
      <c r="G109" s="106" t="s">
        <v>89</v>
      </c>
      <c r="H109" s="21" t="s">
        <v>90</v>
      </c>
      <c r="I109" s="121" t="s">
        <v>91</v>
      </c>
    </row>
    <row r="110" spans="1:10" ht="15" customHeight="1" x14ac:dyDescent="0.25">
      <c r="A110" s="161">
        <f>IF(I18="Não aplicável",0,I18)</f>
        <v>0</v>
      </c>
      <c r="B110" s="161"/>
      <c r="C110" s="40">
        <f>IF(I19="Não aplicável",0,I19)</f>
        <v>0</v>
      </c>
      <c r="D110" s="106">
        <v>1</v>
      </c>
      <c r="E110" s="117">
        <f>A110*C110*D110</f>
        <v>0</v>
      </c>
      <c r="F110" s="117">
        <f>E110</f>
        <v>0</v>
      </c>
      <c r="G110" s="120">
        <f>IF(I20="Não aplicável",0,I20)</f>
        <v>0</v>
      </c>
      <c r="H110" s="117">
        <f>F110*G110</f>
        <v>0</v>
      </c>
      <c r="I110" s="121">
        <f>E110-H110</f>
        <v>0</v>
      </c>
    </row>
    <row r="111" spans="1:10" ht="4.5" customHeight="1" x14ac:dyDescent="0.25">
      <c r="A111" s="42"/>
      <c r="B111" s="42"/>
      <c r="C111" s="42"/>
      <c r="D111" s="42"/>
      <c r="E111" s="25"/>
      <c r="F111" s="25"/>
      <c r="G111" s="43"/>
      <c r="H111" s="25"/>
      <c r="I111" s="44"/>
    </row>
    <row r="112" spans="1:10" ht="15" customHeight="1" x14ac:dyDescent="0.25">
      <c r="A112" s="164" t="s">
        <v>163</v>
      </c>
      <c r="B112" s="165"/>
      <c r="C112" s="165"/>
      <c r="D112" s="165"/>
      <c r="E112" s="165"/>
      <c r="F112" s="166" t="str">
        <f>A15</f>
        <v xml:space="preserve">Auxílio Alimentação </v>
      </c>
      <c r="G112" s="166"/>
      <c r="H112" s="166"/>
      <c r="I112" s="167"/>
    </row>
    <row r="113" spans="1:12" ht="23.25" customHeight="1" x14ac:dyDescent="0.25">
      <c r="A113" s="138" t="s">
        <v>84</v>
      </c>
      <c r="B113" s="138"/>
      <c r="C113" s="109" t="s">
        <v>93</v>
      </c>
      <c r="D113" s="109" t="s">
        <v>86</v>
      </c>
      <c r="E113" s="109" t="s">
        <v>87</v>
      </c>
      <c r="F113" s="109" t="s">
        <v>88</v>
      </c>
      <c r="G113" s="109" t="s">
        <v>89</v>
      </c>
      <c r="H113" s="69" t="str">
        <f>H105</f>
        <v>Valor desconto</v>
      </c>
      <c r="I113" s="70" t="s">
        <v>91</v>
      </c>
    </row>
    <row r="114" spans="1:12" ht="15" customHeight="1" x14ac:dyDescent="0.25">
      <c r="A114" s="161">
        <f>IF(I15="Não aplicável",0,I15)</f>
        <v>27.15</v>
      </c>
      <c r="B114" s="161"/>
      <c r="C114" s="40">
        <f>IF(I16="Não aplicável",0,I16)</f>
        <v>22</v>
      </c>
      <c r="D114" s="106">
        <v>1</v>
      </c>
      <c r="E114" s="117">
        <f>A114*C114*D114</f>
        <v>597.29999999999995</v>
      </c>
      <c r="F114" s="117">
        <f>E114</f>
        <v>597.29999999999995</v>
      </c>
      <c r="G114" s="120">
        <f>IF(I17="Não aplicável",0,I17)</f>
        <v>0.19</v>
      </c>
      <c r="H114" s="117">
        <f>F114*G114</f>
        <v>113.48699999999999</v>
      </c>
      <c r="I114" s="121">
        <f>E114-H114</f>
        <v>483.81299999999999</v>
      </c>
    </row>
    <row r="115" spans="1:12" ht="4.5" customHeight="1" x14ac:dyDescent="0.25"/>
    <row r="116" spans="1:12" ht="12" customHeight="1" x14ac:dyDescent="0.25">
      <c r="A116" s="162" t="s">
        <v>94</v>
      </c>
      <c r="B116" s="162"/>
      <c r="C116" s="162"/>
      <c r="D116" s="162"/>
      <c r="E116" s="162"/>
      <c r="F116" s="162"/>
      <c r="G116" s="162"/>
      <c r="H116" s="45">
        <f>H46+H91+H102</f>
        <v>2.1136810703768996</v>
      </c>
      <c r="I116" s="46">
        <f>I46+I91+I102</f>
        <v>4434.5605314981094</v>
      </c>
      <c r="J116" s="32"/>
      <c r="L116" s="32"/>
    </row>
    <row r="117" spans="1:12" s="51" customFormat="1" ht="4.5" customHeight="1" x14ac:dyDescent="0.25">
      <c r="A117" s="47"/>
      <c r="B117" s="47"/>
      <c r="C117" s="47"/>
      <c r="D117" s="47"/>
      <c r="E117" s="47"/>
      <c r="F117" s="47"/>
      <c r="G117" s="47"/>
      <c r="H117" s="48"/>
      <c r="I117" s="49"/>
      <c r="J117" s="50"/>
      <c r="L117" s="50"/>
    </row>
    <row r="118" spans="1:12" ht="11.25" customHeight="1" x14ac:dyDescent="0.25">
      <c r="A118" s="144" t="s">
        <v>95</v>
      </c>
      <c r="B118" s="144"/>
      <c r="C118" s="144"/>
      <c r="D118" s="144"/>
      <c r="E118" s="144"/>
      <c r="F118" s="144"/>
      <c r="G118" s="144"/>
      <c r="H118" s="144"/>
      <c r="I118" s="144"/>
    </row>
    <row r="119" spans="1:12" ht="33.75" customHeight="1" x14ac:dyDescent="0.25">
      <c r="A119" s="20" t="s">
        <v>31</v>
      </c>
      <c r="B119" s="145" t="s">
        <v>96</v>
      </c>
      <c r="C119" s="145"/>
      <c r="D119" s="145"/>
      <c r="E119" s="145"/>
      <c r="F119" s="145"/>
      <c r="G119" s="145"/>
      <c r="H119" s="20" t="s">
        <v>33</v>
      </c>
      <c r="I119" s="20" t="s">
        <v>34</v>
      </c>
    </row>
    <row r="120" spans="1:12" ht="15" customHeight="1" x14ac:dyDescent="0.25">
      <c r="A120" s="106">
        <v>1</v>
      </c>
      <c r="B120" s="125" t="s">
        <v>97</v>
      </c>
      <c r="C120" s="125"/>
      <c r="D120" s="125"/>
      <c r="E120" s="125"/>
      <c r="F120" s="125"/>
      <c r="G120" s="125"/>
      <c r="H120" s="21">
        <f t="shared" ref="H120:H126" si="6">I120/$I$132</f>
        <v>0</v>
      </c>
      <c r="I120" s="121">
        <v>0</v>
      </c>
    </row>
    <row r="121" spans="1:12" ht="15" customHeight="1" x14ac:dyDescent="0.25">
      <c r="A121" s="106">
        <v>2</v>
      </c>
      <c r="B121" s="124" t="s">
        <v>98</v>
      </c>
      <c r="C121" s="124"/>
      <c r="D121" s="124"/>
      <c r="E121" s="124"/>
      <c r="F121" s="124"/>
      <c r="G121" s="124"/>
      <c r="H121" s="21">
        <f t="shared" si="6"/>
        <v>0</v>
      </c>
      <c r="I121" s="121">
        <v>0</v>
      </c>
    </row>
    <row r="122" spans="1:12" ht="15" customHeight="1" x14ac:dyDescent="0.25">
      <c r="A122" s="106">
        <v>3</v>
      </c>
      <c r="B122" s="125" t="s">
        <v>99</v>
      </c>
      <c r="C122" s="125"/>
      <c r="D122" s="125"/>
      <c r="E122" s="125"/>
      <c r="F122" s="125"/>
      <c r="G122" s="125"/>
      <c r="H122" s="21">
        <f t="shared" si="6"/>
        <v>0</v>
      </c>
      <c r="I122" s="121">
        <v>0</v>
      </c>
    </row>
    <row r="123" spans="1:12" ht="15" customHeight="1" x14ac:dyDescent="0.25">
      <c r="A123" s="106">
        <v>4</v>
      </c>
      <c r="B123" s="125" t="s">
        <v>177</v>
      </c>
      <c r="C123" s="125"/>
      <c r="D123" s="125"/>
      <c r="E123" s="125"/>
      <c r="F123" s="125"/>
      <c r="G123" s="125"/>
      <c r="H123" s="21">
        <f t="shared" si="6"/>
        <v>0</v>
      </c>
      <c r="I123" s="121">
        <f>IF(F130=20%,G130,0)</f>
        <v>0</v>
      </c>
    </row>
    <row r="124" spans="1:12" ht="15" customHeight="1" x14ac:dyDescent="0.25">
      <c r="A124" s="106">
        <v>5</v>
      </c>
      <c r="B124" s="125" t="s">
        <v>179</v>
      </c>
      <c r="C124" s="125"/>
      <c r="D124" s="125"/>
      <c r="E124" s="125"/>
      <c r="F124" s="125"/>
      <c r="G124" s="125"/>
      <c r="H124" s="21">
        <f t="shared" si="6"/>
        <v>0</v>
      </c>
      <c r="I124" s="121">
        <v>0</v>
      </c>
    </row>
    <row r="125" spans="1:12" ht="15" customHeight="1" x14ac:dyDescent="0.25">
      <c r="A125" s="106">
        <v>6</v>
      </c>
      <c r="B125" s="125" t="s">
        <v>178</v>
      </c>
      <c r="C125" s="125"/>
      <c r="D125" s="125"/>
      <c r="E125" s="125"/>
      <c r="F125" s="125"/>
      <c r="G125" s="125"/>
      <c r="H125" s="21">
        <f t="shared" si="6"/>
        <v>0</v>
      </c>
      <c r="I125" s="121">
        <v>0</v>
      </c>
    </row>
    <row r="126" spans="1:12" ht="15" customHeight="1" x14ac:dyDescent="0.25">
      <c r="A126" s="106">
        <v>7</v>
      </c>
      <c r="B126" s="125" t="s">
        <v>100</v>
      </c>
      <c r="C126" s="125"/>
      <c r="D126" s="125"/>
      <c r="E126" s="125"/>
      <c r="F126" s="125"/>
      <c r="G126" s="125"/>
      <c r="H126" s="21">
        <f t="shared" si="6"/>
        <v>0</v>
      </c>
      <c r="I126" s="121">
        <v>0</v>
      </c>
    </row>
    <row r="127" spans="1:12" ht="15" customHeight="1" x14ac:dyDescent="0.25">
      <c r="A127" s="141" t="s">
        <v>101</v>
      </c>
      <c r="B127" s="141"/>
      <c r="C127" s="141"/>
      <c r="D127" s="141"/>
      <c r="E127" s="141"/>
      <c r="F127" s="141"/>
      <c r="G127" s="141"/>
      <c r="H127" s="23">
        <f>H120+H121+H122+H123+H124+H126</f>
        <v>0</v>
      </c>
      <c r="I127" s="52">
        <f>SUM(I120:I126)</f>
        <v>0</v>
      </c>
      <c r="J127" s="32"/>
    </row>
    <row r="128" spans="1:12" ht="46.5" customHeight="1" x14ac:dyDescent="0.25">
      <c r="B128" s="152" t="s">
        <v>180</v>
      </c>
      <c r="C128" s="152"/>
      <c r="D128" s="152"/>
      <c r="E128" s="152"/>
      <c r="F128" s="152"/>
      <c r="G128" s="152"/>
      <c r="H128" s="152"/>
      <c r="I128" s="152"/>
    </row>
    <row r="129" spans="1:12" ht="5.25" customHeight="1" x14ac:dyDescent="0.25"/>
    <row r="130" spans="1:12" ht="48.75" customHeight="1" x14ac:dyDescent="0.25">
      <c r="A130" s="168" t="s">
        <v>102</v>
      </c>
      <c r="B130" s="168"/>
      <c r="C130" s="168"/>
      <c r="D130" s="168"/>
      <c r="E130" s="168"/>
      <c r="F130" s="53">
        <f>I29</f>
        <v>0.1</v>
      </c>
      <c r="G130" s="54">
        <f>I132*F130</f>
        <v>434.04421678617456</v>
      </c>
      <c r="H130" s="118" t="s">
        <v>103</v>
      </c>
      <c r="I130" s="56">
        <f>I97</f>
        <v>94.11836363636364</v>
      </c>
    </row>
    <row r="131" spans="1:12" s="59" customFormat="1" ht="16.5" customHeight="1" x14ac:dyDescent="0.25">
      <c r="A131" s="169" t="s">
        <v>104</v>
      </c>
      <c r="B131" s="169"/>
      <c r="C131" s="118" t="s">
        <v>105</v>
      </c>
      <c r="D131" s="118" t="s">
        <v>106</v>
      </c>
      <c r="E131" s="118" t="s">
        <v>107</v>
      </c>
      <c r="F131" s="118" t="s">
        <v>108</v>
      </c>
      <c r="G131" s="118" t="s">
        <v>109</v>
      </c>
      <c r="H131" s="118" t="s">
        <v>110</v>
      </c>
      <c r="I131" s="57" t="s">
        <v>111</v>
      </c>
      <c r="J131" s="58"/>
    </row>
    <row r="132" spans="1:12" ht="16.5" customHeight="1" x14ac:dyDescent="0.25">
      <c r="A132" s="170">
        <f>I46</f>
        <v>2098.0272727272727</v>
      </c>
      <c r="B132" s="170"/>
      <c r="C132" s="119">
        <f>I66</f>
        <v>772.07403636363642</v>
      </c>
      <c r="D132" s="119">
        <f>I78</f>
        <v>534.87736699090908</v>
      </c>
      <c r="E132" s="119">
        <f>I85</f>
        <v>149.29562072727273</v>
      </c>
      <c r="F132" s="119">
        <f>I89</f>
        <v>196.83487105265456</v>
      </c>
      <c r="G132" s="119">
        <f>I102</f>
        <v>683.45136363636357</v>
      </c>
      <c r="H132" s="119">
        <f>A132+C132+D132+E132+F132+G132</f>
        <v>4434.5605314981094</v>
      </c>
      <c r="I132" s="119">
        <f>H132-I130</f>
        <v>4340.4421678617455</v>
      </c>
      <c r="J132" s="32"/>
    </row>
    <row r="133" spans="1:12" ht="4.5" customHeight="1" x14ac:dyDescent="0.25">
      <c r="A133" s="27"/>
      <c r="B133" s="171"/>
      <c r="C133" s="171"/>
      <c r="D133" s="171"/>
      <c r="E133" s="171"/>
      <c r="F133" s="171"/>
      <c r="G133" s="171"/>
      <c r="H133" s="171"/>
      <c r="I133" s="171"/>
    </row>
    <row r="134" spans="1:12" ht="33.75" customHeight="1" x14ac:dyDescent="0.25">
      <c r="A134" s="20" t="s">
        <v>40</v>
      </c>
      <c r="B134" s="145" t="s">
        <v>112</v>
      </c>
      <c r="C134" s="145"/>
      <c r="D134" s="145"/>
      <c r="E134" s="145"/>
      <c r="F134" s="145"/>
      <c r="G134" s="145"/>
      <c r="H134" s="20" t="s">
        <v>33</v>
      </c>
      <c r="I134" s="20" t="s">
        <v>34</v>
      </c>
    </row>
    <row r="135" spans="1:12" ht="15" customHeight="1" x14ac:dyDescent="0.25">
      <c r="A135" s="106">
        <v>1</v>
      </c>
      <c r="B135" s="125" t="s">
        <v>113</v>
      </c>
      <c r="C135" s="125"/>
      <c r="D135" s="125"/>
      <c r="E135" s="125"/>
      <c r="F135" s="125"/>
      <c r="G135" s="125"/>
      <c r="H135" s="21">
        <f>I135/$I$145</f>
        <v>0</v>
      </c>
      <c r="I135" s="121">
        <v>0</v>
      </c>
    </row>
    <row r="136" spans="1:12" ht="15" customHeight="1" x14ac:dyDescent="0.25">
      <c r="A136" s="106">
        <v>2</v>
      </c>
      <c r="B136" s="125" t="s">
        <v>114</v>
      </c>
      <c r="C136" s="125"/>
      <c r="D136" s="125"/>
      <c r="E136" s="125"/>
      <c r="F136" s="125"/>
      <c r="G136" s="125"/>
      <c r="H136" s="21">
        <f>I136/$I$145</f>
        <v>0</v>
      </c>
      <c r="I136" s="121">
        <v>0</v>
      </c>
    </row>
    <row r="137" spans="1:12" ht="35.65" customHeight="1" x14ac:dyDescent="0.25">
      <c r="A137" s="141" t="s">
        <v>166</v>
      </c>
      <c r="B137" s="141"/>
      <c r="C137" s="141"/>
      <c r="D137" s="141"/>
      <c r="E137" s="141"/>
      <c r="F137" s="141"/>
      <c r="G137" s="141"/>
      <c r="H137" s="23">
        <f>H135+H136</f>
        <v>0</v>
      </c>
      <c r="I137" s="24">
        <f>SUM(I135:I136)</f>
        <v>0</v>
      </c>
    </row>
    <row r="138" spans="1:12" ht="4.5" customHeight="1" x14ac:dyDescent="0.25"/>
    <row r="139" spans="1:12" ht="33.75" customHeight="1" x14ac:dyDescent="0.25">
      <c r="A139" s="20" t="s">
        <v>52</v>
      </c>
      <c r="B139" s="145" t="s">
        <v>115</v>
      </c>
      <c r="C139" s="145"/>
      <c r="D139" s="145"/>
      <c r="E139" s="145"/>
      <c r="F139" s="145"/>
      <c r="G139" s="145"/>
      <c r="H139" s="20" t="s">
        <v>33</v>
      </c>
      <c r="I139" s="20" t="s">
        <v>34</v>
      </c>
    </row>
    <row r="140" spans="1:12" ht="15" customHeight="1" x14ac:dyDescent="0.25">
      <c r="A140" s="106">
        <v>1</v>
      </c>
      <c r="B140" s="125" t="s">
        <v>115</v>
      </c>
      <c r="C140" s="125"/>
      <c r="D140" s="125"/>
      <c r="E140" s="125"/>
      <c r="F140" s="125"/>
      <c r="G140" s="125"/>
      <c r="H140" s="21">
        <f>I140/I145</f>
        <v>0</v>
      </c>
      <c r="I140" s="121">
        <v>0</v>
      </c>
    </row>
    <row r="141" spans="1:12" ht="36.6" customHeight="1" x14ac:dyDescent="0.25">
      <c r="A141" s="141" t="s">
        <v>165</v>
      </c>
      <c r="B141" s="141"/>
      <c r="C141" s="141"/>
      <c r="D141" s="141"/>
      <c r="E141" s="141"/>
      <c r="F141" s="141"/>
      <c r="G141" s="141"/>
      <c r="H141" s="23">
        <f>H140</f>
        <v>0</v>
      </c>
      <c r="I141" s="24">
        <f>I140</f>
        <v>0</v>
      </c>
      <c r="J141" s="32"/>
      <c r="K141" s="32"/>
      <c r="L141" s="2"/>
    </row>
    <row r="142" spans="1:12" ht="4.5" customHeight="1" x14ac:dyDescent="0.25">
      <c r="A142" s="26"/>
      <c r="B142" s="26"/>
      <c r="C142" s="26"/>
      <c r="D142" s="26"/>
      <c r="E142" s="26"/>
      <c r="F142" s="26"/>
      <c r="G142" s="26"/>
      <c r="H142" s="33"/>
      <c r="I142" s="34"/>
    </row>
    <row r="143" spans="1:12" ht="39" customHeight="1" x14ac:dyDescent="0.25">
      <c r="A143" s="172" t="s">
        <v>116</v>
      </c>
      <c r="B143" s="172"/>
      <c r="C143" s="172"/>
      <c r="D143" s="172"/>
      <c r="E143" s="172"/>
      <c r="F143" s="53">
        <v>0.18</v>
      </c>
      <c r="G143" s="54">
        <f>I145*F143</f>
        <v>781.27959021511413</v>
      </c>
      <c r="H143" s="118" t="s">
        <v>103</v>
      </c>
      <c r="I143" s="56">
        <f>I97</f>
        <v>94.11836363636364</v>
      </c>
      <c r="L143" s="2"/>
    </row>
    <row r="144" spans="1:12" s="59" customFormat="1" ht="16.5" customHeight="1" x14ac:dyDescent="0.25">
      <c r="A144" s="169" t="s">
        <v>104</v>
      </c>
      <c r="B144" s="169"/>
      <c r="C144" s="118" t="s">
        <v>105</v>
      </c>
      <c r="D144" s="118" t="s">
        <v>106</v>
      </c>
      <c r="E144" s="118" t="s">
        <v>107</v>
      </c>
      <c r="F144" s="118" t="s">
        <v>108</v>
      </c>
      <c r="G144" s="118" t="s">
        <v>109</v>
      </c>
      <c r="H144" s="118" t="s">
        <v>110</v>
      </c>
      <c r="I144" s="57" t="s">
        <v>111</v>
      </c>
      <c r="J144" s="58"/>
      <c r="L144" s="58"/>
    </row>
    <row r="145" spans="1:12" ht="16.5" customHeight="1" x14ac:dyDescent="0.25">
      <c r="A145" s="170">
        <f>I46</f>
        <v>2098.0272727272727</v>
      </c>
      <c r="B145" s="170"/>
      <c r="C145" s="119">
        <f>I66</f>
        <v>772.07403636363642</v>
      </c>
      <c r="D145" s="119">
        <f>I78</f>
        <v>534.87736699090908</v>
      </c>
      <c r="E145" s="119">
        <f>I85</f>
        <v>149.29562072727273</v>
      </c>
      <c r="F145" s="119">
        <f>I89</f>
        <v>196.83487105265456</v>
      </c>
      <c r="G145" s="119">
        <f>I102</f>
        <v>683.45136363636357</v>
      </c>
      <c r="H145" s="119">
        <f>A145+C145+D145+E145+F145+G145</f>
        <v>4434.5605314981094</v>
      </c>
      <c r="I145" s="119">
        <f>H145-I143</f>
        <v>4340.4421678617455</v>
      </c>
      <c r="J145" s="32"/>
      <c r="L145" s="2"/>
    </row>
    <row r="146" spans="1:12" ht="4.5" customHeight="1" x14ac:dyDescent="0.25"/>
    <row r="147" spans="1:12" ht="12" customHeight="1" x14ac:dyDescent="0.25">
      <c r="A147" s="162" t="s">
        <v>117</v>
      </c>
      <c r="B147" s="162"/>
      <c r="C147" s="162"/>
      <c r="D147" s="162"/>
      <c r="E147" s="162"/>
      <c r="F147" s="162"/>
      <c r="G147" s="162"/>
      <c r="H147" s="45">
        <f>H127+H137+H141</f>
        <v>0</v>
      </c>
      <c r="I147" s="46">
        <f>I127+I137+I141</f>
        <v>0</v>
      </c>
    </row>
    <row r="148" spans="1:12" ht="4.5" customHeight="1" x14ac:dyDescent="0.25"/>
    <row r="149" spans="1:12" ht="11.25" customHeight="1" x14ac:dyDescent="0.25">
      <c r="A149" s="144" t="s">
        <v>118</v>
      </c>
      <c r="B149" s="144"/>
      <c r="C149" s="144"/>
      <c r="D149" s="144"/>
      <c r="E149" s="144"/>
      <c r="F149" s="144"/>
      <c r="G149" s="144"/>
      <c r="H149" s="144"/>
      <c r="I149" s="144"/>
    </row>
    <row r="150" spans="1:12" ht="33.75" customHeight="1" x14ac:dyDescent="0.25">
      <c r="A150" s="20" t="s">
        <v>31</v>
      </c>
      <c r="B150" s="145" t="s">
        <v>203</v>
      </c>
      <c r="C150" s="145"/>
      <c r="D150" s="145"/>
      <c r="E150" s="145"/>
      <c r="F150" s="145"/>
      <c r="G150" s="145"/>
      <c r="H150" s="20" t="s">
        <v>33</v>
      </c>
      <c r="I150" s="20" t="s">
        <v>34</v>
      </c>
    </row>
    <row r="151" spans="1:12" ht="15" customHeight="1" x14ac:dyDescent="0.25">
      <c r="A151" s="106">
        <v>1</v>
      </c>
      <c r="B151" s="125" t="s">
        <v>119</v>
      </c>
      <c r="C151" s="125"/>
      <c r="D151" s="125"/>
      <c r="E151" s="125"/>
      <c r="F151" s="125"/>
      <c r="G151" s="125"/>
      <c r="H151" s="21">
        <f>I151/$I$116</f>
        <v>7.4074074074074077E-3</v>
      </c>
      <c r="I151" s="121">
        <f>($D$161/$E$162)*H161</f>
        <v>32.848596529615627</v>
      </c>
    </row>
    <row r="152" spans="1:12" ht="15" customHeight="1" x14ac:dyDescent="0.25">
      <c r="A152" s="106">
        <v>2</v>
      </c>
      <c r="B152" s="125" t="s">
        <v>120</v>
      </c>
      <c r="C152" s="125"/>
      <c r="D152" s="125"/>
      <c r="E152" s="125"/>
      <c r="F152" s="125"/>
      <c r="G152" s="125"/>
      <c r="H152" s="21">
        <f>I152/$I$116</f>
        <v>3.4188034188034191E-2</v>
      </c>
      <c r="I152" s="121">
        <f>($D$161/$E$162)*H162</f>
        <v>151.60890705976445</v>
      </c>
    </row>
    <row r="153" spans="1:12" ht="15" customHeight="1" x14ac:dyDescent="0.25">
      <c r="A153" s="106">
        <v>3</v>
      </c>
      <c r="B153" s="125" t="s">
        <v>11</v>
      </c>
      <c r="C153" s="125"/>
      <c r="D153" s="125"/>
      <c r="E153" s="125"/>
      <c r="F153" s="125"/>
      <c r="G153" s="125"/>
      <c r="H153" s="21">
        <f>I153/$I$116</f>
        <v>3.4188034188034191E-2</v>
      </c>
      <c r="I153" s="121">
        <f>($D$161/$E$162)*H163</f>
        <v>151.60890705976445</v>
      </c>
    </row>
    <row r="154" spans="1:12" ht="15" customHeight="1" x14ac:dyDescent="0.25">
      <c r="A154" s="106">
        <v>4</v>
      </c>
      <c r="B154" s="125" t="s">
        <v>205</v>
      </c>
      <c r="C154" s="125"/>
      <c r="D154" s="125"/>
      <c r="E154" s="125"/>
      <c r="F154" s="125"/>
      <c r="G154" s="125"/>
      <c r="H154" s="21">
        <f>I154/$I$116</f>
        <v>0</v>
      </c>
      <c r="I154" s="121">
        <f>($D$161/$E$162)*G164</f>
        <v>0</v>
      </c>
    </row>
    <row r="155" spans="1:12" ht="15" customHeight="1" x14ac:dyDescent="0.25">
      <c r="A155" s="106">
        <v>5</v>
      </c>
      <c r="B155" s="125" t="s">
        <v>121</v>
      </c>
      <c r="C155" s="125"/>
      <c r="D155" s="125"/>
      <c r="E155" s="125"/>
      <c r="F155" s="125"/>
      <c r="G155" s="125"/>
      <c r="H155" s="21">
        <f>I155/$I$116</f>
        <v>0</v>
      </c>
      <c r="I155" s="121">
        <f>($D$161/$E$162)*G165</f>
        <v>0</v>
      </c>
    </row>
    <row r="156" spans="1:12" ht="15" customHeight="1" x14ac:dyDescent="0.25">
      <c r="A156" s="141" t="s">
        <v>122</v>
      </c>
      <c r="B156" s="141"/>
      <c r="C156" s="141"/>
      <c r="D156" s="141"/>
      <c r="E156" s="141"/>
      <c r="F156" s="141"/>
      <c r="G156" s="141"/>
      <c r="H156" s="23">
        <f>H151+H152+H153+H154+H155</f>
        <v>7.5783475783475787E-2</v>
      </c>
      <c r="I156" s="24">
        <f>SUM(I151:I155)</f>
        <v>336.06641064914453</v>
      </c>
    </row>
    <row r="157" spans="1:12" ht="11.25" customHeight="1" x14ac:dyDescent="0.25">
      <c r="A157" s="104" t="s">
        <v>124</v>
      </c>
      <c r="B157" s="152" t="s">
        <v>123</v>
      </c>
      <c r="C157" s="152"/>
      <c r="D157" s="152"/>
      <c r="E157" s="152"/>
      <c r="F157" s="152"/>
      <c r="G157" s="152"/>
      <c r="H157" s="152"/>
      <c r="I157" s="152"/>
    </row>
    <row r="158" spans="1:12" ht="18.75" customHeight="1" x14ac:dyDescent="0.25">
      <c r="A158" s="104" t="s">
        <v>204</v>
      </c>
      <c r="B158" s="173" t="s">
        <v>125</v>
      </c>
      <c r="C158" s="173"/>
      <c r="D158" s="173"/>
      <c r="E158" s="173"/>
      <c r="F158" s="173"/>
      <c r="G158" s="173"/>
      <c r="H158" s="173"/>
      <c r="I158" s="173"/>
    </row>
    <row r="159" spans="1:12" ht="13.5" customHeight="1" x14ac:dyDescent="0.25">
      <c r="A159" s="157" t="s">
        <v>126</v>
      </c>
      <c r="B159" s="157"/>
      <c r="C159" s="157"/>
      <c r="D159" s="157"/>
      <c r="E159" s="157"/>
      <c r="F159" s="157"/>
      <c r="G159" s="157"/>
      <c r="H159" s="157"/>
      <c r="I159" s="157"/>
    </row>
    <row r="160" spans="1:12" ht="13.5" customHeight="1" x14ac:dyDescent="0.25">
      <c r="A160" s="139" t="s">
        <v>127</v>
      </c>
      <c r="B160" s="139"/>
      <c r="C160" s="106" t="s">
        <v>128</v>
      </c>
      <c r="D160" s="134" t="s">
        <v>129</v>
      </c>
      <c r="E160" s="134"/>
      <c r="F160" s="106" t="s">
        <v>130</v>
      </c>
      <c r="G160" s="214" t="s">
        <v>131</v>
      </c>
      <c r="H160" s="206" t="s">
        <v>132</v>
      </c>
      <c r="I160" s="206"/>
    </row>
    <row r="161" spans="1:10" ht="13.5" customHeight="1" x14ac:dyDescent="0.25">
      <c r="A161" s="176">
        <f>I116</f>
        <v>4434.5605314981094</v>
      </c>
      <c r="B161" s="176"/>
      <c r="C161" s="121">
        <f>I147</f>
        <v>0</v>
      </c>
      <c r="D161" s="177">
        <f>A161+C161</f>
        <v>4434.5605314981094</v>
      </c>
      <c r="E161" s="177"/>
      <c r="F161" s="106" t="str">
        <f>B151</f>
        <v>PIS</v>
      </c>
      <c r="G161" s="217">
        <v>1.6500000000000001E-2</v>
      </c>
      <c r="H161" s="207">
        <v>6.4999999999999997E-3</v>
      </c>
      <c r="I161" s="207"/>
      <c r="J161" s="32"/>
    </row>
    <row r="162" spans="1:10" ht="13.5" customHeight="1" x14ac:dyDescent="0.25">
      <c r="A162" s="213" t="s">
        <v>133</v>
      </c>
      <c r="B162" s="213"/>
      <c r="C162" s="214">
        <v>1</v>
      </c>
      <c r="D162" s="215">
        <f>G166/1</f>
        <v>0.1225</v>
      </c>
      <c r="E162" s="216">
        <f>C162-D162</f>
        <v>0.87749999999999995</v>
      </c>
      <c r="F162" s="106" t="str">
        <f>B152</f>
        <v>COFINS</v>
      </c>
      <c r="G162" s="217">
        <v>7.5999999999999998E-2</v>
      </c>
      <c r="H162" s="207">
        <v>0.03</v>
      </c>
      <c r="I162" s="207"/>
    </row>
    <row r="163" spans="1:10" ht="13.5" customHeight="1" x14ac:dyDescent="0.25">
      <c r="A163" s="209" t="s">
        <v>134</v>
      </c>
      <c r="B163" s="209"/>
      <c r="C163" s="210">
        <v>1</v>
      </c>
      <c r="D163" s="211">
        <f>H166</f>
        <v>6.6500000000000004E-2</v>
      </c>
      <c r="E163" s="212">
        <f>C163-D163</f>
        <v>0.9335</v>
      </c>
      <c r="F163" s="106" t="str">
        <f>B153</f>
        <v>ISS</v>
      </c>
      <c r="G163" s="217">
        <f>I11</f>
        <v>0.03</v>
      </c>
      <c r="H163" s="207">
        <f>I11</f>
        <v>0.03</v>
      </c>
      <c r="I163" s="207"/>
    </row>
    <row r="164" spans="1:10" ht="13.5" customHeight="1" x14ac:dyDescent="0.25">
      <c r="A164" s="174" t="s">
        <v>135</v>
      </c>
      <c r="B164" s="174"/>
      <c r="C164" s="106">
        <v>1</v>
      </c>
      <c r="D164" s="61">
        <v>0.09</v>
      </c>
      <c r="E164" s="62">
        <f>C164-D164</f>
        <v>0.91</v>
      </c>
      <c r="F164" s="106" t="s">
        <v>136</v>
      </c>
      <c r="G164" s="217">
        <v>0</v>
      </c>
      <c r="H164" s="207">
        <v>0</v>
      </c>
      <c r="I164" s="207"/>
    </row>
    <row r="165" spans="1:10" ht="13.5" customHeight="1" x14ac:dyDescent="0.25">
      <c r="A165" s="175" t="s">
        <v>137</v>
      </c>
      <c r="B165" s="175" t="s">
        <v>138</v>
      </c>
      <c r="C165" s="175"/>
      <c r="D165" s="175"/>
      <c r="E165" s="175"/>
      <c r="F165" s="113" t="s">
        <v>207</v>
      </c>
      <c r="G165" s="217">
        <v>0</v>
      </c>
      <c r="H165" s="207">
        <v>0</v>
      </c>
      <c r="I165" s="207"/>
    </row>
    <row r="166" spans="1:10" ht="18" customHeight="1" x14ac:dyDescent="0.25">
      <c r="A166" s="175"/>
      <c r="B166" s="175"/>
      <c r="C166" s="175"/>
      <c r="D166" s="175"/>
      <c r="E166" s="175"/>
      <c r="F166" s="115" t="s">
        <v>139</v>
      </c>
      <c r="G166" s="218">
        <f>SUM(G161:G165)</f>
        <v>0.1225</v>
      </c>
      <c r="H166" s="208">
        <f>SUM(H161:I165)</f>
        <v>6.6500000000000004E-2</v>
      </c>
      <c r="I166" s="208"/>
    </row>
    <row r="167" spans="1:10" ht="18" customHeight="1" x14ac:dyDescent="0.25">
      <c r="A167" s="104" t="s">
        <v>206</v>
      </c>
      <c r="B167" s="173" t="s">
        <v>141</v>
      </c>
      <c r="C167" s="173"/>
      <c r="D167" s="173"/>
      <c r="E167" s="173"/>
      <c r="F167" s="173"/>
      <c r="G167" s="173"/>
      <c r="H167" s="173"/>
      <c r="I167" s="173"/>
    </row>
    <row r="168" spans="1:10" ht="4.5" customHeight="1" x14ac:dyDescent="0.25">
      <c r="A168" s="63"/>
      <c r="B168" s="178"/>
      <c r="C168" s="178"/>
      <c r="D168" s="178"/>
      <c r="E168" s="178"/>
      <c r="F168" s="178"/>
      <c r="G168" s="178"/>
      <c r="H168" s="178"/>
      <c r="I168" s="178"/>
    </row>
    <row r="169" spans="1:10" ht="12" customHeight="1" x14ac:dyDescent="0.25">
      <c r="A169" s="162" t="s">
        <v>142</v>
      </c>
      <c r="B169" s="162"/>
      <c r="C169" s="162"/>
      <c r="D169" s="162"/>
      <c r="E169" s="162"/>
      <c r="F169" s="162"/>
      <c r="G169" s="162"/>
      <c r="H169" s="45">
        <f>H156</f>
        <v>7.5783475783475787E-2</v>
      </c>
      <c r="I169" s="46">
        <f>I156</f>
        <v>336.06641064914453</v>
      </c>
    </row>
    <row r="170" spans="1:10" ht="4.5" customHeight="1" x14ac:dyDescent="0.25"/>
    <row r="171" spans="1:10" ht="11.25" customHeight="1" x14ac:dyDescent="0.25">
      <c r="A171" s="179" t="s">
        <v>143</v>
      </c>
      <c r="B171" s="179"/>
      <c r="C171" s="179"/>
      <c r="D171" s="179"/>
      <c r="E171" s="179"/>
      <c r="F171" s="179"/>
      <c r="G171" s="179"/>
      <c r="H171" s="179"/>
      <c r="I171" s="179"/>
    </row>
    <row r="172" spans="1:10" ht="11.25" customHeight="1" x14ac:dyDescent="0.25">
      <c r="A172" s="144" t="s">
        <v>30</v>
      </c>
      <c r="B172" s="144"/>
      <c r="C172" s="144"/>
      <c r="D172" s="144"/>
      <c r="E172" s="144"/>
      <c r="F172" s="144"/>
      <c r="G172" s="144"/>
      <c r="H172" s="144"/>
      <c r="I172" s="144"/>
    </row>
    <row r="173" spans="1:10" ht="15" customHeight="1" x14ac:dyDescent="0.25">
      <c r="A173" s="106">
        <v>1</v>
      </c>
      <c r="B173" s="125" t="s">
        <v>144</v>
      </c>
      <c r="C173" s="125"/>
      <c r="D173" s="125"/>
      <c r="E173" s="125"/>
      <c r="F173" s="125"/>
      <c r="G173" s="125"/>
      <c r="H173" s="21">
        <f>I173/$G$196</f>
        <v>0.43978020041595473</v>
      </c>
      <c r="I173" s="64">
        <f>I46</f>
        <v>2098.0272727272727</v>
      </c>
    </row>
    <row r="174" spans="1:10" ht="15" customHeight="1" x14ac:dyDescent="0.25">
      <c r="A174" s="106">
        <v>2</v>
      </c>
      <c r="B174" s="125" t="s">
        <v>145</v>
      </c>
      <c r="C174" s="125"/>
      <c r="D174" s="125"/>
      <c r="E174" s="125"/>
      <c r="F174" s="125"/>
      <c r="G174" s="125"/>
      <c r="H174" s="21">
        <f>I174/$G$196</f>
        <v>0.3465125056268647</v>
      </c>
      <c r="I174" s="64">
        <f>I66+I78+I85+I89</f>
        <v>1653.0818951344729</v>
      </c>
    </row>
    <row r="175" spans="1:10" ht="15" customHeight="1" x14ac:dyDescent="0.25">
      <c r="A175" s="106">
        <v>3</v>
      </c>
      <c r="B175" s="125" t="s">
        <v>146</v>
      </c>
      <c r="C175" s="125"/>
      <c r="D175" s="125"/>
      <c r="E175" s="125"/>
      <c r="F175" s="125"/>
      <c r="G175" s="125"/>
      <c r="H175" s="21">
        <f>I175/$G$196</f>
        <v>0.14326237870294314</v>
      </c>
      <c r="I175" s="64">
        <f>I102</f>
        <v>683.45136363636357</v>
      </c>
    </row>
    <row r="176" spans="1:10" s="26" customFormat="1" ht="15" customHeight="1" x14ac:dyDescent="0.25">
      <c r="A176" s="162" t="s">
        <v>147</v>
      </c>
      <c r="B176" s="162"/>
      <c r="C176" s="162"/>
      <c r="D176" s="162"/>
      <c r="E176" s="162"/>
      <c r="F176" s="162"/>
      <c r="G176" s="162"/>
      <c r="H176" s="45">
        <f>H173+H174+H175</f>
        <v>0.92955508474576254</v>
      </c>
      <c r="I176" s="46">
        <f>SUM(I173:I175)</f>
        <v>4434.5605314981094</v>
      </c>
      <c r="J176" s="33"/>
    </row>
    <row r="177" spans="1:11" ht="4.5" customHeight="1" x14ac:dyDescent="0.25"/>
    <row r="178" spans="1:11" ht="11.25" customHeight="1" x14ac:dyDescent="0.25">
      <c r="A178" s="144" t="s">
        <v>95</v>
      </c>
      <c r="B178" s="144"/>
      <c r="C178" s="144"/>
      <c r="D178" s="144"/>
      <c r="E178" s="144"/>
      <c r="F178" s="144"/>
      <c r="G178" s="144"/>
      <c r="H178" s="144"/>
      <c r="I178" s="144"/>
    </row>
    <row r="179" spans="1:11" ht="15" customHeight="1" x14ac:dyDescent="0.25">
      <c r="A179" s="106">
        <v>1</v>
      </c>
      <c r="B179" s="125" t="s">
        <v>148</v>
      </c>
      <c r="C179" s="125"/>
      <c r="D179" s="125"/>
      <c r="E179" s="125"/>
      <c r="F179" s="125"/>
      <c r="G179" s="125"/>
      <c r="H179" s="21">
        <f>I179/$G$196</f>
        <v>0</v>
      </c>
      <c r="I179" s="121">
        <f>I127</f>
        <v>0</v>
      </c>
    </row>
    <row r="180" spans="1:11" ht="15" customHeight="1" x14ac:dyDescent="0.25">
      <c r="A180" s="106">
        <v>2</v>
      </c>
      <c r="B180" s="125" t="s">
        <v>149</v>
      </c>
      <c r="C180" s="125"/>
      <c r="D180" s="125"/>
      <c r="E180" s="125"/>
      <c r="F180" s="125"/>
      <c r="G180" s="125"/>
      <c r="H180" s="21">
        <f>I180/$G$196</f>
        <v>0</v>
      </c>
      <c r="I180" s="121">
        <f>I137</f>
        <v>0</v>
      </c>
    </row>
    <row r="181" spans="1:11" ht="15" customHeight="1" x14ac:dyDescent="0.25">
      <c r="A181" s="106">
        <v>3</v>
      </c>
      <c r="B181" s="125" t="s">
        <v>150</v>
      </c>
      <c r="C181" s="125"/>
      <c r="D181" s="125"/>
      <c r="E181" s="125"/>
      <c r="F181" s="125"/>
      <c r="G181" s="125"/>
      <c r="H181" s="21">
        <f>I181/$G$196</f>
        <v>0</v>
      </c>
      <c r="I181" s="121">
        <f>I141</f>
        <v>0</v>
      </c>
    </row>
    <row r="182" spans="1:11" ht="15" customHeight="1" x14ac:dyDescent="0.25">
      <c r="A182" s="162" t="s">
        <v>151</v>
      </c>
      <c r="B182" s="162"/>
      <c r="C182" s="162"/>
      <c r="D182" s="162"/>
      <c r="E182" s="162"/>
      <c r="F182" s="162"/>
      <c r="G182" s="162"/>
      <c r="H182" s="45">
        <f>H179+H180+H181</f>
        <v>0</v>
      </c>
      <c r="I182" s="46">
        <f>I179+I180+I181</f>
        <v>0</v>
      </c>
    </row>
    <row r="183" spans="1:11" ht="4.5" customHeight="1" x14ac:dyDescent="0.25"/>
    <row r="184" spans="1:11" ht="11.25" customHeight="1" x14ac:dyDescent="0.25">
      <c r="A184" s="144" t="s">
        <v>118</v>
      </c>
      <c r="B184" s="144"/>
      <c r="C184" s="144"/>
      <c r="D184" s="144"/>
      <c r="E184" s="144"/>
      <c r="F184" s="144"/>
      <c r="G184" s="144"/>
      <c r="H184" s="144"/>
      <c r="I184" s="144"/>
    </row>
    <row r="185" spans="1:11" ht="15" customHeight="1" x14ac:dyDescent="0.25">
      <c r="A185" s="106">
        <v>1</v>
      </c>
      <c r="B185" s="125" t="s">
        <v>152</v>
      </c>
      <c r="C185" s="125"/>
      <c r="D185" s="125"/>
      <c r="E185" s="125"/>
      <c r="F185" s="125"/>
      <c r="G185" s="125"/>
      <c r="H185" s="21">
        <f>I185/$G$196</f>
        <v>7.0444915254237295E-2</v>
      </c>
      <c r="I185" s="121">
        <f>I156</f>
        <v>336.06641064914453</v>
      </c>
    </row>
    <row r="186" spans="1:11" ht="15" customHeight="1" x14ac:dyDescent="0.25">
      <c r="A186" s="162" t="s">
        <v>153</v>
      </c>
      <c r="B186" s="162"/>
      <c r="C186" s="162"/>
      <c r="D186" s="162"/>
      <c r="E186" s="162"/>
      <c r="F186" s="162"/>
      <c r="G186" s="162"/>
      <c r="H186" s="45">
        <f>H185</f>
        <v>7.0444915254237295E-2</v>
      </c>
      <c r="I186" s="46">
        <f>I156</f>
        <v>336.06641064914453</v>
      </c>
      <c r="K186" s="39"/>
    </row>
    <row r="187" spans="1:11" ht="4.5" customHeight="1" x14ac:dyDescent="0.25"/>
    <row r="188" spans="1:11" ht="11.25" customHeight="1" x14ac:dyDescent="0.25">
      <c r="A188" s="184" t="s">
        <v>174</v>
      </c>
      <c r="B188" s="184"/>
      <c r="C188" s="184"/>
      <c r="D188" s="184"/>
      <c r="E188" s="184"/>
      <c r="F188" s="184"/>
      <c r="G188" s="184"/>
      <c r="H188" s="184"/>
      <c r="I188" s="184"/>
    </row>
    <row r="189" spans="1:11" ht="4.9000000000000004" customHeight="1" x14ac:dyDescent="0.25">
      <c r="A189" s="180"/>
      <c r="B189" s="180"/>
      <c r="C189" s="180"/>
      <c r="D189" s="180"/>
      <c r="E189" s="180"/>
      <c r="F189" s="180"/>
      <c r="G189" s="180"/>
      <c r="H189" s="180"/>
      <c r="I189" s="180"/>
    </row>
    <row r="190" spans="1:11" ht="22.5" customHeight="1" x14ac:dyDescent="0.25">
      <c r="A190" s="181" t="s">
        <v>187</v>
      </c>
      <c r="B190" s="182"/>
      <c r="C190" s="182"/>
      <c r="D190" s="182"/>
      <c r="E190" s="182"/>
      <c r="F190" s="182"/>
      <c r="G190" s="182"/>
      <c r="H190" s="183"/>
      <c r="I190" s="87">
        <f>I123*H196</f>
        <v>0</v>
      </c>
    </row>
    <row r="191" spans="1:11" ht="4.5" customHeight="1" x14ac:dyDescent="0.25">
      <c r="A191" s="107"/>
      <c r="B191" s="107"/>
      <c r="C191" s="107"/>
      <c r="D191" s="107"/>
      <c r="E191" s="107"/>
      <c r="F191" s="107"/>
      <c r="G191" s="88"/>
      <c r="H191" s="88"/>
      <c r="I191" s="88"/>
    </row>
    <row r="192" spans="1:11" ht="40.5" customHeight="1" x14ac:dyDescent="0.25">
      <c r="A192" s="184" t="s">
        <v>172</v>
      </c>
      <c r="B192" s="184"/>
      <c r="C192" s="184"/>
      <c r="D192" s="184"/>
      <c r="E192" s="184"/>
      <c r="F192" s="181"/>
      <c r="G192" s="185" t="s">
        <v>176</v>
      </c>
      <c r="H192" s="186"/>
      <c r="I192" s="187"/>
    </row>
    <row r="193" spans="1:9" ht="11.25" customHeight="1" x14ac:dyDescent="0.25">
      <c r="A193" s="184"/>
      <c r="B193" s="184"/>
      <c r="C193" s="184"/>
      <c r="D193" s="184"/>
      <c r="E193" s="184"/>
      <c r="F193" s="184"/>
      <c r="G193" s="89"/>
      <c r="H193" s="90"/>
      <c r="I193" s="91">
        <f>((H70+H76+H77+H82+H83+H84)+((H70+H76+H77+H82+H83+H84)*H66))*I46*H196</f>
        <v>807.78714334232734</v>
      </c>
    </row>
    <row r="194" spans="1:9" ht="4.9000000000000004" customHeight="1" x14ac:dyDescent="0.25">
      <c r="A194" s="180"/>
      <c r="B194" s="180"/>
      <c r="C194" s="180"/>
      <c r="D194" s="180"/>
      <c r="E194" s="180"/>
      <c r="F194" s="180"/>
      <c r="G194" s="180"/>
      <c r="H194" s="180"/>
      <c r="I194" s="180"/>
    </row>
    <row r="195" spans="1:9" ht="35.450000000000003" customHeight="1" x14ac:dyDescent="0.25">
      <c r="A195" s="188" t="s">
        <v>173</v>
      </c>
      <c r="B195" s="189"/>
      <c r="C195" s="189"/>
      <c r="D195" s="189"/>
      <c r="E195" s="189"/>
      <c r="F195" s="190"/>
      <c r="G195" s="73" t="s">
        <v>154</v>
      </c>
      <c r="H195" s="73" t="s">
        <v>155</v>
      </c>
      <c r="I195" s="73" t="s">
        <v>156</v>
      </c>
    </row>
    <row r="196" spans="1:9" ht="14.45" customHeight="1" x14ac:dyDescent="0.25">
      <c r="A196" s="191"/>
      <c r="B196" s="192"/>
      <c r="C196" s="192"/>
      <c r="D196" s="192"/>
      <c r="E196" s="192"/>
      <c r="F196" s="193"/>
      <c r="G196" s="81">
        <f>I176+I182+I186</f>
        <v>4770.6269421472543</v>
      </c>
      <c r="H196" s="108">
        <f>IF(D6="12x36",2,1)</f>
        <v>1</v>
      </c>
      <c r="I196" s="82">
        <f>G196*H196</f>
        <v>4770.6269421472543</v>
      </c>
    </row>
  </sheetData>
  <mergeCells count="183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5:B105"/>
    <mergeCell ref="A106:B106"/>
    <mergeCell ref="A108:I108"/>
    <mergeCell ref="A109:B109"/>
    <mergeCell ref="A110:B110"/>
    <mergeCell ref="A112:E112"/>
    <mergeCell ref="F112:I112"/>
    <mergeCell ref="B99:G99"/>
    <mergeCell ref="B100:G100"/>
    <mergeCell ref="B101:G101"/>
    <mergeCell ref="A102:G102"/>
    <mergeCell ref="B103:G103"/>
    <mergeCell ref="A104:I104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96"/>
  <sheetViews>
    <sheetView showGridLines="0" view="pageBreakPreview" topLeftCell="A145" zoomScale="130" zoomScaleNormal="130" zoomScaleSheetLayoutView="130" zoomScalePageLayoutView="130" workbookViewId="0">
      <selection activeCell="M165" sqref="M165"/>
    </sheetView>
  </sheetViews>
  <sheetFormatPr defaultColWidth="9.28515625" defaultRowHeight="11.25" x14ac:dyDescent="0.25"/>
  <cols>
    <col min="1" max="1" width="2.7109375" style="110" customWidth="1"/>
    <col min="2" max="2" width="11.42578125" style="110" customWidth="1"/>
    <col min="3" max="3" width="12.28515625" style="110" customWidth="1"/>
    <col min="4" max="4" width="12.7109375" style="110" customWidth="1"/>
    <col min="5" max="5" width="12.28515625" style="110" customWidth="1"/>
    <col min="6" max="6" width="11.5703125" style="110" customWidth="1"/>
    <col min="7" max="7" width="11.42578125" style="110" customWidth="1"/>
    <col min="8" max="8" width="9.42578125" style="110" customWidth="1"/>
    <col min="9" max="9" width="11.5703125" style="110" customWidth="1"/>
    <col min="10" max="10" width="11.28515625" style="2" customWidth="1"/>
    <col min="11" max="11" width="10" style="110" customWidth="1"/>
    <col min="12" max="12" width="9.28515625" style="110"/>
    <col min="13" max="15" width="22.42578125" style="110" customWidth="1"/>
    <col min="16" max="16384" width="9.28515625" style="110"/>
  </cols>
  <sheetData>
    <row r="1" spans="1:11" ht="27.75" customHeight="1" x14ac:dyDescent="0.25">
      <c r="A1" s="126" t="s">
        <v>0</v>
      </c>
      <c r="B1" s="126"/>
      <c r="C1" s="126"/>
      <c r="D1" s="126"/>
      <c r="E1" s="126"/>
      <c r="F1" s="126"/>
      <c r="G1" s="126"/>
      <c r="H1" s="126"/>
      <c r="I1" s="126"/>
      <c r="K1" s="3"/>
    </row>
    <row r="2" spans="1:11" ht="22.5" customHeight="1" x14ac:dyDescent="0.25">
      <c r="A2" s="126" t="s">
        <v>1</v>
      </c>
      <c r="B2" s="126"/>
      <c r="C2" s="127" t="s">
        <v>208</v>
      </c>
      <c r="D2" s="127"/>
      <c r="E2" s="128" t="s">
        <v>236</v>
      </c>
      <c r="F2" s="128"/>
      <c r="G2" s="128"/>
      <c r="H2" s="128"/>
      <c r="I2" s="128"/>
    </row>
    <row r="3" spans="1:11" ht="11.25" customHeight="1" x14ac:dyDescent="0.25">
      <c r="A3" s="126" t="s">
        <v>2</v>
      </c>
      <c r="B3" s="126"/>
      <c r="C3" s="4"/>
      <c r="D3" s="122"/>
      <c r="E3" s="6" t="s">
        <v>3</v>
      </c>
      <c r="F3" s="4"/>
      <c r="G3" s="122"/>
      <c r="H3" s="122"/>
      <c r="I3" s="122"/>
    </row>
    <row r="4" spans="1:11" ht="4.5" customHeight="1" x14ac:dyDescent="0.25"/>
    <row r="5" spans="1:11" ht="18.75" customHeight="1" x14ac:dyDescent="0.25">
      <c r="A5" s="124" t="s">
        <v>4</v>
      </c>
      <c r="B5" s="124"/>
      <c r="C5" s="124"/>
      <c r="D5" s="129" t="s">
        <v>212</v>
      </c>
      <c r="E5" s="129"/>
      <c r="F5" s="129"/>
      <c r="G5" s="130" t="str">
        <f>IF(D6="12x36","Regime de trabalho:","Quantidade de HORAS/MÊS")</f>
        <v>Quantidade de HORAS/MÊS</v>
      </c>
      <c r="H5" s="130"/>
      <c r="I5" s="131">
        <f>IF(D6="12x36",D6,5*D6)</f>
        <v>200</v>
      </c>
    </row>
    <row r="6" spans="1:11" ht="18.75" customHeight="1" x14ac:dyDescent="0.25">
      <c r="A6" s="124" t="str">
        <f>IF(D6="12x36","Regime de trabalho:","Regime de trabalho (horas semanais):")</f>
        <v>Regime de trabalho (horas semanais):</v>
      </c>
      <c r="B6" s="124"/>
      <c r="C6" s="124"/>
      <c r="D6" s="124">
        <v>40</v>
      </c>
      <c r="E6" s="124"/>
      <c r="F6" s="124"/>
      <c r="G6" s="130"/>
      <c r="H6" s="130"/>
      <c r="I6" s="131"/>
    </row>
    <row r="7" spans="1:11" ht="22.5" customHeight="1" x14ac:dyDescent="0.25">
      <c r="A7" s="124" t="s">
        <v>5</v>
      </c>
      <c r="B7" s="124"/>
      <c r="C7" s="124"/>
      <c r="D7" s="125" t="s">
        <v>231</v>
      </c>
      <c r="E7" s="125"/>
      <c r="F7" s="125"/>
      <c r="G7" s="132" t="s">
        <v>6</v>
      </c>
      <c r="H7" s="132"/>
      <c r="I7" s="123" t="s">
        <v>175</v>
      </c>
    </row>
    <row r="8" spans="1:11" ht="22.5" customHeight="1" x14ac:dyDescent="0.25">
      <c r="A8" s="124" t="s">
        <v>7</v>
      </c>
      <c r="B8" s="124"/>
      <c r="C8" s="124"/>
      <c r="D8" s="125" t="s">
        <v>14</v>
      </c>
      <c r="E8" s="125"/>
      <c r="F8" s="125"/>
      <c r="G8" s="132"/>
      <c r="H8" s="132"/>
      <c r="I8" s="123"/>
    </row>
    <row r="9" spans="1:11" ht="24.75" customHeight="1" x14ac:dyDescent="0.25">
      <c r="A9" s="124" t="s">
        <v>8</v>
      </c>
      <c r="B9" s="124"/>
      <c r="C9" s="124"/>
      <c r="D9" s="124" t="s">
        <v>222</v>
      </c>
      <c r="E9" s="124"/>
      <c r="F9" s="124"/>
      <c r="G9" s="132" t="s">
        <v>9</v>
      </c>
      <c r="H9" s="132"/>
      <c r="I9" s="112" t="s">
        <v>175</v>
      </c>
    </row>
    <row r="10" spans="1:11" ht="32.25" customHeight="1" x14ac:dyDescent="0.25">
      <c r="A10" s="133" t="s">
        <v>168</v>
      </c>
      <c r="B10" s="133"/>
      <c r="C10" s="133"/>
      <c r="D10" s="133"/>
      <c r="E10" s="133"/>
      <c r="F10" s="133"/>
      <c r="G10" s="111" t="s">
        <v>10</v>
      </c>
      <c r="H10" s="114">
        <v>220</v>
      </c>
      <c r="I10" s="10">
        <v>2307.83</v>
      </c>
    </row>
    <row r="11" spans="1:11" ht="11.25" customHeight="1" x14ac:dyDescent="0.25">
      <c r="A11" s="134" t="s">
        <v>11</v>
      </c>
      <c r="B11" s="134"/>
      <c r="C11" s="134"/>
      <c r="D11" s="134"/>
      <c r="E11" s="134"/>
      <c r="F11" s="134"/>
      <c r="G11" s="114" t="str">
        <f>D9</f>
        <v>Erechim</v>
      </c>
      <c r="H11" s="114" t="s">
        <v>12</v>
      </c>
      <c r="I11" s="11">
        <v>0.03</v>
      </c>
    </row>
    <row r="12" spans="1:11" ht="15" customHeight="1" x14ac:dyDescent="0.25">
      <c r="A12" s="134" t="s">
        <v>13</v>
      </c>
      <c r="B12" s="134"/>
      <c r="C12" s="134"/>
      <c r="D12" s="134"/>
      <c r="E12" s="134"/>
      <c r="F12" s="134"/>
      <c r="G12" s="135" t="s">
        <v>14</v>
      </c>
      <c r="H12" s="114" t="s">
        <v>15</v>
      </c>
      <c r="I12" s="10">
        <v>5.5</v>
      </c>
    </row>
    <row r="13" spans="1:11" x14ac:dyDescent="0.25">
      <c r="A13" s="134"/>
      <c r="B13" s="134"/>
      <c r="C13" s="134"/>
      <c r="D13" s="134"/>
      <c r="E13" s="134"/>
      <c r="F13" s="134"/>
      <c r="G13" s="135"/>
      <c r="H13" s="114" t="s">
        <v>16</v>
      </c>
      <c r="I13" s="12">
        <v>22</v>
      </c>
    </row>
    <row r="14" spans="1:11" x14ac:dyDescent="0.25">
      <c r="A14" s="134"/>
      <c r="B14" s="134"/>
      <c r="C14" s="134"/>
      <c r="D14" s="134"/>
      <c r="E14" s="134"/>
      <c r="F14" s="134"/>
      <c r="G14" s="135"/>
      <c r="H14" s="114" t="s">
        <v>17</v>
      </c>
      <c r="I14" s="112">
        <v>0.06</v>
      </c>
    </row>
    <row r="15" spans="1:11" ht="11.25" customHeight="1" x14ac:dyDescent="0.25">
      <c r="A15" s="134" t="s">
        <v>167</v>
      </c>
      <c r="B15" s="134"/>
      <c r="C15" s="134"/>
      <c r="D15" s="134"/>
      <c r="E15" s="134"/>
      <c r="F15" s="134"/>
      <c r="G15" s="135" t="s">
        <v>14</v>
      </c>
      <c r="H15" s="114" t="s">
        <v>15</v>
      </c>
      <c r="I15" s="10">
        <v>27.15</v>
      </c>
    </row>
    <row r="16" spans="1:11" ht="11.25" customHeight="1" x14ac:dyDescent="0.25">
      <c r="A16" s="134"/>
      <c r="B16" s="134"/>
      <c r="C16" s="134"/>
      <c r="D16" s="134"/>
      <c r="E16" s="134"/>
      <c r="F16" s="134"/>
      <c r="G16" s="135"/>
      <c r="H16" s="114" t="s">
        <v>16</v>
      </c>
      <c r="I16" s="12">
        <v>22</v>
      </c>
    </row>
    <row r="17" spans="1:9" x14ac:dyDescent="0.25">
      <c r="A17" s="134"/>
      <c r="B17" s="134"/>
      <c r="C17" s="134"/>
      <c r="D17" s="134"/>
      <c r="E17" s="134"/>
      <c r="F17" s="134"/>
      <c r="G17" s="135"/>
      <c r="H17" s="114" t="s">
        <v>17</v>
      </c>
      <c r="I17" s="112">
        <v>0.19</v>
      </c>
    </row>
    <row r="18" spans="1:9" ht="11.25" customHeight="1" x14ac:dyDescent="0.25">
      <c r="A18" s="134" t="s">
        <v>19</v>
      </c>
      <c r="B18" s="134"/>
      <c r="C18" s="134"/>
      <c r="D18" s="134"/>
      <c r="E18" s="134"/>
      <c r="F18" s="134"/>
      <c r="G18" s="135" t="s">
        <v>14</v>
      </c>
      <c r="H18" s="114" t="s">
        <v>15</v>
      </c>
      <c r="I18" s="10" t="s">
        <v>175</v>
      </c>
    </row>
    <row r="19" spans="1:9" x14ac:dyDescent="0.25">
      <c r="A19" s="134"/>
      <c r="B19" s="134"/>
      <c r="C19" s="134"/>
      <c r="D19" s="134"/>
      <c r="E19" s="134"/>
      <c r="F19" s="134"/>
      <c r="G19" s="135"/>
      <c r="H19" s="114" t="s">
        <v>16</v>
      </c>
      <c r="I19" s="12" t="s">
        <v>175</v>
      </c>
    </row>
    <row r="20" spans="1:9" x14ac:dyDescent="0.25">
      <c r="A20" s="140"/>
      <c r="B20" s="140"/>
      <c r="C20" s="140"/>
      <c r="D20" s="140"/>
      <c r="E20" s="140"/>
      <c r="F20" s="140"/>
      <c r="G20" s="135"/>
      <c r="H20" s="114" t="s">
        <v>17</v>
      </c>
      <c r="I20" s="112" t="s">
        <v>175</v>
      </c>
    </row>
    <row r="21" spans="1:9" ht="14.25" customHeight="1" x14ac:dyDescent="0.25">
      <c r="A21" s="139" t="s">
        <v>194</v>
      </c>
      <c r="B21" s="139"/>
      <c r="C21" s="139"/>
      <c r="D21" s="139"/>
      <c r="E21" s="139"/>
      <c r="F21" s="139"/>
      <c r="G21" s="114" t="s">
        <v>14</v>
      </c>
      <c r="H21" s="116" t="s">
        <v>20</v>
      </c>
      <c r="I21" s="98">
        <v>80</v>
      </c>
    </row>
    <row r="22" spans="1:9" ht="14.25" customHeight="1" x14ac:dyDescent="0.25">
      <c r="A22" s="139" t="s">
        <v>193</v>
      </c>
      <c r="B22" s="139"/>
      <c r="C22" s="139"/>
      <c r="D22" s="139"/>
      <c r="E22" s="139"/>
      <c r="F22" s="139"/>
      <c r="G22" s="114" t="s">
        <v>14</v>
      </c>
      <c r="H22" s="116" t="s">
        <v>20</v>
      </c>
      <c r="I22" s="98">
        <v>25.52</v>
      </c>
    </row>
    <row r="23" spans="1:9" ht="14.25" customHeight="1" x14ac:dyDescent="0.25">
      <c r="A23" s="134" t="s">
        <v>169</v>
      </c>
      <c r="B23" s="136"/>
      <c r="C23" s="136"/>
      <c r="D23" s="136"/>
      <c r="E23" s="136"/>
      <c r="F23" s="137"/>
      <c r="G23" s="97" t="s">
        <v>14</v>
      </c>
      <c r="H23" s="116" t="s">
        <v>20</v>
      </c>
      <c r="I23" s="14" t="s">
        <v>175</v>
      </c>
    </row>
    <row r="24" spans="1:9" ht="22.5" customHeight="1" x14ac:dyDescent="0.25">
      <c r="A24" s="138" t="s">
        <v>21</v>
      </c>
      <c r="B24" s="138"/>
      <c r="C24" s="138"/>
      <c r="D24" s="138"/>
      <c r="E24" s="138"/>
      <c r="F24" s="138"/>
      <c r="G24" s="116"/>
      <c r="H24" s="116" t="s">
        <v>22</v>
      </c>
      <c r="I24" s="16" t="s">
        <v>175</v>
      </c>
    </row>
    <row r="25" spans="1:9" ht="34.5" customHeight="1" x14ac:dyDescent="0.25">
      <c r="A25" s="139" t="s">
        <v>23</v>
      </c>
      <c r="B25" s="139"/>
      <c r="C25" s="139"/>
      <c r="D25" s="139"/>
      <c r="E25" s="139"/>
      <c r="F25" s="139"/>
      <c r="G25" s="114"/>
      <c r="H25" s="114" t="s">
        <v>24</v>
      </c>
      <c r="I25" s="10">
        <f>I38</f>
        <v>2098.0272727272727</v>
      </c>
    </row>
    <row r="26" spans="1:9" ht="15" customHeight="1" x14ac:dyDescent="0.25">
      <c r="A26" s="139" t="s">
        <v>25</v>
      </c>
      <c r="B26" s="139"/>
      <c r="C26" s="139"/>
      <c r="D26" s="139"/>
      <c r="E26" s="139"/>
      <c r="F26" s="139"/>
      <c r="G26" s="116"/>
      <c r="H26" s="17" t="s">
        <v>26</v>
      </c>
      <c r="I26" s="18" t="s">
        <v>175</v>
      </c>
    </row>
    <row r="27" spans="1:9" ht="15" customHeight="1" x14ac:dyDescent="0.25">
      <c r="A27" s="139"/>
      <c r="B27" s="139"/>
      <c r="C27" s="139"/>
      <c r="D27" s="139"/>
      <c r="E27" s="139"/>
      <c r="F27" s="139"/>
      <c r="G27" s="116"/>
      <c r="H27" s="19" t="s">
        <v>27</v>
      </c>
      <c r="I27" s="112" t="s">
        <v>175</v>
      </c>
    </row>
    <row r="28" spans="1:9" ht="26.25" customHeight="1" x14ac:dyDescent="0.25">
      <c r="A28" s="139" t="s">
        <v>28</v>
      </c>
      <c r="B28" s="139"/>
      <c r="C28" s="139"/>
      <c r="D28" s="139"/>
      <c r="E28" s="139"/>
      <c r="F28" s="139"/>
      <c r="G28" s="116"/>
      <c r="H28" s="114" t="s">
        <v>26</v>
      </c>
      <c r="I28" s="18" t="s">
        <v>175</v>
      </c>
    </row>
    <row r="29" spans="1:9" ht="35.25" customHeight="1" x14ac:dyDescent="0.25">
      <c r="A29" s="139" t="s">
        <v>29</v>
      </c>
      <c r="B29" s="139"/>
      <c r="C29" s="139"/>
      <c r="D29" s="139"/>
      <c r="E29" s="139"/>
      <c r="F29" s="139"/>
      <c r="G29" s="114"/>
      <c r="H29" s="111" t="s">
        <v>22</v>
      </c>
      <c r="I29" s="112">
        <v>0.1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>
        <v>10</v>
      </c>
    </row>
    <row r="31" spans="1:9" ht="1.1499999999999999" customHeight="1" x14ac:dyDescent="0.25">
      <c r="A31" s="142"/>
      <c r="B31" s="142"/>
      <c r="C31" s="142"/>
      <c r="D31" s="142"/>
      <c r="E31" s="142"/>
      <c r="F31" s="142"/>
      <c r="G31" s="142"/>
      <c r="H31" s="142"/>
      <c r="I31" s="142"/>
    </row>
    <row r="32" spans="1:9" ht="1.1499999999999999" customHeight="1" x14ac:dyDescent="0.25">
      <c r="A32" s="142"/>
      <c r="B32" s="142"/>
      <c r="C32" s="142"/>
      <c r="D32" s="142"/>
      <c r="E32" s="142"/>
      <c r="F32" s="142"/>
      <c r="G32" s="142"/>
      <c r="H32" s="142"/>
      <c r="I32" s="142"/>
    </row>
    <row r="33" spans="1:10" ht="1.1499999999999999" customHeight="1" x14ac:dyDescent="0.25">
      <c r="A33" s="142"/>
      <c r="B33" s="142"/>
      <c r="C33" s="142"/>
      <c r="D33" s="142"/>
      <c r="E33" s="142"/>
      <c r="F33" s="142"/>
      <c r="G33" s="142"/>
      <c r="H33" s="142"/>
      <c r="I33" s="142"/>
    </row>
    <row r="34" spans="1:10" ht="1.1499999999999999" customHeight="1" x14ac:dyDescent="0.25">
      <c r="A34" s="142"/>
      <c r="B34" s="142"/>
      <c r="C34" s="142"/>
      <c r="D34" s="142"/>
      <c r="E34" s="142"/>
      <c r="F34" s="142"/>
      <c r="G34" s="142"/>
      <c r="H34" s="142"/>
      <c r="I34" s="142"/>
    </row>
    <row r="35" spans="1:10" ht="1.1499999999999999" customHeight="1" x14ac:dyDescent="0.25">
      <c r="A35" s="143"/>
      <c r="B35" s="143"/>
      <c r="C35" s="143"/>
      <c r="D35" s="143"/>
      <c r="E35" s="143"/>
      <c r="F35" s="143"/>
      <c r="G35" s="143"/>
      <c r="H35" s="143"/>
      <c r="I35" s="143"/>
    </row>
    <row r="36" spans="1:10" ht="8.25" customHeight="1" x14ac:dyDescent="0.25">
      <c r="A36" s="144" t="s">
        <v>30</v>
      </c>
      <c r="B36" s="144"/>
      <c r="C36" s="144"/>
      <c r="D36" s="144"/>
      <c r="E36" s="144"/>
      <c r="F36" s="144"/>
      <c r="G36" s="144"/>
      <c r="H36" s="144"/>
      <c r="I36" s="144"/>
    </row>
    <row r="37" spans="1:10" ht="33.75" customHeight="1" x14ac:dyDescent="0.25">
      <c r="A37" s="20" t="s">
        <v>31</v>
      </c>
      <c r="B37" s="145" t="s">
        <v>32</v>
      </c>
      <c r="C37" s="145"/>
      <c r="D37" s="145"/>
      <c r="E37" s="145"/>
      <c r="F37" s="145"/>
      <c r="G37" s="145"/>
      <c r="H37" s="20" t="s">
        <v>33</v>
      </c>
      <c r="I37" s="20" t="s">
        <v>34</v>
      </c>
    </row>
    <row r="38" spans="1:10" ht="15" customHeight="1" x14ac:dyDescent="0.25">
      <c r="A38" s="106">
        <v>1</v>
      </c>
      <c r="B38" s="125" t="s">
        <v>35</v>
      </c>
      <c r="C38" s="125"/>
      <c r="D38" s="125"/>
      <c r="E38" s="125"/>
      <c r="F38" s="125"/>
      <c r="G38" s="125"/>
      <c r="H38" s="21">
        <f t="shared" ref="H38:H45" si="0">I38/$I$46</f>
        <v>1</v>
      </c>
      <c r="I38" s="121">
        <f>IF(D6="12x36",I10,I10/H10*I5)</f>
        <v>2098.0272727272727</v>
      </c>
    </row>
    <row r="39" spans="1:10" ht="15" customHeight="1" x14ac:dyDescent="0.25">
      <c r="A39" s="106">
        <f t="shared" ref="A39:A45" si="1">A38+1</f>
        <v>2</v>
      </c>
      <c r="B39" s="125" t="s">
        <v>36</v>
      </c>
      <c r="C39" s="125"/>
      <c r="D39" s="125"/>
      <c r="E39" s="125"/>
      <c r="F39" s="125"/>
      <c r="G39" s="125"/>
      <c r="H39" s="21">
        <f t="shared" si="0"/>
        <v>0</v>
      </c>
      <c r="I39" s="121">
        <f>IF(I9=30%,I38*I9,0)</f>
        <v>0</v>
      </c>
    </row>
    <row r="40" spans="1:10" ht="15" customHeight="1" x14ac:dyDescent="0.25">
      <c r="A40" s="106">
        <f t="shared" si="1"/>
        <v>3</v>
      </c>
      <c r="B40" s="125" t="s">
        <v>199</v>
      </c>
      <c r="C40" s="125"/>
      <c r="D40" s="125"/>
      <c r="E40" s="125"/>
      <c r="F40" s="125"/>
      <c r="G40" s="125"/>
      <c r="H40" s="21">
        <f t="shared" si="0"/>
        <v>0</v>
      </c>
      <c r="I40" s="121">
        <f>IF(I7=10%,I25*I7,0)</f>
        <v>0</v>
      </c>
    </row>
    <row r="41" spans="1:10" ht="15" customHeight="1" x14ac:dyDescent="0.25">
      <c r="A41" s="106">
        <f t="shared" si="1"/>
        <v>4</v>
      </c>
      <c r="B41" s="125" t="s">
        <v>198</v>
      </c>
      <c r="C41" s="125"/>
      <c r="D41" s="125"/>
      <c r="E41" s="125"/>
      <c r="F41" s="125"/>
      <c r="G41" s="125"/>
      <c r="H41" s="21">
        <f t="shared" si="0"/>
        <v>0</v>
      </c>
      <c r="I41" s="121">
        <f>IF(I7=20%,I25*I7,0)</f>
        <v>0</v>
      </c>
    </row>
    <row r="42" spans="1:10" ht="15" customHeight="1" x14ac:dyDescent="0.25">
      <c r="A42" s="106">
        <f t="shared" si="1"/>
        <v>5</v>
      </c>
      <c r="B42" s="125" t="s">
        <v>197</v>
      </c>
      <c r="C42" s="125"/>
      <c r="D42" s="125"/>
      <c r="E42" s="125"/>
      <c r="F42" s="125"/>
      <c r="G42" s="125"/>
      <c r="H42" s="21">
        <f t="shared" si="0"/>
        <v>0</v>
      </c>
      <c r="I42" s="121">
        <f>IF(I7=40%,I25*I7,0)</f>
        <v>0</v>
      </c>
    </row>
    <row r="43" spans="1:10" ht="15" customHeight="1" x14ac:dyDescent="0.25">
      <c r="A43" s="106">
        <f t="shared" si="1"/>
        <v>6</v>
      </c>
      <c r="B43" s="125" t="s">
        <v>162</v>
      </c>
      <c r="C43" s="125"/>
      <c r="D43" s="125"/>
      <c r="E43" s="125"/>
      <c r="F43" s="125"/>
      <c r="G43" s="125"/>
      <c r="H43" s="21">
        <f t="shared" si="0"/>
        <v>0</v>
      </c>
      <c r="I43" s="121">
        <f>IF(I24="Não aplicável",0,I38*I24)</f>
        <v>0</v>
      </c>
    </row>
    <row r="44" spans="1:10" ht="15" customHeight="1" x14ac:dyDescent="0.25">
      <c r="A44" s="106">
        <f t="shared" si="1"/>
        <v>7</v>
      </c>
      <c r="B44" s="125" t="s">
        <v>37</v>
      </c>
      <c r="C44" s="125"/>
      <c r="D44" s="125"/>
      <c r="E44" s="125"/>
      <c r="F44" s="125"/>
      <c r="G44" s="125"/>
      <c r="H44" s="21">
        <f t="shared" si="0"/>
        <v>0</v>
      </c>
      <c r="I44" s="121">
        <f>IF(I26="Não aplicável",0,(I38+I39+I40+I41+I42+I43)/I5*I26*(1+I27))</f>
        <v>0</v>
      </c>
    </row>
    <row r="45" spans="1:10" ht="23.25" customHeight="1" x14ac:dyDescent="0.25">
      <c r="A45" s="106">
        <f t="shared" si="1"/>
        <v>8</v>
      </c>
      <c r="B45" s="125" t="s">
        <v>38</v>
      </c>
      <c r="C45" s="125"/>
      <c r="D45" s="125"/>
      <c r="E45" s="125"/>
      <c r="F45" s="125"/>
      <c r="G45" s="125"/>
      <c r="H45" s="21">
        <f t="shared" si="0"/>
        <v>0</v>
      </c>
      <c r="I45" s="121">
        <f>IF(I26="Não aplicável",0,I26/I13*5*(I10/H10*(1+I27)))</f>
        <v>0</v>
      </c>
    </row>
    <row r="46" spans="1:10" s="26" customFormat="1" ht="15" customHeight="1" x14ac:dyDescent="0.25">
      <c r="A46" s="141" t="s">
        <v>39</v>
      </c>
      <c r="B46" s="141"/>
      <c r="C46" s="141"/>
      <c r="D46" s="141"/>
      <c r="E46" s="141"/>
      <c r="F46" s="141"/>
      <c r="G46" s="141"/>
      <c r="H46" s="23">
        <f>SUM(H38:H45)</f>
        <v>1</v>
      </c>
      <c r="I46" s="24">
        <f>SUM(I38:I45)</f>
        <v>2098.0272727272727</v>
      </c>
      <c r="J46" s="25"/>
    </row>
    <row r="47" spans="1:10" s="26" customFormat="1" ht="34.9" customHeight="1" x14ac:dyDescent="0.25">
      <c r="A47" s="146" t="s">
        <v>140</v>
      </c>
      <c r="B47" s="149" t="s">
        <v>196</v>
      </c>
      <c r="C47" s="149"/>
      <c r="D47" s="149"/>
      <c r="E47" s="149"/>
      <c r="F47" s="149"/>
      <c r="G47" s="149"/>
      <c r="H47" s="149"/>
      <c r="I47" s="149"/>
      <c r="J47" s="25"/>
    </row>
    <row r="48" spans="1:10" s="26" customFormat="1" ht="1.1499999999999999" customHeight="1" x14ac:dyDescent="0.25">
      <c r="A48" s="147"/>
      <c r="B48" s="150"/>
      <c r="C48" s="150"/>
      <c r="D48" s="150"/>
      <c r="E48" s="150"/>
      <c r="F48" s="150"/>
      <c r="G48" s="150"/>
      <c r="H48" s="150"/>
      <c r="I48" s="150"/>
      <c r="J48" s="25"/>
    </row>
    <row r="49" spans="1:10" s="26" customFormat="1" ht="1.1499999999999999" customHeight="1" x14ac:dyDescent="0.25">
      <c r="A49" s="147"/>
      <c r="B49" s="150"/>
      <c r="C49" s="150"/>
      <c r="D49" s="150"/>
      <c r="E49" s="150"/>
      <c r="F49" s="150"/>
      <c r="G49" s="150"/>
      <c r="H49" s="150"/>
      <c r="I49" s="150"/>
      <c r="J49" s="25"/>
    </row>
    <row r="50" spans="1:10" s="26" customFormat="1" ht="1.1499999999999999" customHeight="1" x14ac:dyDescent="0.25">
      <c r="A50" s="147"/>
      <c r="B50" s="150"/>
      <c r="C50" s="150"/>
      <c r="D50" s="150"/>
      <c r="E50" s="150"/>
      <c r="F50" s="150"/>
      <c r="G50" s="150"/>
      <c r="H50" s="150"/>
      <c r="I50" s="150"/>
      <c r="J50" s="25"/>
    </row>
    <row r="51" spans="1:10" s="26" customFormat="1" ht="1.1499999999999999" customHeight="1" x14ac:dyDescent="0.25">
      <c r="A51" s="147"/>
      <c r="B51" s="150"/>
      <c r="C51" s="150"/>
      <c r="D51" s="150"/>
      <c r="E51" s="150"/>
      <c r="F51" s="150"/>
      <c r="G51" s="150"/>
      <c r="H51" s="150"/>
      <c r="I51" s="150"/>
      <c r="J51" s="25"/>
    </row>
    <row r="52" spans="1:10" s="26" customFormat="1" ht="1.1499999999999999" customHeight="1" x14ac:dyDescent="0.25">
      <c r="A52" s="147"/>
      <c r="B52" s="150"/>
      <c r="C52" s="150"/>
      <c r="D52" s="150"/>
      <c r="E52" s="150"/>
      <c r="F52" s="150"/>
      <c r="G52" s="150"/>
      <c r="H52" s="150"/>
      <c r="I52" s="150"/>
      <c r="J52" s="25"/>
    </row>
    <row r="53" spans="1:10" s="26" customFormat="1" ht="1.1499999999999999" customHeight="1" x14ac:dyDescent="0.25">
      <c r="A53" s="147"/>
      <c r="B53" s="150"/>
      <c r="C53" s="150"/>
      <c r="D53" s="150"/>
      <c r="E53" s="150"/>
      <c r="F53" s="150"/>
      <c r="G53" s="150"/>
      <c r="H53" s="150"/>
      <c r="I53" s="150"/>
      <c r="J53" s="25"/>
    </row>
    <row r="54" spans="1:10" s="26" customFormat="1" ht="1.1499999999999999" customHeight="1" x14ac:dyDescent="0.25">
      <c r="A54" s="147"/>
      <c r="B54" s="150"/>
      <c r="C54" s="150"/>
      <c r="D54" s="150"/>
      <c r="E54" s="150"/>
      <c r="F54" s="150"/>
      <c r="G54" s="150"/>
      <c r="H54" s="150"/>
      <c r="I54" s="150"/>
      <c r="J54" s="25"/>
    </row>
    <row r="55" spans="1:10" s="26" customFormat="1" ht="1.1499999999999999" customHeight="1" x14ac:dyDescent="0.25">
      <c r="A55" s="147"/>
      <c r="B55" s="150"/>
      <c r="C55" s="150"/>
      <c r="D55" s="150"/>
      <c r="E55" s="150"/>
      <c r="F55" s="150"/>
      <c r="G55" s="150"/>
      <c r="H55" s="150"/>
      <c r="I55" s="150"/>
      <c r="J55" s="25"/>
    </row>
    <row r="56" spans="1:10" ht="1.1499999999999999" customHeight="1" x14ac:dyDescent="0.25">
      <c r="A56" s="148"/>
      <c r="B56" s="151"/>
      <c r="C56" s="151"/>
      <c r="D56" s="151"/>
      <c r="E56" s="151"/>
      <c r="F56" s="151"/>
      <c r="G56" s="151"/>
      <c r="H56" s="151"/>
      <c r="I56" s="151"/>
    </row>
    <row r="57" spans="1:10" ht="33.75" customHeight="1" x14ac:dyDescent="0.25">
      <c r="A57" s="20" t="s">
        <v>40</v>
      </c>
      <c r="B57" s="145" t="s">
        <v>41</v>
      </c>
      <c r="C57" s="145"/>
      <c r="D57" s="145"/>
      <c r="E57" s="145"/>
      <c r="F57" s="145"/>
      <c r="G57" s="145"/>
      <c r="H57" s="20" t="s">
        <v>33</v>
      </c>
      <c r="I57" s="20" t="s">
        <v>34</v>
      </c>
    </row>
    <row r="58" spans="1:10" ht="15" customHeight="1" x14ac:dyDescent="0.25">
      <c r="A58" s="106">
        <v>1</v>
      </c>
      <c r="B58" s="125" t="s">
        <v>42</v>
      </c>
      <c r="C58" s="125"/>
      <c r="D58" s="125"/>
      <c r="E58" s="125"/>
      <c r="F58" s="125"/>
      <c r="G58" s="125"/>
      <c r="H58" s="21">
        <v>0.2</v>
      </c>
      <c r="I58" s="121">
        <f t="shared" ref="I58:I65" si="2">$I$46*H58</f>
        <v>419.60545454545456</v>
      </c>
    </row>
    <row r="59" spans="1:10" ht="15" customHeight="1" x14ac:dyDescent="0.25">
      <c r="A59" s="106">
        <v>2</v>
      </c>
      <c r="B59" s="125" t="s">
        <v>43</v>
      </c>
      <c r="C59" s="125"/>
      <c r="D59" s="125"/>
      <c r="E59" s="125"/>
      <c r="F59" s="125"/>
      <c r="G59" s="125"/>
      <c r="H59" s="21">
        <v>1.4999999999999999E-2</v>
      </c>
      <c r="I59" s="121">
        <f t="shared" si="2"/>
        <v>31.47040909090909</v>
      </c>
    </row>
    <row r="60" spans="1:10" ht="15" customHeight="1" x14ac:dyDescent="0.25">
      <c r="A60" s="106">
        <v>3</v>
      </c>
      <c r="B60" s="125" t="s">
        <v>44</v>
      </c>
      <c r="C60" s="125"/>
      <c r="D60" s="125"/>
      <c r="E60" s="125"/>
      <c r="F60" s="125"/>
      <c r="G60" s="125"/>
      <c r="H60" s="21">
        <v>0.01</v>
      </c>
      <c r="I60" s="121">
        <f t="shared" si="2"/>
        <v>20.980272727272727</v>
      </c>
    </row>
    <row r="61" spans="1:10" ht="15" customHeight="1" x14ac:dyDescent="0.25">
      <c r="A61" s="106">
        <v>4</v>
      </c>
      <c r="B61" s="125" t="s">
        <v>45</v>
      </c>
      <c r="C61" s="125"/>
      <c r="D61" s="125"/>
      <c r="E61" s="125"/>
      <c r="F61" s="125"/>
      <c r="G61" s="125"/>
      <c r="H61" s="21">
        <v>2E-3</v>
      </c>
      <c r="I61" s="121">
        <f t="shared" si="2"/>
        <v>4.1960545454545457</v>
      </c>
    </row>
    <row r="62" spans="1:10" ht="15" customHeight="1" x14ac:dyDescent="0.25">
      <c r="A62" s="106">
        <v>5</v>
      </c>
      <c r="B62" s="125" t="s">
        <v>46</v>
      </c>
      <c r="C62" s="125"/>
      <c r="D62" s="125"/>
      <c r="E62" s="125"/>
      <c r="F62" s="125"/>
      <c r="G62" s="125"/>
      <c r="H62" s="21">
        <v>2.5000000000000001E-2</v>
      </c>
      <c r="I62" s="121">
        <f t="shared" si="2"/>
        <v>52.45068181818182</v>
      </c>
    </row>
    <row r="63" spans="1:10" ht="15" customHeight="1" x14ac:dyDescent="0.25">
      <c r="A63" s="106">
        <v>6</v>
      </c>
      <c r="B63" s="125" t="s">
        <v>47</v>
      </c>
      <c r="C63" s="125"/>
      <c r="D63" s="125"/>
      <c r="E63" s="125"/>
      <c r="F63" s="125"/>
      <c r="G63" s="125"/>
      <c r="H63" s="21">
        <v>0.08</v>
      </c>
      <c r="I63" s="121">
        <f t="shared" si="2"/>
        <v>167.84218181818181</v>
      </c>
    </row>
    <row r="64" spans="1:10" ht="15" customHeight="1" x14ac:dyDescent="0.25">
      <c r="A64" s="106">
        <v>7</v>
      </c>
      <c r="B64" s="125" t="s">
        <v>201</v>
      </c>
      <c r="C64" s="125"/>
      <c r="D64" s="125"/>
      <c r="E64" s="125"/>
      <c r="F64" s="125"/>
      <c r="G64" s="125"/>
      <c r="H64" s="21">
        <v>0.03</v>
      </c>
      <c r="I64" s="121">
        <f t="shared" si="2"/>
        <v>62.94081818181818</v>
      </c>
    </row>
    <row r="65" spans="1:10" ht="15" customHeight="1" x14ac:dyDescent="0.25">
      <c r="A65" s="106">
        <v>8</v>
      </c>
      <c r="B65" s="125" t="s">
        <v>48</v>
      </c>
      <c r="C65" s="125"/>
      <c r="D65" s="125"/>
      <c r="E65" s="125"/>
      <c r="F65" s="125"/>
      <c r="G65" s="125"/>
      <c r="H65" s="21">
        <v>6.0000000000000001E-3</v>
      </c>
      <c r="I65" s="121">
        <f t="shared" si="2"/>
        <v>12.588163636363637</v>
      </c>
    </row>
    <row r="66" spans="1:10" s="26" customFormat="1" ht="15" customHeight="1" x14ac:dyDescent="0.25">
      <c r="A66" s="141" t="s">
        <v>49</v>
      </c>
      <c r="B66" s="141"/>
      <c r="C66" s="141"/>
      <c r="D66" s="141"/>
      <c r="E66" s="141"/>
      <c r="F66" s="141"/>
      <c r="G66" s="141"/>
      <c r="H66" s="23">
        <f>SUM(H58:H65)</f>
        <v>0.3680000000000001</v>
      </c>
      <c r="I66" s="24">
        <f>SUM(I58:I65)</f>
        <v>772.07403636363642</v>
      </c>
      <c r="J66" s="25"/>
    </row>
    <row r="67" spans="1:10" ht="15" customHeight="1" x14ac:dyDescent="0.25">
      <c r="A67" s="146" t="s">
        <v>200</v>
      </c>
      <c r="B67" s="152" t="s">
        <v>50</v>
      </c>
      <c r="C67" s="152"/>
      <c r="D67" s="152"/>
      <c r="E67" s="152"/>
      <c r="F67" s="152"/>
      <c r="G67" s="152"/>
      <c r="H67" s="152"/>
      <c r="I67" s="152"/>
    </row>
    <row r="68" spans="1:10" ht="30.75" customHeight="1" x14ac:dyDescent="0.25">
      <c r="A68" s="148"/>
      <c r="B68" s="153" t="s">
        <v>51</v>
      </c>
      <c r="C68" s="153"/>
      <c r="D68" s="153"/>
      <c r="E68" s="153"/>
      <c r="F68" s="153"/>
      <c r="G68" s="153"/>
      <c r="H68" s="153"/>
      <c r="I68" s="153"/>
    </row>
    <row r="69" spans="1:10" ht="33.75" customHeight="1" x14ac:dyDescent="0.25">
      <c r="A69" s="20" t="s">
        <v>52</v>
      </c>
      <c r="B69" s="154" t="s">
        <v>53</v>
      </c>
      <c r="C69" s="154"/>
      <c r="D69" s="154"/>
      <c r="E69" s="154"/>
      <c r="F69" s="154"/>
      <c r="G69" s="154"/>
      <c r="H69" s="105" t="s">
        <v>33</v>
      </c>
      <c r="I69" s="105" t="s">
        <v>34</v>
      </c>
    </row>
    <row r="70" spans="1:10" ht="15" customHeight="1" x14ac:dyDescent="0.25">
      <c r="A70" s="106">
        <v>1</v>
      </c>
      <c r="B70" s="125" t="s">
        <v>54</v>
      </c>
      <c r="C70" s="125"/>
      <c r="D70" s="125"/>
      <c r="E70" s="125"/>
      <c r="F70" s="125"/>
      <c r="G70" s="125"/>
      <c r="H70" s="21">
        <v>0.119314</v>
      </c>
      <c r="I70" s="121">
        <f t="shared" ref="I70:I77" si="3">$I$46*H70</f>
        <v>250.32402601818183</v>
      </c>
    </row>
    <row r="71" spans="1:10" ht="15" customHeight="1" x14ac:dyDescent="0.25">
      <c r="A71" s="106">
        <v>2</v>
      </c>
      <c r="B71" s="125" t="s">
        <v>202</v>
      </c>
      <c r="C71" s="125"/>
      <c r="D71" s="125"/>
      <c r="E71" s="125"/>
      <c r="F71" s="125"/>
      <c r="G71" s="125"/>
      <c r="H71" s="21">
        <v>2.0479000000000001E-2</v>
      </c>
      <c r="I71" s="121">
        <f t="shared" si="3"/>
        <v>42.96550051818182</v>
      </c>
    </row>
    <row r="72" spans="1:10" ht="15" customHeight="1" x14ac:dyDescent="0.25">
      <c r="A72" s="106">
        <v>3</v>
      </c>
      <c r="B72" s="125" t="s">
        <v>181</v>
      </c>
      <c r="C72" s="125"/>
      <c r="D72" s="125"/>
      <c r="E72" s="125"/>
      <c r="F72" s="125"/>
      <c r="G72" s="125"/>
      <c r="H72" s="21">
        <v>1.2123E-2</v>
      </c>
      <c r="I72" s="121">
        <f t="shared" si="3"/>
        <v>25.434384627272728</v>
      </c>
    </row>
    <row r="73" spans="1:10" ht="15" customHeight="1" x14ac:dyDescent="0.25">
      <c r="A73" s="106">
        <v>4</v>
      </c>
      <c r="B73" s="125" t="s">
        <v>55</v>
      </c>
      <c r="C73" s="125"/>
      <c r="D73" s="125"/>
      <c r="E73" s="125"/>
      <c r="F73" s="125"/>
      <c r="G73" s="125"/>
      <c r="H73" s="21">
        <v>1.1436E-2</v>
      </c>
      <c r="I73" s="121">
        <f t="shared" si="3"/>
        <v>23.993039890909092</v>
      </c>
    </row>
    <row r="74" spans="1:10" ht="15" customHeight="1" x14ac:dyDescent="0.25">
      <c r="A74" s="106">
        <v>5</v>
      </c>
      <c r="B74" s="125" t="s">
        <v>56</v>
      </c>
      <c r="C74" s="125"/>
      <c r="D74" s="125"/>
      <c r="E74" s="125"/>
      <c r="F74" s="125"/>
      <c r="G74" s="125"/>
      <c r="H74" s="21">
        <v>1.74E-4</v>
      </c>
      <c r="I74" s="121">
        <f t="shared" si="3"/>
        <v>0.36505674545454547</v>
      </c>
    </row>
    <row r="75" spans="1:10" ht="15" customHeight="1" x14ac:dyDescent="0.25">
      <c r="A75" s="106">
        <v>6</v>
      </c>
      <c r="B75" s="125" t="s">
        <v>57</v>
      </c>
      <c r="C75" s="125"/>
      <c r="D75" s="125"/>
      <c r="E75" s="125"/>
      <c r="F75" s="125"/>
      <c r="G75" s="125"/>
      <c r="H75" s="21">
        <v>4.4200000000000001E-4</v>
      </c>
      <c r="I75" s="121">
        <f t="shared" si="3"/>
        <v>0.92732805454545453</v>
      </c>
    </row>
    <row r="76" spans="1:10" ht="15" customHeight="1" x14ac:dyDescent="0.25">
      <c r="A76" s="106">
        <v>7</v>
      </c>
      <c r="B76" s="125" t="s">
        <v>58</v>
      </c>
      <c r="C76" s="125"/>
      <c r="D76" s="125"/>
      <c r="E76" s="125"/>
      <c r="F76" s="125"/>
      <c r="G76" s="125"/>
      <c r="H76" s="21">
        <v>1.85E-4</v>
      </c>
      <c r="I76" s="121">
        <f t="shared" si="3"/>
        <v>0.38813504545454547</v>
      </c>
    </row>
    <row r="77" spans="1:10" ht="15" customHeight="1" x14ac:dyDescent="0.25">
      <c r="A77" s="106">
        <v>8</v>
      </c>
      <c r="B77" s="125" t="s">
        <v>59</v>
      </c>
      <c r="C77" s="125"/>
      <c r="D77" s="125"/>
      <c r="E77" s="125"/>
      <c r="F77" s="125"/>
      <c r="G77" s="125"/>
      <c r="H77" s="21">
        <v>9.0789999999999996E-2</v>
      </c>
      <c r="I77" s="121">
        <f t="shared" si="3"/>
        <v>190.47989609090908</v>
      </c>
    </row>
    <row r="78" spans="1:10" s="26" customFormat="1" ht="15" customHeight="1" x14ac:dyDescent="0.25">
      <c r="A78" s="141" t="s">
        <v>60</v>
      </c>
      <c r="B78" s="141"/>
      <c r="C78" s="141"/>
      <c r="D78" s="141"/>
      <c r="E78" s="141"/>
      <c r="F78" s="141"/>
      <c r="G78" s="141"/>
      <c r="H78" s="23">
        <f>SUM(H70:H77)</f>
        <v>0.25494299999999998</v>
      </c>
      <c r="I78" s="24">
        <f>SUM(I70:I77)</f>
        <v>534.87736699090908</v>
      </c>
      <c r="J78" s="25"/>
    </row>
    <row r="79" spans="1:10" ht="11.25" customHeight="1" x14ac:dyDescent="0.25">
      <c r="A79" s="27" t="s">
        <v>61</v>
      </c>
      <c r="B79" s="152" t="s">
        <v>62</v>
      </c>
      <c r="C79" s="152"/>
      <c r="D79" s="152"/>
      <c r="E79" s="152"/>
      <c r="F79" s="152"/>
      <c r="G79" s="152"/>
      <c r="H79" s="152"/>
      <c r="I79" s="152"/>
    </row>
    <row r="80" spans="1:10" ht="15" customHeight="1" x14ac:dyDescent="0.25">
      <c r="A80" s="27" t="s">
        <v>63</v>
      </c>
      <c r="B80" s="153" t="s">
        <v>64</v>
      </c>
      <c r="C80" s="153"/>
      <c r="D80" s="153"/>
      <c r="E80" s="153"/>
      <c r="F80" s="153"/>
      <c r="G80" s="153"/>
      <c r="H80" s="153"/>
      <c r="I80" s="153"/>
    </row>
    <row r="81" spans="1:11" ht="33.75" customHeight="1" x14ac:dyDescent="0.25">
      <c r="A81" s="20" t="s">
        <v>65</v>
      </c>
      <c r="B81" s="145" t="s">
        <v>66</v>
      </c>
      <c r="C81" s="145"/>
      <c r="D81" s="145"/>
      <c r="E81" s="145"/>
      <c r="F81" s="145"/>
      <c r="G81" s="145"/>
      <c r="H81" s="20" t="s">
        <v>33</v>
      </c>
      <c r="I81" s="20" t="s">
        <v>34</v>
      </c>
    </row>
    <row r="82" spans="1:11" ht="15" customHeight="1" x14ac:dyDescent="0.25">
      <c r="A82" s="106">
        <v>1</v>
      </c>
      <c r="B82" s="125" t="s">
        <v>67</v>
      </c>
      <c r="C82" s="125"/>
      <c r="D82" s="125"/>
      <c r="E82" s="125"/>
      <c r="F82" s="125"/>
      <c r="G82" s="125"/>
      <c r="H82" s="21">
        <v>4.8321000000000003E-2</v>
      </c>
      <c r="I82" s="121">
        <f>$I$46*H82</f>
        <v>101.37877584545456</v>
      </c>
    </row>
    <row r="83" spans="1:11" ht="15" customHeight="1" x14ac:dyDescent="0.25">
      <c r="A83" s="106">
        <v>2</v>
      </c>
      <c r="B83" s="125" t="s">
        <v>68</v>
      </c>
      <c r="C83" s="125"/>
      <c r="D83" s="125"/>
      <c r="E83" s="125"/>
      <c r="F83" s="125"/>
      <c r="G83" s="125"/>
      <c r="H83" s="21">
        <v>3.5109999999999998E-3</v>
      </c>
      <c r="I83" s="121">
        <f>$I$46*H83</f>
        <v>7.3661737545454544</v>
      </c>
    </row>
    <row r="84" spans="1:11" ht="15" customHeight="1" x14ac:dyDescent="0.25">
      <c r="A84" s="106">
        <v>3</v>
      </c>
      <c r="B84" s="125" t="s">
        <v>69</v>
      </c>
      <c r="C84" s="125"/>
      <c r="D84" s="125"/>
      <c r="E84" s="125"/>
      <c r="F84" s="125"/>
      <c r="G84" s="125"/>
      <c r="H84" s="21">
        <v>1.9328000000000001E-2</v>
      </c>
      <c r="I84" s="121">
        <f>$I$46*H84</f>
        <v>40.550671127272729</v>
      </c>
    </row>
    <row r="85" spans="1:11" s="26" customFormat="1" ht="15" customHeight="1" x14ac:dyDescent="0.25">
      <c r="A85" s="141" t="s">
        <v>70</v>
      </c>
      <c r="B85" s="141"/>
      <c r="C85" s="141"/>
      <c r="D85" s="141"/>
      <c r="E85" s="141"/>
      <c r="F85" s="141"/>
      <c r="G85" s="141"/>
      <c r="H85" s="23">
        <f>SUM(H82:H84)</f>
        <v>7.1160000000000001E-2</v>
      </c>
      <c r="I85" s="24">
        <f>SUM(I82:I84)</f>
        <v>149.29562072727273</v>
      </c>
      <c r="J85" s="25"/>
    </row>
    <row r="86" spans="1:11" ht="4.5" customHeight="1" x14ac:dyDescent="0.25"/>
    <row r="87" spans="1:11" ht="33.75" customHeight="1" x14ac:dyDescent="0.25">
      <c r="A87" s="20" t="s">
        <v>71</v>
      </c>
      <c r="B87" s="145" t="s">
        <v>72</v>
      </c>
      <c r="C87" s="145"/>
      <c r="D87" s="145"/>
      <c r="E87" s="145"/>
      <c r="F87" s="145"/>
      <c r="G87" s="145"/>
      <c r="H87" s="20" t="s">
        <v>33</v>
      </c>
      <c r="I87" s="20" t="s">
        <v>34</v>
      </c>
    </row>
    <row r="88" spans="1:11" ht="15" customHeight="1" x14ac:dyDescent="0.25">
      <c r="A88" s="106">
        <v>1</v>
      </c>
      <c r="B88" s="125" t="s">
        <v>73</v>
      </c>
      <c r="C88" s="125"/>
      <c r="D88" s="125"/>
      <c r="E88" s="125"/>
      <c r="F88" s="125"/>
      <c r="G88" s="125"/>
      <c r="H88" s="21">
        <f>(H66*H78)</f>
        <v>9.3819024000000015E-2</v>
      </c>
      <c r="I88" s="121">
        <f>$I$46*H88</f>
        <v>196.83487105265456</v>
      </c>
    </row>
    <row r="89" spans="1:11" s="26" customFormat="1" ht="15" customHeight="1" x14ac:dyDescent="0.25">
      <c r="A89" s="141" t="s">
        <v>74</v>
      </c>
      <c r="B89" s="141"/>
      <c r="C89" s="141"/>
      <c r="D89" s="141"/>
      <c r="E89" s="141"/>
      <c r="F89" s="141"/>
      <c r="G89" s="141"/>
      <c r="H89" s="23">
        <f>SUM(H88:H88)</f>
        <v>9.3819024000000015E-2</v>
      </c>
      <c r="I89" s="24">
        <f>I88</f>
        <v>196.83487105265456</v>
      </c>
      <c r="J89" s="25"/>
      <c r="K89" s="28"/>
    </row>
    <row r="90" spans="1:11" ht="4.5" customHeight="1" x14ac:dyDescent="0.25">
      <c r="J90" s="29"/>
    </row>
    <row r="91" spans="1:11" s="26" customFormat="1" ht="12" customHeight="1" x14ac:dyDescent="0.25">
      <c r="A91" s="155" t="s">
        <v>170</v>
      </c>
      <c r="B91" s="155"/>
      <c r="C91" s="155"/>
      <c r="D91" s="155"/>
      <c r="E91" s="155"/>
      <c r="F91" s="155"/>
      <c r="G91" s="155"/>
      <c r="H91" s="30">
        <f>H66+H78+H85+H89</f>
        <v>0.787922024</v>
      </c>
      <c r="I91" s="31">
        <f>I66+I78+I85+I89</f>
        <v>1653.0818951344729</v>
      </c>
      <c r="J91" s="25"/>
    </row>
    <row r="92" spans="1:11" ht="4.5" customHeight="1" x14ac:dyDescent="0.25"/>
    <row r="93" spans="1:11" ht="33.75" customHeight="1" x14ac:dyDescent="0.25">
      <c r="A93" s="20" t="s">
        <v>75</v>
      </c>
      <c r="B93" s="145" t="s">
        <v>76</v>
      </c>
      <c r="C93" s="145"/>
      <c r="D93" s="145"/>
      <c r="E93" s="145"/>
      <c r="F93" s="145"/>
      <c r="G93" s="145"/>
      <c r="H93" s="20" t="s">
        <v>33</v>
      </c>
      <c r="I93" s="20" t="s">
        <v>34</v>
      </c>
    </row>
    <row r="94" spans="1:11" ht="15" customHeight="1" x14ac:dyDescent="0.25">
      <c r="A94" s="106">
        <v>1</v>
      </c>
      <c r="B94" s="125" t="s">
        <v>18</v>
      </c>
      <c r="C94" s="125"/>
      <c r="D94" s="125"/>
      <c r="E94" s="125"/>
      <c r="F94" s="125"/>
      <c r="G94" s="125"/>
      <c r="H94" s="21">
        <f t="shared" ref="H94:H101" si="4">I94/$I$46</f>
        <v>0.23060377064168505</v>
      </c>
      <c r="I94" s="121">
        <f>I114</f>
        <v>483.81299999999999</v>
      </c>
    </row>
    <row r="95" spans="1:11" ht="15" customHeight="1" x14ac:dyDescent="0.25">
      <c r="A95" s="106">
        <f>A94+1</f>
        <v>2</v>
      </c>
      <c r="B95" s="125" t="s">
        <v>19</v>
      </c>
      <c r="C95" s="125"/>
      <c r="D95" s="125"/>
      <c r="E95" s="125"/>
      <c r="F95" s="125"/>
      <c r="G95" s="125"/>
      <c r="H95" s="21">
        <f t="shared" si="4"/>
        <v>0</v>
      </c>
      <c r="I95" s="121">
        <f>I110</f>
        <v>0</v>
      </c>
    </row>
    <row r="96" spans="1:11" ht="15" customHeight="1" x14ac:dyDescent="0.25">
      <c r="A96" s="106">
        <f t="shared" ref="A96:A98" si="5">A95+1</f>
        <v>3</v>
      </c>
      <c r="B96" s="158" t="s">
        <v>164</v>
      </c>
      <c r="C96" s="159"/>
      <c r="D96" s="159"/>
      <c r="E96" s="159"/>
      <c r="F96" s="159"/>
      <c r="G96" s="160"/>
      <c r="H96" s="21">
        <f t="shared" si="4"/>
        <v>0</v>
      </c>
      <c r="I96" s="121">
        <v>0</v>
      </c>
    </row>
    <row r="97" spans="1:10" ht="15" customHeight="1" x14ac:dyDescent="0.25">
      <c r="A97" s="106">
        <f t="shared" si="5"/>
        <v>4</v>
      </c>
      <c r="B97" s="125" t="s">
        <v>77</v>
      </c>
      <c r="C97" s="125"/>
      <c r="D97" s="125"/>
      <c r="E97" s="125"/>
      <c r="F97" s="125"/>
      <c r="G97" s="125"/>
      <c r="H97" s="21">
        <f t="shared" si="4"/>
        <v>5.5346450995090626E-2</v>
      </c>
      <c r="I97" s="121">
        <f>I106</f>
        <v>116.11836363636364</v>
      </c>
    </row>
    <row r="98" spans="1:10" ht="15" customHeight="1" x14ac:dyDescent="0.25">
      <c r="A98" s="106">
        <f t="shared" si="5"/>
        <v>5</v>
      </c>
      <c r="B98" s="125" t="s">
        <v>78</v>
      </c>
      <c r="C98" s="125"/>
      <c r="D98" s="125"/>
      <c r="E98" s="125"/>
      <c r="F98" s="125"/>
      <c r="G98" s="125"/>
      <c r="H98" s="21">
        <f t="shared" si="4"/>
        <v>0</v>
      </c>
      <c r="I98" s="121">
        <f>IF(I28="Não aplicável",0,((I10/H10)*1.5*I28))</f>
        <v>0</v>
      </c>
    </row>
    <row r="99" spans="1:10" ht="15" customHeight="1" x14ac:dyDescent="0.25">
      <c r="A99" s="106">
        <v>6</v>
      </c>
      <c r="B99" s="125" t="s">
        <v>192</v>
      </c>
      <c r="C99" s="125"/>
      <c r="D99" s="125"/>
      <c r="E99" s="125"/>
      <c r="F99" s="125"/>
      <c r="G99" s="125"/>
      <c r="H99" s="21">
        <f>I99/$I$46</f>
        <v>3.813105818019525E-2</v>
      </c>
      <c r="I99" s="121">
        <f>IF(I21="Não aplicável",0,I21)</f>
        <v>80</v>
      </c>
    </row>
    <row r="100" spans="1:10" ht="15" customHeight="1" x14ac:dyDescent="0.25">
      <c r="A100" s="106">
        <v>7</v>
      </c>
      <c r="B100" s="125" t="s">
        <v>193</v>
      </c>
      <c r="C100" s="125"/>
      <c r="D100" s="125"/>
      <c r="E100" s="125"/>
      <c r="F100" s="125"/>
      <c r="G100" s="125"/>
      <c r="H100" s="21">
        <f>I100/$I$46</f>
        <v>1.2163807559482284E-2</v>
      </c>
      <c r="I100" s="121">
        <f>IF(I22="Não aplicável",0,I22)</f>
        <v>25.52</v>
      </c>
    </row>
    <row r="101" spans="1:10" ht="15" customHeight="1" x14ac:dyDescent="0.25">
      <c r="A101" s="106">
        <v>8</v>
      </c>
      <c r="B101" s="125" t="s">
        <v>79</v>
      </c>
      <c r="C101" s="125"/>
      <c r="D101" s="125"/>
      <c r="E101" s="125"/>
      <c r="F101" s="125"/>
      <c r="G101" s="125"/>
      <c r="H101" s="21">
        <f t="shared" si="4"/>
        <v>0</v>
      </c>
      <c r="I101" s="121">
        <f>IF(I23="Não aplicável",0,I23)</f>
        <v>0</v>
      </c>
    </row>
    <row r="102" spans="1:10" ht="15" customHeight="1" x14ac:dyDescent="0.25">
      <c r="A102" s="141" t="s">
        <v>80</v>
      </c>
      <c r="B102" s="141"/>
      <c r="C102" s="141"/>
      <c r="D102" s="141"/>
      <c r="E102" s="141"/>
      <c r="F102" s="141"/>
      <c r="G102" s="141"/>
      <c r="H102" s="23">
        <f>SUM(H94:H101)</f>
        <v>0.3362450873764532</v>
      </c>
      <c r="I102" s="24">
        <f>SUM(I94:I101)</f>
        <v>705.45136363636357</v>
      </c>
      <c r="J102" s="32"/>
    </row>
    <row r="103" spans="1:10" ht="18" customHeight="1" x14ac:dyDescent="0.25">
      <c r="A103" s="27" t="s">
        <v>81</v>
      </c>
      <c r="B103" s="156" t="s">
        <v>82</v>
      </c>
      <c r="C103" s="156"/>
      <c r="D103" s="156"/>
      <c r="E103" s="156"/>
      <c r="F103" s="156"/>
      <c r="G103" s="156"/>
      <c r="H103" s="33"/>
      <c r="I103" s="34"/>
    </row>
    <row r="104" spans="1:10" ht="15" customHeight="1" x14ac:dyDescent="0.25">
      <c r="A104" s="157" t="s">
        <v>83</v>
      </c>
      <c r="B104" s="157"/>
      <c r="C104" s="157"/>
      <c r="D104" s="157"/>
      <c r="E104" s="157"/>
      <c r="F104" s="157"/>
      <c r="G104" s="157"/>
      <c r="H104" s="157"/>
      <c r="I104" s="157"/>
    </row>
    <row r="105" spans="1:10" ht="24" customHeight="1" x14ac:dyDescent="0.25">
      <c r="A105" s="139" t="s">
        <v>84</v>
      </c>
      <c r="B105" s="139"/>
      <c r="C105" s="106" t="s">
        <v>85</v>
      </c>
      <c r="D105" s="106" t="s">
        <v>86</v>
      </c>
      <c r="E105" s="106" t="s">
        <v>87</v>
      </c>
      <c r="F105" s="106" t="s">
        <v>88</v>
      </c>
      <c r="G105" s="106" t="s">
        <v>89</v>
      </c>
      <c r="H105" s="21" t="s">
        <v>90</v>
      </c>
      <c r="I105" s="121" t="s">
        <v>91</v>
      </c>
    </row>
    <row r="106" spans="1:10" ht="15" customHeight="1" x14ac:dyDescent="0.25">
      <c r="A106" s="163">
        <f>IF(I12="Não aplicável",0,I12)</f>
        <v>5.5</v>
      </c>
      <c r="B106" s="163"/>
      <c r="C106" s="106">
        <f>IF(I13="Não aplicável",0,I13)</f>
        <v>22</v>
      </c>
      <c r="D106" s="106">
        <v>2</v>
      </c>
      <c r="E106" s="117">
        <f>A106*C106*D106</f>
        <v>242</v>
      </c>
      <c r="F106" s="117">
        <f>I38</f>
        <v>2098.0272727272727</v>
      </c>
      <c r="G106" s="36">
        <f>IF(I14="Não aplicável",0,I14)</f>
        <v>0.06</v>
      </c>
      <c r="H106" s="117">
        <f>F106*G106</f>
        <v>125.88163636363636</v>
      </c>
      <c r="I106" s="121">
        <f>IF((E106-H106)&gt;0,E106-H106,0)</f>
        <v>116.11836363636364</v>
      </c>
    </row>
    <row r="107" spans="1:10" ht="3.75" customHeight="1" x14ac:dyDescent="0.25">
      <c r="A107" s="37"/>
      <c r="E107" s="32"/>
      <c r="F107" s="32"/>
      <c r="G107" s="38"/>
      <c r="H107" s="32"/>
      <c r="I107" s="39"/>
    </row>
    <row r="108" spans="1:10" ht="15" customHeight="1" x14ac:dyDescent="0.25">
      <c r="A108" s="157" t="s">
        <v>92</v>
      </c>
      <c r="B108" s="157"/>
      <c r="C108" s="157"/>
      <c r="D108" s="157"/>
      <c r="E108" s="157"/>
      <c r="F108" s="157"/>
      <c r="G108" s="157"/>
      <c r="H108" s="157"/>
      <c r="I108" s="157"/>
    </row>
    <row r="109" spans="1:10" ht="23.25" customHeight="1" x14ac:dyDescent="0.25">
      <c r="A109" s="139" t="s">
        <v>84</v>
      </c>
      <c r="B109" s="139"/>
      <c r="C109" s="106" t="s">
        <v>93</v>
      </c>
      <c r="D109" s="106" t="s">
        <v>86</v>
      </c>
      <c r="E109" s="106" t="s">
        <v>87</v>
      </c>
      <c r="F109" s="106" t="s">
        <v>88</v>
      </c>
      <c r="G109" s="106" t="s">
        <v>89</v>
      </c>
      <c r="H109" s="21" t="s">
        <v>90</v>
      </c>
      <c r="I109" s="121" t="s">
        <v>91</v>
      </c>
    </row>
    <row r="110" spans="1:10" ht="15" customHeight="1" x14ac:dyDescent="0.25">
      <c r="A110" s="161">
        <f>IF(I18="Não aplicável",0,I18)</f>
        <v>0</v>
      </c>
      <c r="B110" s="161"/>
      <c r="C110" s="40">
        <f>IF(I19="Não aplicável",0,I19)</f>
        <v>0</v>
      </c>
      <c r="D110" s="106">
        <v>1</v>
      </c>
      <c r="E110" s="117">
        <f>A110*C110*D110</f>
        <v>0</v>
      </c>
      <c r="F110" s="117">
        <f>E110</f>
        <v>0</v>
      </c>
      <c r="G110" s="120">
        <f>IF(I20="Não aplicável",0,I20)</f>
        <v>0</v>
      </c>
      <c r="H110" s="117">
        <f>F110*G110</f>
        <v>0</v>
      </c>
      <c r="I110" s="121">
        <f>E110-H110</f>
        <v>0</v>
      </c>
    </row>
    <row r="111" spans="1:10" ht="4.5" customHeight="1" x14ac:dyDescent="0.25">
      <c r="A111" s="42"/>
      <c r="B111" s="42"/>
      <c r="C111" s="42"/>
      <c r="D111" s="42"/>
      <c r="E111" s="25"/>
      <c r="F111" s="25"/>
      <c r="G111" s="43"/>
      <c r="H111" s="25"/>
      <c r="I111" s="44"/>
    </row>
    <row r="112" spans="1:10" ht="15" customHeight="1" x14ac:dyDescent="0.25">
      <c r="A112" s="164" t="s">
        <v>163</v>
      </c>
      <c r="B112" s="165"/>
      <c r="C112" s="165"/>
      <c r="D112" s="165"/>
      <c r="E112" s="165"/>
      <c r="F112" s="166" t="str">
        <f>A15</f>
        <v xml:space="preserve">Auxílio Alimentação </v>
      </c>
      <c r="G112" s="166"/>
      <c r="H112" s="166"/>
      <c r="I112" s="167"/>
    </row>
    <row r="113" spans="1:12" ht="23.25" customHeight="1" x14ac:dyDescent="0.25">
      <c r="A113" s="138" t="s">
        <v>84</v>
      </c>
      <c r="B113" s="138"/>
      <c r="C113" s="109" t="s">
        <v>93</v>
      </c>
      <c r="D113" s="109" t="s">
        <v>86</v>
      </c>
      <c r="E113" s="109" t="s">
        <v>87</v>
      </c>
      <c r="F113" s="109" t="s">
        <v>88</v>
      </c>
      <c r="G113" s="109" t="s">
        <v>89</v>
      </c>
      <c r="H113" s="69" t="str">
        <f>H105</f>
        <v>Valor desconto</v>
      </c>
      <c r="I113" s="70" t="s">
        <v>91</v>
      </c>
    </row>
    <row r="114" spans="1:12" ht="15" customHeight="1" x14ac:dyDescent="0.25">
      <c r="A114" s="161">
        <f>IF(I15="Não aplicável",0,I15)</f>
        <v>27.15</v>
      </c>
      <c r="B114" s="161"/>
      <c r="C114" s="40">
        <f>IF(I16="Não aplicável",0,I16)</f>
        <v>22</v>
      </c>
      <c r="D114" s="106">
        <v>1</v>
      </c>
      <c r="E114" s="117">
        <f>A114*C114*D114</f>
        <v>597.29999999999995</v>
      </c>
      <c r="F114" s="117">
        <f>E114</f>
        <v>597.29999999999995</v>
      </c>
      <c r="G114" s="120">
        <f>IF(I17="Não aplicável",0,I17)</f>
        <v>0.19</v>
      </c>
      <c r="H114" s="117">
        <f>F114*G114</f>
        <v>113.48699999999999</v>
      </c>
      <c r="I114" s="121">
        <f>E114-H114</f>
        <v>483.81299999999999</v>
      </c>
    </row>
    <row r="115" spans="1:12" ht="4.5" customHeight="1" x14ac:dyDescent="0.25"/>
    <row r="116" spans="1:12" ht="12" customHeight="1" x14ac:dyDescent="0.25">
      <c r="A116" s="162" t="s">
        <v>94</v>
      </c>
      <c r="B116" s="162"/>
      <c r="C116" s="162"/>
      <c r="D116" s="162"/>
      <c r="E116" s="162"/>
      <c r="F116" s="162"/>
      <c r="G116" s="162"/>
      <c r="H116" s="45">
        <f>H46+H91+H102</f>
        <v>2.1241671113764533</v>
      </c>
      <c r="I116" s="46">
        <f>I46+I91+I102</f>
        <v>4456.5605314981094</v>
      </c>
      <c r="J116" s="32"/>
      <c r="L116" s="32"/>
    </row>
    <row r="117" spans="1:12" s="51" customFormat="1" ht="4.5" customHeight="1" x14ac:dyDescent="0.25">
      <c r="A117" s="47"/>
      <c r="B117" s="47"/>
      <c r="C117" s="47"/>
      <c r="D117" s="47"/>
      <c r="E117" s="47"/>
      <c r="F117" s="47"/>
      <c r="G117" s="47"/>
      <c r="H117" s="48"/>
      <c r="I117" s="49"/>
      <c r="J117" s="50"/>
      <c r="L117" s="50"/>
    </row>
    <row r="118" spans="1:12" ht="11.25" customHeight="1" x14ac:dyDescent="0.25">
      <c r="A118" s="144" t="s">
        <v>95</v>
      </c>
      <c r="B118" s="144"/>
      <c r="C118" s="144"/>
      <c r="D118" s="144"/>
      <c r="E118" s="144"/>
      <c r="F118" s="144"/>
      <c r="G118" s="144"/>
      <c r="H118" s="144"/>
      <c r="I118" s="144"/>
    </row>
    <row r="119" spans="1:12" ht="33.75" customHeight="1" x14ac:dyDescent="0.25">
      <c r="A119" s="20" t="s">
        <v>31</v>
      </c>
      <c r="B119" s="145" t="s">
        <v>96</v>
      </c>
      <c r="C119" s="145"/>
      <c r="D119" s="145"/>
      <c r="E119" s="145"/>
      <c r="F119" s="145"/>
      <c r="G119" s="145"/>
      <c r="H119" s="20" t="s">
        <v>33</v>
      </c>
      <c r="I119" s="20" t="s">
        <v>34</v>
      </c>
    </row>
    <row r="120" spans="1:12" ht="15" customHeight="1" x14ac:dyDescent="0.25">
      <c r="A120" s="106">
        <v>1</v>
      </c>
      <c r="B120" s="125" t="s">
        <v>97</v>
      </c>
      <c r="C120" s="125"/>
      <c r="D120" s="125"/>
      <c r="E120" s="125"/>
      <c r="F120" s="125"/>
      <c r="G120" s="125"/>
      <c r="H120" s="21">
        <f t="shared" ref="H120:H126" si="6">I120/$I$132</f>
        <v>0</v>
      </c>
      <c r="I120" s="121">
        <v>0</v>
      </c>
    </row>
    <row r="121" spans="1:12" ht="15" customHeight="1" x14ac:dyDescent="0.25">
      <c r="A121" s="106">
        <v>2</v>
      </c>
      <c r="B121" s="124" t="s">
        <v>98</v>
      </c>
      <c r="C121" s="124"/>
      <c r="D121" s="124"/>
      <c r="E121" s="124"/>
      <c r="F121" s="124"/>
      <c r="G121" s="124"/>
      <c r="H121" s="21">
        <f t="shared" si="6"/>
        <v>0</v>
      </c>
      <c r="I121" s="121">
        <v>0</v>
      </c>
    </row>
    <row r="122" spans="1:12" ht="15" customHeight="1" x14ac:dyDescent="0.25">
      <c r="A122" s="106">
        <v>3</v>
      </c>
      <c r="B122" s="125" t="s">
        <v>99</v>
      </c>
      <c r="C122" s="125"/>
      <c r="D122" s="125"/>
      <c r="E122" s="125"/>
      <c r="F122" s="125"/>
      <c r="G122" s="125"/>
      <c r="H122" s="21">
        <f t="shared" si="6"/>
        <v>0</v>
      </c>
      <c r="I122" s="121">
        <v>0</v>
      </c>
    </row>
    <row r="123" spans="1:12" ht="15" customHeight="1" x14ac:dyDescent="0.25">
      <c r="A123" s="106">
        <v>4</v>
      </c>
      <c r="B123" s="125" t="s">
        <v>177</v>
      </c>
      <c r="C123" s="125"/>
      <c r="D123" s="125"/>
      <c r="E123" s="125"/>
      <c r="F123" s="125"/>
      <c r="G123" s="125"/>
      <c r="H123" s="21">
        <f t="shared" si="6"/>
        <v>0</v>
      </c>
      <c r="I123" s="121">
        <f>IF(F130=20%,G130,0)</f>
        <v>0</v>
      </c>
    </row>
    <row r="124" spans="1:12" ht="15" customHeight="1" x14ac:dyDescent="0.25">
      <c r="A124" s="106">
        <v>5</v>
      </c>
      <c r="B124" s="125" t="s">
        <v>179</v>
      </c>
      <c r="C124" s="125"/>
      <c r="D124" s="125"/>
      <c r="E124" s="125"/>
      <c r="F124" s="125"/>
      <c r="G124" s="125"/>
      <c r="H124" s="21">
        <f t="shared" si="6"/>
        <v>0</v>
      </c>
      <c r="I124" s="121">
        <v>0</v>
      </c>
    </row>
    <row r="125" spans="1:12" ht="15" customHeight="1" x14ac:dyDescent="0.25">
      <c r="A125" s="106">
        <v>6</v>
      </c>
      <c r="B125" s="125" t="s">
        <v>178</v>
      </c>
      <c r="C125" s="125"/>
      <c r="D125" s="125"/>
      <c r="E125" s="125"/>
      <c r="F125" s="125"/>
      <c r="G125" s="125"/>
      <c r="H125" s="21">
        <f t="shared" si="6"/>
        <v>0</v>
      </c>
      <c r="I125" s="121">
        <v>0</v>
      </c>
    </row>
    <row r="126" spans="1:12" ht="15" customHeight="1" x14ac:dyDescent="0.25">
      <c r="A126" s="106">
        <v>7</v>
      </c>
      <c r="B126" s="125" t="s">
        <v>100</v>
      </c>
      <c r="C126" s="125"/>
      <c r="D126" s="125"/>
      <c r="E126" s="125"/>
      <c r="F126" s="125"/>
      <c r="G126" s="125"/>
      <c r="H126" s="21">
        <f t="shared" si="6"/>
        <v>0</v>
      </c>
      <c r="I126" s="121">
        <v>0</v>
      </c>
    </row>
    <row r="127" spans="1:12" ht="15" customHeight="1" x14ac:dyDescent="0.25">
      <c r="A127" s="141" t="s">
        <v>101</v>
      </c>
      <c r="B127" s="141"/>
      <c r="C127" s="141"/>
      <c r="D127" s="141"/>
      <c r="E127" s="141"/>
      <c r="F127" s="141"/>
      <c r="G127" s="141"/>
      <c r="H127" s="23">
        <f>H120+H121+H122+H123+H124+H126</f>
        <v>0</v>
      </c>
      <c r="I127" s="52">
        <f>SUM(I120:I126)</f>
        <v>0</v>
      </c>
      <c r="J127" s="32"/>
    </row>
    <row r="128" spans="1:12" ht="46.5" customHeight="1" x14ac:dyDescent="0.25">
      <c r="B128" s="152" t="s">
        <v>180</v>
      </c>
      <c r="C128" s="152"/>
      <c r="D128" s="152"/>
      <c r="E128" s="152"/>
      <c r="F128" s="152"/>
      <c r="G128" s="152"/>
      <c r="H128" s="152"/>
      <c r="I128" s="152"/>
    </row>
    <row r="129" spans="1:12" ht="5.25" customHeight="1" x14ac:dyDescent="0.25"/>
    <row r="130" spans="1:12" ht="48.75" customHeight="1" x14ac:dyDescent="0.25">
      <c r="A130" s="168" t="s">
        <v>102</v>
      </c>
      <c r="B130" s="168"/>
      <c r="C130" s="168"/>
      <c r="D130" s="168"/>
      <c r="E130" s="168"/>
      <c r="F130" s="53">
        <f>I29</f>
        <v>0.1</v>
      </c>
      <c r="G130" s="54">
        <f>I132*F130</f>
        <v>434.04421678617456</v>
      </c>
      <c r="H130" s="118" t="s">
        <v>103</v>
      </c>
      <c r="I130" s="56">
        <f>I97</f>
        <v>116.11836363636364</v>
      </c>
    </row>
    <row r="131" spans="1:12" s="59" customFormat="1" ht="16.5" customHeight="1" x14ac:dyDescent="0.25">
      <c r="A131" s="169" t="s">
        <v>104</v>
      </c>
      <c r="B131" s="169"/>
      <c r="C131" s="118" t="s">
        <v>105</v>
      </c>
      <c r="D131" s="118" t="s">
        <v>106</v>
      </c>
      <c r="E131" s="118" t="s">
        <v>107</v>
      </c>
      <c r="F131" s="118" t="s">
        <v>108</v>
      </c>
      <c r="G131" s="118" t="s">
        <v>109</v>
      </c>
      <c r="H131" s="118" t="s">
        <v>110</v>
      </c>
      <c r="I131" s="57" t="s">
        <v>111</v>
      </c>
      <c r="J131" s="58"/>
    </row>
    <row r="132" spans="1:12" ht="16.5" customHeight="1" x14ac:dyDescent="0.25">
      <c r="A132" s="170">
        <f>I46</f>
        <v>2098.0272727272727</v>
      </c>
      <c r="B132" s="170"/>
      <c r="C132" s="119">
        <f>I66</f>
        <v>772.07403636363642</v>
      </c>
      <c r="D132" s="119">
        <f>I78</f>
        <v>534.87736699090908</v>
      </c>
      <c r="E132" s="119">
        <f>I85</f>
        <v>149.29562072727273</v>
      </c>
      <c r="F132" s="119">
        <f>I89</f>
        <v>196.83487105265456</v>
      </c>
      <c r="G132" s="119">
        <f>I102</f>
        <v>705.45136363636357</v>
      </c>
      <c r="H132" s="119">
        <f>A132+C132+D132+E132+F132+G132</f>
        <v>4456.5605314981094</v>
      </c>
      <c r="I132" s="119">
        <f>H132-I130</f>
        <v>4340.4421678617455</v>
      </c>
      <c r="J132" s="32"/>
    </row>
    <row r="133" spans="1:12" ht="4.5" customHeight="1" x14ac:dyDescent="0.25">
      <c r="A133" s="27"/>
      <c r="B133" s="171"/>
      <c r="C133" s="171"/>
      <c r="D133" s="171"/>
      <c r="E133" s="171"/>
      <c r="F133" s="171"/>
      <c r="G133" s="171"/>
      <c r="H133" s="171"/>
      <c r="I133" s="171"/>
    </row>
    <row r="134" spans="1:12" ht="33.75" customHeight="1" x14ac:dyDescent="0.25">
      <c r="A134" s="20" t="s">
        <v>40</v>
      </c>
      <c r="B134" s="145" t="s">
        <v>112</v>
      </c>
      <c r="C134" s="145"/>
      <c r="D134" s="145"/>
      <c r="E134" s="145"/>
      <c r="F134" s="145"/>
      <c r="G134" s="145"/>
      <c r="H134" s="20" t="s">
        <v>33</v>
      </c>
      <c r="I134" s="20" t="s">
        <v>34</v>
      </c>
    </row>
    <row r="135" spans="1:12" ht="15" customHeight="1" x14ac:dyDescent="0.25">
      <c r="A135" s="106">
        <v>1</v>
      </c>
      <c r="B135" s="125" t="s">
        <v>113</v>
      </c>
      <c r="C135" s="125"/>
      <c r="D135" s="125"/>
      <c r="E135" s="125"/>
      <c r="F135" s="125"/>
      <c r="G135" s="125"/>
      <c r="H135" s="21">
        <f>I135/$I$145</f>
        <v>0</v>
      </c>
      <c r="I135" s="121">
        <v>0</v>
      </c>
    </row>
    <row r="136" spans="1:12" ht="15" customHeight="1" x14ac:dyDescent="0.25">
      <c r="A136" s="106">
        <v>2</v>
      </c>
      <c r="B136" s="125" t="s">
        <v>114</v>
      </c>
      <c r="C136" s="125"/>
      <c r="D136" s="125"/>
      <c r="E136" s="125"/>
      <c r="F136" s="125"/>
      <c r="G136" s="125"/>
      <c r="H136" s="21">
        <f>I136/$I$145</f>
        <v>0</v>
      </c>
      <c r="I136" s="121">
        <v>0</v>
      </c>
    </row>
    <row r="137" spans="1:12" ht="35.65" customHeight="1" x14ac:dyDescent="0.25">
      <c r="A137" s="141" t="s">
        <v>166</v>
      </c>
      <c r="B137" s="141"/>
      <c r="C137" s="141"/>
      <c r="D137" s="141"/>
      <c r="E137" s="141"/>
      <c r="F137" s="141"/>
      <c r="G137" s="141"/>
      <c r="H137" s="23">
        <f>H135+H136</f>
        <v>0</v>
      </c>
      <c r="I137" s="24">
        <f>SUM(I135:I136)</f>
        <v>0</v>
      </c>
    </row>
    <row r="138" spans="1:12" ht="4.5" customHeight="1" x14ac:dyDescent="0.25"/>
    <row r="139" spans="1:12" ht="33.75" customHeight="1" x14ac:dyDescent="0.25">
      <c r="A139" s="20" t="s">
        <v>52</v>
      </c>
      <c r="B139" s="145" t="s">
        <v>115</v>
      </c>
      <c r="C139" s="145"/>
      <c r="D139" s="145"/>
      <c r="E139" s="145"/>
      <c r="F139" s="145"/>
      <c r="G139" s="145"/>
      <c r="H139" s="20" t="s">
        <v>33</v>
      </c>
      <c r="I139" s="20" t="s">
        <v>34</v>
      </c>
    </row>
    <row r="140" spans="1:12" ht="15" customHeight="1" x14ac:dyDescent="0.25">
      <c r="A140" s="106">
        <v>1</v>
      </c>
      <c r="B140" s="125" t="s">
        <v>115</v>
      </c>
      <c r="C140" s="125"/>
      <c r="D140" s="125"/>
      <c r="E140" s="125"/>
      <c r="F140" s="125"/>
      <c r="G140" s="125"/>
      <c r="H140" s="21">
        <f>I140/I145</f>
        <v>0</v>
      </c>
      <c r="I140" s="121">
        <v>0</v>
      </c>
    </row>
    <row r="141" spans="1:12" ht="36.6" customHeight="1" x14ac:dyDescent="0.25">
      <c r="A141" s="141" t="s">
        <v>165</v>
      </c>
      <c r="B141" s="141"/>
      <c r="C141" s="141"/>
      <c r="D141" s="141"/>
      <c r="E141" s="141"/>
      <c r="F141" s="141"/>
      <c r="G141" s="141"/>
      <c r="H141" s="23">
        <f>H140</f>
        <v>0</v>
      </c>
      <c r="I141" s="24">
        <f>I140</f>
        <v>0</v>
      </c>
      <c r="J141" s="32"/>
      <c r="K141" s="32"/>
      <c r="L141" s="2"/>
    </row>
    <row r="142" spans="1:12" ht="4.5" customHeight="1" x14ac:dyDescent="0.25">
      <c r="A142" s="26"/>
      <c r="B142" s="26"/>
      <c r="C142" s="26"/>
      <c r="D142" s="26"/>
      <c r="E142" s="26"/>
      <c r="F142" s="26"/>
      <c r="G142" s="26"/>
      <c r="H142" s="33"/>
      <c r="I142" s="34"/>
    </row>
    <row r="143" spans="1:12" ht="39" customHeight="1" x14ac:dyDescent="0.25">
      <c r="A143" s="172" t="s">
        <v>116</v>
      </c>
      <c r="B143" s="172"/>
      <c r="C143" s="172"/>
      <c r="D143" s="172"/>
      <c r="E143" s="172"/>
      <c r="F143" s="53">
        <v>0.18</v>
      </c>
      <c r="G143" s="54">
        <f>I145*F143</f>
        <v>781.27959021511413</v>
      </c>
      <c r="H143" s="118" t="s">
        <v>103</v>
      </c>
      <c r="I143" s="56">
        <f>I97</f>
        <v>116.11836363636364</v>
      </c>
      <c r="L143" s="2"/>
    </row>
    <row r="144" spans="1:12" s="59" customFormat="1" ht="16.5" customHeight="1" x14ac:dyDescent="0.25">
      <c r="A144" s="169" t="s">
        <v>104</v>
      </c>
      <c r="B144" s="169"/>
      <c r="C144" s="118" t="s">
        <v>105</v>
      </c>
      <c r="D144" s="118" t="s">
        <v>106</v>
      </c>
      <c r="E144" s="118" t="s">
        <v>107</v>
      </c>
      <c r="F144" s="118" t="s">
        <v>108</v>
      </c>
      <c r="G144" s="118" t="s">
        <v>109</v>
      </c>
      <c r="H144" s="118" t="s">
        <v>110</v>
      </c>
      <c r="I144" s="57" t="s">
        <v>111</v>
      </c>
      <c r="J144" s="58"/>
      <c r="L144" s="58"/>
    </row>
    <row r="145" spans="1:12" ht="16.5" customHeight="1" x14ac:dyDescent="0.25">
      <c r="A145" s="170">
        <f>I46</f>
        <v>2098.0272727272727</v>
      </c>
      <c r="B145" s="170"/>
      <c r="C145" s="119">
        <f>I66</f>
        <v>772.07403636363642</v>
      </c>
      <c r="D145" s="119">
        <f>I78</f>
        <v>534.87736699090908</v>
      </c>
      <c r="E145" s="119">
        <f>I85</f>
        <v>149.29562072727273</v>
      </c>
      <c r="F145" s="119">
        <f>I89</f>
        <v>196.83487105265456</v>
      </c>
      <c r="G145" s="119">
        <f>I102</f>
        <v>705.45136363636357</v>
      </c>
      <c r="H145" s="119">
        <f>A145+C145+D145+E145+F145+G145</f>
        <v>4456.5605314981094</v>
      </c>
      <c r="I145" s="119">
        <f>H145-I143</f>
        <v>4340.4421678617455</v>
      </c>
      <c r="J145" s="32"/>
      <c r="L145" s="2"/>
    </row>
    <row r="146" spans="1:12" ht="4.5" customHeight="1" x14ac:dyDescent="0.25"/>
    <row r="147" spans="1:12" ht="12" customHeight="1" x14ac:dyDescent="0.25">
      <c r="A147" s="162" t="s">
        <v>117</v>
      </c>
      <c r="B147" s="162"/>
      <c r="C147" s="162"/>
      <c r="D147" s="162"/>
      <c r="E147" s="162"/>
      <c r="F147" s="162"/>
      <c r="G147" s="162"/>
      <c r="H147" s="45">
        <f>H127+H137+H141</f>
        <v>0</v>
      </c>
      <c r="I147" s="46">
        <f>I127+I137+I141</f>
        <v>0</v>
      </c>
    </row>
    <row r="148" spans="1:12" ht="4.5" customHeight="1" x14ac:dyDescent="0.25"/>
    <row r="149" spans="1:12" ht="11.25" customHeight="1" x14ac:dyDescent="0.25">
      <c r="A149" s="144" t="s">
        <v>118</v>
      </c>
      <c r="B149" s="144"/>
      <c r="C149" s="144"/>
      <c r="D149" s="144"/>
      <c r="E149" s="144"/>
      <c r="F149" s="144"/>
      <c r="G149" s="144"/>
      <c r="H149" s="144"/>
      <c r="I149" s="144"/>
    </row>
    <row r="150" spans="1:12" ht="33.75" customHeight="1" x14ac:dyDescent="0.25">
      <c r="A150" s="20" t="s">
        <v>31</v>
      </c>
      <c r="B150" s="145" t="s">
        <v>203</v>
      </c>
      <c r="C150" s="145"/>
      <c r="D150" s="145"/>
      <c r="E150" s="145"/>
      <c r="F150" s="145"/>
      <c r="G150" s="145"/>
      <c r="H150" s="20" t="s">
        <v>33</v>
      </c>
      <c r="I150" s="20" t="s">
        <v>34</v>
      </c>
    </row>
    <row r="151" spans="1:12" ht="15" customHeight="1" x14ac:dyDescent="0.25">
      <c r="A151" s="106">
        <v>1</v>
      </c>
      <c r="B151" s="125" t="s">
        <v>119</v>
      </c>
      <c r="C151" s="125"/>
      <c r="D151" s="125"/>
      <c r="E151" s="125"/>
      <c r="F151" s="125"/>
      <c r="G151" s="125"/>
      <c r="H151" s="21">
        <f>I151/$I$116</f>
        <v>7.4074074074074077E-3</v>
      </c>
      <c r="I151" s="121">
        <f>($D$161/$E$162)*H161</f>
        <v>33.011559492578591</v>
      </c>
    </row>
    <row r="152" spans="1:12" ht="15" customHeight="1" x14ac:dyDescent="0.25">
      <c r="A152" s="106">
        <v>2</v>
      </c>
      <c r="B152" s="125" t="s">
        <v>120</v>
      </c>
      <c r="C152" s="125"/>
      <c r="D152" s="125"/>
      <c r="E152" s="125"/>
      <c r="F152" s="125"/>
      <c r="G152" s="125"/>
      <c r="H152" s="21">
        <f>I152/$I$116</f>
        <v>3.4188034188034191E-2</v>
      </c>
      <c r="I152" s="121">
        <f>($D$161/$E$162)*H162</f>
        <v>152.3610438119012</v>
      </c>
    </row>
    <row r="153" spans="1:12" ht="15" customHeight="1" x14ac:dyDescent="0.25">
      <c r="A153" s="106">
        <v>3</v>
      </c>
      <c r="B153" s="125" t="s">
        <v>11</v>
      </c>
      <c r="C153" s="125"/>
      <c r="D153" s="125"/>
      <c r="E153" s="125"/>
      <c r="F153" s="125"/>
      <c r="G153" s="125"/>
      <c r="H153" s="21">
        <f>I153/$I$116</f>
        <v>3.4188034188034191E-2</v>
      </c>
      <c r="I153" s="121">
        <f>($D$161/$E$162)*H163</f>
        <v>152.3610438119012</v>
      </c>
    </row>
    <row r="154" spans="1:12" ht="15" customHeight="1" x14ac:dyDescent="0.25">
      <c r="A154" s="106">
        <v>4</v>
      </c>
      <c r="B154" s="125" t="s">
        <v>205</v>
      </c>
      <c r="C154" s="125"/>
      <c r="D154" s="125"/>
      <c r="E154" s="125"/>
      <c r="F154" s="125"/>
      <c r="G154" s="125"/>
      <c r="H154" s="21">
        <f>I154/$I$116</f>
        <v>0</v>
      </c>
      <c r="I154" s="121">
        <f>($D$161/$E$162)*G164</f>
        <v>0</v>
      </c>
    </row>
    <row r="155" spans="1:12" ht="15" customHeight="1" x14ac:dyDescent="0.25">
      <c r="A155" s="106">
        <v>5</v>
      </c>
      <c r="B155" s="125" t="s">
        <v>121</v>
      </c>
      <c r="C155" s="125"/>
      <c r="D155" s="125"/>
      <c r="E155" s="125"/>
      <c r="F155" s="125"/>
      <c r="G155" s="125"/>
      <c r="H155" s="21">
        <f>I155/$I$116</f>
        <v>0</v>
      </c>
      <c r="I155" s="121">
        <f>($D$161/$E$162)*G165</f>
        <v>0</v>
      </c>
    </row>
    <row r="156" spans="1:12" ht="15" customHeight="1" x14ac:dyDescent="0.25">
      <c r="A156" s="141" t="s">
        <v>122</v>
      </c>
      <c r="B156" s="141"/>
      <c r="C156" s="141"/>
      <c r="D156" s="141"/>
      <c r="E156" s="141"/>
      <c r="F156" s="141"/>
      <c r="G156" s="141"/>
      <c r="H156" s="23">
        <f>H151+H152+H153+H154+H155</f>
        <v>7.5783475783475787E-2</v>
      </c>
      <c r="I156" s="24">
        <f>SUM(I151:I155)</f>
        <v>337.73364711638101</v>
      </c>
    </row>
    <row r="157" spans="1:12" ht="11.25" customHeight="1" x14ac:dyDescent="0.25">
      <c r="A157" s="104" t="s">
        <v>124</v>
      </c>
      <c r="B157" s="152" t="s">
        <v>123</v>
      </c>
      <c r="C157" s="152"/>
      <c r="D157" s="152"/>
      <c r="E157" s="152"/>
      <c r="F157" s="152"/>
      <c r="G157" s="152"/>
      <c r="H157" s="152"/>
      <c r="I157" s="152"/>
    </row>
    <row r="158" spans="1:12" ht="18.75" customHeight="1" x14ac:dyDescent="0.25">
      <c r="A158" s="104" t="s">
        <v>204</v>
      </c>
      <c r="B158" s="173" t="s">
        <v>125</v>
      </c>
      <c r="C158" s="173"/>
      <c r="D158" s="173"/>
      <c r="E158" s="173"/>
      <c r="F158" s="173"/>
      <c r="G158" s="173"/>
      <c r="H158" s="173"/>
      <c r="I158" s="173"/>
    </row>
    <row r="159" spans="1:12" ht="13.5" customHeight="1" x14ac:dyDescent="0.25">
      <c r="A159" s="157" t="s">
        <v>126</v>
      </c>
      <c r="B159" s="157"/>
      <c r="C159" s="157"/>
      <c r="D159" s="157"/>
      <c r="E159" s="157"/>
      <c r="F159" s="157"/>
      <c r="G159" s="157"/>
      <c r="H159" s="157"/>
      <c r="I159" s="157"/>
    </row>
    <row r="160" spans="1:12" ht="13.5" customHeight="1" x14ac:dyDescent="0.25">
      <c r="A160" s="139" t="s">
        <v>127</v>
      </c>
      <c r="B160" s="139"/>
      <c r="C160" s="106" t="s">
        <v>128</v>
      </c>
      <c r="D160" s="134" t="s">
        <v>129</v>
      </c>
      <c r="E160" s="134"/>
      <c r="F160" s="106" t="s">
        <v>130</v>
      </c>
      <c r="G160" s="214" t="s">
        <v>131</v>
      </c>
      <c r="H160" s="206" t="s">
        <v>132</v>
      </c>
      <c r="I160" s="206"/>
    </row>
    <row r="161" spans="1:10" ht="13.5" customHeight="1" x14ac:dyDescent="0.25">
      <c r="A161" s="176">
        <f>I116</f>
        <v>4456.5605314981094</v>
      </c>
      <c r="B161" s="176"/>
      <c r="C161" s="121">
        <f>I147</f>
        <v>0</v>
      </c>
      <c r="D161" s="177">
        <f>A161+C161</f>
        <v>4456.5605314981094</v>
      </c>
      <c r="E161" s="177"/>
      <c r="F161" s="106" t="str">
        <f>B151</f>
        <v>PIS</v>
      </c>
      <c r="G161" s="217">
        <v>1.6500000000000001E-2</v>
      </c>
      <c r="H161" s="207">
        <v>6.4999999999999997E-3</v>
      </c>
      <c r="I161" s="207"/>
      <c r="J161" s="32"/>
    </row>
    <row r="162" spans="1:10" ht="13.5" customHeight="1" x14ac:dyDescent="0.25">
      <c r="A162" s="213" t="s">
        <v>133</v>
      </c>
      <c r="B162" s="213"/>
      <c r="C162" s="214">
        <v>1</v>
      </c>
      <c r="D162" s="215">
        <f>G166/1</f>
        <v>0.1225</v>
      </c>
      <c r="E162" s="216">
        <f>C162-D162</f>
        <v>0.87749999999999995</v>
      </c>
      <c r="F162" s="106" t="str">
        <f>B152</f>
        <v>COFINS</v>
      </c>
      <c r="G162" s="217">
        <v>7.5999999999999998E-2</v>
      </c>
      <c r="H162" s="207">
        <v>0.03</v>
      </c>
      <c r="I162" s="207"/>
    </row>
    <row r="163" spans="1:10" ht="13.5" customHeight="1" x14ac:dyDescent="0.25">
      <c r="A163" s="209" t="s">
        <v>134</v>
      </c>
      <c r="B163" s="209"/>
      <c r="C163" s="210">
        <v>1</v>
      </c>
      <c r="D163" s="211">
        <f>H166</f>
        <v>6.6500000000000004E-2</v>
      </c>
      <c r="E163" s="212">
        <f>C163-D163</f>
        <v>0.9335</v>
      </c>
      <c r="F163" s="106" t="str">
        <f>B153</f>
        <v>ISS</v>
      </c>
      <c r="G163" s="217">
        <f>I11</f>
        <v>0.03</v>
      </c>
      <c r="H163" s="207">
        <f>I11</f>
        <v>0.03</v>
      </c>
      <c r="I163" s="207"/>
    </row>
    <row r="164" spans="1:10" ht="13.5" customHeight="1" x14ac:dyDescent="0.25">
      <c r="A164" s="174" t="s">
        <v>135</v>
      </c>
      <c r="B164" s="174"/>
      <c r="C164" s="106">
        <v>1</v>
      </c>
      <c r="D164" s="61">
        <v>0.09</v>
      </c>
      <c r="E164" s="62">
        <f>C164-D164</f>
        <v>0.91</v>
      </c>
      <c r="F164" s="106" t="s">
        <v>136</v>
      </c>
      <c r="G164" s="217">
        <v>0</v>
      </c>
      <c r="H164" s="207">
        <v>0</v>
      </c>
      <c r="I164" s="207"/>
    </row>
    <row r="165" spans="1:10" ht="13.5" customHeight="1" x14ac:dyDescent="0.25">
      <c r="A165" s="175" t="s">
        <v>137</v>
      </c>
      <c r="B165" s="175" t="s">
        <v>138</v>
      </c>
      <c r="C165" s="175"/>
      <c r="D165" s="175"/>
      <c r="E165" s="175"/>
      <c r="F165" s="113" t="s">
        <v>207</v>
      </c>
      <c r="G165" s="217">
        <v>0</v>
      </c>
      <c r="H165" s="207">
        <v>0</v>
      </c>
      <c r="I165" s="207"/>
    </row>
    <row r="166" spans="1:10" ht="18" customHeight="1" x14ac:dyDescent="0.25">
      <c r="A166" s="175"/>
      <c r="B166" s="175"/>
      <c r="C166" s="175"/>
      <c r="D166" s="175"/>
      <c r="E166" s="175"/>
      <c r="F166" s="115" t="s">
        <v>139</v>
      </c>
      <c r="G166" s="218">
        <f>SUM(G161:G165)</f>
        <v>0.1225</v>
      </c>
      <c r="H166" s="208">
        <f>SUM(H161:I165)</f>
        <v>6.6500000000000004E-2</v>
      </c>
      <c r="I166" s="208"/>
    </row>
    <row r="167" spans="1:10" ht="18" customHeight="1" x14ac:dyDescent="0.25">
      <c r="A167" s="104" t="s">
        <v>206</v>
      </c>
      <c r="B167" s="173" t="s">
        <v>141</v>
      </c>
      <c r="C167" s="173"/>
      <c r="D167" s="173"/>
      <c r="E167" s="173"/>
      <c r="F167" s="173"/>
      <c r="G167" s="173"/>
      <c r="H167" s="173"/>
      <c r="I167" s="173"/>
    </row>
    <row r="168" spans="1:10" ht="4.5" customHeight="1" x14ac:dyDescent="0.25">
      <c r="A168" s="63"/>
      <c r="B168" s="178"/>
      <c r="C168" s="178"/>
      <c r="D168" s="178"/>
      <c r="E168" s="178"/>
      <c r="F168" s="178"/>
      <c r="G168" s="178"/>
      <c r="H168" s="178"/>
      <c r="I168" s="178"/>
    </row>
    <row r="169" spans="1:10" ht="12" customHeight="1" x14ac:dyDescent="0.25">
      <c r="A169" s="162" t="s">
        <v>142</v>
      </c>
      <c r="B169" s="162"/>
      <c r="C169" s="162"/>
      <c r="D169" s="162"/>
      <c r="E169" s="162"/>
      <c r="F169" s="162"/>
      <c r="G169" s="162"/>
      <c r="H169" s="45">
        <f>H156</f>
        <v>7.5783475783475787E-2</v>
      </c>
      <c r="I169" s="46">
        <f>I156</f>
        <v>337.73364711638101</v>
      </c>
    </row>
    <row r="170" spans="1:10" ht="4.5" customHeight="1" x14ac:dyDescent="0.25"/>
    <row r="171" spans="1:10" ht="11.25" customHeight="1" x14ac:dyDescent="0.25">
      <c r="A171" s="179" t="s">
        <v>143</v>
      </c>
      <c r="B171" s="179"/>
      <c r="C171" s="179"/>
      <c r="D171" s="179"/>
      <c r="E171" s="179"/>
      <c r="F171" s="179"/>
      <c r="G171" s="179"/>
      <c r="H171" s="179"/>
      <c r="I171" s="179"/>
    </row>
    <row r="172" spans="1:10" ht="11.25" customHeight="1" x14ac:dyDescent="0.25">
      <c r="A172" s="144" t="s">
        <v>30</v>
      </c>
      <c r="B172" s="144"/>
      <c r="C172" s="144"/>
      <c r="D172" s="144"/>
      <c r="E172" s="144"/>
      <c r="F172" s="144"/>
      <c r="G172" s="144"/>
      <c r="H172" s="144"/>
      <c r="I172" s="144"/>
    </row>
    <row r="173" spans="1:10" ht="15" customHeight="1" x14ac:dyDescent="0.25">
      <c r="A173" s="106">
        <v>1</v>
      </c>
      <c r="B173" s="125" t="s">
        <v>144</v>
      </c>
      <c r="C173" s="125"/>
      <c r="D173" s="125"/>
      <c r="E173" s="125"/>
      <c r="F173" s="125"/>
      <c r="G173" s="125"/>
      <c r="H173" s="21">
        <f>I173/$G$196</f>
        <v>0.43760920681208271</v>
      </c>
      <c r="I173" s="64">
        <f>I46</f>
        <v>2098.0272727272727</v>
      </c>
    </row>
    <row r="174" spans="1:10" ht="15" customHeight="1" x14ac:dyDescent="0.25">
      <c r="A174" s="106">
        <v>2</v>
      </c>
      <c r="B174" s="125" t="s">
        <v>145</v>
      </c>
      <c r="C174" s="125"/>
      <c r="D174" s="125"/>
      <c r="E174" s="125"/>
      <c r="F174" s="125"/>
      <c r="G174" s="125"/>
      <c r="H174" s="21">
        <f>I174/$G$196</f>
        <v>0.34480193195241082</v>
      </c>
      <c r="I174" s="64">
        <f>I66+I78+I85+I89</f>
        <v>1653.0818951344729</v>
      </c>
    </row>
    <row r="175" spans="1:10" ht="15" customHeight="1" x14ac:dyDescent="0.25">
      <c r="A175" s="106">
        <v>3</v>
      </c>
      <c r="B175" s="125" t="s">
        <v>146</v>
      </c>
      <c r="C175" s="125"/>
      <c r="D175" s="125"/>
      <c r="E175" s="125"/>
      <c r="F175" s="125"/>
      <c r="G175" s="125"/>
      <c r="H175" s="21">
        <f>I175/$G$196</f>
        <v>0.14714394598126912</v>
      </c>
      <c r="I175" s="64">
        <f>I102</f>
        <v>705.45136363636357</v>
      </c>
    </row>
    <row r="176" spans="1:10" s="26" customFormat="1" ht="15" customHeight="1" x14ac:dyDescent="0.25">
      <c r="A176" s="162" t="s">
        <v>147</v>
      </c>
      <c r="B176" s="162"/>
      <c r="C176" s="162"/>
      <c r="D176" s="162"/>
      <c r="E176" s="162"/>
      <c r="F176" s="162"/>
      <c r="G176" s="162"/>
      <c r="H176" s="45">
        <f>H173+H174+H175</f>
        <v>0.92955508474576265</v>
      </c>
      <c r="I176" s="46">
        <f>SUM(I173:I175)</f>
        <v>4456.5605314981094</v>
      </c>
      <c r="J176" s="33"/>
    </row>
    <row r="177" spans="1:11" ht="4.5" customHeight="1" x14ac:dyDescent="0.25"/>
    <row r="178" spans="1:11" ht="11.25" customHeight="1" x14ac:dyDescent="0.25">
      <c r="A178" s="144" t="s">
        <v>95</v>
      </c>
      <c r="B178" s="144"/>
      <c r="C178" s="144"/>
      <c r="D178" s="144"/>
      <c r="E178" s="144"/>
      <c r="F178" s="144"/>
      <c r="G178" s="144"/>
      <c r="H178" s="144"/>
      <c r="I178" s="144"/>
    </row>
    <row r="179" spans="1:11" ht="15" customHeight="1" x14ac:dyDescent="0.25">
      <c r="A179" s="106">
        <v>1</v>
      </c>
      <c r="B179" s="125" t="s">
        <v>148</v>
      </c>
      <c r="C179" s="125"/>
      <c r="D179" s="125"/>
      <c r="E179" s="125"/>
      <c r="F179" s="125"/>
      <c r="G179" s="125"/>
      <c r="H179" s="21">
        <f>I179/$G$196</f>
        <v>0</v>
      </c>
      <c r="I179" s="121">
        <f>I127</f>
        <v>0</v>
      </c>
    </row>
    <row r="180" spans="1:11" ht="15" customHeight="1" x14ac:dyDescent="0.25">
      <c r="A180" s="106">
        <v>2</v>
      </c>
      <c r="B180" s="125" t="s">
        <v>149</v>
      </c>
      <c r="C180" s="125"/>
      <c r="D180" s="125"/>
      <c r="E180" s="125"/>
      <c r="F180" s="125"/>
      <c r="G180" s="125"/>
      <c r="H180" s="21">
        <f>I180/$G$196</f>
        <v>0</v>
      </c>
      <c r="I180" s="121">
        <f>I137</f>
        <v>0</v>
      </c>
    </row>
    <row r="181" spans="1:11" ht="15" customHeight="1" x14ac:dyDescent="0.25">
      <c r="A181" s="106">
        <v>3</v>
      </c>
      <c r="B181" s="125" t="s">
        <v>150</v>
      </c>
      <c r="C181" s="125"/>
      <c r="D181" s="125"/>
      <c r="E181" s="125"/>
      <c r="F181" s="125"/>
      <c r="G181" s="125"/>
      <c r="H181" s="21">
        <f>I181/$G$196</f>
        <v>0</v>
      </c>
      <c r="I181" s="121">
        <f>I141</f>
        <v>0</v>
      </c>
    </row>
    <row r="182" spans="1:11" ht="15" customHeight="1" x14ac:dyDescent="0.25">
      <c r="A182" s="162" t="s">
        <v>151</v>
      </c>
      <c r="B182" s="162"/>
      <c r="C182" s="162"/>
      <c r="D182" s="162"/>
      <c r="E182" s="162"/>
      <c r="F182" s="162"/>
      <c r="G182" s="162"/>
      <c r="H182" s="45">
        <f>H179+H180+H181</f>
        <v>0</v>
      </c>
      <c r="I182" s="46">
        <f>I179+I180+I181</f>
        <v>0</v>
      </c>
    </row>
    <row r="183" spans="1:11" ht="4.5" customHeight="1" x14ac:dyDescent="0.25"/>
    <row r="184" spans="1:11" ht="11.25" customHeight="1" x14ac:dyDescent="0.25">
      <c r="A184" s="144" t="s">
        <v>118</v>
      </c>
      <c r="B184" s="144"/>
      <c r="C184" s="144"/>
      <c r="D184" s="144"/>
      <c r="E184" s="144"/>
      <c r="F184" s="144"/>
      <c r="G184" s="144"/>
      <c r="H184" s="144"/>
      <c r="I184" s="144"/>
    </row>
    <row r="185" spans="1:11" ht="15" customHeight="1" x14ac:dyDescent="0.25">
      <c r="A185" s="106">
        <v>1</v>
      </c>
      <c r="B185" s="125" t="s">
        <v>152</v>
      </c>
      <c r="C185" s="125"/>
      <c r="D185" s="125"/>
      <c r="E185" s="125"/>
      <c r="F185" s="125"/>
      <c r="G185" s="125"/>
      <c r="H185" s="21">
        <f>I185/$G$196</f>
        <v>7.0444915254237309E-2</v>
      </c>
      <c r="I185" s="121">
        <f>I156</f>
        <v>337.73364711638101</v>
      </c>
    </row>
    <row r="186" spans="1:11" ht="15" customHeight="1" x14ac:dyDescent="0.25">
      <c r="A186" s="162" t="s">
        <v>153</v>
      </c>
      <c r="B186" s="162"/>
      <c r="C186" s="162"/>
      <c r="D186" s="162"/>
      <c r="E186" s="162"/>
      <c r="F186" s="162"/>
      <c r="G186" s="162"/>
      <c r="H186" s="45">
        <f>H185</f>
        <v>7.0444915254237309E-2</v>
      </c>
      <c r="I186" s="46">
        <f>I156</f>
        <v>337.73364711638101</v>
      </c>
      <c r="K186" s="39"/>
    </row>
    <row r="187" spans="1:11" ht="4.5" customHeight="1" x14ac:dyDescent="0.25"/>
    <row r="188" spans="1:11" ht="11.25" customHeight="1" x14ac:dyDescent="0.25">
      <c r="A188" s="184" t="s">
        <v>174</v>
      </c>
      <c r="B188" s="184"/>
      <c r="C188" s="184"/>
      <c r="D188" s="184"/>
      <c r="E188" s="184"/>
      <c r="F188" s="184"/>
      <c r="G188" s="184"/>
      <c r="H188" s="184"/>
      <c r="I188" s="184"/>
    </row>
    <row r="189" spans="1:11" ht="4.9000000000000004" customHeight="1" x14ac:dyDescent="0.25">
      <c r="A189" s="180"/>
      <c r="B189" s="180"/>
      <c r="C189" s="180"/>
      <c r="D189" s="180"/>
      <c r="E189" s="180"/>
      <c r="F189" s="180"/>
      <c r="G189" s="180"/>
      <c r="H189" s="180"/>
      <c r="I189" s="180"/>
    </row>
    <row r="190" spans="1:11" ht="22.5" customHeight="1" x14ac:dyDescent="0.25">
      <c r="A190" s="181" t="s">
        <v>187</v>
      </c>
      <c r="B190" s="182"/>
      <c r="C190" s="182"/>
      <c r="D190" s="182"/>
      <c r="E190" s="182"/>
      <c r="F190" s="182"/>
      <c r="G190" s="182"/>
      <c r="H190" s="183"/>
      <c r="I190" s="87">
        <f>I123*H196</f>
        <v>0</v>
      </c>
    </row>
    <row r="191" spans="1:11" ht="4.5" customHeight="1" x14ac:dyDescent="0.25">
      <c r="A191" s="107"/>
      <c r="B191" s="107"/>
      <c r="C191" s="107"/>
      <c r="D191" s="107"/>
      <c r="E191" s="107"/>
      <c r="F191" s="107"/>
      <c r="G191" s="88"/>
      <c r="H191" s="88"/>
      <c r="I191" s="88"/>
    </row>
    <row r="192" spans="1:11" ht="40.5" customHeight="1" x14ac:dyDescent="0.25">
      <c r="A192" s="184" t="s">
        <v>172</v>
      </c>
      <c r="B192" s="184"/>
      <c r="C192" s="184"/>
      <c r="D192" s="184"/>
      <c r="E192" s="184"/>
      <c r="F192" s="181"/>
      <c r="G192" s="185" t="s">
        <v>176</v>
      </c>
      <c r="H192" s="186"/>
      <c r="I192" s="187"/>
    </row>
    <row r="193" spans="1:9" ht="11.25" customHeight="1" x14ac:dyDescent="0.25">
      <c r="A193" s="184"/>
      <c r="B193" s="184"/>
      <c r="C193" s="184"/>
      <c r="D193" s="184"/>
      <c r="E193" s="184"/>
      <c r="F193" s="184"/>
      <c r="G193" s="89"/>
      <c r="H193" s="90"/>
      <c r="I193" s="91">
        <f>((H70+H76+H77+H82+H83+H84)+((H70+H76+H77+H82+H83+H84)*H66))*I46*H196</f>
        <v>807.78714334232734</v>
      </c>
    </row>
    <row r="194" spans="1:9" ht="4.9000000000000004" customHeight="1" x14ac:dyDescent="0.25">
      <c r="A194" s="180"/>
      <c r="B194" s="180"/>
      <c r="C194" s="180"/>
      <c r="D194" s="180"/>
      <c r="E194" s="180"/>
      <c r="F194" s="180"/>
      <c r="G194" s="180"/>
      <c r="H194" s="180"/>
      <c r="I194" s="180"/>
    </row>
    <row r="195" spans="1:9" ht="35.450000000000003" customHeight="1" x14ac:dyDescent="0.25">
      <c r="A195" s="188" t="s">
        <v>173</v>
      </c>
      <c r="B195" s="189"/>
      <c r="C195" s="189"/>
      <c r="D195" s="189"/>
      <c r="E195" s="189"/>
      <c r="F195" s="190"/>
      <c r="G195" s="73" t="s">
        <v>154</v>
      </c>
      <c r="H195" s="73" t="s">
        <v>155</v>
      </c>
      <c r="I195" s="73" t="s">
        <v>156</v>
      </c>
    </row>
    <row r="196" spans="1:9" ht="14.45" customHeight="1" x14ac:dyDescent="0.25">
      <c r="A196" s="191"/>
      <c r="B196" s="192"/>
      <c r="C196" s="192"/>
      <c r="D196" s="192"/>
      <c r="E196" s="192"/>
      <c r="F196" s="193"/>
      <c r="G196" s="81">
        <f>I176+I182+I186</f>
        <v>4794.2941786144902</v>
      </c>
      <c r="H196" s="108">
        <f>IF(D6="12x36",2,1)</f>
        <v>1</v>
      </c>
      <c r="I196" s="82">
        <f>G196*H196</f>
        <v>4794.2941786144902</v>
      </c>
    </row>
  </sheetData>
  <mergeCells count="183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5:B105"/>
    <mergeCell ref="A106:B106"/>
    <mergeCell ref="A108:I108"/>
    <mergeCell ref="A109:B109"/>
    <mergeCell ref="A110:B110"/>
    <mergeCell ref="A112:E112"/>
    <mergeCell ref="F112:I112"/>
    <mergeCell ref="B99:G99"/>
    <mergeCell ref="B100:G100"/>
    <mergeCell ref="B101:G101"/>
    <mergeCell ref="A102:G102"/>
    <mergeCell ref="B103:G103"/>
    <mergeCell ref="A104:I104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96"/>
  <sheetViews>
    <sheetView showGridLines="0" view="pageBreakPreview" zoomScale="130" zoomScaleNormal="130" zoomScaleSheetLayoutView="130" zoomScalePageLayoutView="130" workbookViewId="0">
      <selection activeCell="K8" sqref="K8"/>
    </sheetView>
  </sheetViews>
  <sheetFormatPr defaultColWidth="9.28515625" defaultRowHeight="11.25" x14ac:dyDescent="0.25"/>
  <cols>
    <col min="1" max="1" width="2.7109375" style="110" customWidth="1"/>
    <col min="2" max="2" width="11.42578125" style="110" customWidth="1"/>
    <col min="3" max="3" width="12.28515625" style="110" customWidth="1"/>
    <col min="4" max="4" width="12.7109375" style="110" customWidth="1"/>
    <col min="5" max="5" width="12.28515625" style="110" customWidth="1"/>
    <col min="6" max="6" width="11.5703125" style="110" customWidth="1"/>
    <col min="7" max="7" width="11.42578125" style="110" customWidth="1"/>
    <col min="8" max="8" width="9.42578125" style="110" customWidth="1"/>
    <col min="9" max="9" width="11.5703125" style="110" customWidth="1"/>
    <col min="10" max="10" width="11.28515625" style="2" customWidth="1"/>
    <col min="11" max="11" width="10" style="110" customWidth="1"/>
    <col min="12" max="12" width="9.28515625" style="110"/>
    <col min="13" max="15" width="22.42578125" style="110" customWidth="1"/>
    <col min="16" max="16384" width="9.28515625" style="110"/>
  </cols>
  <sheetData>
    <row r="1" spans="1:11" ht="27.75" customHeight="1" x14ac:dyDescent="0.25">
      <c r="A1" s="126" t="s">
        <v>0</v>
      </c>
      <c r="B1" s="126"/>
      <c r="C1" s="126"/>
      <c r="D1" s="126"/>
      <c r="E1" s="126"/>
      <c r="F1" s="126"/>
      <c r="G1" s="126"/>
      <c r="H1" s="126"/>
      <c r="I1" s="126"/>
      <c r="K1" s="3"/>
    </row>
    <row r="2" spans="1:11" ht="22.5" customHeight="1" x14ac:dyDescent="0.25">
      <c r="A2" s="126" t="s">
        <v>1</v>
      </c>
      <c r="B2" s="126"/>
      <c r="C2" s="127" t="s">
        <v>208</v>
      </c>
      <c r="D2" s="127"/>
      <c r="E2" s="128" t="s">
        <v>236</v>
      </c>
      <c r="F2" s="128"/>
      <c r="G2" s="128"/>
      <c r="H2" s="128"/>
      <c r="I2" s="128"/>
    </row>
    <row r="3" spans="1:11" ht="11.25" customHeight="1" x14ac:dyDescent="0.25">
      <c r="A3" s="126" t="s">
        <v>2</v>
      </c>
      <c r="B3" s="126"/>
      <c r="C3" s="4"/>
      <c r="D3" s="122"/>
      <c r="E3" s="6" t="s">
        <v>3</v>
      </c>
      <c r="F3" s="4"/>
      <c r="G3" s="122"/>
      <c r="H3" s="122"/>
      <c r="I3" s="122"/>
    </row>
    <row r="4" spans="1:11" ht="4.5" customHeight="1" x14ac:dyDescent="0.25"/>
    <row r="5" spans="1:11" ht="18.75" customHeight="1" x14ac:dyDescent="0.25">
      <c r="A5" s="124" t="s">
        <v>4</v>
      </c>
      <c r="B5" s="124"/>
      <c r="C5" s="124"/>
      <c r="D5" s="129" t="s">
        <v>212</v>
      </c>
      <c r="E5" s="129"/>
      <c r="F5" s="129"/>
      <c r="G5" s="130" t="str">
        <f>IF(D6="12x36","Regime de trabalho:","Quantidade de HORAS/MÊS")</f>
        <v>Quantidade de HORAS/MÊS</v>
      </c>
      <c r="H5" s="130"/>
      <c r="I5" s="131">
        <f>IF(D6="12x36",D6,5*D6)</f>
        <v>200</v>
      </c>
    </row>
    <row r="6" spans="1:11" ht="18.75" customHeight="1" x14ac:dyDescent="0.25">
      <c r="A6" s="124" t="str">
        <f>IF(D6="12x36","Regime de trabalho:","Regime de trabalho (horas semanais):")</f>
        <v>Regime de trabalho (horas semanais):</v>
      </c>
      <c r="B6" s="124"/>
      <c r="C6" s="124"/>
      <c r="D6" s="124">
        <v>40</v>
      </c>
      <c r="E6" s="124"/>
      <c r="F6" s="124"/>
      <c r="G6" s="130"/>
      <c r="H6" s="130"/>
      <c r="I6" s="131"/>
    </row>
    <row r="7" spans="1:11" ht="22.5" customHeight="1" x14ac:dyDescent="0.25">
      <c r="A7" s="124" t="s">
        <v>5</v>
      </c>
      <c r="B7" s="124"/>
      <c r="C7" s="124"/>
      <c r="D7" s="125" t="s">
        <v>210</v>
      </c>
      <c r="E7" s="125"/>
      <c r="F7" s="125"/>
      <c r="G7" s="132" t="s">
        <v>6</v>
      </c>
      <c r="H7" s="132"/>
      <c r="I7" s="123" t="s">
        <v>175</v>
      </c>
    </row>
    <row r="8" spans="1:11" ht="22.5" customHeight="1" x14ac:dyDescent="0.25">
      <c r="A8" s="124" t="s">
        <v>7</v>
      </c>
      <c r="B8" s="124"/>
      <c r="C8" s="124"/>
      <c r="D8" s="125" t="s">
        <v>14</v>
      </c>
      <c r="E8" s="125"/>
      <c r="F8" s="125"/>
      <c r="G8" s="132"/>
      <c r="H8" s="132"/>
      <c r="I8" s="123"/>
    </row>
    <row r="9" spans="1:11" ht="24.75" customHeight="1" x14ac:dyDescent="0.25">
      <c r="A9" s="124" t="s">
        <v>8</v>
      </c>
      <c r="B9" s="124"/>
      <c r="C9" s="124"/>
      <c r="D9" s="124" t="s">
        <v>221</v>
      </c>
      <c r="E9" s="124"/>
      <c r="F9" s="124"/>
      <c r="G9" s="132" t="s">
        <v>9</v>
      </c>
      <c r="H9" s="132"/>
      <c r="I9" s="112" t="s">
        <v>175</v>
      </c>
    </row>
    <row r="10" spans="1:11" ht="32.25" customHeight="1" x14ac:dyDescent="0.25">
      <c r="A10" s="133" t="s">
        <v>168</v>
      </c>
      <c r="B10" s="133"/>
      <c r="C10" s="133"/>
      <c r="D10" s="133"/>
      <c r="E10" s="133"/>
      <c r="F10" s="133"/>
      <c r="G10" s="111" t="s">
        <v>10</v>
      </c>
      <c r="H10" s="114">
        <v>220</v>
      </c>
      <c r="I10" s="10">
        <v>2307.83</v>
      </c>
    </row>
    <row r="11" spans="1:11" ht="11.25" customHeight="1" x14ac:dyDescent="0.25">
      <c r="A11" s="134" t="s">
        <v>11</v>
      </c>
      <c r="B11" s="134"/>
      <c r="C11" s="134"/>
      <c r="D11" s="134"/>
      <c r="E11" s="134"/>
      <c r="F11" s="134"/>
      <c r="G11" s="114" t="str">
        <f>D9</f>
        <v>Alegrete</v>
      </c>
      <c r="H11" s="114" t="s">
        <v>12</v>
      </c>
      <c r="I11" s="11">
        <v>0.03</v>
      </c>
    </row>
    <row r="12" spans="1:11" ht="15" customHeight="1" x14ac:dyDescent="0.25">
      <c r="A12" s="134" t="s">
        <v>13</v>
      </c>
      <c r="B12" s="134"/>
      <c r="C12" s="134"/>
      <c r="D12" s="134"/>
      <c r="E12" s="134"/>
      <c r="F12" s="134"/>
      <c r="G12" s="135" t="s">
        <v>14</v>
      </c>
      <c r="H12" s="114" t="s">
        <v>15</v>
      </c>
      <c r="I12" s="10">
        <v>4.8</v>
      </c>
    </row>
    <row r="13" spans="1:11" x14ac:dyDescent="0.25">
      <c r="A13" s="134"/>
      <c r="B13" s="134"/>
      <c r="C13" s="134"/>
      <c r="D13" s="134"/>
      <c r="E13" s="134"/>
      <c r="F13" s="134"/>
      <c r="G13" s="135"/>
      <c r="H13" s="114" t="s">
        <v>16</v>
      </c>
      <c r="I13" s="12">
        <v>22</v>
      </c>
    </row>
    <row r="14" spans="1:11" x14ac:dyDescent="0.25">
      <c r="A14" s="134"/>
      <c r="B14" s="134"/>
      <c r="C14" s="134"/>
      <c r="D14" s="134"/>
      <c r="E14" s="134"/>
      <c r="F14" s="134"/>
      <c r="G14" s="135"/>
      <c r="H14" s="114" t="s">
        <v>17</v>
      </c>
      <c r="I14" s="112">
        <v>0.06</v>
      </c>
    </row>
    <row r="15" spans="1:11" ht="11.25" customHeight="1" x14ac:dyDescent="0.25">
      <c r="A15" s="134" t="s">
        <v>167</v>
      </c>
      <c r="B15" s="134"/>
      <c r="C15" s="134"/>
      <c r="D15" s="134"/>
      <c r="E15" s="134"/>
      <c r="F15" s="134"/>
      <c r="G15" s="135" t="s">
        <v>14</v>
      </c>
      <c r="H15" s="114" t="s">
        <v>15</v>
      </c>
      <c r="I15" s="10">
        <v>27.15</v>
      </c>
    </row>
    <row r="16" spans="1:11" ht="11.25" customHeight="1" x14ac:dyDescent="0.25">
      <c r="A16" s="134"/>
      <c r="B16" s="134"/>
      <c r="C16" s="134"/>
      <c r="D16" s="134"/>
      <c r="E16" s="134"/>
      <c r="F16" s="134"/>
      <c r="G16" s="135"/>
      <c r="H16" s="114" t="s">
        <v>16</v>
      </c>
      <c r="I16" s="12">
        <v>22</v>
      </c>
    </row>
    <row r="17" spans="1:9" x14ac:dyDescent="0.25">
      <c r="A17" s="134"/>
      <c r="B17" s="134"/>
      <c r="C17" s="134"/>
      <c r="D17" s="134"/>
      <c r="E17" s="134"/>
      <c r="F17" s="134"/>
      <c r="G17" s="135"/>
      <c r="H17" s="114" t="s">
        <v>17</v>
      </c>
      <c r="I17" s="112">
        <v>0.19</v>
      </c>
    </row>
    <row r="18" spans="1:9" ht="11.25" customHeight="1" x14ac:dyDescent="0.25">
      <c r="A18" s="134" t="s">
        <v>19</v>
      </c>
      <c r="B18" s="134"/>
      <c r="C18" s="134"/>
      <c r="D18" s="134"/>
      <c r="E18" s="134"/>
      <c r="F18" s="134"/>
      <c r="G18" s="135" t="s">
        <v>14</v>
      </c>
      <c r="H18" s="114" t="s">
        <v>15</v>
      </c>
      <c r="I18" s="10" t="s">
        <v>175</v>
      </c>
    </row>
    <row r="19" spans="1:9" x14ac:dyDescent="0.25">
      <c r="A19" s="134"/>
      <c r="B19" s="134"/>
      <c r="C19" s="134"/>
      <c r="D19" s="134"/>
      <c r="E19" s="134"/>
      <c r="F19" s="134"/>
      <c r="G19" s="135"/>
      <c r="H19" s="114" t="s">
        <v>16</v>
      </c>
      <c r="I19" s="12" t="s">
        <v>175</v>
      </c>
    </row>
    <row r="20" spans="1:9" x14ac:dyDescent="0.25">
      <c r="A20" s="140"/>
      <c r="B20" s="140"/>
      <c r="C20" s="140"/>
      <c r="D20" s="140"/>
      <c r="E20" s="140"/>
      <c r="F20" s="140"/>
      <c r="G20" s="135"/>
      <c r="H20" s="114" t="s">
        <v>17</v>
      </c>
      <c r="I20" s="112" t="s">
        <v>175</v>
      </c>
    </row>
    <row r="21" spans="1:9" ht="14.25" customHeight="1" x14ac:dyDescent="0.25">
      <c r="A21" s="139" t="s">
        <v>194</v>
      </c>
      <c r="B21" s="139"/>
      <c r="C21" s="139"/>
      <c r="D21" s="139"/>
      <c r="E21" s="139"/>
      <c r="F21" s="139"/>
      <c r="G21" s="114" t="s">
        <v>14</v>
      </c>
      <c r="H21" s="116" t="s">
        <v>20</v>
      </c>
      <c r="I21" s="98">
        <v>80</v>
      </c>
    </row>
    <row r="22" spans="1:9" ht="14.25" customHeight="1" x14ac:dyDescent="0.25">
      <c r="A22" s="139" t="s">
        <v>193</v>
      </c>
      <c r="B22" s="139"/>
      <c r="C22" s="139"/>
      <c r="D22" s="139"/>
      <c r="E22" s="139"/>
      <c r="F22" s="139"/>
      <c r="G22" s="114" t="s">
        <v>14</v>
      </c>
      <c r="H22" s="116" t="s">
        <v>20</v>
      </c>
      <c r="I22" s="98">
        <v>25.52</v>
      </c>
    </row>
    <row r="23" spans="1:9" ht="14.25" customHeight="1" x14ac:dyDescent="0.25">
      <c r="A23" s="134" t="s">
        <v>169</v>
      </c>
      <c r="B23" s="136"/>
      <c r="C23" s="136"/>
      <c r="D23" s="136"/>
      <c r="E23" s="136"/>
      <c r="F23" s="137"/>
      <c r="G23" s="97" t="s">
        <v>14</v>
      </c>
      <c r="H23" s="116" t="s">
        <v>20</v>
      </c>
      <c r="I23" s="14" t="s">
        <v>175</v>
      </c>
    </row>
    <row r="24" spans="1:9" ht="22.5" customHeight="1" x14ac:dyDescent="0.25">
      <c r="A24" s="138" t="s">
        <v>21</v>
      </c>
      <c r="B24" s="138"/>
      <c r="C24" s="138"/>
      <c r="D24" s="138"/>
      <c r="E24" s="138"/>
      <c r="F24" s="138"/>
      <c r="G24" s="116"/>
      <c r="H24" s="116" t="s">
        <v>22</v>
      </c>
      <c r="I24" s="16" t="s">
        <v>175</v>
      </c>
    </row>
    <row r="25" spans="1:9" ht="34.5" customHeight="1" x14ac:dyDescent="0.25">
      <c r="A25" s="139" t="s">
        <v>23</v>
      </c>
      <c r="B25" s="139"/>
      <c r="C25" s="139"/>
      <c r="D25" s="139"/>
      <c r="E25" s="139"/>
      <c r="F25" s="139"/>
      <c r="G25" s="114"/>
      <c r="H25" s="114" t="s">
        <v>24</v>
      </c>
      <c r="I25" s="10">
        <f>I38</f>
        <v>2098.0272727272727</v>
      </c>
    </row>
    <row r="26" spans="1:9" ht="15" customHeight="1" x14ac:dyDescent="0.25">
      <c r="A26" s="139" t="s">
        <v>25</v>
      </c>
      <c r="B26" s="139"/>
      <c r="C26" s="139"/>
      <c r="D26" s="139"/>
      <c r="E26" s="139"/>
      <c r="F26" s="139"/>
      <c r="G26" s="116"/>
      <c r="H26" s="17" t="s">
        <v>26</v>
      </c>
      <c r="I26" s="18" t="s">
        <v>175</v>
      </c>
    </row>
    <row r="27" spans="1:9" ht="15" customHeight="1" x14ac:dyDescent="0.25">
      <c r="A27" s="139"/>
      <c r="B27" s="139"/>
      <c r="C27" s="139"/>
      <c r="D27" s="139"/>
      <c r="E27" s="139"/>
      <c r="F27" s="139"/>
      <c r="G27" s="116"/>
      <c r="H27" s="19" t="s">
        <v>27</v>
      </c>
      <c r="I27" s="112" t="s">
        <v>175</v>
      </c>
    </row>
    <row r="28" spans="1:9" ht="26.25" customHeight="1" x14ac:dyDescent="0.25">
      <c r="A28" s="139" t="s">
        <v>28</v>
      </c>
      <c r="B28" s="139"/>
      <c r="C28" s="139"/>
      <c r="D28" s="139"/>
      <c r="E28" s="139"/>
      <c r="F28" s="139"/>
      <c r="G28" s="116"/>
      <c r="H28" s="114" t="s">
        <v>26</v>
      </c>
      <c r="I28" s="18" t="s">
        <v>175</v>
      </c>
    </row>
    <row r="29" spans="1:9" ht="35.25" customHeight="1" x14ac:dyDescent="0.25">
      <c r="A29" s="139" t="s">
        <v>29</v>
      </c>
      <c r="B29" s="139"/>
      <c r="C29" s="139"/>
      <c r="D29" s="139"/>
      <c r="E29" s="139"/>
      <c r="F29" s="139"/>
      <c r="G29" s="114"/>
      <c r="H29" s="111" t="s">
        <v>22</v>
      </c>
      <c r="I29" s="112">
        <v>0.1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>
        <v>10</v>
      </c>
    </row>
    <row r="31" spans="1:9" ht="1.1499999999999999" customHeight="1" x14ac:dyDescent="0.25">
      <c r="A31" s="142"/>
      <c r="B31" s="142"/>
      <c r="C31" s="142"/>
      <c r="D31" s="142"/>
      <c r="E31" s="142"/>
      <c r="F31" s="142"/>
      <c r="G31" s="142"/>
      <c r="H31" s="142"/>
      <c r="I31" s="142"/>
    </row>
    <row r="32" spans="1:9" ht="1.1499999999999999" customHeight="1" x14ac:dyDescent="0.25">
      <c r="A32" s="142"/>
      <c r="B32" s="142"/>
      <c r="C32" s="142"/>
      <c r="D32" s="142"/>
      <c r="E32" s="142"/>
      <c r="F32" s="142"/>
      <c r="G32" s="142"/>
      <c r="H32" s="142"/>
      <c r="I32" s="142"/>
    </row>
    <row r="33" spans="1:10" ht="1.1499999999999999" customHeight="1" x14ac:dyDescent="0.25">
      <c r="A33" s="142"/>
      <c r="B33" s="142"/>
      <c r="C33" s="142"/>
      <c r="D33" s="142"/>
      <c r="E33" s="142"/>
      <c r="F33" s="142"/>
      <c r="G33" s="142"/>
      <c r="H33" s="142"/>
      <c r="I33" s="142"/>
    </row>
    <row r="34" spans="1:10" ht="1.1499999999999999" customHeight="1" x14ac:dyDescent="0.25">
      <c r="A34" s="142"/>
      <c r="B34" s="142"/>
      <c r="C34" s="142"/>
      <c r="D34" s="142"/>
      <c r="E34" s="142"/>
      <c r="F34" s="142"/>
      <c r="G34" s="142"/>
      <c r="H34" s="142"/>
      <c r="I34" s="142"/>
    </row>
    <row r="35" spans="1:10" ht="1.1499999999999999" customHeight="1" x14ac:dyDescent="0.25">
      <c r="A35" s="143"/>
      <c r="B35" s="143"/>
      <c r="C35" s="143"/>
      <c r="D35" s="143"/>
      <c r="E35" s="143"/>
      <c r="F35" s="143"/>
      <c r="G35" s="143"/>
      <c r="H35" s="143"/>
      <c r="I35" s="143"/>
    </row>
    <row r="36" spans="1:10" ht="8.25" customHeight="1" x14ac:dyDescent="0.25">
      <c r="A36" s="144" t="s">
        <v>30</v>
      </c>
      <c r="B36" s="144"/>
      <c r="C36" s="144"/>
      <c r="D36" s="144"/>
      <c r="E36" s="144"/>
      <c r="F36" s="144"/>
      <c r="G36" s="144"/>
      <c r="H36" s="144"/>
      <c r="I36" s="144"/>
    </row>
    <row r="37" spans="1:10" ht="33.75" customHeight="1" x14ac:dyDescent="0.25">
      <c r="A37" s="20" t="s">
        <v>31</v>
      </c>
      <c r="B37" s="145" t="s">
        <v>32</v>
      </c>
      <c r="C37" s="145"/>
      <c r="D37" s="145"/>
      <c r="E37" s="145"/>
      <c r="F37" s="145"/>
      <c r="G37" s="145"/>
      <c r="H37" s="20" t="s">
        <v>33</v>
      </c>
      <c r="I37" s="20" t="s">
        <v>34</v>
      </c>
    </row>
    <row r="38" spans="1:10" ht="15" customHeight="1" x14ac:dyDescent="0.25">
      <c r="A38" s="106">
        <v>1</v>
      </c>
      <c r="B38" s="125" t="s">
        <v>35</v>
      </c>
      <c r="C38" s="125"/>
      <c r="D38" s="125"/>
      <c r="E38" s="125"/>
      <c r="F38" s="125"/>
      <c r="G38" s="125"/>
      <c r="H38" s="21">
        <f t="shared" ref="H38:H45" si="0">I38/$I$46</f>
        <v>1</v>
      </c>
      <c r="I38" s="121">
        <f>IF(D6="12x36",I10,I10/H10*I5)</f>
        <v>2098.0272727272727</v>
      </c>
    </row>
    <row r="39" spans="1:10" ht="15" customHeight="1" x14ac:dyDescent="0.25">
      <c r="A39" s="106">
        <f t="shared" ref="A39:A45" si="1">A38+1</f>
        <v>2</v>
      </c>
      <c r="B39" s="125" t="s">
        <v>36</v>
      </c>
      <c r="C39" s="125"/>
      <c r="D39" s="125"/>
      <c r="E39" s="125"/>
      <c r="F39" s="125"/>
      <c r="G39" s="125"/>
      <c r="H39" s="21">
        <f t="shared" si="0"/>
        <v>0</v>
      </c>
      <c r="I39" s="121">
        <f>IF(I9=30%,I38*I9,0)</f>
        <v>0</v>
      </c>
    </row>
    <row r="40" spans="1:10" ht="15" customHeight="1" x14ac:dyDescent="0.25">
      <c r="A40" s="106">
        <f t="shared" si="1"/>
        <v>3</v>
      </c>
      <c r="B40" s="125" t="s">
        <v>199</v>
      </c>
      <c r="C40" s="125"/>
      <c r="D40" s="125"/>
      <c r="E40" s="125"/>
      <c r="F40" s="125"/>
      <c r="G40" s="125"/>
      <c r="H40" s="21">
        <f t="shared" si="0"/>
        <v>0</v>
      </c>
      <c r="I40" s="121">
        <f>IF(I7=10%,I25*I7,0)</f>
        <v>0</v>
      </c>
    </row>
    <row r="41" spans="1:10" ht="15" customHeight="1" x14ac:dyDescent="0.25">
      <c r="A41" s="106">
        <f t="shared" si="1"/>
        <v>4</v>
      </c>
      <c r="B41" s="125" t="s">
        <v>198</v>
      </c>
      <c r="C41" s="125"/>
      <c r="D41" s="125"/>
      <c r="E41" s="125"/>
      <c r="F41" s="125"/>
      <c r="G41" s="125"/>
      <c r="H41" s="21">
        <f t="shared" si="0"/>
        <v>0</v>
      </c>
      <c r="I41" s="121">
        <f>IF(I7=20%,I25*I7,0)</f>
        <v>0</v>
      </c>
    </row>
    <row r="42" spans="1:10" ht="15" customHeight="1" x14ac:dyDescent="0.25">
      <c r="A42" s="106">
        <f t="shared" si="1"/>
        <v>5</v>
      </c>
      <c r="B42" s="125" t="s">
        <v>197</v>
      </c>
      <c r="C42" s="125"/>
      <c r="D42" s="125"/>
      <c r="E42" s="125"/>
      <c r="F42" s="125"/>
      <c r="G42" s="125"/>
      <c r="H42" s="21">
        <f t="shared" si="0"/>
        <v>0</v>
      </c>
      <c r="I42" s="121">
        <f>IF(I7=40%,I25*I7,0)</f>
        <v>0</v>
      </c>
    </row>
    <row r="43" spans="1:10" ht="15" customHeight="1" x14ac:dyDescent="0.25">
      <c r="A43" s="106">
        <f t="shared" si="1"/>
        <v>6</v>
      </c>
      <c r="B43" s="125" t="s">
        <v>162</v>
      </c>
      <c r="C43" s="125"/>
      <c r="D43" s="125"/>
      <c r="E43" s="125"/>
      <c r="F43" s="125"/>
      <c r="G43" s="125"/>
      <c r="H43" s="21">
        <f t="shared" si="0"/>
        <v>0</v>
      </c>
      <c r="I43" s="121">
        <f>IF(I24="Não aplicável",0,I38*I24)</f>
        <v>0</v>
      </c>
    </row>
    <row r="44" spans="1:10" ht="15" customHeight="1" x14ac:dyDescent="0.25">
      <c r="A44" s="106">
        <f t="shared" si="1"/>
        <v>7</v>
      </c>
      <c r="B44" s="125" t="s">
        <v>37</v>
      </c>
      <c r="C44" s="125"/>
      <c r="D44" s="125"/>
      <c r="E44" s="125"/>
      <c r="F44" s="125"/>
      <c r="G44" s="125"/>
      <c r="H44" s="21">
        <f t="shared" si="0"/>
        <v>0</v>
      </c>
      <c r="I44" s="121">
        <f>IF(I26="Não aplicável",0,(I38+I39+I40+I41+I42+I43)/I5*I26*(1+I27))</f>
        <v>0</v>
      </c>
    </row>
    <row r="45" spans="1:10" ht="23.25" customHeight="1" x14ac:dyDescent="0.25">
      <c r="A45" s="106">
        <f t="shared" si="1"/>
        <v>8</v>
      </c>
      <c r="B45" s="125" t="s">
        <v>38</v>
      </c>
      <c r="C45" s="125"/>
      <c r="D45" s="125"/>
      <c r="E45" s="125"/>
      <c r="F45" s="125"/>
      <c r="G45" s="125"/>
      <c r="H45" s="21">
        <f t="shared" si="0"/>
        <v>0</v>
      </c>
      <c r="I45" s="121">
        <f>IF(I26="Não aplicável",0,I26/I13*5*(I10/H10*(1+I27)))</f>
        <v>0</v>
      </c>
    </row>
    <row r="46" spans="1:10" s="26" customFormat="1" ht="15" customHeight="1" x14ac:dyDescent="0.25">
      <c r="A46" s="141" t="s">
        <v>39</v>
      </c>
      <c r="B46" s="141"/>
      <c r="C46" s="141"/>
      <c r="D46" s="141"/>
      <c r="E46" s="141"/>
      <c r="F46" s="141"/>
      <c r="G46" s="141"/>
      <c r="H46" s="23">
        <f>SUM(H38:H45)</f>
        <v>1</v>
      </c>
      <c r="I46" s="24">
        <f>SUM(I38:I45)</f>
        <v>2098.0272727272727</v>
      </c>
      <c r="J46" s="25"/>
    </row>
    <row r="47" spans="1:10" s="26" customFormat="1" ht="34.9" customHeight="1" x14ac:dyDescent="0.25">
      <c r="A47" s="146" t="s">
        <v>140</v>
      </c>
      <c r="B47" s="149" t="s">
        <v>196</v>
      </c>
      <c r="C47" s="149"/>
      <c r="D47" s="149"/>
      <c r="E47" s="149"/>
      <c r="F47" s="149"/>
      <c r="G47" s="149"/>
      <c r="H47" s="149"/>
      <c r="I47" s="149"/>
      <c r="J47" s="25"/>
    </row>
    <row r="48" spans="1:10" s="26" customFormat="1" ht="1.1499999999999999" customHeight="1" x14ac:dyDescent="0.25">
      <c r="A48" s="147"/>
      <c r="B48" s="150"/>
      <c r="C48" s="150"/>
      <c r="D48" s="150"/>
      <c r="E48" s="150"/>
      <c r="F48" s="150"/>
      <c r="G48" s="150"/>
      <c r="H48" s="150"/>
      <c r="I48" s="150"/>
      <c r="J48" s="25"/>
    </row>
    <row r="49" spans="1:10" s="26" customFormat="1" ht="1.1499999999999999" customHeight="1" x14ac:dyDescent="0.25">
      <c r="A49" s="147"/>
      <c r="B49" s="150"/>
      <c r="C49" s="150"/>
      <c r="D49" s="150"/>
      <c r="E49" s="150"/>
      <c r="F49" s="150"/>
      <c r="G49" s="150"/>
      <c r="H49" s="150"/>
      <c r="I49" s="150"/>
      <c r="J49" s="25"/>
    </row>
    <row r="50" spans="1:10" s="26" customFormat="1" ht="1.1499999999999999" customHeight="1" x14ac:dyDescent="0.25">
      <c r="A50" s="147"/>
      <c r="B50" s="150"/>
      <c r="C50" s="150"/>
      <c r="D50" s="150"/>
      <c r="E50" s="150"/>
      <c r="F50" s="150"/>
      <c r="G50" s="150"/>
      <c r="H50" s="150"/>
      <c r="I50" s="150"/>
      <c r="J50" s="25"/>
    </row>
    <row r="51" spans="1:10" s="26" customFormat="1" ht="1.1499999999999999" customHeight="1" x14ac:dyDescent="0.25">
      <c r="A51" s="147"/>
      <c r="B51" s="150"/>
      <c r="C51" s="150"/>
      <c r="D51" s="150"/>
      <c r="E51" s="150"/>
      <c r="F51" s="150"/>
      <c r="G51" s="150"/>
      <c r="H51" s="150"/>
      <c r="I51" s="150"/>
      <c r="J51" s="25"/>
    </row>
    <row r="52" spans="1:10" s="26" customFormat="1" ht="1.1499999999999999" customHeight="1" x14ac:dyDescent="0.25">
      <c r="A52" s="147"/>
      <c r="B52" s="150"/>
      <c r="C52" s="150"/>
      <c r="D52" s="150"/>
      <c r="E52" s="150"/>
      <c r="F52" s="150"/>
      <c r="G52" s="150"/>
      <c r="H52" s="150"/>
      <c r="I52" s="150"/>
      <c r="J52" s="25"/>
    </row>
    <row r="53" spans="1:10" s="26" customFormat="1" ht="1.1499999999999999" customHeight="1" x14ac:dyDescent="0.25">
      <c r="A53" s="147"/>
      <c r="B53" s="150"/>
      <c r="C53" s="150"/>
      <c r="D53" s="150"/>
      <c r="E53" s="150"/>
      <c r="F53" s="150"/>
      <c r="G53" s="150"/>
      <c r="H53" s="150"/>
      <c r="I53" s="150"/>
      <c r="J53" s="25"/>
    </row>
    <row r="54" spans="1:10" s="26" customFormat="1" ht="1.1499999999999999" customHeight="1" x14ac:dyDescent="0.25">
      <c r="A54" s="147"/>
      <c r="B54" s="150"/>
      <c r="C54" s="150"/>
      <c r="D54" s="150"/>
      <c r="E54" s="150"/>
      <c r="F54" s="150"/>
      <c r="G54" s="150"/>
      <c r="H54" s="150"/>
      <c r="I54" s="150"/>
      <c r="J54" s="25"/>
    </row>
    <row r="55" spans="1:10" s="26" customFormat="1" ht="1.1499999999999999" customHeight="1" x14ac:dyDescent="0.25">
      <c r="A55" s="147"/>
      <c r="B55" s="150"/>
      <c r="C55" s="150"/>
      <c r="D55" s="150"/>
      <c r="E55" s="150"/>
      <c r="F55" s="150"/>
      <c r="G55" s="150"/>
      <c r="H55" s="150"/>
      <c r="I55" s="150"/>
      <c r="J55" s="25"/>
    </row>
    <row r="56" spans="1:10" ht="1.1499999999999999" customHeight="1" x14ac:dyDescent="0.25">
      <c r="A56" s="148"/>
      <c r="B56" s="151"/>
      <c r="C56" s="151"/>
      <c r="D56" s="151"/>
      <c r="E56" s="151"/>
      <c r="F56" s="151"/>
      <c r="G56" s="151"/>
      <c r="H56" s="151"/>
      <c r="I56" s="151"/>
    </row>
    <row r="57" spans="1:10" ht="33.75" customHeight="1" x14ac:dyDescent="0.25">
      <c r="A57" s="20" t="s">
        <v>40</v>
      </c>
      <c r="B57" s="145" t="s">
        <v>41</v>
      </c>
      <c r="C57" s="145"/>
      <c r="D57" s="145"/>
      <c r="E57" s="145"/>
      <c r="F57" s="145"/>
      <c r="G57" s="145"/>
      <c r="H57" s="20" t="s">
        <v>33</v>
      </c>
      <c r="I57" s="20" t="s">
        <v>34</v>
      </c>
    </row>
    <row r="58" spans="1:10" ht="15" customHeight="1" x14ac:dyDescent="0.25">
      <c r="A58" s="106">
        <v>1</v>
      </c>
      <c r="B58" s="125" t="s">
        <v>42</v>
      </c>
      <c r="C58" s="125"/>
      <c r="D58" s="125"/>
      <c r="E58" s="125"/>
      <c r="F58" s="125"/>
      <c r="G58" s="125"/>
      <c r="H58" s="21">
        <v>0.2</v>
      </c>
      <c r="I58" s="121">
        <f t="shared" ref="I58:I65" si="2">$I$46*H58</f>
        <v>419.60545454545456</v>
      </c>
    </row>
    <row r="59" spans="1:10" ht="15" customHeight="1" x14ac:dyDescent="0.25">
      <c r="A59" s="106">
        <v>2</v>
      </c>
      <c r="B59" s="125" t="s">
        <v>43</v>
      </c>
      <c r="C59" s="125"/>
      <c r="D59" s="125"/>
      <c r="E59" s="125"/>
      <c r="F59" s="125"/>
      <c r="G59" s="125"/>
      <c r="H59" s="21">
        <v>1.4999999999999999E-2</v>
      </c>
      <c r="I59" s="121">
        <f t="shared" si="2"/>
        <v>31.47040909090909</v>
      </c>
    </row>
    <row r="60" spans="1:10" ht="15" customHeight="1" x14ac:dyDescent="0.25">
      <c r="A60" s="106">
        <v>3</v>
      </c>
      <c r="B60" s="125" t="s">
        <v>44</v>
      </c>
      <c r="C60" s="125"/>
      <c r="D60" s="125"/>
      <c r="E60" s="125"/>
      <c r="F60" s="125"/>
      <c r="G60" s="125"/>
      <c r="H60" s="21">
        <v>0.01</v>
      </c>
      <c r="I60" s="121">
        <f t="shared" si="2"/>
        <v>20.980272727272727</v>
      </c>
    </row>
    <row r="61" spans="1:10" ht="15" customHeight="1" x14ac:dyDescent="0.25">
      <c r="A61" s="106">
        <v>4</v>
      </c>
      <c r="B61" s="125" t="s">
        <v>45</v>
      </c>
      <c r="C61" s="125"/>
      <c r="D61" s="125"/>
      <c r="E61" s="125"/>
      <c r="F61" s="125"/>
      <c r="G61" s="125"/>
      <c r="H61" s="21">
        <v>2E-3</v>
      </c>
      <c r="I61" s="121">
        <f t="shared" si="2"/>
        <v>4.1960545454545457</v>
      </c>
    </row>
    <row r="62" spans="1:10" ht="15" customHeight="1" x14ac:dyDescent="0.25">
      <c r="A62" s="106">
        <v>5</v>
      </c>
      <c r="B62" s="125" t="s">
        <v>46</v>
      </c>
      <c r="C62" s="125"/>
      <c r="D62" s="125"/>
      <c r="E62" s="125"/>
      <c r="F62" s="125"/>
      <c r="G62" s="125"/>
      <c r="H62" s="21">
        <v>2.5000000000000001E-2</v>
      </c>
      <c r="I62" s="121">
        <f t="shared" si="2"/>
        <v>52.45068181818182</v>
      </c>
    </row>
    <row r="63" spans="1:10" ht="15" customHeight="1" x14ac:dyDescent="0.25">
      <c r="A63" s="106">
        <v>6</v>
      </c>
      <c r="B63" s="125" t="s">
        <v>47</v>
      </c>
      <c r="C63" s="125"/>
      <c r="D63" s="125"/>
      <c r="E63" s="125"/>
      <c r="F63" s="125"/>
      <c r="G63" s="125"/>
      <c r="H63" s="21">
        <v>0.08</v>
      </c>
      <c r="I63" s="121">
        <f t="shared" si="2"/>
        <v>167.84218181818181</v>
      </c>
    </row>
    <row r="64" spans="1:10" ht="15" customHeight="1" x14ac:dyDescent="0.25">
      <c r="A64" s="106">
        <v>7</v>
      </c>
      <c r="B64" s="125" t="s">
        <v>201</v>
      </c>
      <c r="C64" s="125"/>
      <c r="D64" s="125"/>
      <c r="E64" s="125"/>
      <c r="F64" s="125"/>
      <c r="G64" s="125"/>
      <c r="H64" s="21">
        <v>0.03</v>
      </c>
      <c r="I64" s="121">
        <f t="shared" si="2"/>
        <v>62.94081818181818</v>
      </c>
    </row>
    <row r="65" spans="1:10" ht="15" customHeight="1" x14ac:dyDescent="0.25">
      <c r="A65" s="106">
        <v>8</v>
      </c>
      <c r="B65" s="125" t="s">
        <v>48</v>
      </c>
      <c r="C65" s="125"/>
      <c r="D65" s="125"/>
      <c r="E65" s="125"/>
      <c r="F65" s="125"/>
      <c r="G65" s="125"/>
      <c r="H65" s="21">
        <v>6.0000000000000001E-3</v>
      </c>
      <c r="I65" s="121">
        <f t="shared" si="2"/>
        <v>12.588163636363637</v>
      </c>
    </row>
    <row r="66" spans="1:10" s="26" customFormat="1" ht="15" customHeight="1" x14ac:dyDescent="0.25">
      <c r="A66" s="141" t="s">
        <v>49</v>
      </c>
      <c r="B66" s="141"/>
      <c r="C66" s="141"/>
      <c r="D66" s="141"/>
      <c r="E66" s="141"/>
      <c r="F66" s="141"/>
      <c r="G66" s="141"/>
      <c r="H66" s="23">
        <f>SUM(H58:H65)</f>
        <v>0.3680000000000001</v>
      </c>
      <c r="I66" s="24">
        <f>SUM(I58:I65)</f>
        <v>772.07403636363642</v>
      </c>
      <c r="J66" s="25"/>
    </row>
    <row r="67" spans="1:10" ht="15" customHeight="1" x14ac:dyDescent="0.25">
      <c r="A67" s="146" t="s">
        <v>200</v>
      </c>
      <c r="B67" s="152" t="s">
        <v>50</v>
      </c>
      <c r="C67" s="152"/>
      <c r="D67" s="152"/>
      <c r="E67" s="152"/>
      <c r="F67" s="152"/>
      <c r="G67" s="152"/>
      <c r="H67" s="152"/>
      <c r="I67" s="152"/>
    </row>
    <row r="68" spans="1:10" ht="30.75" customHeight="1" x14ac:dyDescent="0.25">
      <c r="A68" s="148"/>
      <c r="B68" s="153" t="s">
        <v>51</v>
      </c>
      <c r="C68" s="153"/>
      <c r="D68" s="153"/>
      <c r="E68" s="153"/>
      <c r="F68" s="153"/>
      <c r="G68" s="153"/>
      <c r="H68" s="153"/>
      <c r="I68" s="153"/>
    </row>
    <row r="69" spans="1:10" ht="33.75" customHeight="1" x14ac:dyDescent="0.25">
      <c r="A69" s="20" t="s">
        <v>52</v>
      </c>
      <c r="B69" s="154" t="s">
        <v>53</v>
      </c>
      <c r="C69" s="154"/>
      <c r="D69" s="154"/>
      <c r="E69" s="154"/>
      <c r="F69" s="154"/>
      <c r="G69" s="154"/>
      <c r="H69" s="105" t="s">
        <v>33</v>
      </c>
      <c r="I69" s="105" t="s">
        <v>34</v>
      </c>
    </row>
    <row r="70" spans="1:10" ht="15" customHeight="1" x14ac:dyDescent="0.25">
      <c r="A70" s="106">
        <v>1</v>
      </c>
      <c r="B70" s="125" t="s">
        <v>54</v>
      </c>
      <c r="C70" s="125"/>
      <c r="D70" s="125"/>
      <c r="E70" s="125"/>
      <c r="F70" s="125"/>
      <c r="G70" s="125"/>
      <c r="H70" s="21">
        <v>0.119314</v>
      </c>
      <c r="I70" s="121">
        <f t="shared" ref="I70:I77" si="3">$I$46*H70</f>
        <v>250.32402601818183</v>
      </c>
    </row>
    <row r="71" spans="1:10" ht="15" customHeight="1" x14ac:dyDescent="0.25">
      <c r="A71" s="106">
        <v>2</v>
      </c>
      <c r="B71" s="125" t="s">
        <v>202</v>
      </c>
      <c r="C71" s="125"/>
      <c r="D71" s="125"/>
      <c r="E71" s="125"/>
      <c r="F71" s="125"/>
      <c r="G71" s="125"/>
      <c r="H71" s="21">
        <v>2.0479000000000001E-2</v>
      </c>
      <c r="I71" s="121">
        <f t="shared" si="3"/>
        <v>42.96550051818182</v>
      </c>
    </row>
    <row r="72" spans="1:10" ht="15" customHeight="1" x14ac:dyDescent="0.25">
      <c r="A72" s="106">
        <v>3</v>
      </c>
      <c r="B72" s="125" t="s">
        <v>181</v>
      </c>
      <c r="C72" s="125"/>
      <c r="D72" s="125"/>
      <c r="E72" s="125"/>
      <c r="F72" s="125"/>
      <c r="G72" s="125"/>
      <c r="H72" s="21">
        <v>1.2123E-2</v>
      </c>
      <c r="I72" s="121">
        <f t="shared" si="3"/>
        <v>25.434384627272728</v>
      </c>
    </row>
    <row r="73" spans="1:10" ht="15" customHeight="1" x14ac:dyDescent="0.25">
      <c r="A73" s="106">
        <v>4</v>
      </c>
      <c r="B73" s="125" t="s">
        <v>55</v>
      </c>
      <c r="C73" s="125"/>
      <c r="D73" s="125"/>
      <c r="E73" s="125"/>
      <c r="F73" s="125"/>
      <c r="G73" s="125"/>
      <c r="H73" s="21">
        <v>1.1436E-2</v>
      </c>
      <c r="I73" s="121">
        <f t="shared" si="3"/>
        <v>23.993039890909092</v>
      </c>
    </row>
    <row r="74" spans="1:10" ht="15" customHeight="1" x14ac:dyDescent="0.25">
      <c r="A74" s="106">
        <v>5</v>
      </c>
      <c r="B74" s="125" t="s">
        <v>56</v>
      </c>
      <c r="C74" s="125"/>
      <c r="D74" s="125"/>
      <c r="E74" s="125"/>
      <c r="F74" s="125"/>
      <c r="G74" s="125"/>
      <c r="H74" s="21">
        <v>1.74E-4</v>
      </c>
      <c r="I74" s="121">
        <f t="shared" si="3"/>
        <v>0.36505674545454547</v>
      </c>
    </row>
    <row r="75" spans="1:10" ht="15" customHeight="1" x14ac:dyDescent="0.25">
      <c r="A75" s="106">
        <v>6</v>
      </c>
      <c r="B75" s="125" t="s">
        <v>57</v>
      </c>
      <c r="C75" s="125"/>
      <c r="D75" s="125"/>
      <c r="E75" s="125"/>
      <c r="F75" s="125"/>
      <c r="G75" s="125"/>
      <c r="H75" s="21">
        <v>4.4200000000000001E-4</v>
      </c>
      <c r="I75" s="121">
        <f t="shared" si="3"/>
        <v>0.92732805454545453</v>
      </c>
    </row>
    <row r="76" spans="1:10" ht="15" customHeight="1" x14ac:dyDescent="0.25">
      <c r="A76" s="106">
        <v>7</v>
      </c>
      <c r="B76" s="125" t="s">
        <v>58</v>
      </c>
      <c r="C76" s="125"/>
      <c r="D76" s="125"/>
      <c r="E76" s="125"/>
      <c r="F76" s="125"/>
      <c r="G76" s="125"/>
      <c r="H76" s="21">
        <v>1.85E-4</v>
      </c>
      <c r="I76" s="121">
        <f t="shared" si="3"/>
        <v>0.38813504545454547</v>
      </c>
    </row>
    <row r="77" spans="1:10" ht="15" customHeight="1" x14ac:dyDescent="0.25">
      <c r="A77" s="106">
        <v>8</v>
      </c>
      <c r="B77" s="125" t="s">
        <v>59</v>
      </c>
      <c r="C77" s="125"/>
      <c r="D77" s="125"/>
      <c r="E77" s="125"/>
      <c r="F77" s="125"/>
      <c r="G77" s="125"/>
      <c r="H77" s="21">
        <v>9.0789999999999996E-2</v>
      </c>
      <c r="I77" s="121">
        <f t="shared" si="3"/>
        <v>190.47989609090908</v>
      </c>
    </row>
    <row r="78" spans="1:10" s="26" customFormat="1" ht="15" customHeight="1" x14ac:dyDescent="0.25">
      <c r="A78" s="141" t="s">
        <v>60</v>
      </c>
      <c r="B78" s="141"/>
      <c r="C78" s="141"/>
      <c r="D78" s="141"/>
      <c r="E78" s="141"/>
      <c r="F78" s="141"/>
      <c r="G78" s="141"/>
      <c r="H78" s="23">
        <f>SUM(H70:H77)</f>
        <v>0.25494299999999998</v>
      </c>
      <c r="I78" s="24">
        <f>SUM(I70:I77)</f>
        <v>534.87736699090908</v>
      </c>
      <c r="J78" s="25"/>
    </row>
    <row r="79" spans="1:10" ht="11.25" customHeight="1" x14ac:dyDescent="0.25">
      <c r="A79" s="27" t="s">
        <v>61</v>
      </c>
      <c r="B79" s="152" t="s">
        <v>62</v>
      </c>
      <c r="C79" s="152"/>
      <c r="D79" s="152"/>
      <c r="E79" s="152"/>
      <c r="F79" s="152"/>
      <c r="G79" s="152"/>
      <c r="H79" s="152"/>
      <c r="I79" s="152"/>
    </row>
    <row r="80" spans="1:10" ht="15" customHeight="1" x14ac:dyDescent="0.25">
      <c r="A80" s="27" t="s">
        <v>63</v>
      </c>
      <c r="B80" s="153" t="s">
        <v>64</v>
      </c>
      <c r="C80" s="153"/>
      <c r="D80" s="153"/>
      <c r="E80" s="153"/>
      <c r="F80" s="153"/>
      <c r="G80" s="153"/>
      <c r="H80" s="153"/>
      <c r="I80" s="153"/>
    </row>
    <row r="81" spans="1:11" ht="33.75" customHeight="1" x14ac:dyDescent="0.25">
      <c r="A81" s="20" t="s">
        <v>65</v>
      </c>
      <c r="B81" s="145" t="s">
        <v>66</v>
      </c>
      <c r="C81" s="145"/>
      <c r="D81" s="145"/>
      <c r="E81" s="145"/>
      <c r="F81" s="145"/>
      <c r="G81" s="145"/>
      <c r="H81" s="20" t="s">
        <v>33</v>
      </c>
      <c r="I81" s="20" t="s">
        <v>34</v>
      </c>
    </row>
    <row r="82" spans="1:11" ht="15" customHeight="1" x14ac:dyDescent="0.25">
      <c r="A82" s="106">
        <v>1</v>
      </c>
      <c r="B82" s="125" t="s">
        <v>67</v>
      </c>
      <c r="C82" s="125"/>
      <c r="D82" s="125"/>
      <c r="E82" s="125"/>
      <c r="F82" s="125"/>
      <c r="G82" s="125"/>
      <c r="H82" s="21">
        <v>4.8321000000000003E-2</v>
      </c>
      <c r="I82" s="121">
        <f>$I$46*H82</f>
        <v>101.37877584545456</v>
      </c>
    </row>
    <row r="83" spans="1:11" ht="15" customHeight="1" x14ac:dyDescent="0.25">
      <c r="A83" s="106">
        <v>2</v>
      </c>
      <c r="B83" s="125" t="s">
        <v>68</v>
      </c>
      <c r="C83" s="125"/>
      <c r="D83" s="125"/>
      <c r="E83" s="125"/>
      <c r="F83" s="125"/>
      <c r="G83" s="125"/>
      <c r="H83" s="21">
        <v>3.5109999999999998E-3</v>
      </c>
      <c r="I83" s="121">
        <f>$I$46*H83</f>
        <v>7.3661737545454544</v>
      </c>
    </row>
    <row r="84" spans="1:11" ht="15" customHeight="1" x14ac:dyDescent="0.25">
      <c r="A84" s="106">
        <v>3</v>
      </c>
      <c r="B84" s="125" t="s">
        <v>69</v>
      </c>
      <c r="C84" s="125"/>
      <c r="D84" s="125"/>
      <c r="E84" s="125"/>
      <c r="F84" s="125"/>
      <c r="G84" s="125"/>
      <c r="H84" s="21">
        <v>1.9328000000000001E-2</v>
      </c>
      <c r="I84" s="121">
        <f>$I$46*H84</f>
        <v>40.550671127272729</v>
      </c>
    </row>
    <row r="85" spans="1:11" s="26" customFormat="1" ht="15" customHeight="1" x14ac:dyDescent="0.25">
      <c r="A85" s="141" t="s">
        <v>70</v>
      </c>
      <c r="B85" s="141"/>
      <c r="C85" s="141"/>
      <c r="D85" s="141"/>
      <c r="E85" s="141"/>
      <c r="F85" s="141"/>
      <c r="G85" s="141"/>
      <c r="H85" s="23">
        <f>SUM(H82:H84)</f>
        <v>7.1160000000000001E-2</v>
      </c>
      <c r="I85" s="24">
        <f>SUM(I82:I84)</f>
        <v>149.29562072727273</v>
      </c>
      <c r="J85" s="25"/>
    </row>
    <row r="86" spans="1:11" ht="4.5" customHeight="1" x14ac:dyDescent="0.25"/>
    <row r="87" spans="1:11" ht="33.75" customHeight="1" x14ac:dyDescent="0.25">
      <c r="A87" s="20" t="s">
        <v>71</v>
      </c>
      <c r="B87" s="145" t="s">
        <v>72</v>
      </c>
      <c r="C87" s="145"/>
      <c r="D87" s="145"/>
      <c r="E87" s="145"/>
      <c r="F87" s="145"/>
      <c r="G87" s="145"/>
      <c r="H87" s="20" t="s">
        <v>33</v>
      </c>
      <c r="I87" s="20" t="s">
        <v>34</v>
      </c>
    </row>
    <row r="88" spans="1:11" ht="15" customHeight="1" x14ac:dyDescent="0.25">
      <c r="A88" s="106">
        <v>1</v>
      </c>
      <c r="B88" s="125" t="s">
        <v>73</v>
      </c>
      <c r="C88" s="125"/>
      <c r="D88" s="125"/>
      <c r="E88" s="125"/>
      <c r="F88" s="125"/>
      <c r="G88" s="125"/>
      <c r="H88" s="21">
        <f>(H66*H78)</f>
        <v>9.3819024000000015E-2</v>
      </c>
      <c r="I88" s="121">
        <f>$I$46*H88</f>
        <v>196.83487105265456</v>
      </c>
    </row>
    <row r="89" spans="1:11" s="26" customFormat="1" ht="15" customHeight="1" x14ac:dyDescent="0.25">
      <c r="A89" s="141" t="s">
        <v>74</v>
      </c>
      <c r="B89" s="141"/>
      <c r="C89" s="141"/>
      <c r="D89" s="141"/>
      <c r="E89" s="141"/>
      <c r="F89" s="141"/>
      <c r="G89" s="141"/>
      <c r="H89" s="23">
        <f>SUM(H88:H88)</f>
        <v>9.3819024000000015E-2</v>
      </c>
      <c r="I89" s="24">
        <f>I88</f>
        <v>196.83487105265456</v>
      </c>
      <c r="J89" s="25"/>
      <c r="K89" s="28"/>
    </row>
    <row r="90" spans="1:11" ht="4.5" customHeight="1" x14ac:dyDescent="0.25">
      <c r="J90" s="29"/>
    </row>
    <row r="91" spans="1:11" s="26" customFormat="1" ht="12" customHeight="1" x14ac:dyDescent="0.25">
      <c r="A91" s="155" t="s">
        <v>170</v>
      </c>
      <c r="B91" s="155"/>
      <c r="C91" s="155"/>
      <c r="D91" s="155"/>
      <c r="E91" s="155"/>
      <c r="F91" s="155"/>
      <c r="G91" s="155"/>
      <c r="H91" s="30">
        <f>H66+H78+H85+H89</f>
        <v>0.787922024</v>
      </c>
      <c r="I91" s="31">
        <f>I66+I78+I85+I89</f>
        <v>1653.0818951344729</v>
      </c>
      <c r="J91" s="25"/>
    </row>
    <row r="92" spans="1:11" ht="4.5" customHeight="1" x14ac:dyDescent="0.25"/>
    <row r="93" spans="1:11" ht="33.75" customHeight="1" x14ac:dyDescent="0.25">
      <c r="A93" s="20" t="s">
        <v>75</v>
      </c>
      <c r="B93" s="145" t="s">
        <v>76</v>
      </c>
      <c r="C93" s="145"/>
      <c r="D93" s="145"/>
      <c r="E93" s="145"/>
      <c r="F93" s="145"/>
      <c r="G93" s="145"/>
      <c r="H93" s="20" t="s">
        <v>33</v>
      </c>
      <c r="I93" s="20" t="s">
        <v>34</v>
      </c>
    </row>
    <row r="94" spans="1:11" ht="15" customHeight="1" x14ac:dyDescent="0.25">
      <c r="A94" s="106">
        <v>1</v>
      </c>
      <c r="B94" s="125" t="s">
        <v>18</v>
      </c>
      <c r="C94" s="125"/>
      <c r="D94" s="125"/>
      <c r="E94" s="125"/>
      <c r="F94" s="125"/>
      <c r="G94" s="125"/>
      <c r="H94" s="21">
        <f t="shared" ref="H94:H101" si="4">I94/$I$46</f>
        <v>0.23060377064168505</v>
      </c>
      <c r="I94" s="121">
        <f>I114</f>
        <v>483.81299999999999</v>
      </c>
    </row>
    <row r="95" spans="1:11" ht="15" customHeight="1" x14ac:dyDescent="0.25">
      <c r="A95" s="106">
        <f>A94+1</f>
        <v>2</v>
      </c>
      <c r="B95" s="125" t="s">
        <v>19</v>
      </c>
      <c r="C95" s="125"/>
      <c r="D95" s="125"/>
      <c r="E95" s="125"/>
      <c r="F95" s="125"/>
      <c r="G95" s="125"/>
      <c r="H95" s="21">
        <f t="shared" si="4"/>
        <v>0</v>
      </c>
      <c r="I95" s="121">
        <f>I110</f>
        <v>0</v>
      </c>
    </row>
    <row r="96" spans="1:11" ht="15" customHeight="1" x14ac:dyDescent="0.25">
      <c r="A96" s="106">
        <f t="shared" ref="A96:A98" si="5">A95+1</f>
        <v>3</v>
      </c>
      <c r="B96" s="158" t="s">
        <v>164</v>
      </c>
      <c r="C96" s="159"/>
      <c r="D96" s="159"/>
      <c r="E96" s="159"/>
      <c r="F96" s="159"/>
      <c r="G96" s="160"/>
      <c r="H96" s="21">
        <f t="shared" si="4"/>
        <v>0</v>
      </c>
      <c r="I96" s="121">
        <v>0</v>
      </c>
    </row>
    <row r="97" spans="1:10" ht="15" customHeight="1" x14ac:dyDescent="0.25">
      <c r="A97" s="106">
        <f t="shared" si="5"/>
        <v>4</v>
      </c>
      <c r="B97" s="125" t="s">
        <v>77</v>
      </c>
      <c r="C97" s="125"/>
      <c r="D97" s="125"/>
      <c r="E97" s="125"/>
      <c r="F97" s="125"/>
      <c r="G97" s="125"/>
      <c r="H97" s="21">
        <f t="shared" si="4"/>
        <v>4.0665993595715454E-2</v>
      </c>
      <c r="I97" s="121">
        <f>I106</f>
        <v>85.318363636363628</v>
      </c>
    </row>
    <row r="98" spans="1:10" ht="15" customHeight="1" x14ac:dyDescent="0.25">
      <c r="A98" s="106">
        <f t="shared" si="5"/>
        <v>5</v>
      </c>
      <c r="B98" s="125" t="s">
        <v>78</v>
      </c>
      <c r="C98" s="125"/>
      <c r="D98" s="125"/>
      <c r="E98" s="125"/>
      <c r="F98" s="125"/>
      <c r="G98" s="125"/>
      <c r="H98" s="21">
        <f t="shared" si="4"/>
        <v>0</v>
      </c>
      <c r="I98" s="121">
        <f>IF(I28="Não aplicável",0,((I10/H10)*1.5*I28))</f>
        <v>0</v>
      </c>
    </row>
    <row r="99" spans="1:10" ht="15" customHeight="1" x14ac:dyDescent="0.25">
      <c r="A99" s="106">
        <v>6</v>
      </c>
      <c r="B99" s="125" t="s">
        <v>192</v>
      </c>
      <c r="C99" s="125"/>
      <c r="D99" s="125"/>
      <c r="E99" s="125"/>
      <c r="F99" s="125"/>
      <c r="G99" s="125"/>
      <c r="H99" s="21">
        <f>I99/$I$46</f>
        <v>3.813105818019525E-2</v>
      </c>
      <c r="I99" s="121">
        <f>IF(I21="Não aplicável",0,I21)</f>
        <v>80</v>
      </c>
    </row>
    <row r="100" spans="1:10" ht="15" customHeight="1" x14ac:dyDescent="0.25">
      <c r="A100" s="106">
        <v>7</v>
      </c>
      <c r="B100" s="125" t="s">
        <v>193</v>
      </c>
      <c r="C100" s="125"/>
      <c r="D100" s="125"/>
      <c r="E100" s="125"/>
      <c r="F100" s="125"/>
      <c r="G100" s="125"/>
      <c r="H100" s="21">
        <f>I100/$I$46</f>
        <v>1.2163807559482284E-2</v>
      </c>
      <c r="I100" s="121">
        <f>IF(I22="Não aplicável",0,I22)</f>
        <v>25.52</v>
      </c>
    </row>
    <row r="101" spans="1:10" ht="15" customHeight="1" x14ac:dyDescent="0.25">
      <c r="A101" s="106">
        <v>8</v>
      </c>
      <c r="B101" s="125" t="s">
        <v>79</v>
      </c>
      <c r="C101" s="125"/>
      <c r="D101" s="125"/>
      <c r="E101" s="125"/>
      <c r="F101" s="125"/>
      <c r="G101" s="125"/>
      <c r="H101" s="21">
        <f t="shared" si="4"/>
        <v>0</v>
      </c>
      <c r="I101" s="121">
        <f>IF(I23="Não aplicável",0,I23)</f>
        <v>0</v>
      </c>
    </row>
    <row r="102" spans="1:10" ht="15" customHeight="1" x14ac:dyDescent="0.25">
      <c r="A102" s="141" t="s">
        <v>80</v>
      </c>
      <c r="B102" s="141"/>
      <c r="C102" s="141"/>
      <c r="D102" s="141"/>
      <c r="E102" s="141"/>
      <c r="F102" s="141"/>
      <c r="G102" s="141"/>
      <c r="H102" s="23">
        <f>SUM(H94:H101)</f>
        <v>0.32156462997707802</v>
      </c>
      <c r="I102" s="24">
        <f>SUM(I94:I101)</f>
        <v>674.65136363636361</v>
      </c>
      <c r="J102" s="32"/>
    </row>
    <row r="103" spans="1:10" ht="18" customHeight="1" x14ac:dyDescent="0.25">
      <c r="A103" s="27" t="s">
        <v>81</v>
      </c>
      <c r="B103" s="156" t="s">
        <v>82</v>
      </c>
      <c r="C103" s="156"/>
      <c r="D103" s="156"/>
      <c r="E103" s="156"/>
      <c r="F103" s="156"/>
      <c r="G103" s="156"/>
      <c r="H103" s="33"/>
      <c r="I103" s="34"/>
    </row>
    <row r="104" spans="1:10" ht="15" customHeight="1" x14ac:dyDescent="0.25">
      <c r="A104" s="157" t="s">
        <v>83</v>
      </c>
      <c r="B104" s="157"/>
      <c r="C104" s="157"/>
      <c r="D104" s="157"/>
      <c r="E104" s="157"/>
      <c r="F104" s="157"/>
      <c r="G104" s="157"/>
      <c r="H104" s="157"/>
      <c r="I104" s="157"/>
    </row>
    <row r="105" spans="1:10" ht="24" customHeight="1" x14ac:dyDescent="0.25">
      <c r="A105" s="139" t="s">
        <v>84</v>
      </c>
      <c r="B105" s="139"/>
      <c r="C105" s="106" t="s">
        <v>85</v>
      </c>
      <c r="D105" s="106" t="s">
        <v>86</v>
      </c>
      <c r="E105" s="106" t="s">
        <v>87</v>
      </c>
      <c r="F105" s="106" t="s">
        <v>88</v>
      </c>
      <c r="G105" s="106" t="s">
        <v>89</v>
      </c>
      <c r="H105" s="21" t="s">
        <v>90</v>
      </c>
      <c r="I105" s="121" t="s">
        <v>91</v>
      </c>
    </row>
    <row r="106" spans="1:10" ht="15" customHeight="1" x14ac:dyDescent="0.25">
      <c r="A106" s="163">
        <f>IF(I12="Não aplicável",0,I12)</f>
        <v>4.8</v>
      </c>
      <c r="B106" s="163"/>
      <c r="C106" s="106">
        <f>IF(I13="Não aplicável",0,I13)</f>
        <v>22</v>
      </c>
      <c r="D106" s="106">
        <v>2</v>
      </c>
      <c r="E106" s="117">
        <f>A106*C106*D106</f>
        <v>211.2</v>
      </c>
      <c r="F106" s="117">
        <f>I38</f>
        <v>2098.0272727272727</v>
      </c>
      <c r="G106" s="36">
        <f>IF(I14="Não aplicável",0,I14)</f>
        <v>0.06</v>
      </c>
      <c r="H106" s="117">
        <f>F106*G106</f>
        <v>125.88163636363636</v>
      </c>
      <c r="I106" s="121">
        <f>IF((E106-H106)&gt;0,E106-H106,0)</f>
        <v>85.318363636363628</v>
      </c>
    </row>
    <row r="107" spans="1:10" ht="3.75" customHeight="1" x14ac:dyDescent="0.25">
      <c r="A107" s="37"/>
      <c r="E107" s="32"/>
      <c r="F107" s="32"/>
      <c r="G107" s="38"/>
      <c r="H107" s="32"/>
      <c r="I107" s="39"/>
    </row>
    <row r="108" spans="1:10" ht="15" customHeight="1" x14ac:dyDescent="0.25">
      <c r="A108" s="157" t="s">
        <v>92</v>
      </c>
      <c r="B108" s="157"/>
      <c r="C108" s="157"/>
      <c r="D108" s="157"/>
      <c r="E108" s="157"/>
      <c r="F108" s="157"/>
      <c r="G108" s="157"/>
      <c r="H108" s="157"/>
      <c r="I108" s="157"/>
    </row>
    <row r="109" spans="1:10" ht="23.25" customHeight="1" x14ac:dyDescent="0.25">
      <c r="A109" s="139" t="s">
        <v>84</v>
      </c>
      <c r="B109" s="139"/>
      <c r="C109" s="106" t="s">
        <v>93</v>
      </c>
      <c r="D109" s="106" t="s">
        <v>86</v>
      </c>
      <c r="E109" s="106" t="s">
        <v>87</v>
      </c>
      <c r="F109" s="106" t="s">
        <v>88</v>
      </c>
      <c r="G109" s="106" t="s">
        <v>89</v>
      </c>
      <c r="H109" s="21" t="s">
        <v>90</v>
      </c>
      <c r="I109" s="121" t="s">
        <v>91</v>
      </c>
    </row>
    <row r="110" spans="1:10" ht="15" customHeight="1" x14ac:dyDescent="0.25">
      <c r="A110" s="161">
        <f>IF(I18="Não aplicável",0,I18)</f>
        <v>0</v>
      </c>
      <c r="B110" s="161"/>
      <c r="C110" s="40">
        <f>IF(I19="Não aplicável",0,I19)</f>
        <v>0</v>
      </c>
      <c r="D110" s="106">
        <v>1</v>
      </c>
      <c r="E110" s="117">
        <f>A110*C110*D110</f>
        <v>0</v>
      </c>
      <c r="F110" s="117">
        <f>E110</f>
        <v>0</v>
      </c>
      <c r="G110" s="120">
        <f>IF(I20="Não aplicável",0,I20)</f>
        <v>0</v>
      </c>
      <c r="H110" s="117">
        <f>F110*G110</f>
        <v>0</v>
      </c>
      <c r="I110" s="121">
        <f>E110-H110</f>
        <v>0</v>
      </c>
    </row>
    <row r="111" spans="1:10" ht="4.5" customHeight="1" x14ac:dyDescent="0.25">
      <c r="A111" s="42"/>
      <c r="B111" s="42"/>
      <c r="C111" s="42"/>
      <c r="D111" s="42"/>
      <c r="E111" s="25"/>
      <c r="F111" s="25"/>
      <c r="G111" s="43"/>
      <c r="H111" s="25"/>
      <c r="I111" s="44"/>
    </row>
    <row r="112" spans="1:10" ht="15" customHeight="1" x14ac:dyDescent="0.25">
      <c r="A112" s="164" t="s">
        <v>163</v>
      </c>
      <c r="B112" s="165"/>
      <c r="C112" s="165"/>
      <c r="D112" s="165"/>
      <c r="E112" s="165"/>
      <c r="F112" s="166" t="str">
        <f>A15</f>
        <v xml:space="preserve">Auxílio Alimentação </v>
      </c>
      <c r="G112" s="166"/>
      <c r="H112" s="166"/>
      <c r="I112" s="167"/>
    </row>
    <row r="113" spans="1:12" ht="23.25" customHeight="1" x14ac:dyDescent="0.25">
      <c r="A113" s="138" t="s">
        <v>84</v>
      </c>
      <c r="B113" s="138"/>
      <c r="C113" s="109" t="s">
        <v>93</v>
      </c>
      <c r="D113" s="109" t="s">
        <v>86</v>
      </c>
      <c r="E113" s="109" t="s">
        <v>87</v>
      </c>
      <c r="F113" s="109" t="s">
        <v>88</v>
      </c>
      <c r="G113" s="109" t="s">
        <v>89</v>
      </c>
      <c r="H113" s="69" t="str">
        <f>H105</f>
        <v>Valor desconto</v>
      </c>
      <c r="I113" s="70" t="s">
        <v>91</v>
      </c>
    </row>
    <row r="114" spans="1:12" ht="15" customHeight="1" x14ac:dyDescent="0.25">
      <c r="A114" s="161">
        <f>IF(I15="Não aplicável",0,I15)</f>
        <v>27.15</v>
      </c>
      <c r="B114" s="161"/>
      <c r="C114" s="40">
        <f>IF(I16="Não aplicável",0,I16)</f>
        <v>22</v>
      </c>
      <c r="D114" s="106">
        <v>1</v>
      </c>
      <c r="E114" s="117">
        <f>A114*C114*D114</f>
        <v>597.29999999999995</v>
      </c>
      <c r="F114" s="117">
        <f>E114</f>
        <v>597.29999999999995</v>
      </c>
      <c r="G114" s="120">
        <f>IF(I17="Não aplicável",0,I17)</f>
        <v>0.19</v>
      </c>
      <c r="H114" s="117">
        <f>F114*G114</f>
        <v>113.48699999999999</v>
      </c>
      <c r="I114" s="121">
        <f>E114-H114</f>
        <v>483.81299999999999</v>
      </c>
    </row>
    <row r="115" spans="1:12" ht="4.5" customHeight="1" x14ac:dyDescent="0.25"/>
    <row r="116" spans="1:12" ht="12" customHeight="1" x14ac:dyDescent="0.25">
      <c r="A116" s="162" t="s">
        <v>94</v>
      </c>
      <c r="B116" s="162"/>
      <c r="C116" s="162"/>
      <c r="D116" s="162"/>
      <c r="E116" s="162"/>
      <c r="F116" s="162"/>
      <c r="G116" s="162"/>
      <c r="H116" s="45">
        <f>H46+H91+H102</f>
        <v>2.1094866539770782</v>
      </c>
      <c r="I116" s="46">
        <f>I46+I91+I102</f>
        <v>4425.7605314981092</v>
      </c>
      <c r="J116" s="32"/>
      <c r="L116" s="32"/>
    </row>
    <row r="117" spans="1:12" s="51" customFormat="1" ht="4.5" customHeight="1" x14ac:dyDescent="0.25">
      <c r="A117" s="47"/>
      <c r="B117" s="47"/>
      <c r="C117" s="47"/>
      <c r="D117" s="47"/>
      <c r="E117" s="47"/>
      <c r="F117" s="47"/>
      <c r="G117" s="47"/>
      <c r="H117" s="48"/>
      <c r="I117" s="49"/>
      <c r="J117" s="50"/>
      <c r="L117" s="50"/>
    </row>
    <row r="118" spans="1:12" ht="11.25" customHeight="1" x14ac:dyDescent="0.25">
      <c r="A118" s="144" t="s">
        <v>95</v>
      </c>
      <c r="B118" s="144"/>
      <c r="C118" s="144"/>
      <c r="D118" s="144"/>
      <c r="E118" s="144"/>
      <c r="F118" s="144"/>
      <c r="G118" s="144"/>
      <c r="H118" s="144"/>
      <c r="I118" s="144"/>
    </row>
    <row r="119" spans="1:12" ht="33.75" customHeight="1" x14ac:dyDescent="0.25">
      <c r="A119" s="20" t="s">
        <v>31</v>
      </c>
      <c r="B119" s="145" t="s">
        <v>96</v>
      </c>
      <c r="C119" s="145"/>
      <c r="D119" s="145"/>
      <c r="E119" s="145"/>
      <c r="F119" s="145"/>
      <c r="G119" s="145"/>
      <c r="H119" s="20" t="s">
        <v>33</v>
      </c>
      <c r="I119" s="20" t="s">
        <v>34</v>
      </c>
    </row>
    <row r="120" spans="1:12" ht="15" customHeight="1" x14ac:dyDescent="0.25">
      <c r="A120" s="106">
        <v>1</v>
      </c>
      <c r="B120" s="125" t="s">
        <v>97</v>
      </c>
      <c r="C120" s="125"/>
      <c r="D120" s="125"/>
      <c r="E120" s="125"/>
      <c r="F120" s="125"/>
      <c r="G120" s="125"/>
      <c r="H120" s="21">
        <f t="shared" ref="H120:H126" si="6">I120/$I$132</f>
        <v>0</v>
      </c>
      <c r="I120" s="121">
        <v>0</v>
      </c>
    </row>
    <row r="121" spans="1:12" ht="15" customHeight="1" x14ac:dyDescent="0.25">
      <c r="A121" s="106">
        <v>2</v>
      </c>
      <c r="B121" s="124" t="s">
        <v>98</v>
      </c>
      <c r="C121" s="124"/>
      <c r="D121" s="124"/>
      <c r="E121" s="124"/>
      <c r="F121" s="124"/>
      <c r="G121" s="124"/>
      <c r="H121" s="21">
        <f t="shared" si="6"/>
        <v>0</v>
      </c>
      <c r="I121" s="121">
        <v>0</v>
      </c>
    </row>
    <row r="122" spans="1:12" ht="15" customHeight="1" x14ac:dyDescent="0.25">
      <c r="A122" s="106">
        <v>3</v>
      </c>
      <c r="B122" s="125" t="s">
        <v>99</v>
      </c>
      <c r="C122" s="125"/>
      <c r="D122" s="125"/>
      <c r="E122" s="125"/>
      <c r="F122" s="125"/>
      <c r="G122" s="125"/>
      <c r="H122" s="21">
        <f t="shared" si="6"/>
        <v>0</v>
      </c>
      <c r="I122" s="121">
        <v>0</v>
      </c>
    </row>
    <row r="123" spans="1:12" ht="15" customHeight="1" x14ac:dyDescent="0.25">
      <c r="A123" s="106">
        <v>4</v>
      </c>
      <c r="B123" s="125" t="s">
        <v>177</v>
      </c>
      <c r="C123" s="125"/>
      <c r="D123" s="125"/>
      <c r="E123" s="125"/>
      <c r="F123" s="125"/>
      <c r="G123" s="125"/>
      <c r="H123" s="21">
        <f t="shared" si="6"/>
        <v>0</v>
      </c>
      <c r="I123" s="121">
        <f>IF(F130=20%,G130,0)</f>
        <v>0</v>
      </c>
    </row>
    <row r="124" spans="1:12" ht="15" customHeight="1" x14ac:dyDescent="0.25">
      <c r="A124" s="106">
        <v>5</v>
      </c>
      <c r="B124" s="125" t="s">
        <v>179</v>
      </c>
      <c r="C124" s="125"/>
      <c r="D124" s="125"/>
      <c r="E124" s="125"/>
      <c r="F124" s="125"/>
      <c r="G124" s="125"/>
      <c r="H124" s="21">
        <f t="shared" si="6"/>
        <v>0</v>
      </c>
      <c r="I124" s="121">
        <v>0</v>
      </c>
    </row>
    <row r="125" spans="1:12" ht="15" customHeight="1" x14ac:dyDescent="0.25">
      <c r="A125" s="106">
        <v>6</v>
      </c>
      <c r="B125" s="125" t="s">
        <v>178</v>
      </c>
      <c r="C125" s="125"/>
      <c r="D125" s="125"/>
      <c r="E125" s="125"/>
      <c r="F125" s="125"/>
      <c r="G125" s="125"/>
      <c r="H125" s="21">
        <f t="shared" si="6"/>
        <v>0</v>
      </c>
      <c r="I125" s="121">
        <v>0</v>
      </c>
    </row>
    <row r="126" spans="1:12" ht="15" customHeight="1" x14ac:dyDescent="0.25">
      <c r="A126" s="106">
        <v>7</v>
      </c>
      <c r="B126" s="125" t="s">
        <v>100</v>
      </c>
      <c r="C126" s="125"/>
      <c r="D126" s="125"/>
      <c r="E126" s="125"/>
      <c r="F126" s="125"/>
      <c r="G126" s="125"/>
      <c r="H126" s="21">
        <f t="shared" si="6"/>
        <v>0</v>
      </c>
      <c r="I126" s="121">
        <v>0</v>
      </c>
    </row>
    <row r="127" spans="1:12" ht="15" customHeight="1" x14ac:dyDescent="0.25">
      <c r="A127" s="141" t="s">
        <v>101</v>
      </c>
      <c r="B127" s="141"/>
      <c r="C127" s="141"/>
      <c r="D127" s="141"/>
      <c r="E127" s="141"/>
      <c r="F127" s="141"/>
      <c r="G127" s="141"/>
      <c r="H127" s="23">
        <f>H120+H121+H122+H123+H124+H126</f>
        <v>0</v>
      </c>
      <c r="I127" s="52">
        <f>SUM(I120:I126)</f>
        <v>0</v>
      </c>
      <c r="J127" s="32"/>
    </row>
    <row r="128" spans="1:12" ht="46.5" customHeight="1" x14ac:dyDescent="0.25">
      <c r="B128" s="152" t="s">
        <v>180</v>
      </c>
      <c r="C128" s="152"/>
      <c r="D128" s="152"/>
      <c r="E128" s="152"/>
      <c r="F128" s="152"/>
      <c r="G128" s="152"/>
      <c r="H128" s="152"/>
      <c r="I128" s="152"/>
    </row>
    <row r="129" spans="1:12" ht="5.25" customHeight="1" x14ac:dyDescent="0.25"/>
    <row r="130" spans="1:12" ht="48.75" customHeight="1" x14ac:dyDescent="0.25">
      <c r="A130" s="168" t="s">
        <v>102</v>
      </c>
      <c r="B130" s="168"/>
      <c r="C130" s="168"/>
      <c r="D130" s="168"/>
      <c r="E130" s="168"/>
      <c r="F130" s="53">
        <f>I29</f>
        <v>0.1</v>
      </c>
      <c r="G130" s="54">
        <f>I132*F130</f>
        <v>434.04421678617456</v>
      </c>
      <c r="H130" s="118" t="s">
        <v>103</v>
      </c>
      <c r="I130" s="56">
        <f>I97</f>
        <v>85.318363636363628</v>
      </c>
    </row>
    <row r="131" spans="1:12" s="59" customFormat="1" ht="16.5" customHeight="1" x14ac:dyDescent="0.25">
      <c r="A131" s="169" t="s">
        <v>104</v>
      </c>
      <c r="B131" s="169"/>
      <c r="C131" s="118" t="s">
        <v>105</v>
      </c>
      <c r="D131" s="118" t="s">
        <v>106</v>
      </c>
      <c r="E131" s="118" t="s">
        <v>107</v>
      </c>
      <c r="F131" s="118" t="s">
        <v>108</v>
      </c>
      <c r="G131" s="118" t="s">
        <v>109</v>
      </c>
      <c r="H131" s="118" t="s">
        <v>110</v>
      </c>
      <c r="I131" s="57" t="s">
        <v>111</v>
      </c>
      <c r="J131" s="58"/>
    </row>
    <row r="132" spans="1:12" ht="16.5" customHeight="1" x14ac:dyDescent="0.25">
      <c r="A132" s="170">
        <f>I46</f>
        <v>2098.0272727272727</v>
      </c>
      <c r="B132" s="170"/>
      <c r="C132" s="119">
        <f>I66</f>
        <v>772.07403636363642</v>
      </c>
      <c r="D132" s="119">
        <f>I78</f>
        <v>534.87736699090908</v>
      </c>
      <c r="E132" s="119">
        <f>I85</f>
        <v>149.29562072727273</v>
      </c>
      <c r="F132" s="119">
        <f>I89</f>
        <v>196.83487105265456</v>
      </c>
      <c r="G132" s="119">
        <f>I102</f>
        <v>674.65136363636361</v>
      </c>
      <c r="H132" s="119">
        <f>A132+C132+D132+E132+F132+G132</f>
        <v>4425.7605314981092</v>
      </c>
      <c r="I132" s="119">
        <f>H132-I130</f>
        <v>4340.4421678617455</v>
      </c>
      <c r="J132" s="32"/>
    </row>
    <row r="133" spans="1:12" ht="4.5" customHeight="1" x14ac:dyDescent="0.25">
      <c r="A133" s="27"/>
      <c r="B133" s="171"/>
      <c r="C133" s="171"/>
      <c r="D133" s="171"/>
      <c r="E133" s="171"/>
      <c r="F133" s="171"/>
      <c r="G133" s="171"/>
      <c r="H133" s="171"/>
      <c r="I133" s="171"/>
    </row>
    <row r="134" spans="1:12" ht="33.75" customHeight="1" x14ac:dyDescent="0.25">
      <c r="A134" s="20" t="s">
        <v>40</v>
      </c>
      <c r="B134" s="145" t="s">
        <v>112</v>
      </c>
      <c r="C134" s="145"/>
      <c r="D134" s="145"/>
      <c r="E134" s="145"/>
      <c r="F134" s="145"/>
      <c r="G134" s="145"/>
      <c r="H134" s="20" t="s">
        <v>33</v>
      </c>
      <c r="I134" s="20" t="s">
        <v>34</v>
      </c>
    </row>
    <row r="135" spans="1:12" ht="15" customHeight="1" x14ac:dyDescent="0.25">
      <c r="A135" s="106">
        <v>1</v>
      </c>
      <c r="B135" s="125" t="s">
        <v>113</v>
      </c>
      <c r="C135" s="125"/>
      <c r="D135" s="125"/>
      <c r="E135" s="125"/>
      <c r="F135" s="125"/>
      <c r="G135" s="125"/>
      <c r="H135" s="21">
        <f>I135/$I$145</f>
        <v>0</v>
      </c>
      <c r="I135" s="121">
        <v>0</v>
      </c>
    </row>
    <row r="136" spans="1:12" ht="15" customHeight="1" x14ac:dyDescent="0.25">
      <c r="A136" s="106">
        <v>2</v>
      </c>
      <c r="B136" s="125" t="s">
        <v>114</v>
      </c>
      <c r="C136" s="125"/>
      <c r="D136" s="125"/>
      <c r="E136" s="125"/>
      <c r="F136" s="125"/>
      <c r="G136" s="125"/>
      <c r="H136" s="21">
        <f>I136/$I$145</f>
        <v>0</v>
      </c>
      <c r="I136" s="121">
        <v>0</v>
      </c>
    </row>
    <row r="137" spans="1:12" ht="35.65" customHeight="1" x14ac:dyDescent="0.25">
      <c r="A137" s="141" t="s">
        <v>166</v>
      </c>
      <c r="B137" s="141"/>
      <c r="C137" s="141"/>
      <c r="D137" s="141"/>
      <c r="E137" s="141"/>
      <c r="F137" s="141"/>
      <c r="G137" s="141"/>
      <c r="H137" s="23">
        <f>H135+H136</f>
        <v>0</v>
      </c>
      <c r="I137" s="24">
        <f>SUM(I135:I136)</f>
        <v>0</v>
      </c>
    </row>
    <row r="138" spans="1:12" ht="4.5" customHeight="1" x14ac:dyDescent="0.25"/>
    <row r="139" spans="1:12" ht="33.75" customHeight="1" x14ac:dyDescent="0.25">
      <c r="A139" s="20" t="s">
        <v>52</v>
      </c>
      <c r="B139" s="145" t="s">
        <v>115</v>
      </c>
      <c r="C139" s="145"/>
      <c r="D139" s="145"/>
      <c r="E139" s="145"/>
      <c r="F139" s="145"/>
      <c r="G139" s="145"/>
      <c r="H139" s="20" t="s">
        <v>33</v>
      </c>
      <c r="I139" s="20" t="s">
        <v>34</v>
      </c>
    </row>
    <row r="140" spans="1:12" ht="15" customHeight="1" x14ac:dyDescent="0.25">
      <c r="A140" s="106">
        <v>1</v>
      </c>
      <c r="B140" s="125" t="s">
        <v>115</v>
      </c>
      <c r="C140" s="125"/>
      <c r="D140" s="125"/>
      <c r="E140" s="125"/>
      <c r="F140" s="125"/>
      <c r="G140" s="125"/>
      <c r="H140" s="21">
        <f>I140/I145</f>
        <v>0</v>
      </c>
      <c r="I140" s="121">
        <v>0</v>
      </c>
    </row>
    <row r="141" spans="1:12" ht="36.6" customHeight="1" x14ac:dyDescent="0.25">
      <c r="A141" s="141" t="s">
        <v>165</v>
      </c>
      <c r="B141" s="141"/>
      <c r="C141" s="141"/>
      <c r="D141" s="141"/>
      <c r="E141" s="141"/>
      <c r="F141" s="141"/>
      <c r="G141" s="141"/>
      <c r="H141" s="23">
        <f>H140</f>
        <v>0</v>
      </c>
      <c r="I141" s="24">
        <f>I140</f>
        <v>0</v>
      </c>
      <c r="J141" s="32"/>
      <c r="K141" s="32"/>
      <c r="L141" s="2"/>
    </row>
    <row r="142" spans="1:12" ht="4.5" customHeight="1" x14ac:dyDescent="0.25">
      <c r="A142" s="26"/>
      <c r="B142" s="26"/>
      <c r="C142" s="26"/>
      <c r="D142" s="26"/>
      <c r="E142" s="26"/>
      <c r="F142" s="26"/>
      <c r="G142" s="26"/>
      <c r="H142" s="33"/>
      <c r="I142" s="34"/>
    </row>
    <row r="143" spans="1:12" ht="39" customHeight="1" x14ac:dyDescent="0.25">
      <c r="A143" s="172" t="s">
        <v>116</v>
      </c>
      <c r="B143" s="172"/>
      <c r="C143" s="172"/>
      <c r="D143" s="172"/>
      <c r="E143" s="172"/>
      <c r="F143" s="53">
        <v>0.18</v>
      </c>
      <c r="G143" s="54">
        <f>I145*F143</f>
        <v>781.27959021511413</v>
      </c>
      <c r="H143" s="118" t="s">
        <v>103</v>
      </c>
      <c r="I143" s="56">
        <f>I97</f>
        <v>85.318363636363628</v>
      </c>
      <c r="L143" s="2"/>
    </row>
    <row r="144" spans="1:12" s="59" customFormat="1" ht="16.5" customHeight="1" x14ac:dyDescent="0.25">
      <c r="A144" s="169" t="s">
        <v>104</v>
      </c>
      <c r="B144" s="169"/>
      <c r="C144" s="118" t="s">
        <v>105</v>
      </c>
      <c r="D144" s="118" t="s">
        <v>106</v>
      </c>
      <c r="E144" s="118" t="s">
        <v>107</v>
      </c>
      <c r="F144" s="118" t="s">
        <v>108</v>
      </c>
      <c r="G144" s="118" t="s">
        <v>109</v>
      </c>
      <c r="H144" s="118" t="s">
        <v>110</v>
      </c>
      <c r="I144" s="57" t="s">
        <v>111</v>
      </c>
      <c r="J144" s="58"/>
      <c r="L144" s="58"/>
    </row>
    <row r="145" spans="1:12" ht="16.5" customHeight="1" x14ac:dyDescent="0.25">
      <c r="A145" s="170">
        <f>I46</f>
        <v>2098.0272727272727</v>
      </c>
      <c r="B145" s="170"/>
      <c r="C145" s="119">
        <f>I66</f>
        <v>772.07403636363642</v>
      </c>
      <c r="D145" s="119">
        <f>I78</f>
        <v>534.87736699090908</v>
      </c>
      <c r="E145" s="119">
        <f>I85</f>
        <v>149.29562072727273</v>
      </c>
      <c r="F145" s="119">
        <f>I89</f>
        <v>196.83487105265456</v>
      </c>
      <c r="G145" s="119">
        <f>I102</f>
        <v>674.65136363636361</v>
      </c>
      <c r="H145" s="119">
        <f>A145+C145+D145+E145+F145+G145</f>
        <v>4425.7605314981092</v>
      </c>
      <c r="I145" s="119">
        <f>H145-I143</f>
        <v>4340.4421678617455</v>
      </c>
      <c r="J145" s="32"/>
      <c r="L145" s="2"/>
    </row>
    <row r="146" spans="1:12" ht="4.5" customHeight="1" x14ac:dyDescent="0.25"/>
    <row r="147" spans="1:12" ht="12" customHeight="1" x14ac:dyDescent="0.25">
      <c r="A147" s="162" t="s">
        <v>117</v>
      </c>
      <c r="B147" s="162"/>
      <c r="C147" s="162"/>
      <c r="D147" s="162"/>
      <c r="E147" s="162"/>
      <c r="F147" s="162"/>
      <c r="G147" s="162"/>
      <c r="H147" s="45">
        <f>H127+H137+H141</f>
        <v>0</v>
      </c>
      <c r="I147" s="46">
        <f>I127+I137+I141</f>
        <v>0</v>
      </c>
    </row>
    <row r="148" spans="1:12" ht="4.5" customHeight="1" x14ac:dyDescent="0.25"/>
    <row r="149" spans="1:12" ht="11.25" customHeight="1" x14ac:dyDescent="0.25">
      <c r="A149" s="144" t="s">
        <v>118</v>
      </c>
      <c r="B149" s="144"/>
      <c r="C149" s="144"/>
      <c r="D149" s="144"/>
      <c r="E149" s="144"/>
      <c r="F149" s="144"/>
      <c r="G149" s="144"/>
      <c r="H149" s="144"/>
      <c r="I149" s="144"/>
    </row>
    <row r="150" spans="1:12" ht="33.75" customHeight="1" x14ac:dyDescent="0.25">
      <c r="A150" s="20" t="s">
        <v>31</v>
      </c>
      <c r="B150" s="145" t="s">
        <v>203</v>
      </c>
      <c r="C150" s="145"/>
      <c r="D150" s="145"/>
      <c r="E150" s="145"/>
      <c r="F150" s="145"/>
      <c r="G150" s="145"/>
      <c r="H150" s="20" t="s">
        <v>33</v>
      </c>
      <c r="I150" s="20" t="s">
        <v>34</v>
      </c>
    </row>
    <row r="151" spans="1:12" ht="15" customHeight="1" x14ac:dyDescent="0.25">
      <c r="A151" s="106">
        <v>1</v>
      </c>
      <c r="B151" s="125" t="s">
        <v>119</v>
      </c>
      <c r="C151" s="125"/>
      <c r="D151" s="125"/>
      <c r="E151" s="125"/>
      <c r="F151" s="125"/>
      <c r="G151" s="125"/>
      <c r="H151" s="21">
        <f>I151/$I$116</f>
        <v>7.4074074074074077E-3</v>
      </c>
      <c r="I151" s="121">
        <f>($D$161/$E$162)*H161</f>
        <v>32.783411344430441</v>
      </c>
    </row>
    <row r="152" spans="1:12" ht="15" customHeight="1" x14ac:dyDescent="0.25">
      <c r="A152" s="106">
        <v>2</v>
      </c>
      <c r="B152" s="125" t="s">
        <v>120</v>
      </c>
      <c r="C152" s="125"/>
      <c r="D152" s="125"/>
      <c r="E152" s="125"/>
      <c r="F152" s="125"/>
      <c r="G152" s="125"/>
      <c r="H152" s="21">
        <f>I152/$I$116</f>
        <v>3.4188034188034191E-2</v>
      </c>
      <c r="I152" s="121">
        <f>($D$161/$E$162)*H162</f>
        <v>151.30805235890972</v>
      </c>
    </row>
    <row r="153" spans="1:12" ht="15" customHeight="1" x14ac:dyDescent="0.25">
      <c r="A153" s="106">
        <v>3</v>
      </c>
      <c r="B153" s="125" t="s">
        <v>11</v>
      </c>
      <c r="C153" s="125"/>
      <c r="D153" s="125"/>
      <c r="E153" s="125"/>
      <c r="F153" s="125"/>
      <c r="G153" s="125"/>
      <c r="H153" s="21">
        <f>I153/$I$116</f>
        <v>3.4188034188034191E-2</v>
      </c>
      <c r="I153" s="121">
        <f>($D$161/$E$162)*H163</f>
        <v>151.30805235890972</v>
      </c>
    </row>
    <row r="154" spans="1:12" ht="15" customHeight="1" x14ac:dyDescent="0.25">
      <c r="A154" s="106">
        <v>4</v>
      </c>
      <c r="B154" s="125" t="s">
        <v>205</v>
      </c>
      <c r="C154" s="125"/>
      <c r="D154" s="125"/>
      <c r="E154" s="125"/>
      <c r="F154" s="125"/>
      <c r="G154" s="125"/>
      <c r="H154" s="21">
        <f>I154/$I$116</f>
        <v>0</v>
      </c>
      <c r="I154" s="121">
        <f>($D$161/$E$162)*G164</f>
        <v>0</v>
      </c>
    </row>
    <row r="155" spans="1:12" ht="15" customHeight="1" x14ac:dyDescent="0.25">
      <c r="A155" s="106">
        <v>5</v>
      </c>
      <c r="B155" s="125" t="s">
        <v>121</v>
      </c>
      <c r="C155" s="125"/>
      <c r="D155" s="125"/>
      <c r="E155" s="125"/>
      <c r="F155" s="125"/>
      <c r="G155" s="125"/>
      <c r="H155" s="21">
        <f>I155/$I$116</f>
        <v>0</v>
      </c>
      <c r="I155" s="121">
        <f>($D$161/$E$162)*G165</f>
        <v>0</v>
      </c>
    </row>
    <row r="156" spans="1:12" ht="15" customHeight="1" x14ac:dyDescent="0.25">
      <c r="A156" s="141" t="s">
        <v>122</v>
      </c>
      <c r="B156" s="141"/>
      <c r="C156" s="141"/>
      <c r="D156" s="141"/>
      <c r="E156" s="141"/>
      <c r="F156" s="141"/>
      <c r="G156" s="141"/>
      <c r="H156" s="23">
        <f>H151+H152+H153+H154+H155</f>
        <v>7.5783475783475787E-2</v>
      </c>
      <c r="I156" s="24">
        <f>SUM(I151:I155)</f>
        <v>335.39951606224986</v>
      </c>
    </row>
    <row r="157" spans="1:12" ht="11.25" customHeight="1" x14ac:dyDescent="0.25">
      <c r="A157" s="104" t="s">
        <v>124</v>
      </c>
      <c r="B157" s="152" t="s">
        <v>123</v>
      </c>
      <c r="C157" s="152"/>
      <c r="D157" s="152"/>
      <c r="E157" s="152"/>
      <c r="F157" s="152"/>
      <c r="G157" s="152"/>
      <c r="H157" s="152"/>
      <c r="I157" s="152"/>
    </row>
    <row r="158" spans="1:12" ht="18.75" customHeight="1" x14ac:dyDescent="0.25">
      <c r="A158" s="104" t="s">
        <v>204</v>
      </c>
      <c r="B158" s="173" t="s">
        <v>125</v>
      </c>
      <c r="C158" s="173"/>
      <c r="D158" s="173"/>
      <c r="E158" s="173"/>
      <c r="F158" s="173"/>
      <c r="G158" s="173"/>
      <c r="H158" s="173"/>
      <c r="I158" s="173"/>
    </row>
    <row r="159" spans="1:12" ht="13.5" customHeight="1" x14ac:dyDescent="0.25">
      <c r="A159" s="157" t="s">
        <v>126</v>
      </c>
      <c r="B159" s="157"/>
      <c r="C159" s="157"/>
      <c r="D159" s="157"/>
      <c r="E159" s="157"/>
      <c r="F159" s="157"/>
      <c r="G159" s="157"/>
      <c r="H159" s="157"/>
      <c r="I159" s="157"/>
    </row>
    <row r="160" spans="1:12" ht="13.5" customHeight="1" x14ac:dyDescent="0.25">
      <c r="A160" s="139" t="s">
        <v>127</v>
      </c>
      <c r="B160" s="139"/>
      <c r="C160" s="106" t="s">
        <v>128</v>
      </c>
      <c r="D160" s="134" t="s">
        <v>129</v>
      </c>
      <c r="E160" s="134"/>
      <c r="F160" s="106" t="s">
        <v>130</v>
      </c>
      <c r="G160" s="214" t="s">
        <v>131</v>
      </c>
      <c r="H160" s="206" t="s">
        <v>132</v>
      </c>
      <c r="I160" s="206"/>
    </row>
    <row r="161" spans="1:10" ht="13.5" customHeight="1" x14ac:dyDescent="0.25">
      <c r="A161" s="176">
        <f>I116</f>
        <v>4425.7605314981092</v>
      </c>
      <c r="B161" s="176"/>
      <c r="C161" s="121">
        <f>I147</f>
        <v>0</v>
      </c>
      <c r="D161" s="177">
        <f>A161+C161</f>
        <v>4425.7605314981092</v>
      </c>
      <c r="E161" s="177"/>
      <c r="F161" s="106" t="str">
        <f>B151</f>
        <v>PIS</v>
      </c>
      <c r="G161" s="217">
        <v>1.6500000000000001E-2</v>
      </c>
      <c r="H161" s="207">
        <v>6.4999999999999997E-3</v>
      </c>
      <c r="I161" s="207"/>
      <c r="J161" s="32"/>
    </row>
    <row r="162" spans="1:10" ht="13.5" customHeight="1" x14ac:dyDescent="0.25">
      <c r="A162" s="213" t="s">
        <v>133</v>
      </c>
      <c r="B162" s="213"/>
      <c r="C162" s="214">
        <v>1</v>
      </c>
      <c r="D162" s="215">
        <f>G166/1</f>
        <v>0.1225</v>
      </c>
      <c r="E162" s="216">
        <f>C162-D162</f>
        <v>0.87749999999999995</v>
      </c>
      <c r="F162" s="106" t="str">
        <f>B152</f>
        <v>COFINS</v>
      </c>
      <c r="G162" s="217">
        <v>7.5999999999999998E-2</v>
      </c>
      <c r="H162" s="207">
        <v>0.03</v>
      </c>
      <c r="I162" s="207"/>
    </row>
    <row r="163" spans="1:10" ht="13.5" customHeight="1" x14ac:dyDescent="0.25">
      <c r="A163" s="209" t="s">
        <v>134</v>
      </c>
      <c r="B163" s="209"/>
      <c r="C163" s="210">
        <v>1</v>
      </c>
      <c r="D163" s="211">
        <f>H166</f>
        <v>6.6500000000000004E-2</v>
      </c>
      <c r="E163" s="212">
        <f>C163-D163</f>
        <v>0.9335</v>
      </c>
      <c r="F163" s="106" t="str">
        <f>B153</f>
        <v>ISS</v>
      </c>
      <c r="G163" s="217">
        <f>I11</f>
        <v>0.03</v>
      </c>
      <c r="H163" s="207">
        <f>I11</f>
        <v>0.03</v>
      </c>
      <c r="I163" s="207"/>
    </row>
    <row r="164" spans="1:10" ht="13.5" customHeight="1" x14ac:dyDescent="0.25">
      <c r="A164" s="174" t="s">
        <v>135</v>
      </c>
      <c r="B164" s="174"/>
      <c r="C164" s="106">
        <v>1</v>
      </c>
      <c r="D164" s="61">
        <v>0.09</v>
      </c>
      <c r="E164" s="62">
        <f>C164-D164</f>
        <v>0.91</v>
      </c>
      <c r="F164" s="106" t="s">
        <v>136</v>
      </c>
      <c r="G164" s="217">
        <v>0</v>
      </c>
      <c r="H164" s="207">
        <v>0</v>
      </c>
      <c r="I164" s="207"/>
    </row>
    <row r="165" spans="1:10" ht="13.5" customHeight="1" x14ac:dyDescent="0.25">
      <c r="A165" s="175" t="s">
        <v>137</v>
      </c>
      <c r="B165" s="175" t="s">
        <v>138</v>
      </c>
      <c r="C165" s="175"/>
      <c r="D165" s="175"/>
      <c r="E165" s="175"/>
      <c r="F165" s="113" t="s">
        <v>207</v>
      </c>
      <c r="G165" s="217">
        <v>0</v>
      </c>
      <c r="H165" s="207">
        <v>0</v>
      </c>
      <c r="I165" s="207"/>
    </row>
    <row r="166" spans="1:10" ht="18" customHeight="1" x14ac:dyDescent="0.25">
      <c r="A166" s="175"/>
      <c r="B166" s="175"/>
      <c r="C166" s="175"/>
      <c r="D166" s="175"/>
      <c r="E166" s="175"/>
      <c r="F166" s="115" t="s">
        <v>139</v>
      </c>
      <c r="G166" s="218">
        <f>SUM(G161:G165)</f>
        <v>0.1225</v>
      </c>
      <c r="H166" s="208">
        <f>SUM(H161:I165)</f>
        <v>6.6500000000000004E-2</v>
      </c>
      <c r="I166" s="208"/>
    </row>
    <row r="167" spans="1:10" ht="18" customHeight="1" x14ac:dyDescent="0.25">
      <c r="A167" s="104" t="s">
        <v>206</v>
      </c>
      <c r="B167" s="173" t="s">
        <v>141</v>
      </c>
      <c r="C167" s="173"/>
      <c r="D167" s="173"/>
      <c r="E167" s="173"/>
      <c r="F167" s="173"/>
      <c r="G167" s="173"/>
      <c r="H167" s="173"/>
      <c r="I167" s="173"/>
    </row>
    <row r="168" spans="1:10" ht="4.5" customHeight="1" x14ac:dyDescent="0.25">
      <c r="A168" s="63"/>
      <c r="B168" s="178"/>
      <c r="C168" s="178"/>
      <c r="D168" s="178"/>
      <c r="E168" s="178"/>
      <c r="F168" s="178"/>
      <c r="G168" s="178"/>
      <c r="H168" s="178"/>
      <c r="I168" s="178"/>
    </row>
    <row r="169" spans="1:10" ht="12" customHeight="1" x14ac:dyDescent="0.25">
      <c r="A169" s="162" t="s">
        <v>142</v>
      </c>
      <c r="B169" s="162"/>
      <c r="C169" s="162"/>
      <c r="D169" s="162"/>
      <c r="E169" s="162"/>
      <c r="F169" s="162"/>
      <c r="G169" s="162"/>
      <c r="H169" s="45">
        <f>H156</f>
        <v>7.5783475783475787E-2</v>
      </c>
      <c r="I169" s="46">
        <f>I156</f>
        <v>335.39951606224986</v>
      </c>
    </row>
    <row r="170" spans="1:10" ht="4.5" customHeight="1" x14ac:dyDescent="0.25"/>
    <row r="171" spans="1:10" ht="11.25" customHeight="1" x14ac:dyDescent="0.25">
      <c r="A171" s="179" t="s">
        <v>143</v>
      </c>
      <c r="B171" s="179"/>
      <c r="C171" s="179"/>
      <c r="D171" s="179"/>
      <c r="E171" s="179"/>
      <c r="F171" s="179"/>
      <c r="G171" s="179"/>
      <c r="H171" s="179"/>
      <c r="I171" s="179"/>
    </row>
    <row r="172" spans="1:10" ht="11.25" customHeight="1" x14ac:dyDescent="0.25">
      <c r="A172" s="144" t="s">
        <v>30</v>
      </c>
      <c r="B172" s="144"/>
      <c r="C172" s="144"/>
      <c r="D172" s="144"/>
      <c r="E172" s="144"/>
      <c r="F172" s="144"/>
      <c r="G172" s="144"/>
      <c r="H172" s="144"/>
      <c r="I172" s="144"/>
    </row>
    <row r="173" spans="1:10" ht="15" customHeight="1" x14ac:dyDescent="0.25">
      <c r="A173" s="106">
        <v>1</v>
      </c>
      <c r="B173" s="125" t="s">
        <v>144</v>
      </c>
      <c r="C173" s="125"/>
      <c r="D173" s="125"/>
      <c r="E173" s="125"/>
      <c r="F173" s="125"/>
      <c r="G173" s="125"/>
      <c r="H173" s="21">
        <f>I173/$G$196</f>
        <v>0.44065464125750442</v>
      </c>
      <c r="I173" s="64">
        <f>I46</f>
        <v>2098.0272727272727</v>
      </c>
    </row>
    <row r="174" spans="1:10" ht="15" customHeight="1" x14ac:dyDescent="0.25">
      <c r="A174" s="106">
        <v>2</v>
      </c>
      <c r="B174" s="125" t="s">
        <v>145</v>
      </c>
      <c r="C174" s="125"/>
      <c r="D174" s="125"/>
      <c r="E174" s="125"/>
      <c r="F174" s="125"/>
      <c r="G174" s="125"/>
      <c r="H174" s="21">
        <f>I174/$G$196</f>
        <v>0.34720149682460683</v>
      </c>
      <c r="I174" s="64">
        <f>I66+I78+I85+I89</f>
        <v>1653.0818951344729</v>
      </c>
    </row>
    <row r="175" spans="1:10" ht="15" customHeight="1" x14ac:dyDescent="0.25">
      <c r="A175" s="106">
        <v>3</v>
      </c>
      <c r="B175" s="125" t="s">
        <v>146</v>
      </c>
      <c r="C175" s="125"/>
      <c r="D175" s="125"/>
      <c r="E175" s="125"/>
      <c r="F175" s="125"/>
      <c r="G175" s="125"/>
      <c r="H175" s="21">
        <f>I175/$G$196</f>
        <v>0.14169894666365146</v>
      </c>
      <c r="I175" s="64">
        <f>I102</f>
        <v>674.65136363636361</v>
      </c>
    </row>
    <row r="176" spans="1:10" s="26" customFormat="1" ht="15" customHeight="1" x14ac:dyDescent="0.25">
      <c r="A176" s="162" t="s">
        <v>147</v>
      </c>
      <c r="B176" s="162"/>
      <c r="C176" s="162"/>
      <c r="D176" s="162"/>
      <c r="E176" s="162"/>
      <c r="F176" s="162"/>
      <c r="G176" s="162"/>
      <c r="H176" s="45">
        <f>H173+H174+H175</f>
        <v>0.92955508474576265</v>
      </c>
      <c r="I176" s="46">
        <f>SUM(I173:I175)</f>
        <v>4425.7605314981092</v>
      </c>
      <c r="J176" s="33"/>
    </row>
    <row r="177" spans="1:11" ht="4.5" customHeight="1" x14ac:dyDescent="0.25"/>
    <row r="178" spans="1:11" ht="11.25" customHeight="1" x14ac:dyDescent="0.25">
      <c r="A178" s="144" t="s">
        <v>95</v>
      </c>
      <c r="B178" s="144"/>
      <c r="C178" s="144"/>
      <c r="D178" s="144"/>
      <c r="E178" s="144"/>
      <c r="F178" s="144"/>
      <c r="G178" s="144"/>
      <c r="H178" s="144"/>
      <c r="I178" s="144"/>
    </row>
    <row r="179" spans="1:11" ht="15" customHeight="1" x14ac:dyDescent="0.25">
      <c r="A179" s="106">
        <v>1</v>
      </c>
      <c r="B179" s="125" t="s">
        <v>148</v>
      </c>
      <c r="C179" s="125"/>
      <c r="D179" s="125"/>
      <c r="E179" s="125"/>
      <c r="F179" s="125"/>
      <c r="G179" s="125"/>
      <c r="H179" s="21">
        <f>I179/$G$196</f>
        <v>0</v>
      </c>
      <c r="I179" s="121">
        <f>I127</f>
        <v>0</v>
      </c>
    </row>
    <row r="180" spans="1:11" ht="15" customHeight="1" x14ac:dyDescent="0.25">
      <c r="A180" s="106">
        <v>2</v>
      </c>
      <c r="B180" s="125" t="s">
        <v>149</v>
      </c>
      <c r="C180" s="125"/>
      <c r="D180" s="125"/>
      <c r="E180" s="125"/>
      <c r="F180" s="125"/>
      <c r="G180" s="125"/>
      <c r="H180" s="21">
        <f>I180/$G$196</f>
        <v>0</v>
      </c>
      <c r="I180" s="121">
        <f>I137</f>
        <v>0</v>
      </c>
    </row>
    <row r="181" spans="1:11" ht="15" customHeight="1" x14ac:dyDescent="0.25">
      <c r="A181" s="106">
        <v>3</v>
      </c>
      <c r="B181" s="125" t="s">
        <v>150</v>
      </c>
      <c r="C181" s="125"/>
      <c r="D181" s="125"/>
      <c r="E181" s="125"/>
      <c r="F181" s="125"/>
      <c r="G181" s="125"/>
      <c r="H181" s="21">
        <f>I181/$G$196</f>
        <v>0</v>
      </c>
      <c r="I181" s="121">
        <f>I141</f>
        <v>0</v>
      </c>
    </row>
    <row r="182" spans="1:11" ht="15" customHeight="1" x14ac:dyDescent="0.25">
      <c r="A182" s="162" t="s">
        <v>151</v>
      </c>
      <c r="B182" s="162"/>
      <c r="C182" s="162"/>
      <c r="D182" s="162"/>
      <c r="E182" s="162"/>
      <c r="F182" s="162"/>
      <c r="G182" s="162"/>
      <c r="H182" s="45">
        <f>H179+H180+H181</f>
        <v>0</v>
      </c>
      <c r="I182" s="46">
        <f>I179+I180+I181</f>
        <v>0</v>
      </c>
    </row>
    <row r="183" spans="1:11" ht="4.5" customHeight="1" x14ac:dyDescent="0.25"/>
    <row r="184" spans="1:11" ht="11.25" customHeight="1" x14ac:dyDescent="0.25">
      <c r="A184" s="144" t="s">
        <v>118</v>
      </c>
      <c r="B184" s="144"/>
      <c r="C184" s="144"/>
      <c r="D184" s="144"/>
      <c r="E184" s="144"/>
      <c r="F184" s="144"/>
      <c r="G184" s="144"/>
      <c r="H184" s="144"/>
      <c r="I184" s="144"/>
    </row>
    <row r="185" spans="1:11" ht="15" customHeight="1" x14ac:dyDescent="0.25">
      <c r="A185" s="106">
        <v>1</v>
      </c>
      <c r="B185" s="125" t="s">
        <v>152</v>
      </c>
      <c r="C185" s="125"/>
      <c r="D185" s="125"/>
      <c r="E185" s="125"/>
      <c r="F185" s="125"/>
      <c r="G185" s="125"/>
      <c r="H185" s="21">
        <f>I185/$G$196</f>
        <v>7.0444915254237281E-2</v>
      </c>
      <c r="I185" s="121">
        <f>I156</f>
        <v>335.39951606224986</v>
      </c>
    </row>
    <row r="186" spans="1:11" ht="15" customHeight="1" x14ac:dyDescent="0.25">
      <c r="A186" s="162" t="s">
        <v>153</v>
      </c>
      <c r="B186" s="162"/>
      <c r="C186" s="162"/>
      <c r="D186" s="162"/>
      <c r="E186" s="162"/>
      <c r="F186" s="162"/>
      <c r="G186" s="162"/>
      <c r="H186" s="45">
        <f>H185</f>
        <v>7.0444915254237281E-2</v>
      </c>
      <c r="I186" s="46">
        <f>I156</f>
        <v>335.39951606224986</v>
      </c>
      <c r="K186" s="39"/>
    </row>
    <row r="187" spans="1:11" ht="4.5" customHeight="1" x14ac:dyDescent="0.25"/>
    <row r="188" spans="1:11" ht="11.25" customHeight="1" x14ac:dyDescent="0.25">
      <c r="A188" s="184" t="s">
        <v>174</v>
      </c>
      <c r="B188" s="184"/>
      <c r="C188" s="184"/>
      <c r="D188" s="184"/>
      <c r="E188" s="184"/>
      <c r="F188" s="184"/>
      <c r="G188" s="184"/>
      <c r="H188" s="184"/>
      <c r="I188" s="184"/>
    </row>
    <row r="189" spans="1:11" ht="4.9000000000000004" customHeight="1" x14ac:dyDescent="0.25">
      <c r="A189" s="180"/>
      <c r="B189" s="180"/>
      <c r="C189" s="180"/>
      <c r="D189" s="180"/>
      <c r="E189" s="180"/>
      <c r="F189" s="180"/>
      <c r="G189" s="180"/>
      <c r="H189" s="180"/>
      <c r="I189" s="180"/>
    </row>
    <row r="190" spans="1:11" ht="22.5" customHeight="1" x14ac:dyDescent="0.25">
      <c r="A190" s="181" t="s">
        <v>187</v>
      </c>
      <c r="B190" s="182"/>
      <c r="C190" s="182"/>
      <c r="D190" s="182"/>
      <c r="E190" s="182"/>
      <c r="F190" s="182"/>
      <c r="G190" s="182"/>
      <c r="H190" s="183"/>
      <c r="I190" s="87">
        <f>I123*H196</f>
        <v>0</v>
      </c>
    </row>
    <row r="191" spans="1:11" ht="4.5" customHeight="1" x14ac:dyDescent="0.25">
      <c r="A191" s="107"/>
      <c r="B191" s="107"/>
      <c r="C191" s="107"/>
      <c r="D191" s="107"/>
      <c r="E191" s="107"/>
      <c r="F191" s="107"/>
      <c r="G191" s="88"/>
      <c r="H191" s="88"/>
      <c r="I191" s="88"/>
    </row>
    <row r="192" spans="1:11" ht="40.5" customHeight="1" x14ac:dyDescent="0.25">
      <c r="A192" s="184" t="s">
        <v>172</v>
      </c>
      <c r="B192" s="184"/>
      <c r="C192" s="184"/>
      <c r="D192" s="184"/>
      <c r="E192" s="184"/>
      <c r="F192" s="181"/>
      <c r="G192" s="185" t="s">
        <v>176</v>
      </c>
      <c r="H192" s="186"/>
      <c r="I192" s="187"/>
    </row>
    <row r="193" spans="1:9" ht="11.25" customHeight="1" x14ac:dyDescent="0.25">
      <c r="A193" s="184"/>
      <c r="B193" s="184"/>
      <c r="C193" s="184"/>
      <c r="D193" s="184"/>
      <c r="E193" s="184"/>
      <c r="F193" s="184"/>
      <c r="G193" s="89"/>
      <c r="H193" s="90"/>
      <c r="I193" s="91">
        <f>((H70+H76+H77+H82+H83+H84)+((H70+H76+H77+H82+H83+H84)*H66))*I46*H196</f>
        <v>807.78714334232734</v>
      </c>
    </row>
    <row r="194" spans="1:9" ht="4.9000000000000004" customHeight="1" x14ac:dyDescent="0.25">
      <c r="A194" s="180"/>
      <c r="B194" s="180"/>
      <c r="C194" s="180"/>
      <c r="D194" s="180"/>
      <c r="E194" s="180"/>
      <c r="F194" s="180"/>
      <c r="G194" s="180"/>
      <c r="H194" s="180"/>
      <c r="I194" s="180"/>
    </row>
    <row r="195" spans="1:9" ht="35.450000000000003" customHeight="1" x14ac:dyDescent="0.25">
      <c r="A195" s="188" t="s">
        <v>173</v>
      </c>
      <c r="B195" s="189"/>
      <c r="C195" s="189"/>
      <c r="D195" s="189"/>
      <c r="E195" s="189"/>
      <c r="F195" s="190"/>
      <c r="G195" s="73" t="s">
        <v>154</v>
      </c>
      <c r="H195" s="73" t="s">
        <v>155</v>
      </c>
      <c r="I195" s="73" t="s">
        <v>156</v>
      </c>
    </row>
    <row r="196" spans="1:9" ht="14.45" customHeight="1" x14ac:dyDescent="0.25">
      <c r="A196" s="191"/>
      <c r="B196" s="192"/>
      <c r="C196" s="192"/>
      <c r="D196" s="192"/>
      <c r="E196" s="192"/>
      <c r="F196" s="193"/>
      <c r="G196" s="81">
        <f>I176+I182+I186</f>
        <v>4761.1600475603591</v>
      </c>
      <c r="H196" s="108">
        <f>IF(D6="12x36",2,1)</f>
        <v>1</v>
      </c>
      <c r="I196" s="82">
        <f>G196*H196</f>
        <v>4761.1600475603591</v>
      </c>
    </row>
  </sheetData>
  <mergeCells count="183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5:B105"/>
    <mergeCell ref="A106:B106"/>
    <mergeCell ref="A108:I108"/>
    <mergeCell ref="A109:B109"/>
    <mergeCell ref="A110:B110"/>
    <mergeCell ref="A112:E112"/>
    <mergeCell ref="F112:I112"/>
    <mergeCell ref="B99:G99"/>
    <mergeCell ref="B100:G100"/>
    <mergeCell ref="B101:G101"/>
    <mergeCell ref="A102:G102"/>
    <mergeCell ref="B103:G103"/>
    <mergeCell ref="A104:I104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96"/>
  <sheetViews>
    <sheetView showGridLines="0" view="pageBreakPreview" topLeftCell="A172" zoomScale="130" zoomScaleNormal="130" zoomScaleSheetLayoutView="130" zoomScalePageLayoutView="130" workbookViewId="0">
      <selection activeCell="I154" sqref="I154"/>
    </sheetView>
  </sheetViews>
  <sheetFormatPr defaultColWidth="9.28515625" defaultRowHeight="11.25" x14ac:dyDescent="0.25"/>
  <cols>
    <col min="1" max="1" width="2.7109375" style="110" customWidth="1"/>
    <col min="2" max="2" width="11.42578125" style="110" customWidth="1"/>
    <col min="3" max="3" width="12.28515625" style="110" customWidth="1"/>
    <col min="4" max="4" width="12.7109375" style="110" customWidth="1"/>
    <col min="5" max="5" width="12.28515625" style="110" customWidth="1"/>
    <col min="6" max="6" width="11.5703125" style="110" customWidth="1"/>
    <col min="7" max="7" width="11.42578125" style="110" customWidth="1"/>
    <col min="8" max="8" width="9.42578125" style="110" customWidth="1"/>
    <col min="9" max="9" width="11.5703125" style="110" customWidth="1"/>
    <col min="10" max="10" width="11.28515625" style="2" customWidth="1"/>
    <col min="11" max="11" width="10" style="110" customWidth="1"/>
    <col min="12" max="12" width="9.28515625" style="110"/>
    <col min="13" max="15" width="22.42578125" style="110" customWidth="1"/>
    <col min="16" max="16384" width="9.28515625" style="110"/>
  </cols>
  <sheetData>
    <row r="1" spans="1:11" ht="27.75" customHeight="1" x14ac:dyDescent="0.25">
      <c r="A1" s="126" t="s">
        <v>0</v>
      </c>
      <c r="B1" s="126"/>
      <c r="C1" s="126"/>
      <c r="D1" s="126"/>
      <c r="E1" s="126"/>
      <c r="F1" s="126"/>
      <c r="G1" s="126"/>
      <c r="H1" s="126"/>
      <c r="I1" s="126"/>
      <c r="K1" s="3"/>
    </row>
    <row r="2" spans="1:11" ht="22.5" customHeight="1" x14ac:dyDescent="0.25">
      <c r="A2" s="126" t="s">
        <v>1</v>
      </c>
      <c r="B2" s="126"/>
      <c r="C2" s="127" t="s">
        <v>208</v>
      </c>
      <c r="D2" s="127"/>
      <c r="E2" s="128" t="s">
        <v>236</v>
      </c>
      <c r="F2" s="128"/>
      <c r="G2" s="128"/>
      <c r="H2" s="128"/>
      <c r="I2" s="128"/>
    </row>
    <row r="3" spans="1:11" ht="11.25" customHeight="1" x14ac:dyDescent="0.25">
      <c r="A3" s="126" t="s">
        <v>2</v>
      </c>
      <c r="B3" s="126"/>
      <c r="C3" s="4"/>
      <c r="D3" s="122"/>
      <c r="E3" s="6" t="s">
        <v>3</v>
      </c>
      <c r="F3" s="4"/>
      <c r="G3" s="122"/>
      <c r="H3" s="122"/>
      <c r="I3" s="122"/>
    </row>
    <row r="4" spans="1:11" ht="4.5" customHeight="1" x14ac:dyDescent="0.25"/>
    <row r="5" spans="1:11" ht="18.75" customHeight="1" x14ac:dyDescent="0.25">
      <c r="A5" s="124" t="s">
        <v>4</v>
      </c>
      <c r="B5" s="124"/>
      <c r="C5" s="124"/>
      <c r="D5" s="129" t="s">
        <v>212</v>
      </c>
      <c r="E5" s="129"/>
      <c r="F5" s="129"/>
      <c r="G5" s="130" t="str">
        <f>IF(D6="12x36","Regime de trabalho:","Quantidade de HORAS/MÊS")</f>
        <v>Quantidade de HORAS/MÊS</v>
      </c>
      <c r="H5" s="130"/>
      <c r="I5" s="131">
        <f>IF(D6="12x36",D6,5*D6)</f>
        <v>200</v>
      </c>
    </row>
    <row r="6" spans="1:11" ht="18.75" customHeight="1" x14ac:dyDescent="0.25">
      <c r="A6" s="124" t="str">
        <f>IF(D6="12x36","Regime de trabalho:","Regime de trabalho (horas semanais):")</f>
        <v>Regime de trabalho (horas semanais):</v>
      </c>
      <c r="B6" s="124"/>
      <c r="C6" s="124"/>
      <c r="D6" s="124">
        <v>40</v>
      </c>
      <c r="E6" s="124"/>
      <c r="F6" s="124"/>
      <c r="G6" s="130"/>
      <c r="H6" s="130"/>
      <c r="I6" s="131"/>
    </row>
    <row r="7" spans="1:11" ht="22.5" customHeight="1" x14ac:dyDescent="0.25">
      <c r="A7" s="124" t="s">
        <v>5</v>
      </c>
      <c r="B7" s="124"/>
      <c r="C7" s="124"/>
      <c r="D7" s="125" t="s">
        <v>210</v>
      </c>
      <c r="E7" s="125"/>
      <c r="F7" s="125"/>
      <c r="G7" s="132" t="s">
        <v>6</v>
      </c>
      <c r="H7" s="132"/>
      <c r="I7" s="123" t="s">
        <v>175</v>
      </c>
    </row>
    <row r="8" spans="1:11" ht="22.5" customHeight="1" x14ac:dyDescent="0.25">
      <c r="A8" s="124" t="s">
        <v>7</v>
      </c>
      <c r="B8" s="124"/>
      <c r="C8" s="124"/>
      <c r="D8" s="125" t="s">
        <v>14</v>
      </c>
      <c r="E8" s="125"/>
      <c r="F8" s="125"/>
      <c r="G8" s="132"/>
      <c r="H8" s="132"/>
      <c r="I8" s="123"/>
    </row>
    <row r="9" spans="1:11" ht="24.75" customHeight="1" x14ac:dyDescent="0.25">
      <c r="A9" s="124" t="s">
        <v>8</v>
      </c>
      <c r="B9" s="124"/>
      <c r="C9" s="124"/>
      <c r="D9" s="124" t="s">
        <v>220</v>
      </c>
      <c r="E9" s="124"/>
      <c r="F9" s="124"/>
      <c r="G9" s="132" t="s">
        <v>9</v>
      </c>
      <c r="H9" s="132"/>
      <c r="I9" s="112" t="s">
        <v>175</v>
      </c>
    </row>
    <row r="10" spans="1:11" ht="32.25" customHeight="1" x14ac:dyDescent="0.25">
      <c r="A10" s="133" t="s">
        <v>168</v>
      </c>
      <c r="B10" s="133"/>
      <c r="C10" s="133"/>
      <c r="D10" s="133"/>
      <c r="E10" s="133"/>
      <c r="F10" s="133"/>
      <c r="G10" s="111" t="s">
        <v>10</v>
      </c>
      <c r="H10" s="114">
        <v>220</v>
      </c>
      <c r="I10" s="10">
        <v>2307.83</v>
      </c>
    </row>
    <row r="11" spans="1:11" ht="11.25" customHeight="1" x14ac:dyDescent="0.25">
      <c r="A11" s="134" t="s">
        <v>11</v>
      </c>
      <c r="B11" s="134"/>
      <c r="C11" s="134"/>
      <c r="D11" s="134"/>
      <c r="E11" s="134"/>
      <c r="F11" s="134"/>
      <c r="G11" s="114" t="str">
        <f>D9</f>
        <v>Cruz Alta</v>
      </c>
      <c r="H11" s="114" t="s">
        <v>12</v>
      </c>
      <c r="I11" s="11">
        <v>0.03</v>
      </c>
    </row>
    <row r="12" spans="1:11" ht="15" customHeight="1" x14ac:dyDescent="0.25">
      <c r="A12" s="134" t="s">
        <v>13</v>
      </c>
      <c r="B12" s="134"/>
      <c r="C12" s="134"/>
      <c r="D12" s="134"/>
      <c r="E12" s="134"/>
      <c r="F12" s="134"/>
      <c r="G12" s="135" t="s">
        <v>14</v>
      </c>
      <c r="H12" s="114" t="s">
        <v>15</v>
      </c>
      <c r="I12" s="10">
        <v>3.7</v>
      </c>
    </row>
    <row r="13" spans="1:11" x14ac:dyDescent="0.25">
      <c r="A13" s="134"/>
      <c r="B13" s="134"/>
      <c r="C13" s="134"/>
      <c r="D13" s="134"/>
      <c r="E13" s="134"/>
      <c r="F13" s="134"/>
      <c r="G13" s="135"/>
      <c r="H13" s="114" t="s">
        <v>16</v>
      </c>
      <c r="I13" s="12">
        <v>22</v>
      </c>
    </row>
    <row r="14" spans="1:11" x14ac:dyDescent="0.25">
      <c r="A14" s="134"/>
      <c r="B14" s="134"/>
      <c r="C14" s="134"/>
      <c r="D14" s="134"/>
      <c r="E14" s="134"/>
      <c r="F14" s="134"/>
      <c r="G14" s="135"/>
      <c r="H14" s="114" t="s">
        <v>17</v>
      </c>
      <c r="I14" s="112">
        <v>0.06</v>
      </c>
    </row>
    <row r="15" spans="1:11" ht="11.25" customHeight="1" x14ac:dyDescent="0.25">
      <c r="A15" s="134" t="s">
        <v>167</v>
      </c>
      <c r="B15" s="134"/>
      <c r="C15" s="134"/>
      <c r="D15" s="134"/>
      <c r="E15" s="134"/>
      <c r="F15" s="134"/>
      <c r="G15" s="135" t="s">
        <v>14</v>
      </c>
      <c r="H15" s="114" t="s">
        <v>15</v>
      </c>
      <c r="I15" s="10">
        <v>27.15</v>
      </c>
    </row>
    <row r="16" spans="1:11" ht="11.25" customHeight="1" x14ac:dyDescent="0.25">
      <c r="A16" s="134"/>
      <c r="B16" s="134"/>
      <c r="C16" s="134"/>
      <c r="D16" s="134"/>
      <c r="E16" s="134"/>
      <c r="F16" s="134"/>
      <c r="G16" s="135"/>
      <c r="H16" s="114" t="s">
        <v>16</v>
      </c>
      <c r="I16" s="12">
        <v>22</v>
      </c>
    </row>
    <row r="17" spans="1:9" x14ac:dyDescent="0.25">
      <c r="A17" s="134"/>
      <c r="B17" s="134"/>
      <c r="C17" s="134"/>
      <c r="D17" s="134"/>
      <c r="E17" s="134"/>
      <c r="F17" s="134"/>
      <c r="G17" s="135"/>
      <c r="H17" s="114" t="s">
        <v>17</v>
      </c>
      <c r="I17" s="112">
        <v>0.19</v>
      </c>
    </row>
    <row r="18" spans="1:9" ht="11.25" customHeight="1" x14ac:dyDescent="0.25">
      <c r="A18" s="134" t="s">
        <v>19</v>
      </c>
      <c r="B18" s="134"/>
      <c r="C18" s="134"/>
      <c r="D18" s="134"/>
      <c r="E18" s="134"/>
      <c r="F18" s="134"/>
      <c r="G18" s="135" t="s">
        <v>14</v>
      </c>
      <c r="H18" s="114" t="s">
        <v>15</v>
      </c>
      <c r="I18" s="10" t="s">
        <v>175</v>
      </c>
    </row>
    <row r="19" spans="1:9" x14ac:dyDescent="0.25">
      <c r="A19" s="134"/>
      <c r="B19" s="134"/>
      <c r="C19" s="134"/>
      <c r="D19" s="134"/>
      <c r="E19" s="134"/>
      <c r="F19" s="134"/>
      <c r="G19" s="135"/>
      <c r="H19" s="114" t="s">
        <v>16</v>
      </c>
      <c r="I19" s="12" t="s">
        <v>175</v>
      </c>
    </row>
    <row r="20" spans="1:9" x14ac:dyDescent="0.25">
      <c r="A20" s="140"/>
      <c r="B20" s="140"/>
      <c r="C20" s="140"/>
      <c r="D20" s="140"/>
      <c r="E20" s="140"/>
      <c r="F20" s="140"/>
      <c r="G20" s="135"/>
      <c r="H20" s="114" t="s">
        <v>17</v>
      </c>
      <c r="I20" s="112" t="s">
        <v>175</v>
      </c>
    </row>
    <row r="21" spans="1:9" ht="14.25" customHeight="1" x14ac:dyDescent="0.25">
      <c r="A21" s="139" t="s">
        <v>194</v>
      </c>
      <c r="B21" s="139"/>
      <c r="C21" s="139"/>
      <c r="D21" s="139"/>
      <c r="E21" s="139"/>
      <c r="F21" s="139"/>
      <c r="G21" s="114" t="s">
        <v>14</v>
      </c>
      <c r="H21" s="116" t="s">
        <v>20</v>
      </c>
      <c r="I21" s="98">
        <v>80</v>
      </c>
    </row>
    <row r="22" spans="1:9" ht="14.25" customHeight="1" x14ac:dyDescent="0.25">
      <c r="A22" s="139" t="s">
        <v>193</v>
      </c>
      <c r="B22" s="139"/>
      <c r="C22" s="139"/>
      <c r="D22" s="139"/>
      <c r="E22" s="139"/>
      <c r="F22" s="139"/>
      <c r="G22" s="114" t="s">
        <v>14</v>
      </c>
      <c r="H22" s="116" t="s">
        <v>20</v>
      </c>
      <c r="I22" s="98">
        <v>25.52</v>
      </c>
    </row>
    <row r="23" spans="1:9" ht="14.25" customHeight="1" x14ac:dyDescent="0.25">
      <c r="A23" s="134" t="s">
        <v>169</v>
      </c>
      <c r="B23" s="136"/>
      <c r="C23" s="136"/>
      <c r="D23" s="136"/>
      <c r="E23" s="136"/>
      <c r="F23" s="137"/>
      <c r="G23" s="97" t="s">
        <v>14</v>
      </c>
      <c r="H23" s="116" t="s">
        <v>20</v>
      </c>
      <c r="I23" s="14" t="s">
        <v>175</v>
      </c>
    </row>
    <row r="24" spans="1:9" ht="22.5" customHeight="1" x14ac:dyDescent="0.25">
      <c r="A24" s="138" t="s">
        <v>21</v>
      </c>
      <c r="B24" s="138"/>
      <c r="C24" s="138"/>
      <c r="D24" s="138"/>
      <c r="E24" s="138"/>
      <c r="F24" s="138"/>
      <c r="G24" s="116"/>
      <c r="H24" s="116" t="s">
        <v>22</v>
      </c>
      <c r="I24" s="16" t="s">
        <v>175</v>
      </c>
    </row>
    <row r="25" spans="1:9" ht="34.5" customHeight="1" x14ac:dyDescent="0.25">
      <c r="A25" s="139" t="s">
        <v>23</v>
      </c>
      <c r="B25" s="139"/>
      <c r="C25" s="139"/>
      <c r="D25" s="139"/>
      <c r="E25" s="139"/>
      <c r="F25" s="139"/>
      <c r="G25" s="114"/>
      <c r="H25" s="114" t="s">
        <v>24</v>
      </c>
      <c r="I25" s="10">
        <f>I38</f>
        <v>2098.0272727272727</v>
      </c>
    </row>
    <row r="26" spans="1:9" ht="15" customHeight="1" x14ac:dyDescent="0.25">
      <c r="A26" s="139" t="s">
        <v>25</v>
      </c>
      <c r="B26" s="139"/>
      <c r="C26" s="139"/>
      <c r="D26" s="139"/>
      <c r="E26" s="139"/>
      <c r="F26" s="139"/>
      <c r="G26" s="116"/>
      <c r="H26" s="17" t="s">
        <v>26</v>
      </c>
      <c r="I26" s="18" t="s">
        <v>175</v>
      </c>
    </row>
    <row r="27" spans="1:9" ht="15" customHeight="1" x14ac:dyDescent="0.25">
      <c r="A27" s="139"/>
      <c r="B27" s="139"/>
      <c r="C27" s="139"/>
      <c r="D27" s="139"/>
      <c r="E27" s="139"/>
      <c r="F27" s="139"/>
      <c r="G27" s="116"/>
      <c r="H27" s="19" t="s">
        <v>27</v>
      </c>
      <c r="I27" s="112" t="s">
        <v>175</v>
      </c>
    </row>
    <row r="28" spans="1:9" ht="26.25" customHeight="1" x14ac:dyDescent="0.25">
      <c r="A28" s="139" t="s">
        <v>28</v>
      </c>
      <c r="B28" s="139"/>
      <c r="C28" s="139"/>
      <c r="D28" s="139"/>
      <c r="E28" s="139"/>
      <c r="F28" s="139"/>
      <c r="G28" s="116"/>
      <c r="H28" s="114" t="s">
        <v>26</v>
      </c>
      <c r="I28" s="18" t="s">
        <v>175</v>
      </c>
    </row>
    <row r="29" spans="1:9" ht="35.25" customHeight="1" x14ac:dyDescent="0.25">
      <c r="A29" s="139" t="s">
        <v>29</v>
      </c>
      <c r="B29" s="139"/>
      <c r="C29" s="139"/>
      <c r="D29" s="139"/>
      <c r="E29" s="139"/>
      <c r="F29" s="139"/>
      <c r="G29" s="114"/>
      <c r="H29" s="111" t="s">
        <v>22</v>
      </c>
      <c r="I29" s="112">
        <v>0.1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>
        <v>10</v>
      </c>
    </row>
    <row r="31" spans="1:9" ht="1.1499999999999999" customHeight="1" x14ac:dyDescent="0.25">
      <c r="A31" s="142"/>
      <c r="B31" s="142"/>
      <c r="C31" s="142"/>
      <c r="D31" s="142"/>
      <c r="E31" s="142"/>
      <c r="F31" s="142"/>
      <c r="G31" s="142"/>
      <c r="H31" s="142"/>
      <c r="I31" s="142"/>
    </row>
    <row r="32" spans="1:9" ht="1.1499999999999999" customHeight="1" x14ac:dyDescent="0.25">
      <c r="A32" s="142"/>
      <c r="B32" s="142"/>
      <c r="C32" s="142"/>
      <c r="D32" s="142"/>
      <c r="E32" s="142"/>
      <c r="F32" s="142"/>
      <c r="G32" s="142"/>
      <c r="H32" s="142"/>
      <c r="I32" s="142"/>
    </row>
    <row r="33" spans="1:10" ht="1.1499999999999999" customHeight="1" x14ac:dyDescent="0.25">
      <c r="A33" s="142"/>
      <c r="B33" s="142"/>
      <c r="C33" s="142"/>
      <c r="D33" s="142"/>
      <c r="E33" s="142"/>
      <c r="F33" s="142"/>
      <c r="G33" s="142"/>
      <c r="H33" s="142"/>
      <c r="I33" s="142"/>
    </row>
    <row r="34" spans="1:10" ht="1.1499999999999999" customHeight="1" x14ac:dyDescent="0.25">
      <c r="A34" s="142"/>
      <c r="B34" s="142"/>
      <c r="C34" s="142"/>
      <c r="D34" s="142"/>
      <c r="E34" s="142"/>
      <c r="F34" s="142"/>
      <c r="G34" s="142"/>
      <c r="H34" s="142"/>
      <c r="I34" s="142"/>
    </row>
    <row r="35" spans="1:10" ht="1.1499999999999999" customHeight="1" x14ac:dyDescent="0.25">
      <c r="A35" s="143"/>
      <c r="B35" s="143"/>
      <c r="C35" s="143"/>
      <c r="D35" s="143"/>
      <c r="E35" s="143"/>
      <c r="F35" s="143"/>
      <c r="G35" s="143"/>
      <c r="H35" s="143"/>
      <c r="I35" s="143"/>
    </row>
    <row r="36" spans="1:10" ht="8.25" customHeight="1" x14ac:dyDescent="0.25">
      <c r="A36" s="144" t="s">
        <v>30</v>
      </c>
      <c r="B36" s="144"/>
      <c r="C36" s="144"/>
      <c r="D36" s="144"/>
      <c r="E36" s="144"/>
      <c r="F36" s="144"/>
      <c r="G36" s="144"/>
      <c r="H36" s="144"/>
      <c r="I36" s="144"/>
    </row>
    <row r="37" spans="1:10" ht="33.75" customHeight="1" x14ac:dyDescent="0.25">
      <c r="A37" s="20" t="s">
        <v>31</v>
      </c>
      <c r="B37" s="145" t="s">
        <v>32</v>
      </c>
      <c r="C37" s="145"/>
      <c r="D37" s="145"/>
      <c r="E37" s="145"/>
      <c r="F37" s="145"/>
      <c r="G37" s="145"/>
      <c r="H37" s="20" t="s">
        <v>33</v>
      </c>
      <c r="I37" s="20" t="s">
        <v>34</v>
      </c>
    </row>
    <row r="38" spans="1:10" ht="15" customHeight="1" x14ac:dyDescent="0.25">
      <c r="A38" s="106">
        <v>1</v>
      </c>
      <c r="B38" s="125" t="s">
        <v>35</v>
      </c>
      <c r="C38" s="125"/>
      <c r="D38" s="125"/>
      <c r="E38" s="125"/>
      <c r="F38" s="125"/>
      <c r="G38" s="125"/>
      <c r="H38" s="21">
        <f t="shared" ref="H38:H45" si="0">I38/$I$46</f>
        <v>1</v>
      </c>
      <c r="I38" s="121">
        <f>IF(D6="12x36",I10,I10/H10*I5)</f>
        <v>2098.0272727272727</v>
      </c>
    </row>
    <row r="39" spans="1:10" ht="15" customHeight="1" x14ac:dyDescent="0.25">
      <c r="A39" s="106">
        <f t="shared" ref="A39:A45" si="1">A38+1</f>
        <v>2</v>
      </c>
      <c r="B39" s="125" t="s">
        <v>36</v>
      </c>
      <c r="C39" s="125"/>
      <c r="D39" s="125"/>
      <c r="E39" s="125"/>
      <c r="F39" s="125"/>
      <c r="G39" s="125"/>
      <c r="H39" s="21">
        <f t="shared" si="0"/>
        <v>0</v>
      </c>
      <c r="I39" s="121">
        <f>IF(I9=30%,I38*I9,0)</f>
        <v>0</v>
      </c>
    </row>
    <row r="40" spans="1:10" ht="15" customHeight="1" x14ac:dyDescent="0.25">
      <c r="A40" s="106">
        <f t="shared" si="1"/>
        <v>3</v>
      </c>
      <c r="B40" s="125" t="s">
        <v>199</v>
      </c>
      <c r="C40" s="125"/>
      <c r="D40" s="125"/>
      <c r="E40" s="125"/>
      <c r="F40" s="125"/>
      <c r="G40" s="125"/>
      <c r="H40" s="21">
        <f t="shared" si="0"/>
        <v>0</v>
      </c>
      <c r="I40" s="121">
        <f>IF(I7=10%,I25*I7,0)</f>
        <v>0</v>
      </c>
    </row>
    <row r="41" spans="1:10" ht="15" customHeight="1" x14ac:dyDescent="0.25">
      <c r="A41" s="106">
        <f t="shared" si="1"/>
        <v>4</v>
      </c>
      <c r="B41" s="125" t="s">
        <v>198</v>
      </c>
      <c r="C41" s="125"/>
      <c r="D41" s="125"/>
      <c r="E41" s="125"/>
      <c r="F41" s="125"/>
      <c r="G41" s="125"/>
      <c r="H41" s="21">
        <f t="shared" si="0"/>
        <v>0</v>
      </c>
      <c r="I41" s="121">
        <f>IF(I7=20%,I25*I7,0)</f>
        <v>0</v>
      </c>
    </row>
    <row r="42" spans="1:10" ht="15" customHeight="1" x14ac:dyDescent="0.25">
      <c r="A42" s="106">
        <f t="shared" si="1"/>
        <v>5</v>
      </c>
      <c r="B42" s="125" t="s">
        <v>197</v>
      </c>
      <c r="C42" s="125"/>
      <c r="D42" s="125"/>
      <c r="E42" s="125"/>
      <c r="F42" s="125"/>
      <c r="G42" s="125"/>
      <c r="H42" s="21">
        <f t="shared" si="0"/>
        <v>0</v>
      </c>
      <c r="I42" s="121">
        <f>IF(I7=40%,I25*I7,0)</f>
        <v>0</v>
      </c>
    </row>
    <row r="43" spans="1:10" ht="15" customHeight="1" x14ac:dyDescent="0.25">
      <c r="A43" s="106">
        <f t="shared" si="1"/>
        <v>6</v>
      </c>
      <c r="B43" s="125" t="s">
        <v>162</v>
      </c>
      <c r="C43" s="125"/>
      <c r="D43" s="125"/>
      <c r="E43" s="125"/>
      <c r="F43" s="125"/>
      <c r="G43" s="125"/>
      <c r="H43" s="21">
        <f t="shared" si="0"/>
        <v>0</v>
      </c>
      <c r="I43" s="121">
        <f>IF(I24="Não aplicável",0,I38*I24)</f>
        <v>0</v>
      </c>
    </row>
    <row r="44" spans="1:10" ht="15" customHeight="1" x14ac:dyDescent="0.25">
      <c r="A44" s="106">
        <f t="shared" si="1"/>
        <v>7</v>
      </c>
      <c r="B44" s="125" t="s">
        <v>37</v>
      </c>
      <c r="C44" s="125"/>
      <c r="D44" s="125"/>
      <c r="E44" s="125"/>
      <c r="F44" s="125"/>
      <c r="G44" s="125"/>
      <c r="H44" s="21">
        <f t="shared" si="0"/>
        <v>0</v>
      </c>
      <c r="I44" s="121">
        <f>IF(I26="Não aplicável",0,(I38+I39+I40+I41+I42+I43)/I5*I26*(1+I27))</f>
        <v>0</v>
      </c>
    </row>
    <row r="45" spans="1:10" ht="23.25" customHeight="1" x14ac:dyDescent="0.25">
      <c r="A45" s="106">
        <f t="shared" si="1"/>
        <v>8</v>
      </c>
      <c r="B45" s="125" t="s">
        <v>38</v>
      </c>
      <c r="C45" s="125"/>
      <c r="D45" s="125"/>
      <c r="E45" s="125"/>
      <c r="F45" s="125"/>
      <c r="G45" s="125"/>
      <c r="H45" s="21">
        <f t="shared" si="0"/>
        <v>0</v>
      </c>
      <c r="I45" s="121">
        <f>IF(I26="Não aplicável",0,I26/I13*5*(I10/H10*(1+I27)))</f>
        <v>0</v>
      </c>
    </row>
    <row r="46" spans="1:10" s="26" customFormat="1" ht="15" customHeight="1" x14ac:dyDescent="0.25">
      <c r="A46" s="141" t="s">
        <v>39</v>
      </c>
      <c r="B46" s="141"/>
      <c r="C46" s="141"/>
      <c r="D46" s="141"/>
      <c r="E46" s="141"/>
      <c r="F46" s="141"/>
      <c r="G46" s="141"/>
      <c r="H46" s="23">
        <f>SUM(H38:H45)</f>
        <v>1</v>
      </c>
      <c r="I46" s="24">
        <f>SUM(I38:I45)</f>
        <v>2098.0272727272727</v>
      </c>
      <c r="J46" s="25"/>
    </row>
    <row r="47" spans="1:10" s="26" customFormat="1" ht="34.9" customHeight="1" x14ac:dyDescent="0.25">
      <c r="A47" s="146" t="s">
        <v>140</v>
      </c>
      <c r="B47" s="149" t="s">
        <v>196</v>
      </c>
      <c r="C47" s="149"/>
      <c r="D47" s="149"/>
      <c r="E47" s="149"/>
      <c r="F47" s="149"/>
      <c r="G47" s="149"/>
      <c r="H47" s="149"/>
      <c r="I47" s="149"/>
      <c r="J47" s="25"/>
    </row>
    <row r="48" spans="1:10" s="26" customFormat="1" ht="1.1499999999999999" customHeight="1" x14ac:dyDescent="0.25">
      <c r="A48" s="147"/>
      <c r="B48" s="150"/>
      <c r="C48" s="150"/>
      <c r="D48" s="150"/>
      <c r="E48" s="150"/>
      <c r="F48" s="150"/>
      <c r="G48" s="150"/>
      <c r="H48" s="150"/>
      <c r="I48" s="150"/>
      <c r="J48" s="25"/>
    </row>
    <row r="49" spans="1:10" s="26" customFormat="1" ht="1.1499999999999999" customHeight="1" x14ac:dyDescent="0.25">
      <c r="A49" s="147"/>
      <c r="B49" s="150"/>
      <c r="C49" s="150"/>
      <c r="D49" s="150"/>
      <c r="E49" s="150"/>
      <c r="F49" s="150"/>
      <c r="G49" s="150"/>
      <c r="H49" s="150"/>
      <c r="I49" s="150"/>
      <c r="J49" s="25"/>
    </row>
    <row r="50" spans="1:10" s="26" customFormat="1" ht="1.1499999999999999" customHeight="1" x14ac:dyDescent="0.25">
      <c r="A50" s="147"/>
      <c r="B50" s="150"/>
      <c r="C50" s="150"/>
      <c r="D50" s="150"/>
      <c r="E50" s="150"/>
      <c r="F50" s="150"/>
      <c r="G50" s="150"/>
      <c r="H50" s="150"/>
      <c r="I50" s="150"/>
      <c r="J50" s="25"/>
    </row>
    <row r="51" spans="1:10" s="26" customFormat="1" ht="1.1499999999999999" customHeight="1" x14ac:dyDescent="0.25">
      <c r="A51" s="147"/>
      <c r="B51" s="150"/>
      <c r="C51" s="150"/>
      <c r="D51" s="150"/>
      <c r="E51" s="150"/>
      <c r="F51" s="150"/>
      <c r="G51" s="150"/>
      <c r="H51" s="150"/>
      <c r="I51" s="150"/>
      <c r="J51" s="25"/>
    </row>
    <row r="52" spans="1:10" s="26" customFormat="1" ht="1.1499999999999999" customHeight="1" x14ac:dyDescent="0.25">
      <c r="A52" s="147"/>
      <c r="B52" s="150"/>
      <c r="C52" s="150"/>
      <c r="D52" s="150"/>
      <c r="E52" s="150"/>
      <c r="F52" s="150"/>
      <c r="G52" s="150"/>
      <c r="H52" s="150"/>
      <c r="I52" s="150"/>
      <c r="J52" s="25"/>
    </row>
    <row r="53" spans="1:10" s="26" customFormat="1" ht="1.1499999999999999" customHeight="1" x14ac:dyDescent="0.25">
      <c r="A53" s="147"/>
      <c r="B53" s="150"/>
      <c r="C53" s="150"/>
      <c r="D53" s="150"/>
      <c r="E53" s="150"/>
      <c r="F53" s="150"/>
      <c r="G53" s="150"/>
      <c r="H53" s="150"/>
      <c r="I53" s="150"/>
      <c r="J53" s="25"/>
    </row>
    <row r="54" spans="1:10" s="26" customFormat="1" ht="1.1499999999999999" customHeight="1" x14ac:dyDescent="0.25">
      <c r="A54" s="147"/>
      <c r="B54" s="150"/>
      <c r="C54" s="150"/>
      <c r="D54" s="150"/>
      <c r="E54" s="150"/>
      <c r="F54" s="150"/>
      <c r="G54" s="150"/>
      <c r="H54" s="150"/>
      <c r="I54" s="150"/>
      <c r="J54" s="25"/>
    </row>
    <row r="55" spans="1:10" s="26" customFormat="1" ht="1.1499999999999999" customHeight="1" x14ac:dyDescent="0.25">
      <c r="A55" s="147"/>
      <c r="B55" s="150"/>
      <c r="C55" s="150"/>
      <c r="D55" s="150"/>
      <c r="E55" s="150"/>
      <c r="F55" s="150"/>
      <c r="G55" s="150"/>
      <c r="H55" s="150"/>
      <c r="I55" s="150"/>
      <c r="J55" s="25"/>
    </row>
    <row r="56" spans="1:10" ht="1.1499999999999999" customHeight="1" x14ac:dyDescent="0.25">
      <c r="A56" s="148"/>
      <c r="B56" s="151"/>
      <c r="C56" s="151"/>
      <c r="D56" s="151"/>
      <c r="E56" s="151"/>
      <c r="F56" s="151"/>
      <c r="G56" s="151"/>
      <c r="H56" s="151"/>
      <c r="I56" s="151"/>
    </row>
    <row r="57" spans="1:10" ht="33.75" customHeight="1" x14ac:dyDescent="0.25">
      <c r="A57" s="20" t="s">
        <v>40</v>
      </c>
      <c r="B57" s="145" t="s">
        <v>41</v>
      </c>
      <c r="C57" s="145"/>
      <c r="D57" s="145"/>
      <c r="E57" s="145"/>
      <c r="F57" s="145"/>
      <c r="G57" s="145"/>
      <c r="H57" s="20" t="s">
        <v>33</v>
      </c>
      <c r="I57" s="20" t="s">
        <v>34</v>
      </c>
    </row>
    <row r="58" spans="1:10" ht="15" customHeight="1" x14ac:dyDescent="0.25">
      <c r="A58" s="106">
        <v>1</v>
      </c>
      <c r="B58" s="125" t="s">
        <v>42</v>
      </c>
      <c r="C58" s="125"/>
      <c r="D58" s="125"/>
      <c r="E58" s="125"/>
      <c r="F58" s="125"/>
      <c r="G58" s="125"/>
      <c r="H58" s="21">
        <v>0.2</v>
      </c>
      <c r="I58" s="121">
        <f t="shared" ref="I58:I65" si="2">$I$46*H58</f>
        <v>419.60545454545456</v>
      </c>
    </row>
    <row r="59" spans="1:10" ht="15" customHeight="1" x14ac:dyDescent="0.25">
      <c r="A59" s="106">
        <v>2</v>
      </c>
      <c r="B59" s="125" t="s">
        <v>43</v>
      </c>
      <c r="C59" s="125"/>
      <c r="D59" s="125"/>
      <c r="E59" s="125"/>
      <c r="F59" s="125"/>
      <c r="G59" s="125"/>
      <c r="H59" s="21">
        <v>1.4999999999999999E-2</v>
      </c>
      <c r="I59" s="121">
        <f t="shared" si="2"/>
        <v>31.47040909090909</v>
      </c>
    </row>
    <row r="60" spans="1:10" ht="15" customHeight="1" x14ac:dyDescent="0.25">
      <c r="A60" s="106">
        <v>3</v>
      </c>
      <c r="B60" s="125" t="s">
        <v>44</v>
      </c>
      <c r="C60" s="125"/>
      <c r="D60" s="125"/>
      <c r="E60" s="125"/>
      <c r="F60" s="125"/>
      <c r="G60" s="125"/>
      <c r="H60" s="21">
        <v>0.01</v>
      </c>
      <c r="I60" s="121">
        <f t="shared" si="2"/>
        <v>20.980272727272727</v>
      </c>
    </row>
    <row r="61" spans="1:10" ht="15" customHeight="1" x14ac:dyDescent="0.25">
      <c r="A61" s="106">
        <v>4</v>
      </c>
      <c r="B61" s="125" t="s">
        <v>45</v>
      </c>
      <c r="C61" s="125"/>
      <c r="D61" s="125"/>
      <c r="E61" s="125"/>
      <c r="F61" s="125"/>
      <c r="G61" s="125"/>
      <c r="H61" s="21">
        <v>2E-3</v>
      </c>
      <c r="I61" s="121">
        <f t="shared" si="2"/>
        <v>4.1960545454545457</v>
      </c>
    </row>
    <row r="62" spans="1:10" ht="15" customHeight="1" x14ac:dyDescent="0.25">
      <c r="A62" s="106">
        <v>5</v>
      </c>
      <c r="B62" s="125" t="s">
        <v>46</v>
      </c>
      <c r="C62" s="125"/>
      <c r="D62" s="125"/>
      <c r="E62" s="125"/>
      <c r="F62" s="125"/>
      <c r="G62" s="125"/>
      <c r="H62" s="21">
        <v>2.5000000000000001E-2</v>
      </c>
      <c r="I62" s="121">
        <f t="shared" si="2"/>
        <v>52.45068181818182</v>
      </c>
    </row>
    <row r="63" spans="1:10" ht="15" customHeight="1" x14ac:dyDescent="0.25">
      <c r="A63" s="106">
        <v>6</v>
      </c>
      <c r="B63" s="125" t="s">
        <v>47</v>
      </c>
      <c r="C63" s="125"/>
      <c r="D63" s="125"/>
      <c r="E63" s="125"/>
      <c r="F63" s="125"/>
      <c r="G63" s="125"/>
      <c r="H63" s="21">
        <v>0.08</v>
      </c>
      <c r="I63" s="121">
        <f t="shared" si="2"/>
        <v>167.84218181818181</v>
      </c>
    </row>
    <row r="64" spans="1:10" ht="15" customHeight="1" x14ac:dyDescent="0.25">
      <c r="A64" s="106">
        <v>7</v>
      </c>
      <c r="B64" s="125" t="s">
        <v>201</v>
      </c>
      <c r="C64" s="125"/>
      <c r="D64" s="125"/>
      <c r="E64" s="125"/>
      <c r="F64" s="125"/>
      <c r="G64" s="125"/>
      <c r="H64" s="21">
        <v>0.03</v>
      </c>
      <c r="I64" s="121">
        <f t="shared" si="2"/>
        <v>62.94081818181818</v>
      </c>
    </row>
    <row r="65" spans="1:10" ht="15" customHeight="1" x14ac:dyDescent="0.25">
      <c r="A65" s="106">
        <v>8</v>
      </c>
      <c r="B65" s="125" t="s">
        <v>48</v>
      </c>
      <c r="C65" s="125"/>
      <c r="D65" s="125"/>
      <c r="E65" s="125"/>
      <c r="F65" s="125"/>
      <c r="G65" s="125"/>
      <c r="H65" s="21">
        <v>6.0000000000000001E-3</v>
      </c>
      <c r="I65" s="121">
        <f t="shared" si="2"/>
        <v>12.588163636363637</v>
      </c>
    </row>
    <row r="66" spans="1:10" s="26" customFormat="1" ht="15" customHeight="1" x14ac:dyDescent="0.25">
      <c r="A66" s="141" t="s">
        <v>49</v>
      </c>
      <c r="B66" s="141"/>
      <c r="C66" s="141"/>
      <c r="D66" s="141"/>
      <c r="E66" s="141"/>
      <c r="F66" s="141"/>
      <c r="G66" s="141"/>
      <c r="H66" s="23">
        <f>SUM(H58:H65)</f>
        <v>0.3680000000000001</v>
      </c>
      <c r="I66" s="24">
        <f>SUM(I58:I65)</f>
        <v>772.07403636363642</v>
      </c>
      <c r="J66" s="25"/>
    </row>
    <row r="67" spans="1:10" ht="15" customHeight="1" x14ac:dyDescent="0.25">
      <c r="A67" s="146" t="s">
        <v>200</v>
      </c>
      <c r="B67" s="152" t="s">
        <v>50</v>
      </c>
      <c r="C67" s="152"/>
      <c r="D67" s="152"/>
      <c r="E67" s="152"/>
      <c r="F67" s="152"/>
      <c r="G67" s="152"/>
      <c r="H67" s="152"/>
      <c r="I67" s="152"/>
    </row>
    <row r="68" spans="1:10" ht="30.75" customHeight="1" x14ac:dyDescent="0.25">
      <c r="A68" s="148"/>
      <c r="B68" s="153" t="s">
        <v>51</v>
      </c>
      <c r="C68" s="153"/>
      <c r="D68" s="153"/>
      <c r="E68" s="153"/>
      <c r="F68" s="153"/>
      <c r="G68" s="153"/>
      <c r="H68" s="153"/>
      <c r="I68" s="153"/>
    </row>
    <row r="69" spans="1:10" ht="33.75" customHeight="1" x14ac:dyDescent="0.25">
      <c r="A69" s="20" t="s">
        <v>52</v>
      </c>
      <c r="B69" s="154" t="s">
        <v>53</v>
      </c>
      <c r="C69" s="154"/>
      <c r="D69" s="154"/>
      <c r="E69" s="154"/>
      <c r="F69" s="154"/>
      <c r="G69" s="154"/>
      <c r="H69" s="105" t="s">
        <v>33</v>
      </c>
      <c r="I69" s="105" t="s">
        <v>34</v>
      </c>
    </row>
    <row r="70" spans="1:10" ht="15" customHeight="1" x14ac:dyDescent="0.25">
      <c r="A70" s="106">
        <v>1</v>
      </c>
      <c r="B70" s="125" t="s">
        <v>54</v>
      </c>
      <c r="C70" s="125"/>
      <c r="D70" s="125"/>
      <c r="E70" s="125"/>
      <c r="F70" s="125"/>
      <c r="G70" s="125"/>
      <c r="H70" s="21">
        <v>0.119314</v>
      </c>
      <c r="I70" s="121">
        <f t="shared" ref="I70:I77" si="3">$I$46*H70</f>
        <v>250.32402601818183</v>
      </c>
    </row>
    <row r="71" spans="1:10" ht="15" customHeight="1" x14ac:dyDescent="0.25">
      <c r="A71" s="106">
        <v>2</v>
      </c>
      <c r="B71" s="125" t="s">
        <v>202</v>
      </c>
      <c r="C71" s="125"/>
      <c r="D71" s="125"/>
      <c r="E71" s="125"/>
      <c r="F71" s="125"/>
      <c r="G71" s="125"/>
      <c r="H71" s="21">
        <v>2.0479000000000001E-2</v>
      </c>
      <c r="I71" s="121">
        <f t="shared" si="3"/>
        <v>42.96550051818182</v>
      </c>
    </row>
    <row r="72" spans="1:10" ht="15" customHeight="1" x14ac:dyDescent="0.25">
      <c r="A72" s="106">
        <v>3</v>
      </c>
      <c r="B72" s="125" t="s">
        <v>181</v>
      </c>
      <c r="C72" s="125"/>
      <c r="D72" s="125"/>
      <c r="E72" s="125"/>
      <c r="F72" s="125"/>
      <c r="G72" s="125"/>
      <c r="H72" s="21">
        <v>1.2123E-2</v>
      </c>
      <c r="I72" s="121">
        <f t="shared" si="3"/>
        <v>25.434384627272728</v>
      </c>
    </row>
    <row r="73" spans="1:10" ht="15" customHeight="1" x14ac:dyDescent="0.25">
      <c r="A73" s="106">
        <v>4</v>
      </c>
      <c r="B73" s="125" t="s">
        <v>55</v>
      </c>
      <c r="C73" s="125"/>
      <c r="D73" s="125"/>
      <c r="E73" s="125"/>
      <c r="F73" s="125"/>
      <c r="G73" s="125"/>
      <c r="H73" s="21">
        <v>1.1436E-2</v>
      </c>
      <c r="I73" s="121">
        <f t="shared" si="3"/>
        <v>23.993039890909092</v>
      </c>
    </row>
    <row r="74" spans="1:10" ht="15" customHeight="1" x14ac:dyDescent="0.25">
      <c r="A74" s="106">
        <v>5</v>
      </c>
      <c r="B74" s="125" t="s">
        <v>56</v>
      </c>
      <c r="C74" s="125"/>
      <c r="D74" s="125"/>
      <c r="E74" s="125"/>
      <c r="F74" s="125"/>
      <c r="G74" s="125"/>
      <c r="H74" s="21">
        <v>1.74E-4</v>
      </c>
      <c r="I74" s="121">
        <f t="shared" si="3"/>
        <v>0.36505674545454547</v>
      </c>
    </row>
    <row r="75" spans="1:10" ht="15" customHeight="1" x14ac:dyDescent="0.25">
      <c r="A75" s="106">
        <v>6</v>
      </c>
      <c r="B75" s="125" t="s">
        <v>57</v>
      </c>
      <c r="C75" s="125"/>
      <c r="D75" s="125"/>
      <c r="E75" s="125"/>
      <c r="F75" s="125"/>
      <c r="G75" s="125"/>
      <c r="H75" s="21">
        <v>4.4200000000000001E-4</v>
      </c>
      <c r="I75" s="121">
        <f t="shared" si="3"/>
        <v>0.92732805454545453</v>
      </c>
    </row>
    <row r="76" spans="1:10" ht="15" customHeight="1" x14ac:dyDescent="0.25">
      <c r="A76" s="106">
        <v>7</v>
      </c>
      <c r="B76" s="125" t="s">
        <v>58</v>
      </c>
      <c r="C76" s="125"/>
      <c r="D76" s="125"/>
      <c r="E76" s="125"/>
      <c r="F76" s="125"/>
      <c r="G76" s="125"/>
      <c r="H76" s="21">
        <v>1.85E-4</v>
      </c>
      <c r="I76" s="121">
        <f t="shared" si="3"/>
        <v>0.38813504545454547</v>
      </c>
    </row>
    <row r="77" spans="1:10" ht="15" customHeight="1" x14ac:dyDescent="0.25">
      <c r="A77" s="106">
        <v>8</v>
      </c>
      <c r="B77" s="125" t="s">
        <v>59</v>
      </c>
      <c r="C77" s="125"/>
      <c r="D77" s="125"/>
      <c r="E77" s="125"/>
      <c r="F77" s="125"/>
      <c r="G77" s="125"/>
      <c r="H77" s="21">
        <v>9.0789999999999996E-2</v>
      </c>
      <c r="I77" s="121">
        <f t="shared" si="3"/>
        <v>190.47989609090908</v>
      </c>
    </row>
    <row r="78" spans="1:10" s="26" customFormat="1" ht="15" customHeight="1" x14ac:dyDescent="0.25">
      <c r="A78" s="141" t="s">
        <v>60</v>
      </c>
      <c r="B78" s="141"/>
      <c r="C78" s="141"/>
      <c r="D78" s="141"/>
      <c r="E78" s="141"/>
      <c r="F78" s="141"/>
      <c r="G78" s="141"/>
      <c r="H78" s="23">
        <f>SUM(H70:H77)</f>
        <v>0.25494299999999998</v>
      </c>
      <c r="I78" s="24">
        <f>SUM(I70:I77)</f>
        <v>534.87736699090908</v>
      </c>
      <c r="J78" s="25"/>
    </row>
    <row r="79" spans="1:10" ht="11.25" customHeight="1" x14ac:dyDescent="0.25">
      <c r="A79" s="27" t="s">
        <v>61</v>
      </c>
      <c r="B79" s="152" t="s">
        <v>62</v>
      </c>
      <c r="C79" s="152"/>
      <c r="D79" s="152"/>
      <c r="E79" s="152"/>
      <c r="F79" s="152"/>
      <c r="G79" s="152"/>
      <c r="H79" s="152"/>
      <c r="I79" s="152"/>
    </row>
    <row r="80" spans="1:10" ht="15" customHeight="1" x14ac:dyDescent="0.25">
      <c r="A80" s="27" t="s">
        <v>63</v>
      </c>
      <c r="B80" s="153" t="s">
        <v>64</v>
      </c>
      <c r="C80" s="153"/>
      <c r="D80" s="153"/>
      <c r="E80" s="153"/>
      <c r="F80" s="153"/>
      <c r="G80" s="153"/>
      <c r="H80" s="153"/>
      <c r="I80" s="153"/>
    </row>
    <row r="81" spans="1:11" ht="33.75" customHeight="1" x14ac:dyDescent="0.25">
      <c r="A81" s="20" t="s">
        <v>65</v>
      </c>
      <c r="B81" s="145" t="s">
        <v>66</v>
      </c>
      <c r="C81" s="145"/>
      <c r="D81" s="145"/>
      <c r="E81" s="145"/>
      <c r="F81" s="145"/>
      <c r="G81" s="145"/>
      <c r="H81" s="20" t="s">
        <v>33</v>
      </c>
      <c r="I81" s="20" t="s">
        <v>34</v>
      </c>
    </row>
    <row r="82" spans="1:11" ht="15" customHeight="1" x14ac:dyDescent="0.25">
      <c r="A82" s="106">
        <v>1</v>
      </c>
      <c r="B82" s="125" t="s">
        <v>67</v>
      </c>
      <c r="C82" s="125"/>
      <c r="D82" s="125"/>
      <c r="E82" s="125"/>
      <c r="F82" s="125"/>
      <c r="G82" s="125"/>
      <c r="H82" s="21">
        <v>4.8321000000000003E-2</v>
      </c>
      <c r="I82" s="121">
        <f>$I$46*H82</f>
        <v>101.37877584545456</v>
      </c>
    </row>
    <row r="83" spans="1:11" ht="15" customHeight="1" x14ac:dyDescent="0.25">
      <c r="A83" s="106">
        <v>2</v>
      </c>
      <c r="B83" s="125" t="s">
        <v>68</v>
      </c>
      <c r="C83" s="125"/>
      <c r="D83" s="125"/>
      <c r="E83" s="125"/>
      <c r="F83" s="125"/>
      <c r="G83" s="125"/>
      <c r="H83" s="21">
        <v>3.5109999999999998E-3</v>
      </c>
      <c r="I83" s="121">
        <f>$I$46*H83</f>
        <v>7.3661737545454544</v>
      </c>
    </row>
    <row r="84" spans="1:11" ht="15" customHeight="1" x14ac:dyDescent="0.25">
      <c r="A84" s="106">
        <v>3</v>
      </c>
      <c r="B84" s="125" t="s">
        <v>69</v>
      </c>
      <c r="C84" s="125"/>
      <c r="D84" s="125"/>
      <c r="E84" s="125"/>
      <c r="F84" s="125"/>
      <c r="G84" s="125"/>
      <c r="H84" s="21">
        <v>1.9328000000000001E-2</v>
      </c>
      <c r="I84" s="121">
        <f>$I$46*H84</f>
        <v>40.550671127272729</v>
      </c>
    </row>
    <row r="85" spans="1:11" s="26" customFormat="1" ht="15" customHeight="1" x14ac:dyDescent="0.25">
      <c r="A85" s="141" t="s">
        <v>70</v>
      </c>
      <c r="B85" s="141"/>
      <c r="C85" s="141"/>
      <c r="D85" s="141"/>
      <c r="E85" s="141"/>
      <c r="F85" s="141"/>
      <c r="G85" s="141"/>
      <c r="H85" s="23">
        <f>SUM(H82:H84)</f>
        <v>7.1160000000000001E-2</v>
      </c>
      <c r="I85" s="24">
        <f>SUM(I82:I84)</f>
        <v>149.29562072727273</v>
      </c>
      <c r="J85" s="25"/>
    </row>
    <row r="86" spans="1:11" ht="4.5" customHeight="1" x14ac:dyDescent="0.25"/>
    <row r="87" spans="1:11" ht="33.75" customHeight="1" x14ac:dyDescent="0.25">
      <c r="A87" s="20" t="s">
        <v>71</v>
      </c>
      <c r="B87" s="145" t="s">
        <v>72</v>
      </c>
      <c r="C87" s="145"/>
      <c r="D87" s="145"/>
      <c r="E87" s="145"/>
      <c r="F87" s="145"/>
      <c r="G87" s="145"/>
      <c r="H87" s="20" t="s">
        <v>33</v>
      </c>
      <c r="I87" s="20" t="s">
        <v>34</v>
      </c>
    </row>
    <row r="88" spans="1:11" ht="15" customHeight="1" x14ac:dyDescent="0.25">
      <c r="A88" s="106">
        <v>1</v>
      </c>
      <c r="B88" s="125" t="s">
        <v>73</v>
      </c>
      <c r="C88" s="125"/>
      <c r="D88" s="125"/>
      <c r="E88" s="125"/>
      <c r="F88" s="125"/>
      <c r="G88" s="125"/>
      <c r="H88" s="21">
        <f>(H66*H78)</f>
        <v>9.3819024000000015E-2</v>
      </c>
      <c r="I88" s="121">
        <f>$I$46*H88</f>
        <v>196.83487105265456</v>
      </c>
    </row>
    <row r="89" spans="1:11" s="26" customFormat="1" ht="15" customHeight="1" x14ac:dyDescent="0.25">
      <c r="A89" s="141" t="s">
        <v>74</v>
      </c>
      <c r="B89" s="141"/>
      <c r="C89" s="141"/>
      <c r="D89" s="141"/>
      <c r="E89" s="141"/>
      <c r="F89" s="141"/>
      <c r="G89" s="141"/>
      <c r="H89" s="23">
        <f>SUM(H88:H88)</f>
        <v>9.3819024000000015E-2</v>
      </c>
      <c r="I89" s="24">
        <f>I88</f>
        <v>196.83487105265456</v>
      </c>
      <c r="J89" s="25"/>
      <c r="K89" s="28"/>
    </row>
    <row r="90" spans="1:11" ht="4.5" customHeight="1" x14ac:dyDescent="0.25">
      <c r="J90" s="29"/>
    </row>
    <row r="91" spans="1:11" s="26" customFormat="1" ht="12" customHeight="1" x14ac:dyDescent="0.25">
      <c r="A91" s="155" t="s">
        <v>170</v>
      </c>
      <c r="B91" s="155"/>
      <c r="C91" s="155"/>
      <c r="D91" s="155"/>
      <c r="E91" s="155"/>
      <c r="F91" s="155"/>
      <c r="G91" s="155"/>
      <c r="H91" s="30">
        <f>H66+H78+H85+H89</f>
        <v>0.787922024</v>
      </c>
      <c r="I91" s="31">
        <f>I66+I78+I85+I89</f>
        <v>1653.0818951344729</v>
      </c>
      <c r="J91" s="25"/>
    </row>
    <row r="92" spans="1:11" ht="4.5" customHeight="1" x14ac:dyDescent="0.25"/>
    <row r="93" spans="1:11" ht="33.75" customHeight="1" x14ac:dyDescent="0.25">
      <c r="A93" s="20" t="s">
        <v>75</v>
      </c>
      <c r="B93" s="145" t="s">
        <v>76</v>
      </c>
      <c r="C93" s="145"/>
      <c r="D93" s="145"/>
      <c r="E93" s="145"/>
      <c r="F93" s="145"/>
      <c r="G93" s="145"/>
      <c r="H93" s="20" t="s">
        <v>33</v>
      </c>
      <c r="I93" s="20" t="s">
        <v>34</v>
      </c>
    </row>
    <row r="94" spans="1:11" ht="15" customHeight="1" x14ac:dyDescent="0.25">
      <c r="A94" s="106">
        <v>1</v>
      </c>
      <c r="B94" s="125" t="s">
        <v>18</v>
      </c>
      <c r="C94" s="125"/>
      <c r="D94" s="125"/>
      <c r="E94" s="125"/>
      <c r="F94" s="125"/>
      <c r="G94" s="125"/>
      <c r="H94" s="21">
        <f t="shared" ref="H94:H101" si="4">I94/$I$46</f>
        <v>0.23060377064168505</v>
      </c>
      <c r="I94" s="121">
        <f>I114</f>
        <v>483.81299999999999</v>
      </c>
    </row>
    <row r="95" spans="1:11" ht="15" customHeight="1" x14ac:dyDescent="0.25">
      <c r="A95" s="106">
        <f>A94+1</f>
        <v>2</v>
      </c>
      <c r="B95" s="125" t="s">
        <v>19</v>
      </c>
      <c r="C95" s="125"/>
      <c r="D95" s="125"/>
      <c r="E95" s="125"/>
      <c r="F95" s="125"/>
      <c r="G95" s="125"/>
      <c r="H95" s="21">
        <f t="shared" si="4"/>
        <v>0</v>
      </c>
      <c r="I95" s="121">
        <f>I110</f>
        <v>0</v>
      </c>
    </row>
    <row r="96" spans="1:11" ht="15" customHeight="1" x14ac:dyDescent="0.25">
      <c r="A96" s="106">
        <f t="shared" ref="A96:A98" si="5">A95+1</f>
        <v>3</v>
      </c>
      <c r="B96" s="158" t="s">
        <v>164</v>
      </c>
      <c r="C96" s="159"/>
      <c r="D96" s="159"/>
      <c r="E96" s="159"/>
      <c r="F96" s="159"/>
      <c r="G96" s="160"/>
      <c r="H96" s="21">
        <f t="shared" si="4"/>
        <v>0</v>
      </c>
      <c r="I96" s="121">
        <v>0</v>
      </c>
    </row>
    <row r="97" spans="1:10" ht="15" customHeight="1" x14ac:dyDescent="0.25">
      <c r="A97" s="106">
        <f t="shared" si="5"/>
        <v>4</v>
      </c>
      <c r="B97" s="125" t="s">
        <v>77</v>
      </c>
      <c r="C97" s="125"/>
      <c r="D97" s="125"/>
      <c r="E97" s="125"/>
      <c r="F97" s="125"/>
      <c r="G97" s="125"/>
      <c r="H97" s="21">
        <f t="shared" si="4"/>
        <v>1.7596703396697336E-2</v>
      </c>
      <c r="I97" s="121">
        <f>I106</f>
        <v>36.918363636363651</v>
      </c>
    </row>
    <row r="98" spans="1:10" ht="15" customHeight="1" x14ac:dyDescent="0.25">
      <c r="A98" s="106">
        <f t="shared" si="5"/>
        <v>5</v>
      </c>
      <c r="B98" s="125" t="s">
        <v>78</v>
      </c>
      <c r="C98" s="125"/>
      <c r="D98" s="125"/>
      <c r="E98" s="125"/>
      <c r="F98" s="125"/>
      <c r="G98" s="125"/>
      <c r="H98" s="21">
        <f t="shared" si="4"/>
        <v>0</v>
      </c>
      <c r="I98" s="121">
        <f>IF(I28="Não aplicável",0,((I10/H10)*1.5*I28))</f>
        <v>0</v>
      </c>
    </row>
    <row r="99" spans="1:10" ht="15" customHeight="1" x14ac:dyDescent="0.25">
      <c r="A99" s="106">
        <v>6</v>
      </c>
      <c r="B99" s="125" t="s">
        <v>192</v>
      </c>
      <c r="C99" s="125"/>
      <c r="D99" s="125"/>
      <c r="E99" s="125"/>
      <c r="F99" s="125"/>
      <c r="G99" s="125"/>
      <c r="H99" s="21">
        <f>I99/$I$46</f>
        <v>3.813105818019525E-2</v>
      </c>
      <c r="I99" s="121">
        <f>IF(I21="Não aplicável",0,I21)</f>
        <v>80</v>
      </c>
    </row>
    <row r="100" spans="1:10" ht="15" customHeight="1" x14ac:dyDescent="0.25">
      <c r="A100" s="106">
        <v>7</v>
      </c>
      <c r="B100" s="125" t="s">
        <v>193</v>
      </c>
      <c r="C100" s="125"/>
      <c r="D100" s="125"/>
      <c r="E100" s="125"/>
      <c r="F100" s="125"/>
      <c r="G100" s="125"/>
      <c r="H100" s="21">
        <f>I100/$I$46</f>
        <v>1.2163807559482284E-2</v>
      </c>
      <c r="I100" s="121">
        <f>IF(I22="Não aplicável",0,I22)</f>
        <v>25.52</v>
      </c>
    </row>
    <row r="101" spans="1:10" ht="15" customHeight="1" x14ac:dyDescent="0.25">
      <c r="A101" s="106">
        <v>8</v>
      </c>
      <c r="B101" s="125" t="s">
        <v>79</v>
      </c>
      <c r="C101" s="125"/>
      <c r="D101" s="125"/>
      <c r="E101" s="125"/>
      <c r="F101" s="125"/>
      <c r="G101" s="125"/>
      <c r="H101" s="21">
        <f t="shared" si="4"/>
        <v>0</v>
      </c>
      <c r="I101" s="121">
        <f>IF(I23="Não aplicável",0,I23)</f>
        <v>0</v>
      </c>
    </row>
    <row r="102" spans="1:10" ht="15" customHeight="1" x14ac:dyDescent="0.25">
      <c r="A102" s="141" t="s">
        <v>80</v>
      </c>
      <c r="B102" s="141"/>
      <c r="C102" s="141"/>
      <c r="D102" s="141"/>
      <c r="E102" s="141"/>
      <c r="F102" s="141"/>
      <c r="G102" s="141"/>
      <c r="H102" s="23">
        <f>SUM(H94:H101)</f>
        <v>0.29849533977805992</v>
      </c>
      <c r="I102" s="24">
        <f>SUM(I94:I101)</f>
        <v>626.25136363636364</v>
      </c>
      <c r="J102" s="32"/>
    </row>
    <row r="103" spans="1:10" ht="18" customHeight="1" x14ac:dyDescent="0.25">
      <c r="A103" s="27" t="s">
        <v>81</v>
      </c>
      <c r="B103" s="156" t="s">
        <v>82</v>
      </c>
      <c r="C103" s="156"/>
      <c r="D103" s="156"/>
      <c r="E103" s="156"/>
      <c r="F103" s="156"/>
      <c r="G103" s="156"/>
      <c r="H103" s="33"/>
      <c r="I103" s="34"/>
    </row>
    <row r="104" spans="1:10" ht="15" customHeight="1" x14ac:dyDescent="0.25">
      <c r="A104" s="157" t="s">
        <v>83</v>
      </c>
      <c r="B104" s="157"/>
      <c r="C104" s="157"/>
      <c r="D104" s="157"/>
      <c r="E104" s="157"/>
      <c r="F104" s="157"/>
      <c r="G104" s="157"/>
      <c r="H104" s="157"/>
      <c r="I104" s="157"/>
    </row>
    <row r="105" spans="1:10" ht="24" customHeight="1" x14ac:dyDescent="0.25">
      <c r="A105" s="139" t="s">
        <v>84</v>
      </c>
      <c r="B105" s="139"/>
      <c r="C105" s="106" t="s">
        <v>85</v>
      </c>
      <c r="D105" s="106" t="s">
        <v>86</v>
      </c>
      <c r="E105" s="106" t="s">
        <v>87</v>
      </c>
      <c r="F105" s="106" t="s">
        <v>88</v>
      </c>
      <c r="G105" s="106" t="s">
        <v>89</v>
      </c>
      <c r="H105" s="21" t="s">
        <v>90</v>
      </c>
      <c r="I105" s="121" t="s">
        <v>91</v>
      </c>
    </row>
    <row r="106" spans="1:10" ht="15" customHeight="1" x14ac:dyDescent="0.25">
      <c r="A106" s="163">
        <f>IF(I12="Não aplicável",0,I12)</f>
        <v>3.7</v>
      </c>
      <c r="B106" s="163"/>
      <c r="C106" s="106">
        <f>IF(I13="Não aplicável",0,I13)</f>
        <v>22</v>
      </c>
      <c r="D106" s="106">
        <v>2</v>
      </c>
      <c r="E106" s="117">
        <f>A106*C106*D106</f>
        <v>162.80000000000001</v>
      </c>
      <c r="F106" s="117">
        <f>I38</f>
        <v>2098.0272727272727</v>
      </c>
      <c r="G106" s="36">
        <f>IF(I14="Não aplicável",0,I14)</f>
        <v>0.06</v>
      </c>
      <c r="H106" s="117">
        <f>F106*G106</f>
        <v>125.88163636363636</v>
      </c>
      <c r="I106" s="121">
        <f>IF((E106-H106)&gt;0,E106-H106,0)</f>
        <v>36.918363636363651</v>
      </c>
    </row>
    <row r="107" spans="1:10" ht="3.75" customHeight="1" x14ac:dyDescent="0.25">
      <c r="A107" s="37"/>
      <c r="E107" s="32"/>
      <c r="F107" s="32"/>
      <c r="G107" s="38"/>
      <c r="H107" s="32"/>
      <c r="I107" s="39"/>
    </row>
    <row r="108" spans="1:10" ht="15" customHeight="1" x14ac:dyDescent="0.25">
      <c r="A108" s="157" t="s">
        <v>92</v>
      </c>
      <c r="B108" s="157"/>
      <c r="C108" s="157"/>
      <c r="D108" s="157"/>
      <c r="E108" s="157"/>
      <c r="F108" s="157"/>
      <c r="G108" s="157"/>
      <c r="H108" s="157"/>
      <c r="I108" s="157"/>
    </row>
    <row r="109" spans="1:10" ht="23.25" customHeight="1" x14ac:dyDescent="0.25">
      <c r="A109" s="139" t="s">
        <v>84</v>
      </c>
      <c r="B109" s="139"/>
      <c r="C109" s="106" t="s">
        <v>93</v>
      </c>
      <c r="D109" s="106" t="s">
        <v>86</v>
      </c>
      <c r="E109" s="106" t="s">
        <v>87</v>
      </c>
      <c r="F109" s="106" t="s">
        <v>88</v>
      </c>
      <c r="G109" s="106" t="s">
        <v>89</v>
      </c>
      <c r="H109" s="21" t="s">
        <v>90</v>
      </c>
      <c r="I109" s="121" t="s">
        <v>91</v>
      </c>
    </row>
    <row r="110" spans="1:10" ht="15" customHeight="1" x14ac:dyDescent="0.25">
      <c r="A110" s="161">
        <f>IF(I18="Não aplicável",0,I18)</f>
        <v>0</v>
      </c>
      <c r="B110" s="161"/>
      <c r="C110" s="40">
        <f>IF(I19="Não aplicável",0,I19)</f>
        <v>0</v>
      </c>
      <c r="D110" s="106">
        <v>1</v>
      </c>
      <c r="E110" s="117">
        <f>A110*C110*D110</f>
        <v>0</v>
      </c>
      <c r="F110" s="117">
        <f>E110</f>
        <v>0</v>
      </c>
      <c r="G110" s="120">
        <f>IF(I20="Não aplicável",0,I20)</f>
        <v>0</v>
      </c>
      <c r="H110" s="117">
        <f>F110*G110</f>
        <v>0</v>
      </c>
      <c r="I110" s="121">
        <f>E110-H110</f>
        <v>0</v>
      </c>
    </row>
    <row r="111" spans="1:10" ht="4.5" customHeight="1" x14ac:dyDescent="0.25">
      <c r="A111" s="42"/>
      <c r="B111" s="42"/>
      <c r="C111" s="42"/>
      <c r="D111" s="42"/>
      <c r="E111" s="25"/>
      <c r="F111" s="25"/>
      <c r="G111" s="43"/>
      <c r="H111" s="25"/>
      <c r="I111" s="44"/>
    </row>
    <row r="112" spans="1:10" ht="15" customHeight="1" x14ac:dyDescent="0.25">
      <c r="A112" s="164" t="s">
        <v>163</v>
      </c>
      <c r="B112" s="165"/>
      <c r="C112" s="165"/>
      <c r="D112" s="165"/>
      <c r="E112" s="165"/>
      <c r="F112" s="166" t="str">
        <f>A15</f>
        <v xml:space="preserve">Auxílio Alimentação </v>
      </c>
      <c r="G112" s="166"/>
      <c r="H112" s="166"/>
      <c r="I112" s="167"/>
    </row>
    <row r="113" spans="1:12" ht="23.25" customHeight="1" x14ac:dyDescent="0.25">
      <c r="A113" s="138" t="s">
        <v>84</v>
      </c>
      <c r="B113" s="138"/>
      <c r="C113" s="109" t="s">
        <v>93</v>
      </c>
      <c r="D113" s="109" t="s">
        <v>86</v>
      </c>
      <c r="E113" s="109" t="s">
        <v>87</v>
      </c>
      <c r="F113" s="109" t="s">
        <v>88</v>
      </c>
      <c r="G113" s="109" t="s">
        <v>89</v>
      </c>
      <c r="H113" s="69" t="str">
        <f>H105</f>
        <v>Valor desconto</v>
      </c>
      <c r="I113" s="70" t="s">
        <v>91</v>
      </c>
    </row>
    <row r="114" spans="1:12" ht="15" customHeight="1" x14ac:dyDescent="0.25">
      <c r="A114" s="161">
        <f>IF(I15="Não aplicável",0,I15)</f>
        <v>27.15</v>
      </c>
      <c r="B114" s="161"/>
      <c r="C114" s="40">
        <f>IF(I16="Não aplicável",0,I16)</f>
        <v>22</v>
      </c>
      <c r="D114" s="106">
        <v>1</v>
      </c>
      <c r="E114" s="117">
        <f>A114*C114*D114</f>
        <v>597.29999999999995</v>
      </c>
      <c r="F114" s="117">
        <f>E114</f>
        <v>597.29999999999995</v>
      </c>
      <c r="G114" s="120">
        <f>IF(I17="Não aplicável",0,I17)</f>
        <v>0.19</v>
      </c>
      <c r="H114" s="117">
        <f>F114*G114</f>
        <v>113.48699999999999</v>
      </c>
      <c r="I114" s="121">
        <f>E114-H114</f>
        <v>483.81299999999999</v>
      </c>
    </row>
    <row r="115" spans="1:12" ht="4.5" customHeight="1" x14ac:dyDescent="0.25"/>
    <row r="116" spans="1:12" ht="12" customHeight="1" x14ac:dyDescent="0.25">
      <c r="A116" s="162" t="s">
        <v>94</v>
      </c>
      <c r="B116" s="162"/>
      <c r="C116" s="162"/>
      <c r="D116" s="162"/>
      <c r="E116" s="162"/>
      <c r="F116" s="162"/>
      <c r="G116" s="162"/>
      <c r="H116" s="45">
        <f>H46+H91+H102</f>
        <v>2.0864173637780601</v>
      </c>
      <c r="I116" s="46">
        <f>I46+I91+I102</f>
        <v>4377.3605314981096</v>
      </c>
      <c r="J116" s="32"/>
      <c r="L116" s="32"/>
    </row>
    <row r="117" spans="1:12" s="51" customFormat="1" ht="4.5" customHeight="1" x14ac:dyDescent="0.25">
      <c r="A117" s="47"/>
      <c r="B117" s="47"/>
      <c r="C117" s="47"/>
      <c r="D117" s="47"/>
      <c r="E117" s="47"/>
      <c r="F117" s="47"/>
      <c r="G117" s="47"/>
      <c r="H117" s="48"/>
      <c r="I117" s="49"/>
      <c r="J117" s="50"/>
      <c r="L117" s="50"/>
    </row>
    <row r="118" spans="1:12" ht="11.25" customHeight="1" x14ac:dyDescent="0.25">
      <c r="A118" s="144" t="s">
        <v>95</v>
      </c>
      <c r="B118" s="144"/>
      <c r="C118" s="144"/>
      <c r="D118" s="144"/>
      <c r="E118" s="144"/>
      <c r="F118" s="144"/>
      <c r="G118" s="144"/>
      <c r="H118" s="144"/>
      <c r="I118" s="144"/>
    </row>
    <row r="119" spans="1:12" ht="33.75" customHeight="1" x14ac:dyDescent="0.25">
      <c r="A119" s="20" t="s">
        <v>31</v>
      </c>
      <c r="B119" s="145" t="s">
        <v>96</v>
      </c>
      <c r="C119" s="145"/>
      <c r="D119" s="145"/>
      <c r="E119" s="145"/>
      <c r="F119" s="145"/>
      <c r="G119" s="145"/>
      <c r="H119" s="20" t="s">
        <v>33</v>
      </c>
      <c r="I119" s="20" t="s">
        <v>34</v>
      </c>
    </row>
    <row r="120" spans="1:12" ht="15" customHeight="1" x14ac:dyDescent="0.25">
      <c r="A120" s="106">
        <v>1</v>
      </c>
      <c r="B120" s="125" t="s">
        <v>97</v>
      </c>
      <c r="C120" s="125"/>
      <c r="D120" s="125"/>
      <c r="E120" s="125"/>
      <c r="F120" s="125"/>
      <c r="G120" s="125"/>
      <c r="H120" s="21">
        <f t="shared" ref="H120:H126" si="6">I120/$I$132</f>
        <v>0</v>
      </c>
      <c r="I120" s="121">
        <v>0</v>
      </c>
    </row>
    <row r="121" spans="1:12" ht="15" customHeight="1" x14ac:dyDescent="0.25">
      <c r="A121" s="106">
        <v>2</v>
      </c>
      <c r="B121" s="124" t="s">
        <v>98</v>
      </c>
      <c r="C121" s="124"/>
      <c r="D121" s="124"/>
      <c r="E121" s="124"/>
      <c r="F121" s="124"/>
      <c r="G121" s="124"/>
      <c r="H121" s="21">
        <f t="shared" si="6"/>
        <v>0</v>
      </c>
      <c r="I121" s="121">
        <v>0</v>
      </c>
    </row>
    <row r="122" spans="1:12" ht="15" customHeight="1" x14ac:dyDescent="0.25">
      <c r="A122" s="106">
        <v>3</v>
      </c>
      <c r="B122" s="125" t="s">
        <v>99</v>
      </c>
      <c r="C122" s="125"/>
      <c r="D122" s="125"/>
      <c r="E122" s="125"/>
      <c r="F122" s="125"/>
      <c r="G122" s="125"/>
      <c r="H122" s="21">
        <f t="shared" si="6"/>
        <v>0</v>
      </c>
      <c r="I122" s="121">
        <v>0</v>
      </c>
    </row>
    <row r="123" spans="1:12" ht="15" customHeight="1" x14ac:dyDescent="0.25">
      <c r="A123" s="106">
        <v>4</v>
      </c>
      <c r="B123" s="125" t="s">
        <v>177</v>
      </c>
      <c r="C123" s="125"/>
      <c r="D123" s="125"/>
      <c r="E123" s="125"/>
      <c r="F123" s="125"/>
      <c r="G123" s="125"/>
      <c r="H123" s="21">
        <f t="shared" si="6"/>
        <v>0</v>
      </c>
      <c r="I123" s="121">
        <f>IF(F130=20%,G130,0)</f>
        <v>0</v>
      </c>
    </row>
    <row r="124" spans="1:12" ht="15" customHeight="1" x14ac:dyDescent="0.25">
      <c r="A124" s="106">
        <v>5</v>
      </c>
      <c r="B124" s="125" t="s">
        <v>179</v>
      </c>
      <c r="C124" s="125"/>
      <c r="D124" s="125"/>
      <c r="E124" s="125"/>
      <c r="F124" s="125"/>
      <c r="G124" s="125"/>
      <c r="H124" s="21">
        <f t="shared" si="6"/>
        <v>0</v>
      </c>
      <c r="I124" s="121">
        <v>0</v>
      </c>
    </row>
    <row r="125" spans="1:12" ht="15" customHeight="1" x14ac:dyDescent="0.25">
      <c r="A125" s="106">
        <v>6</v>
      </c>
      <c r="B125" s="125" t="s">
        <v>178</v>
      </c>
      <c r="C125" s="125"/>
      <c r="D125" s="125"/>
      <c r="E125" s="125"/>
      <c r="F125" s="125"/>
      <c r="G125" s="125"/>
      <c r="H125" s="21">
        <f t="shared" si="6"/>
        <v>0</v>
      </c>
      <c r="I125" s="121">
        <v>0</v>
      </c>
    </row>
    <row r="126" spans="1:12" ht="15" customHeight="1" x14ac:dyDescent="0.25">
      <c r="A126" s="106">
        <v>7</v>
      </c>
      <c r="B126" s="125" t="s">
        <v>100</v>
      </c>
      <c r="C126" s="125"/>
      <c r="D126" s="125"/>
      <c r="E126" s="125"/>
      <c r="F126" s="125"/>
      <c r="G126" s="125"/>
      <c r="H126" s="21">
        <f t="shared" si="6"/>
        <v>0</v>
      </c>
      <c r="I126" s="121">
        <v>0</v>
      </c>
    </row>
    <row r="127" spans="1:12" ht="15" customHeight="1" x14ac:dyDescent="0.25">
      <c r="A127" s="141" t="s">
        <v>101</v>
      </c>
      <c r="B127" s="141"/>
      <c r="C127" s="141"/>
      <c r="D127" s="141"/>
      <c r="E127" s="141"/>
      <c r="F127" s="141"/>
      <c r="G127" s="141"/>
      <c r="H127" s="23">
        <f>H120+H121+H122+H123+H124+H126</f>
        <v>0</v>
      </c>
      <c r="I127" s="52">
        <f>SUM(I120:I126)</f>
        <v>0</v>
      </c>
      <c r="J127" s="32"/>
    </row>
    <row r="128" spans="1:12" ht="46.5" customHeight="1" x14ac:dyDescent="0.25">
      <c r="B128" s="152" t="s">
        <v>180</v>
      </c>
      <c r="C128" s="152"/>
      <c r="D128" s="152"/>
      <c r="E128" s="152"/>
      <c r="F128" s="152"/>
      <c r="G128" s="152"/>
      <c r="H128" s="152"/>
      <c r="I128" s="152"/>
    </row>
    <row r="129" spans="1:12" ht="5.25" customHeight="1" x14ac:dyDescent="0.25"/>
    <row r="130" spans="1:12" ht="48.75" customHeight="1" x14ac:dyDescent="0.25">
      <c r="A130" s="168" t="s">
        <v>102</v>
      </c>
      <c r="B130" s="168"/>
      <c r="C130" s="168"/>
      <c r="D130" s="168"/>
      <c r="E130" s="168"/>
      <c r="F130" s="53">
        <f>I29</f>
        <v>0.1</v>
      </c>
      <c r="G130" s="54">
        <f>I132*F130</f>
        <v>434.04421678617467</v>
      </c>
      <c r="H130" s="118" t="s">
        <v>103</v>
      </c>
      <c r="I130" s="56">
        <f>I97</f>
        <v>36.918363636363651</v>
      </c>
    </row>
    <row r="131" spans="1:12" s="59" customFormat="1" ht="16.5" customHeight="1" x14ac:dyDescent="0.25">
      <c r="A131" s="169" t="s">
        <v>104</v>
      </c>
      <c r="B131" s="169"/>
      <c r="C131" s="118" t="s">
        <v>105</v>
      </c>
      <c r="D131" s="118" t="s">
        <v>106</v>
      </c>
      <c r="E131" s="118" t="s">
        <v>107</v>
      </c>
      <c r="F131" s="118" t="s">
        <v>108</v>
      </c>
      <c r="G131" s="118" t="s">
        <v>109</v>
      </c>
      <c r="H131" s="118" t="s">
        <v>110</v>
      </c>
      <c r="I131" s="57" t="s">
        <v>111</v>
      </c>
      <c r="J131" s="58"/>
    </row>
    <row r="132" spans="1:12" ht="16.5" customHeight="1" x14ac:dyDescent="0.25">
      <c r="A132" s="170">
        <f>I46</f>
        <v>2098.0272727272727</v>
      </c>
      <c r="B132" s="170"/>
      <c r="C132" s="119">
        <f>I66</f>
        <v>772.07403636363642</v>
      </c>
      <c r="D132" s="119">
        <f>I78</f>
        <v>534.87736699090908</v>
      </c>
      <c r="E132" s="119">
        <f>I85</f>
        <v>149.29562072727273</v>
      </c>
      <c r="F132" s="119">
        <f>I89</f>
        <v>196.83487105265456</v>
      </c>
      <c r="G132" s="119">
        <f>I102</f>
        <v>626.25136363636364</v>
      </c>
      <c r="H132" s="119">
        <f>A132+C132+D132+E132+F132+G132</f>
        <v>4377.3605314981096</v>
      </c>
      <c r="I132" s="119">
        <f>H132-I130</f>
        <v>4340.4421678617464</v>
      </c>
      <c r="J132" s="32"/>
    </row>
    <row r="133" spans="1:12" ht="4.5" customHeight="1" x14ac:dyDescent="0.25">
      <c r="A133" s="27"/>
      <c r="B133" s="171"/>
      <c r="C133" s="171"/>
      <c r="D133" s="171"/>
      <c r="E133" s="171"/>
      <c r="F133" s="171"/>
      <c r="G133" s="171"/>
      <c r="H133" s="171"/>
      <c r="I133" s="171"/>
    </row>
    <row r="134" spans="1:12" ht="33.75" customHeight="1" x14ac:dyDescent="0.25">
      <c r="A134" s="20" t="s">
        <v>40</v>
      </c>
      <c r="B134" s="145" t="s">
        <v>112</v>
      </c>
      <c r="C134" s="145"/>
      <c r="D134" s="145"/>
      <c r="E134" s="145"/>
      <c r="F134" s="145"/>
      <c r="G134" s="145"/>
      <c r="H134" s="20" t="s">
        <v>33</v>
      </c>
      <c r="I134" s="20" t="s">
        <v>34</v>
      </c>
    </row>
    <row r="135" spans="1:12" ht="15" customHeight="1" x14ac:dyDescent="0.25">
      <c r="A135" s="106">
        <v>1</v>
      </c>
      <c r="B135" s="125" t="s">
        <v>113</v>
      </c>
      <c r="C135" s="125"/>
      <c r="D135" s="125"/>
      <c r="E135" s="125"/>
      <c r="F135" s="125"/>
      <c r="G135" s="125"/>
      <c r="H135" s="21">
        <f>I135/$I$145</f>
        <v>0</v>
      </c>
      <c r="I135" s="121">
        <v>0</v>
      </c>
    </row>
    <row r="136" spans="1:12" ht="15" customHeight="1" x14ac:dyDescent="0.25">
      <c r="A136" s="106">
        <v>2</v>
      </c>
      <c r="B136" s="125" t="s">
        <v>114</v>
      </c>
      <c r="C136" s="125"/>
      <c r="D136" s="125"/>
      <c r="E136" s="125"/>
      <c r="F136" s="125"/>
      <c r="G136" s="125"/>
      <c r="H136" s="21">
        <f>I136/$I$145</f>
        <v>0</v>
      </c>
      <c r="I136" s="121">
        <v>0</v>
      </c>
    </row>
    <row r="137" spans="1:12" ht="35.65" customHeight="1" x14ac:dyDescent="0.25">
      <c r="A137" s="141" t="s">
        <v>166</v>
      </c>
      <c r="B137" s="141"/>
      <c r="C137" s="141"/>
      <c r="D137" s="141"/>
      <c r="E137" s="141"/>
      <c r="F137" s="141"/>
      <c r="G137" s="141"/>
      <c r="H137" s="23">
        <f>H135+H136</f>
        <v>0</v>
      </c>
      <c r="I137" s="24">
        <f>SUM(I135:I136)</f>
        <v>0</v>
      </c>
    </row>
    <row r="138" spans="1:12" ht="4.5" customHeight="1" x14ac:dyDescent="0.25"/>
    <row r="139" spans="1:12" ht="33.75" customHeight="1" x14ac:dyDescent="0.25">
      <c r="A139" s="20" t="s">
        <v>52</v>
      </c>
      <c r="B139" s="145" t="s">
        <v>115</v>
      </c>
      <c r="C139" s="145"/>
      <c r="D139" s="145"/>
      <c r="E139" s="145"/>
      <c r="F139" s="145"/>
      <c r="G139" s="145"/>
      <c r="H139" s="20" t="s">
        <v>33</v>
      </c>
      <c r="I139" s="20" t="s">
        <v>34</v>
      </c>
    </row>
    <row r="140" spans="1:12" ht="15" customHeight="1" x14ac:dyDescent="0.25">
      <c r="A140" s="106">
        <v>1</v>
      </c>
      <c r="B140" s="125" t="s">
        <v>115</v>
      </c>
      <c r="C140" s="125"/>
      <c r="D140" s="125"/>
      <c r="E140" s="125"/>
      <c r="F140" s="125"/>
      <c r="G140" s="125"/>
      <c r="H140" s="21">
        <f>I140/I145</f>
        <v>0</v>
      </c>
      <c r="I140" s="121">
        <v>0</v>
      </c>
    </row>
    <row r="141" spans="1:12" ht="36.6" customHeight="1" x14ac:dyDescent="0.25">
      <c r="A141" s="141" t="s">
        <v>165</v>
      </c>
      <c r="B141" s="141"/>
      <c r="C141" s="141"/>
      <c r="D141" s="141"/>
      <c r="E141" s="141"/>
      <c r="F141" s="141"/>
      <c r="G141" s="141"/>
      <c r="H141" s="23">
        <f>H140</f>
        <v>0</v>
      </c>
      <c r="I141" s="24">
        <f>I140</f>
        <v>0</v>
      </c>
      <c r="J141" s="32"/>
      <c r="K141" s="32"/>
      <c r="L141" s="2"/>
    </row>
    <row r="142" spans="1:12" ht="4.5" customHeight="1" x14ac:dyDescent="0.25">
      <c r="A142" s="26"/>
      <c r="B142" s="26"/>
      <c r="C142" s="26"/>
      <c r="D142" s="26"/>
      <c r="E142" s="26"/>
      <c r="F142" s="26"/>
      <c r="G142" s="26"/>
      <c r="H142" s="33"/>
      <c r="I142" s="34"/>
    </row>
    <row r="143" spans="1:12" ht="39" customHeight="1" x14ac:dyDescent="0.25">
      <c r="A143" s="172" t="s">
        <v>116</v>
      </c>
      <c r="B143" s="172"/>
      <c r="C143" s="172"/>
      <c r="D143" s="172"/>
      <c r="E143" s="172"/>
      <c r="F143" s="53">
        <v>0.18</v>
      </c>
      <c r="G143" s="54">
        <f>I145*F143</f>
        <v>781.27959021511435</v>
      </c>
      <c r="H143" s="118" t="s">
        <v>103</v>
      </c>
      <c r="I143" s="56">
        <f>I97</f>
        <v>36.918363636363651</v>
      </c>
      <c r="L143" s="2"/>
    </row>
    <row r="144" spans="1:12" s="59" customFormat="1" ht="16.5" customHeight="1" x14ac:dyDescent="0.25">
      <c r="A144" s="169" t="s">
        <v>104</v>
      </c>
      <c r="B144" s="169"/>
      <c r="C144" s="118" t="s">
        <v>105</v>
      </c>
      <c r="D144" s="118" t="s">
        <v>106</v>
      </c>
      <c r="E144" s="118" t="s">
        <v>107</v>
      </c>
      <c r="F144" s="118" t="s">
        <v>108</v>
      </c>
      <c r="G144" s="118" t="s">
        <v>109</v>
      </c>
      <c r="H144" s="118" t="s">
        <v>110</v>
      </c>
      <c r="I144" s="57" t="s">
        <v>111</v>
      </c>
      <c r="J144" s="58"/>
      <c r="L144" s="58"/>
    </row>
    <row r="145" spans="1:12" ht="16.5" customHeight="1" x14ac:dyDescent="0.25">
      <c r="A145" s="170">
        <f>I46</f>
        <v>2098.0272727272727</v>
      </c>
      <c r="B145" s="170"/>
      <c r="C145" s="119">
        <f>I66</f>
        <v>772.07403636363642</v>
      </c>
      <c r="D145" s="119">
        <f>I78</f>
        <v>534.87736699090908</v>
      </c>
      <c r="E145" s="119">
        <f>I85</f>
        <v>149.29562072727273</v>
      </c>
      <c r="F145" s="119">
        <f>I89</f>
        <v>196.83487105265456</v>
      </c>
      <c r="G145" s="119">
        <f>I102</f>
        <v>626.25136363636364</v>
      </c>
      <c r="H145" s="119">
        <f>A145+C145+D145+E145+F145+G145</f>
        <v>4377.3605314981096</v>
      </c>
      <c r="I145" s="119">
        <f>H145-I143</f>
        <v>4340.4421678617464</v>
      </c>
      <c r="J145" s="32"/>
      <c r="L145" s="2"/>
    </row>
    <row r="146" spans="1:12" ht="4.5" customHeight="1" x14ac:dyDescent="0.25"/>
    <row r="147" spans="1:12" ht="12" customHeight="1" x14ac:dyDescent="0.25">
      <c r="A147" s="162" t="s">
        <v>117</v>
      </c>
      <c r="B147" s="162"/>
      <c r="C147" s="162"/>
      <c r="D147" s="162"/>
      <c r="E147" s="162"/>
      <c r="F147" s="162"/>
      <c r="G147" s="162"/>
      <c r="H147" s="45">
        <f>H127+H137+H141</f>
        <v>0</v>
      </c>
      <c r="I147" s="46">
        <f>I127+I137+I141</f>
        <v>0</v>
      </c>
    </row>
    <row r="148" spans="1:12" ht="4.5" customHeight="1" x14ac:dyDescent="0.25"/>
    <row r="149" spans="1:12" ht="11.25" customHeight="1" x14ac:dyDescent="0.25">
      <c r="A149" s="144" t="s">
        <v>118</v>
      </c>
      <c r="B149" s="144"/>
      <c r="C149" s="144"/>
      <c r="D149" s="144"/>
      <c r="E149" s="144"/>
      <c r="F149" s="144"/>
      <c r="G149" s="144"/>
      <c r="H149" s="144"/>
      <c r="I149" s="144"/>
    </row>
    <row r="150" spans="1:12" ht="33.75" customHeight="1" x14ac:dyDescent="0.25">
      <c r="A150" s="20" t="s">
        <v>31</v>
      </c>
      <c r="B150" s="145" t="s">
        <v>203</v>
      </c>
      <c r="C150" s="145"/>
      <c r="D150" s="145"/>
      <c r="E150" s="145"/>
      <c r="F150" s="145"/>
      <c r="G150" s="145"/>
      <c r="H150" s="20" t="s">
        <v>33</v>
      </c>
      <c r="I150" s="20" t="s">
        <v>34</v>
      </c>
    </row>
    <row r="151" spans="1:12" ht="15" customHeight="1" x14ac:dyDescent="0.25">
      <c r="A151" s="106">
        <v>1</v>
      </c>
      <c r="B151" s="125" t="s">
        <v>119</v>
      </c>
      <c r="C151" s="125"/>
      <c r="D151" s="125"/>
      <c r="E151" s="125"/>
      <c r="F151" s="125"/>
      <c r="G151" s="125"/>
      <c r="H151" s="21">
        <f>I151/$I$116</f>
        <v>7.4074074074074077E-3</v>
      </c>
      <c r="I151" s="121">
        <f>($D$161/$E$162)*H161</f>
        <v>32.424892825911925</v>
      </c>
    </row>
    <row r="152" spans="1:12" ht="15" customHeight="1" x14ac:dyDescent="0.25">
      <c r="A152" s="106">
        <v>2</v>
      </c>
      <c r="B152" s="125" t="s">
        <v>120</v>
      </c>
      <c r="C152" s="125"/>
      <c r="D152" s="125"/>
      <c r="E152" s="125"/>
      <c r="F152" s="125"/>
      <c r="G152" s="125"/>
      <c r="H152" s="21">
        <f>I152/$I$116</f>
        <v>3.4188034188034185E-2</v>
      </c>
      <c r="I152" s="121">
        <f>($D$161/$E$162)*H162</f>
        <v>149.65335150420887</v>
      </c>
    </row>
    <row r="153" spans="1:12" ht="15" customHeight="1" x14ac:dyDescent="0.25">
      <c r="A153" s="106">
        <v>3</v>
      </c>
      <c r="B153" s="125" t="s">
        <v>11</v>
      </c>
      <c r="C153" s="125"/>
      <c r="D153" s="125"/>
      <c r="E153" s="125"/>
      <c r="F153" s="125"/>
      <c r="G153" s="125"/>
      <c r="H153" s="21">
        <f>I153/$I$116</f>
        <v>3.4188034188034185E-2</v>
      </c>
      <c r="I153" s="121">
        <f>($D$161/$E$162)*H163</f>
        <v>149.65335150420887</v>
      </c>
    </row>
    <row r="154" spans="1:12" ht="15" customHeight="1" x14ac:dyDescent="0.25">
      <c r="A154" s="106">
        <v>4</v>
      </c>
      <c r="B154" s="125" t="s">
        <v>205</v>
      </c>
      <c r="C154" s="125"/>
      <c r="D154" s="125"/>
      <c r="E154" s="125"/>
      <c r="F154" s="125"/>
      <c r="G154" s="125"/>
      <c r="H154" s="21">
        <f>I154/$I$116</f>
        <v>0</v>
      </c>
      <c r="I154" s="121">
        <f>($D$161/$E$162)*G164</f>
        <v>0</v>
      </c>
    </row>
    <row r="155" spans="1:12" ht="15" customHeight="1" x14ac:dyDescent="0.25">
      <c r="A155" s="106">
        <v>5</v>
      </c>
      <c r="B155" s="125" t="s">
        <v>121</v>
      </c>
      <c r="C155" s="125"/>
      <c r="D155" s="125"/>
      <c r="E155" s="125"/>
      <c r="F155" s="125"/>
      <c r="G155" s="125"/>
      <c r="H155" s="21">
        <f>I155/$I$116</f>
        <v>0</v>
      </c>
      <c r="I155" s="121">
        <f>($D$161/$E$162)*G165</f>
        <v>0</v>
      </c>
    </row>
    <row r="156" spans="1:12" ht="15" customHeight="1" x14ac:dyDescent="0.25">
      <c r="A156" s="141" t="s">
        <v>122</v>
      </c>
      <c r="B156" s="141"/>
      <c r="C156" s="141"/>
      <c r="D156" s="141"/>
      <c r="E156" s="141"/>
      <c r="F156" s="141"/>
      <c r="G156" s="141"/>
      <c r="H156" s="23">
        <f>H151+H152+H153+H154+H155</f>
        <v>7.5783475783475773E-2</v>
      </c>
      <c r="I156" s="24">
        <f>SUM(I151:I155)</f>
        <v>331.73159583432971</v>
      </c>
    </row>
    <row r="157" spans="1:12" ht="11.25" customHeight="1" x14ac:dyDescent="0.25">
      <c r="A157" s="104" t="s">
        <v>124</v>
      </c>
      <c r="B157" s="152" t="s">
        <v>123</v>
      </c>
      <c r="C157" s="152"/>
      <c r="D157" s="152"/>
      <c r="E157" s="152"/>
      <c r="F157" s="152"/>
      <c r="G157" s="152"/>
      <c r="H157" s="152"/>
      <c r="I157" s="152"/>
    </row>
    <row r="158" spans="1:12" ht="18.75" customHeight="1" x14ac:dyDescent="0.25">
      <c r="A158" s="104" t="s">
        <v>204</v>
      </c>
      <c r="B158" s="173" t="s">
        <v>125</v>
      </c>
      <c r="C158" s="173"/>
      <c r="D158" s="173"/>
      <c r="E158" s="173"/>
      <c r="F158" s="173"/>
      <c r="G158" s="173"/>
      <c r="H158" s="173"/>
      <c r="I158" s="173"/>
    </row>
    <row r="159" spans="1:12" ht="13.5" customHeight="1" x14ac:dyDescent="0.25">
      <c r="A159" s="157" t="s">
        <v>126</v>
      </c>
      <c r="B159" s="157"/>
      <c r="C159" s="157"/>
      <c r="D159" s="157"/>
      <c r="E159" s="157"/>
      <c r="F159" s="157"/>
      <c r="G159" s="157"/>
      <c r="H159" s="157"/>
      <c r="I159" s="157"/>
    </row>
    <row r="160" spans="1:12" ht="13.5" customHeight="1" x14ac:dyDescent="0.25">
      <c r="A160" s="139" t="s">
        <v>127</v>
      </c>
      <c r="B160" s="139"/>
      <c r="C160" s="106" t="s">
        <v>128</v>
      </c>
      <c r="D160" s="134" t="s">
        <v>129</v>
      </c>
      <c r="E160" s="134"/>
      <c r="F160" s="106" t="s">
        <v>130</v>
      </c>
      <c r="G160" s="214" t="s">
        <v>131</v>
      </c>
      <c r="H160" s="206" t="s">
        <v>132</v>
      </c>
      <c r="I160" s="206"/>
    </row>
    <row r="161" spans="1:10" ht="13.5" customHeight="1" x14ac:dyDescent="0.25">
      <c r="A161" s="176">
        <f>I116</f>
        <v>4377.3605314981096</v>
      </c>
      <c r="B161" s="176"/>
      <c r="C161" s="121">
        <f>I147</f>
        <v>0</v>
      </c>
      <c r="D161" s="226">
        <f>A161+C161</f>
        <v>4377.3605314981096</v>
      </c>
      <c r="E161" s="226"/>
      <c r="F161" s="106" t="str">
        <f>B151</f>
        <v>PIS</v>
      </c>
      <c r="G161" s="217">
        <v>1.6500000000000001E-2</v>
      </c>
      <c r="H161" s="207">
        <v>6.4999999999999997E-3</v>
      </c>
      <c r="I161" s="207"/>
      <c r="J161" s="32"/>
    </row>
    <row r="162" spans="1:10" ht="13.5" customHeight="1" x14ac:dyDescent="0.25">
      <c r="A162" s="213" t="s">
        <v>133</v>
      </c>
      <c r="B162" s="213"/>
      <c r="C162" s="214">
        <v>1</v>
      </c>
      <c r="D162" s="215">
        <f>G166/1</f>
        <v>0.1225</v>
      </c>
      <c r="E162" s="216">
        <f>C162-D162</f>
        <v>0.87749999999999995</v>
      </c>
      <c r="F162" s="106" t="str">
        <f>B152</f>
        <v>COFINS</v>
      </c>
      <c r="G162" s="217">
        <v>7.5999999999999998E-2</v>
      </c>
      <c r="H162" s="207">
        <v>0.03</v>
      </c>
      <c r="I162" s="207"/>
    </row>
    <row r="163" spans="1:10" ht="13.5" customHeight="1" x14ac:dyDescent="0.25">
      <c r="A163" s="209" t="s">
        <v>134</v>
      </c>
      <c r="B163" s="209"/>
      <c r="C163" s="210">
        <v>1</v>
      </c>
      <c r="D163" s="211">
        <f>H166</f>
        <v>6.6500000000000004E-2</v>
      </c>
      <c r="E163" s="212">
        <f>C163-D163</f>
        <v>0.9335</v>
      </c>
      <c r="F163" s="106" t="str">
        <f>B153</f>
        <v>ISS</v>
      </c>
      <c r="G163" s="217">
        <f>I11</f>
        <v>0.03</v>
      </c>
      <c r="H163" s="207">
        <f>I11</f>
        <v>0.03</v>
      </c>
      <c r="I163" s="207"/>
    </row>
    <row r="164" spans="1:10" ht="13.5" customHeight="1" x14ac:dyDescent="0.25">
      <c r="A164" s="174" t="s">
        <v>135</v>
      </c>
      <c r="B164" s="174"/>
      <c r="C164" s="106">
        <v>1</v>
      </c>
      <c r="D164" s="61">
        <v>0.09</v>
      </c>
      <c r="E164" s="62">
        <f>C164-D164</f>
        <v>0.91</v>
      </c>
      <c r="F164" s="106" t="s">
        <v>136</v>
      </c>
      <c r="G164" s="217">
        <v>0</v>
      </c>
      <c r="H164" s="207">
        <v>0</v>
      </c>
      <c r="I164" s="207"/>
    </row>
    <row r="165" spans="1:10" ht="13.5" customHeight="1" x14ac:dyDescent="0.25">
      <c r="A165" s="175" t="s">
        <v>137</v>
      </c>
      <c r="B165" s="175" t="s">
        <v>138</v>
      </c>
      <c r="C165" s="175"/>
      <c r="D165" s="175"/>
      <c r="E165" s="175"/>
      <c r="F165" s="113" t="s">
        <v>207</v>
      </c>
      <c r="G165" s="217">
        <v>0</v>
      </c>
      <c r="H165" s="207">
        <v>0</v>
      </c>
      <c r="I165" s="207"/>
    </row>
    <row r="166" spans="1:10" ht="18" customHeight="1" x14ac:dyDescent="0.25">
      <c r="A166" s="175"/>
      <c r="B166" s="175"/>
      <c r="C166" s="175"/>
      <c r="D166" s="175"/>
      <c r="E166" s="175"/>
      <c r="F166" s="115" t="s">
        <v>139</v>
      </c>
      <c r="G166" s="218">
        <f>SUM(G161:G165)</f>
        <v>0.1225</v>
      </c>
      <c r="H166" s="208">
        <f>SUM(H161:I165)</f>
        <v>6.6500000000000004E-2</v>
      </c>
      <c r="I166" s="208"/>
    </row>
    <row r="167" spans="1:10" ht="18" customHeight="1" x14ac:dyDescent="0.25">
      <c r="A167" s="104" t="s">
        <v>206</v>
      </c>
      <c r="B167" s="173" t="s">
        <v>141</v>
      </c>
      <c r="C167" s="173"/>
      <c r="D167" s="173"/>
      <c r="E167" s="173"/>
      <c r="F167" s="173"/>
      <c r="G167" s="173"/>
      <c r="H167" s="173"/>
      <c r="I167" s="173"/>
    </row>
    <row r="168" spans="1:10" ht="4.5" customHeight="1" x14ac:dyDescent="0.25">
      <c r="A168" s="63"/>
      <c r="B168" s="178"/>
      <c r="C168" s="178"/>
      <c r="D168" s="178"/>
      <c r="E168" s="178"/>
      <c r="F168" s="178"/>
      <c r="G168" s="178"/>
      <c r="H168" s="178"/>
      <c r="I168" s="178"/>
    </row>
    <row r="169" spans="1:10" ht="12" customHeight="1" x14ac:dyDescent="0.25">
      <c r="A169" s="162" t="s">
        <v>142</v>
      </c>
      <c r="B169" s="162"/>
      <c r="C169" s="162"/>
      <c r="D169" s="162"/>
      <c r="E169" s="162"/>
      <c r="F169" s="162"/>
      <c r="G169" s="162"/>
      <c r="H169" s="45">
        <f>H156</f>
        <v>7.5783475783475773E-2</v>
      </c>
      <c r="I169" s="46">
        <f>I156</f>
        <v>331.73159583432971</v>
      </c>
    </row>
    <row r="170" spans="1:10" ht="4.5" customHeight="1" x14ac:dyDescent="0.25"/>
    <row r="171" spans="1:10" ht="11.25" customHeight="1" x14ac:dyDescent="0.25">
      <c r="A171" s="179" t="s">
        <v>143</v>
      </c>
      <c r="B171" s="179"/>
      <c r="C171" s="179"/>
      <c r="D171" s="179"/>
      <c r="E171" s="179"/>
      <c r="F171" s="179"/>
      <c r="G171" s="179"/>
      <c r="H171" s="179"/>
      <c r="I171" s="179"/>
    </row>
    <row r="172" spans="1:10" ht="11.25" customHeight="1" x14ac:dyDescent="0.25">
      <c r="A172" s="144" t="s">
        <v>30</v>
      </c>
      <c r="B172" s="144"/>
      <c r="C172" s="144"/>
      <c r="D172" s="144"/>
      <c r="E172" s="144"/>
      <c r="F172" s="144"/>
      <c r="G172" s="144"/>
      <c r="H172" s="144"/>
      <c r="I172" s="144"/>
    </row>
    <row r="173" spans="1:10" ht="15" customHeight="1" x14ac:dyDescent="0.25">
      <c r="A173" s="106">
        <v>1</v>
      </c>
      <c r="B173" s="125" t="s">
        <v>144</v>
      </c>
      <c r="C173" s="125"/>
      <c r="D173" s="125"/>
      <c r="E173" s="125"/>
      <c r="F173" s="125"/>
      <c r="G173" s="125"/>
      <c r="H173" s="21">
        <f>I173/$G$196</f>
        <v>0.4455269117692422</v>
      </c>
      <c r="I173" s="64">
        <f>I46</f>
        <v>2098.0272727272727</v>
      </c>
    </row>
    <row r="174" spans="1:10" ht="15" customHeight="1" x14ac:dyDescent="0.25">
      <c r="A174" s="106">
        <v>2</v>
      </c>
      <c r="B174" s="125" t="s">
        <v>145</v>
      </c>
      <c r="C174" s="125"/>
      <c r="D174" s="125"/>
      <c r="E174" s="125"/>
      <c r="F174" s="125"/>
      <c r="G174" s="125"/>
      <c r="H174" s="21">
        <f>I174/$G$196</f>
        <v>0.35104046606769079</v>
      </c>
      <c r="I174" s="64">
        <f>I66+I78+I85+I89</f>
        <v>1653.0818951344729</v>
      </c>
    </row>
    <row r="175" spans="1:10" ht="15" customHeight="1" x14ac:dyDescent="0.25">
      <c r="A175" s="106">
        <v>3</v>
      </c>
      <c r="B175" s="125" t="s">
        <v>146</v>
      </c>
      <c r="C175" s="125"/>
      <c r="D175" s="125"/>
      <c r="E175" s="125"/>
      <c r="F175" s="125"/>
      <c r="G175" s="125"/>
      <c r="H175" s="21">
        <f>I175/$G$196</f>
        <v>0.13298770690882966</v>
      </c>
      <c r="I175" s="64">
        <f>I102</f>
        <v>626.25136363636364</v>
      </c>
    </row>
    <row r="176" spans="1:10" s="26" customFormat="1" ht="15" customHeight="1" x14ac:dyDescent="0.25">
      <c r="A176" s="162" t="s">
        <v>147</v>
      </c>
      <c r="B176" s="162"/>
      <c r="C176" s="162"/>
      <c r="D176" s="162"/>
      <c r="E176" s="162"/>
      <c r="F176" s="162"/>
      <c r="G176" s="162"/>
      <c r="H176" s="45">
        <f>H173+H174+H175</f>
        <v>0.92955508474576265</v>
      </c>
      <c r="I176" s="46">
        <f>SUM(I173:I175)</f>
        <v>4377.3605314981096</v>
      </c>
      <c r="J176" s="33"/>
    </row>
    <row r="177" spans="1:11" ht="4.5" customHeight="1" x14ac:dyDescent="0.25"/>
    <row r="178" spans="1:11" ht="11.25" customHeight="1" x14ac:dyDescent="0.25">
      <c r="A178" s="144" t="s">
        <v>95</v>
      </c>
      <c r="B178" s="144"/>
      <c r="C178" s="144"/>
      <c r="D178" s="144"/>
      <c r="E178" s="144"/>
      <c r="F178" s="144"/>
      <c r="G178" s="144"/>
      <c r="H178" s="144"/>
      <c r="I178" s="144"/>
    </row>
    <row r="179" spans="1:11" ht="15" customHeight="1" x14ac:dyDescent="0.25">
      <c r="A179" s="106">
        <v>1</v>
      </c>
      <c r="B179" s="125" t="s">
        <v>148</v>
      </c>
      <c r="C179" s="125"/>
      <c r="D179" s="125"/>
      <c r="E179" s="125"/>
      <c r="F179" s="125"/>
      <c r="G179" s="125"/>
      <c r="H179" s="21">
        <f>I179/$G$196</f>
        <v>0</v>
      </c>
      <c r="I179" s="121">
        <f>I127</f>
        <v>0</v>
      </c>
    </row>
    <row r="180" spans="1:11" ht="15" customHeight="1" x14ac:dyDescent="0.25">
      <c r="A180" s="106">
        <v>2</v>
      </c>
      <c r="B180" s="125" t="s">
        <v>149</v>
      </c>
      <c r="C180" s="125"/>
      <c r="D180" s="125"/>
      <c r="E180" s="125"/>
      <c r="F180" s="125"/>
      <c r="G180" s="125"/>
      <c r="H180" s="21">
        <f>I180/$G$196</f>
        <v>0</v>
      </c>
      <c r="I180" s="121">
        <f>I137</f>
        <v>0</v>
      </c>
    </row>
    <row r="181" spans="1:11" ht="15" customHeight="1" x14ac:dyDescent="0.25">
      <c r="A181" s="106">
        <v>3</v>
      </c>
      <c r="B181" s="125" t="s">
        <v>150</v>
      </c>
      <c r="C181" s="125"/>
      <c r="D181" s="125"/>
      <c r="E181" s="125"/>
      <c r="F181" s="125"/>
      <c r="G181" s="125"/>
      <c r="H181" s="21">
        <f>I181/$G$196</f>
        <v>0</v>
      </c>
      <c r="I181" s="121">
        <f>I141</f>
        <v>0</v>
      </c>
    </row>
    <row r="182" spans="1:11" ht="15" customHeight="1" x14ac:dyDescent="0.25">
      <c r="A182" s="162" t="s">
        <v>151</v>
      </c>
      <c r="B182" s="162"/>
      <c r="C182" s="162"/>
      <c r="D182" s="162"/>
      <c r="E182" s="162"/>
      <c r="F182" s="162"/>
      <c r="G182" s="162"/>
      <c r="H182" s="45">
        <f>H179+H180+H181</f>
        <v>0</v>
      </c>
      <c r="I182" s="46">
        <f>I179+I180+I181</f>
        <v>0</v>
      </c>
    </row>
    <row r="183" spans="1:11" ht="4.5" customHeight="1" x14ac:dyDescent="0.25"/>
    <row r="184" spans="1:11" ht="11.25" customHeight="1" x14ac:dyDescent="0.25">
      <c r="A184" s="144" t="s">
        <v>118</v>
      </c>
      <c r="B184" s="144"/>
      <c r="C184" s="144"/>
      <c r="D184" s="144"/>
      <c r="E184" s="144"/>
      <c r="F184" s="144"/>
      <c r="G184" s="144"/>
      <c r="H184" s="144"/>
      <c r="I184" s="144"/>
    </row>
    <row r="185" spans="1:11" ht="15" customHeight="1" x14ac:dyDescent="0.25">
      <c r="A185" s="106">
        <v>1</v>
      </c>
      <c r="B185" s="125" t="s">
        <v>152</v>
      </c>
      <c r="C185" s="125"/>
      <c r="D185" s="125"/>
      <c r="E185" s="125"/>
      <c r="F185" s="125"/>
      <c r="G185" s="125"/>
      <c r="H185" s="21">
        <f>I185/$G$196</f>
        <v>7.0444915254237295E-2</v>
      </c>
      <c r="I185" s="121">
        <f>I156</f>
        <v>331.73159583432971</v>
      </c>
    </row>
    <row r="186" spans="1:11" ht="15" customHeight="1" x14ac:dyDescent="0.25">
      <c r="A186" s="162" t="s">
        <v>153</v>
      </c>
      <c r="B186" s="162"/>
      <c r="C186" s="162"/>
      <c r="D186" s="162"/>
      <c r="E186" s="162"/>
      <c r="F186" s="162"/>
      <c r="G186" s="162"/>
      <c r="H186" s="45">
        <f>H185</f>
        <v>7.0444915254237295E-2</v>
      </c>
      <c r="I186" s="46">
        <f>I156</f>
        <v>331.73159583432971</v>
      </c>
      <c r="K186" s="39"/>
    </row>
    <row r="187" spans="1:11" ht="4.5" customHeight="1" x14ac:dyDescent="0.25"/>
    <row r="188" spans="1:11" ht="11.25" customHeight="1" x14ac:dyDescent="0.25">
      <c r="A188" s="184" t="s">
        <v>174</v>
      </c>
      <c r="B188" s="184"/>
      <c r="C188" s="184"/>
      <c r="D188" s="184"/>
      <c r="E188" s="184"/>
      <c r="F188" s="184"/>
      <c r="G188" s="184"/>
      <c r="H188" s="184"/>
      <c r="I188" s="184"/>
    </row>
    <row r="189" spans="1:11" ht="4.9000000000000004" customHeight="1" x14ac:dyDescent="0.25">
      <c r="A189" s="180"/>
      <c r="B189" s="180"/>
      <c r="C189" s="180"/>
      <c r="D189" s="180"/>
      <c r="E189" s="180"/>
      <c r="F189" s="180"/>
      <c r="G189" s="180"/>
      <c r="H189" s="180"/>
      <c r="I189" s="180"/>
    </row>
    <row r="190" spans="1:11" ht="22.5" customHeight="1" x14ac:dyDescent="0.25">
      <c r="A190" s="181" t="s">
        <v>187</v>
      </c>
      <c r="B190" s="182"/>
      <c r="C190" s="182"/>
      <c r="D190" s="182"/>
      <c r="E190" s="182"/>
      <c r="F190" s="182"/>
      <c r="G190" s="182"/>
      <c r="H190" s="183"/>
      <c r="I190" s="87">
        <f>I123*H196</f>
        <v>0</v>
      </c>
    </row>
    <row r="191" spans="1:11" ht="4.5" customHeight="1" x14ac:dyDescent="0.25">
      <c r="A191" s="107"/>
      <c r="B191" s="107"/>
      <c r="C191" s="107"/>
      <c r="D191" s="107"/>
      <c r="E191" s="107"/>
      <c r="F191" s="107"/>
      <c r="G191" s="88"/>
      <c r="H191" s="88"/>
      <c r="I191" s="88"/>
    </row>
    <row r="192" spans="1:11" ht="40.5" customHeight="1" x14ac:dyDescent="0.25">
      <c r="A192" s="184" t="s">
        <v>172</v>
      </c>
      <c r="B192" s="184"/>
      <c r="C192" s="184"/>
      <c r="D192" s="184"/>
      <c r="E192" s="184"/>
      <c r="F192" s="181"/>
      <c r="G192" s="185" t="s">
        <v>176</v>
      </c>
      <c r="H192" s="186"/>
      <c r="I192" s="187"/>
    </row>
    <row r="193" spans="1:9" ht="11.25" customHeight="1" x14ac:dyDescent="0.25">
      <c r="A193" s="184"/>
      <c r="B193" s="184"/>
      <c r="C193" s="184"/>
      <c r="D193" s="184"/>
      <c r="E193" s="184"/>
      <c r="F193" s="184"/>
      <c r="G193" s="89"/>
      <c r="H193" s="90"/>
      <c r="I193" s="91">
        <f>((H70+H76+H77+H82+H83+H84)+((H70+H76+H77+H82+H83+H84)*H66))*I46*H196</f>
        <v>807.78714334232734</v>
      </c>
    </row>
    <row r="194" spans="1:9" ht="4.9000000000000004" customHeight="1" x14ac:dyDescent="0.25">
      <c r="A194" s="180"/>
      <c r="B194" s="180"/>
      <c r="C194" s="180"/>
      <c r="D194" s="180"/>
      <c r="E194" s="180"/>
      <c r="F194" s="180"/>
      <c r="G194" s="180"/>
      <c r="H194" s="180"/>
      <c r="I194" s="180"/>
    </row>
    <row r="195" spans="1:9" ht="35.450000000000003" customHeight="1" x14ac:dyDescent="0.25">
      <c r="A195" s="188" t="s">
        <v>173</v>
      </c>
      <c r="B195" s="189"/>
      <c r="C195" s="189"/>
      <c r="D195" s="189"/>
      <c r="E195" s="189"/>
      <c r="F195" s="190"/>
      <c r="G195" s="73" t="s">
        <v>154</v>
      </c>
      <c r="H195" s="73" t="s">
        <v>155</v>
      </c>
      <c r="I195" s="73" t="s">
        <v>156</v>
      </c>
    </row>
    <row r="196" spans="1:9" ht="14.45" customHeight="1" x14ac:dyDescent="0.25">
      <c r="A196" s="191"/>
      <c r="B196" s="192"/>
      <c r="C196" s="192"/>
      <c r="D196" s="192"/>
      <c r="E196" s="192"/>
      <c r="F196" s="193"/>
      <c r="G196" s="81">
        <f>I176+I182+I186</f>
        <v>4709.0921273324393</v>
      </c>
      <c r="H196" s="108">
        <f>IF(D6="12x36",2,1)</f>
        <v>1</v>
      </c>
      <c r="I196" s="82">
        <f>G196*H196</f>
        <v>4709.0921273324393</v>
      </c>
    </row>
  </sheetData>
  <mergeCells count="183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5:B105"/>
    <mergeCell ref="A106:B106"/>
    <mergeCell ref="A108:I108"/>
    <mergeCell ref="A109:B109"/>
    <mergeCell ref="A110:B110"/>
    <mergeCell ref="A112:E112"/>
    <mergeCell ref="F112:I112"/>
    <mergeCell ref="B99:G99"/>
    <mergeCell ref="B100:G100"/>
    <mergeCell ref="B101:G101"/>
    <mergeCell ref="A102:G102"/>
    <mergeCell ref="B103:G103"/>
    <mergeCell ref="A104:I104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96"/>
  <sheetViews>
    <sheetView showGridLines="0" view="pageBreakPreview" topLeftCell="A145" zoomScale="130" zoomScaleNormal="130" zoomScaleSheetLayoutView="130" zoomScalePageLayoutView="130" workbookViewId="0">
      <selection activeCell="M157" sqref="M157"/>
    </sheetView>
  </sheetViews>
  <sheetFormatPr defaultColWidth="9.28515625" defaultRowHeight="11.25" x14ac:dyDescent="0.25"/>
  <cols>
    <col min="1" max="1" width="2.7109375" style="110" customWidth="1"/>
    <col min="2" max="2" width="11.42578125" style="110" customWidth="1"/>
    <col min="3" max="3" width="12.28515625" style="110" customWidth="1"/>
    <col min="4" max="4" width="12.7109375" style="110" customWidth="1"/>
    <col min="5" max="5" width="12.28515625" style="110" customWidth="1"/>
    <col min="6" max="6" width="11.5703125" style="110" customWidth="1"/>
    <col min="7" max="7" width="11.42578125" style="110" customWidth="1"/>
    <col min="8" max="8" width="9.42578125" style="110" customWidth="1"/>
    <col min="9" max="9" width="11.5703125" style="110" customWidth="1"/>
    <col min="10" max="10" width="11.28515625" style="2" customWidth="1"/>
    <col min="11" max="11" width="10" style="110" customWidth="1"/>
    <col min="12" max="12" width="9.28515625" style="110"/>
    <col min="13" max="15" width="22.42578125" style="110" customWidth="1"/>
    <col min="16" max="16384" width="9.28515625" style="110"/>
  </cols>
  <sheetData>
    <row r="1" spans="1:11" ht="27.75" customHeight="1" x14ac:dyDescent="0.25">
      <c r="A1" s="126" t="s">
        <v>0</v>
      </c>
      <c r="B1" s="126"/>
      <c r="C1" s="126"/>
      <c r="D1" s="126"/>
      <c r="E1" s="126"/>
      <c r="F1" s="126"/>
      <c r="G1" s="126"/>
      <c r="H1" s="126"/>
      <c r="I1" s="126"/>
      <c r="K1" s="3"/>
    </row>
    <row r="2" spans="1:11" ht="22.5" customHeight="1" x14ac:dyDescent="0.25">
      <c r="A2" s="126" t="s">
        <v>1</v>
      </c>
      <c r="B2" s="126"/>
      <c r="C2" s="127" t="s">
        <v>208</v>
      </c>
      <c r="D2" s="127"/>
      <c r="E2" s="128" t="s">
        <v>236</v>
      </c>
      <c r="F2" s="128"/>
      <c r="G2" s="128"/>
      <c r="H2" s="128"/>
      <c r="I2" s="128"/>
    </row>
    <row r="3" spans="1:11" ht="11.25" customHeight="1" x14ac:dyDescent="0.25">
      <c r="A3" s="126" t="s">
        <v>2</v>
      </c>
      <c r="B3" s="126"/>
      <c r="C3" s="4"/>
      <c r="D3" s="122"/>
      <c r="E3" s="6" t="s">
        <v>3</v>
      </c>
      <c r="F3" s="4"/>
      <c r="G3" s="122"/>
      <c r="H3" s="122"/>
      <c r="I3" s="122"/>
    </row>
    <row r="4" spans="1:11" ht="4.5" customHeight="1" x14ac:dyDescent="0.25"/>
    <row r="5" spans="1:11" ht="18.75" customHeight="1" x14ac:dyDescent="0.25">
      <c r="A5" s="124" t="s">
        <v>4</v>
      </c>
      <c r="B5" s="124"/>
      <c r="C5" s="124"/>
      <c r="D5" s="129" t="s">
        <v>212</v>
      </c>
      <c r="E5" s="129"/>
      <c r="F5" s="129"/>
      <c r="G5" s="130" t="str">
        <f>IF(D6="12x36","Regime de trabalho:","Quantidade de HORAS/MÊS")</f>
        <v>Quantidade de HORAS/MÊS</v>
      </c>
      <c r="H5" s="130"/>
      <c r="I5" s="131">
        <f>IF(D6="12x36",D6,5*D6)</f>
        <v>200</v>
      </c>
    </row>
    <row r="6" spans="1:11" ht="18.75" customHeight="1" x14ac:dyDescent="0.25">
      <c r="A6" s="124" t="str">
        <f>IF(D6="12x36","Regime de trabalho:","Regime de trabalho (horas semanais):")</f>
        <v>Regime de trabalho (horas semanais):</v>
      </c>
      <c r="B6" s="124"/>
      <c r="C6" s="124"/>
      <c r="D6" s="124">
        <v>40</v>
      </c>
      <c r="E6" s="124"/>
      <c r="F6" s="124"/>
      <c r="G6" s="130"/>
      <c r="H6" s="130"/>
      <c r="I6" s="131"/>
    </row>
    <row r="7" spans="1:11" ht="22.5" customHeight="1" x14ac:dyDescent="0.25">
      <c r="A7" s="124" t="s">
        <v>5</v>
      </c>
      <c r="B7" s="124"/>
      <c r="C7" s="124"/>
      <c r="D7" s="125" t="s">
        <v>210</v>
      </c>
      <c r="E7" s="125"/>
      <c r="F7" s="125"/>
      <c r="G7" s="132" t="s">
        <v>6</v>
      </c>
      <c r="H7" s="132"/>
      <c r="I7" s="123" t="s">
        <v>175</v>
      </c>
    </row>
    <row r="8" spans="1:11" ht="22.5" customHeight="1" x14ac:dyDescent="0.25">
      <c r="A8" s="124" t="s">
        <v>7</v>
      </c>
      <c r="B8" s="124"/>
      <c r="C8" s="124"/>
      <c r="D8" s="125" t="s">
        <v>14</v>
      </c>
      <c r="E8" s="125"/>
      <c r="F8" s="125"/>
      <c r="G8" s="132"/>
      <c r="H8" s="132"/>
      <c r="I8" s="123"/>
    </row>
    <row r="9" spans="1:11" ht="24.75" customHeight="1" x14ac:dyDescent="0.25">
      <c r="A9" s="124" t="s">
        <v>8</v>
      </c>
      <c r="B9" s="124"/>
      <c r="C9" s="124"/>
      <c r="D9" s="124" t="s">
        <v>219</v>
      </c>
      <c r="E9" s="124"/>
      <c r="F9" s="124"/>
      <c r="G9" s="132" t="s">
        <v>9</v>
      </c>
      <c r="H9" s="132"/>
      <c r="I9" s="112" t="s">
        <v>175</v>
      </c>
    </row>
    <row r="10" spans="1:11" ht="32.25" customHeight="1" x14ac:dyDescent="0.25">
      <c r="A10" s="133" t="s">
        <v>168</v>
      </c>
      <c r="B10" s="133"/>
      <c r="C10" s="133"/>
      <c r="D10" s="133"/>
      <c r="E10" s="133"/>
      <c r="F10" s="133"/>
      <c r="G10" s="111" t="s">
        <v>10</v>
      </c>
      <c r="H10" s="114">
        <v>220</v>
      </c>
      <c r="I10" s="10">
        <v>2307.83</v>
      </c>
    </row>
    <row r="11" spans="1:11" ht="11.25" customHeight="1" x14ac:dyDescent="0.25">
      <c r="A11" s="134" t="s">
        <v>11</v>
      </c>
      <c r="B11" s="134"/>
      <c r="C11" s="134"/>
      <c r="D11" s="134"/>
      <c r="E11" s="134"/>
      <c r="F11" s="134"/>
      <c r="G11" s="114" t="str">
        <f>D9</f>
        <v>Cachoeira do Sul</v>
      </c>
      <c r="H11" s="114" t="s">
        <v>12</v>
      </c>
      <c r="I11" s="11">
        <v>0.03</v>
      </c>
    </row>
    <row r="12" spans="1:11" ht="15" customHeight="1" x14ac:dyDescent="0.25">
      <c r="A12" s="134" t="s">
        <v>13</v>
      </c>
      <c r="B12" s="134"/>
      <c r="C12" s="134"/>
      <c r="D12" s="134"/>
      <c r="E12" s="134"/>
      <c r="F12" s="134"/>
      <c r="G12" s="135" t="s">
        <v>14</v>
      </c>
      <c r="H12" s="114" t="s">
        <v>15</v>
      </c>
      <c r="I12" s="10">
        <v>5.7</v>
      </c>
    </row>
    <row r="13" spans="1:11" x14ac:dyDescent="0.25">
      <c r="A13" s="134"/>
      <c r="B13" s="134"/>
      <c r="C13" s="134"/>
      <c r="D13" s="134"/>
      <c r="E13" s="134"/>
      <c r="F13" s="134"/>
      <c r="G13" s="135"/>
      <c r="H13" s="114" t="s">
        <v>16</v>
      </c>
      <c r="I13" s="12">
        <v>22</v>
      </c>
    </row>
    <row r="14" spans="1:11" x14ac:dyDescent="0.25">
      <c r="A14" s="134"/>
      <c r="B14" s="134"/>
      <c r="C14" s="134"/>
      <c r="D14" s="134"/>
      <c r="E14" s="134"/>
      <c r="F14" s="134"/>
      <c r="G14" s="135"/>
      <c r="H14" s="114" t="s">
        <v>17</v>
      </c>
      <c r="I14" s="112">
        <v>0.06</v>
      </c>
    </row>
    <row r="15" spans="1:11" ht="11.25" customHeight="1" x14ac:dyDescent="0.25">
      <c r="A15" s="134" t="s">
        <v>167</v>
      </c>
      <c r="B15" s="134"/>
      <c r="C15" s="134"/>
      <c r="D15" s="134"/>
      <c r="E15" s="134"/>
      <c r="F15" s="134"/>
      <c r="G15" s="135" t="s">
        <v>14</v>
      </c>
      <c r="H15" s="114" t="s">
        <v>15</v>
      </c>
      <c r="I15" s="10">
        <v>27.15</v>
      </c>
    </row>
    <row r="16" spans="1:11" ht="11.25" customHeight="1" x14ac:dyDescent="0.25">
      <c r="A16" s="134"/>
      <c r="B16" s="134"/>
      <c r="C16" s="134"/>
      <c r="D16" s="134"/>
      <c r="E16" s="134"/>
      <c r="F16" s="134"/>
      <c r="G16" s="135"/>
      <c r="H16" s="114" t="s">
        <v>16</v>
      </c>
      <c r="I16" s="12">
        <v>22</v>
      </c>
    </row>
    <row r="17" spans="1:9" x14ac:dyDescent="0.25">
      <c r="A17" s="134"/>
      <c r="B17" s="134"/>
      <c r="C17" s="134"/>
      <c r="D17" s="134"/>
      <c r="E17" s="134"/>
      <c r="F17" s="134"/>
      <c r="G17" s="135"/>
      <c r="H17" s="114" t="s">
        <v>17</v>
      </c>
      <c r="I17" s="112">
        <v>0.19</v>
      </c>
    </row>
    <row r="18" spans="1:9" ht="11.25" customHeight="1" x14ac:dyDescent="0.25">
      <c r="A18" s="134" t="s">
        <v>19</v>
      </c>
      <c r="B18" s="134"/>
      <c r="C18" s="134"/>
      <c r="D18" s="134"/>
      <c r="E18" s="134"/>
      <c r="F18" s="134"/>
      <c r="G18" s="135" t="s">
        <v>14</v>
      </c>
      <c r="H18" s="114" t="s">
        <v>15</v>
      </c>
      <c r="I18" s="10" t="s">
        <v>175</v>
      </c>
    </row>
    <row r="19" spans="1:9" x14ac:dyDescent="0.25">
      <c r="A19" s="134"/>
      <c r="B19" s="134"/>
      <c r="C19" s="134"/>
      <c r="D19" s="134"/>
      <c r="E19" s="134"/>
      <c r="F19" s="134"/>
      <c r="G19" s="135"/>
      <c r="H19" s="114" t="s">
        <v>16</v>
      </c>
      <c r="I19" s="12" t="s">
        <v>175</v>
      </c>
    </row>
    <row r="20" spans="1:9" x14ac:dyDescent="0.25">
      <c r="A20" s="140"/>
      <c r="B20" s="140"/>
      <c r="C20" s="140"/>
      <c r="D20" s="140"/>
      <c r="E20" s="140"/>
      <c r="F20" s="140"/>
      <c r="G20" s="135"/>
      <c r="H20" s="114" t="s">
        <v>17</v>
      </c>
      <c r="I20" s="112" t="s">
        <v>175</v>
      </c>
    </row>
    <row r="21" spans="1:9" ht="14.25" customHeight="1" x14ac:dyDescent="0.25">
      <c r="A21" s="139" t="s">
        <v>194</v>
      </c>
      <c r="B21" s="139"/>
      <c r="C21" s="139"/>
      <c r="D21" s="139"/>
      <c r="E21" s="139"/>
      <c r="F21" s="139"/>
      <c r="G21" s="114" t="s">
        <v>14</v>
      </c>
      <c r="H21" s="116" t="s">
        <v>20</v>
      </c>
      <c r="I21" s="98">
        <v>80</v>
      </c>
    </row>
    <row r="22" spans="1:9" ht="14.25" customHeight="1" x14ac:dyDescent="0.25">
      <c r="A22" s="139" t="s">
        <v>193</v>
      </c>
      <c r="B22" s="139"/>
      <c r="C22" s="139"/>
      <c r="D22" s="139"/>
      <c r="E22" s="139"/>
      <c r="F22" s="139"/>
      <c r="G22" s="114" t="s">
        <v>14</v>
      </c>
      <c r="H22" s="116" t="s">
        <v>20</v>
      </c>
      <c r="I22" s="98">
        <v>25.52</v>
      </c>
    </row>
    <row r="23" spans="1:9" ht="14.25" customHeight="1" x14ac:dyDescent="0.25">
      <c r="A23" s="134" t="s">
        <v>169</v>
      </c>
      <c r="B23" s="136"/>
      <c r="C23" s="136"/>
      <c r="D23" s="136"/>
      <c r="E23" s="136"/>
      <c r="F23" s="137"/>
      <c r="G23" s="97" t="s">
        <v>14</v>
      </c>
      <c r="H23" s="116" t="s">
        <v>20</v>
      </c>
      <c r="I23" s="14" t="s">
        <v>175</v>
      </c>
    </row>
    <row r="24" spans="1:9" ht="22.5" customHeight="1" x14ac:dyDescent="0.25">
      <c r="A24" s="138" t="s">
        <v>21</v>
      </c>
      <c r="B24" s="138"/>
      <c r="C24" s="138"/>
      <c r="D24" s="138"/>
      <c r="E24" s="138"/>
      <c r="F24" s="138"/>
      <c r="G24" s="116"/>
      <c r="H24" s="116" t="s">
        <v>22</v>
      </c>
      <c r="I24" s="16" t="s">
        <v>175</v>
      </c>
    </row>
    <row r="25" spans="1:9" ht="34.5" customHeight="1" x14ac:dyDescent="0.25">
      <c r="A25" s="139" t="s">
        <v>23</v>
      </c>
      <c r="B25" s="139"/>
      <c r="C25" s="139"/>
      <c r="D25" s="139"/>
      <c r="E25" s="139"/>
      <c r="F25" s="139"/>
      <c r="G25" s="114"/>
      <c r="H25" s="114" t="s">
        <v>24</v>
      </c>
      <c r="I25" s="10">
        <f>I38</f>
        <v>2098.0272727272727</v>
      </c>
    </row>
    <row r="26" spans="1:9" ht="15" customHeight="1" x14ac:dyDescent="0.25">
      <c r="A26" s="139" t="s">
        <v>25</v>
      </c>
      <c r="B26" s="139"/>
      <c r="C26" s="139"/>
      <c r="D26" s="139"/>
      <c r="E26" s="139"/>
      <c r="F26" s="139"/>
      <c r="G26" s="116"/>
      <c r="H26" s="17" t="s">
        <v>26</v>
      </c>
      <c r="I26" s="18" t="s">
        <v>175</v>
      </c>
    </row>
    <row r="27" spans="1:9" ht="15" customHeight="1" x14ac:dyDescent="0.25">
      <c r="A27" s="139"/>
      <c r="B27" s="139"/>
      <c r="C27" s="139"/>
      <c r="D27" s="139"/>
      <c r="E27" s="139"/>
      <c r="F27" s="139"/>
      <c r="G27" s="116"/>
      <c r="H27" s="19" t="s">
        <v>27</v>
      </c>
      <c r="I27" s="112" t="s">
        <v>175</v>
      </c>
    </row>
    <row r="28" spans="1:9" ht="26.25" customHeight="1" x14ac:dyDescent="0.25">
      <c r="A28" s="139" t="s">
        <v>28</v>
      </c>
      <c r="B28" s="139"/>
      <c r="C28" s="139"/>
      <c r="D28" s="139"/>
      <c r="E28" s="139"/>
      <c r="F28" s="139"/>
      <c r="G28" s="116"/>
      <c r="H28" s="114" t="s">
        <v>26</v>
      </c>
      <c r="I28" s="18" t="s">
        <v>175</v>
      </c>
    </row>
    <row r="29" spans="1:9" ht="35.25" customHeight="1" x14ac:dyDescent="0.25">
      <c r="A29" s="139" t="s">
        <v>29</v>
      </c>
      <c r="B29" s="139"/>
      <c r="C29" s="139"/>
      <c r="D29" s="139"/>
      <c r="E29" s="139"/>
      <c r="F29" s="139"/>
      <c r="G29" s="114"/>
      <c r="H29" s="111" t="s">
        <v>22</v>
      </c>
      <c r="I29" s="112">
        <v>0.1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>
        <v>10</v>
      </c>
    </row>
    <row r="31" spans="1:9" ht="1.1499999999999999" customHeight="1" x14ac:dyDescent="0.25">
      <c r="A31" s="142"/>
      <c r="B31" s="142"/>
      <c r="C31" s="142"/>
      <c r="D31" s="142"/>
      <c r="E31" s="142"/>
      <c r="F31" s="142"/>
      <c r="G31" s="142"/>
      <c r="H31" s="142"/>
      <c r="I31" s="142"/>
    </row>
    <row r="32" spans="1:9" ht="1.1499999999999999" customHeight="1" x14ac:dyDescent="0.25">
      <c r="A32" s="142"/>
      <c r="B32" s="142"/>
      <c r="C32" s="142"/>
      <c r="D32" s="142"/>
      <c r="E32" s="142"/>
      <c r="F32" s="142"/>
      <c r="G32" s="142"/>
      <c r="H32" s="142"/>
      <c r="I32" s="142"/>
    </row>
    <row r="33" spans="1:10" ht="1.1499999999999999" customHeight="1" x14ac:dyDescent="0.25">
      <c r="A33" s="142"/>
      <c r="B33" s="142"/>
      <c r="C33" s="142"/>
      <c r="D33" s="142"/>
      <c r="E33" s="142"/>
      <c r="F33" s="142"/>
      <c r="G33" s="142"/>
      <c r="H33" s="142"/>
      <c r="I33" s="142"/>
    </row>
    <row r="34" spans="1:10" ht="1.1499999999999999" customHeight="1" x14ac:dyDescent="0.25">
      <c r="A34" s="142"/>
      <c r="B34" s="142"/>
      <c r="C34" s="142"/>
      <c r="D34" s="142"/>
      <c r="E34" s="142"/>
      <c r="F34" s="142"/>
      <c r="G34" s="142"/>
      <c r="H34" s="142"/>
      <c r="I34" s="142"/>
    </row>
    <row r="35" spans="1:10" ht="1.1499999999999999" customHeight="1" x14ac:dyDescent="0.25">
      <c r="A35" s="143"/>
      <c r="B35" s="143"/>
      <c r="C35" s="143"/>
      <c r="D35" s="143"/>
      <c r="E35" s="143"/>
      <c r="F35" s="143"/>
      <c r="G35" s="143"/>
      <c r="H35" s="143"/>
      <c r="I35" s="143"/>
    </row>
    <row r="36" spans="1:10" ht="8.25" customHeight="1" x14ac:dyDescent="0.25">
      <c r="A36" s="144" t="s">
        <v>30</v>
      </c>
      <c r="B36" s="144"/>
      <c r="C36" s="144"/>
      <c r="D36" s="144"/>
      <c r="E36" s="144"/>
      <c r="F36" s="144"/>
      <c r="G36" s="144"/>
      <c r="H36" s="144"/>
      <c r="I36" s="144"/>
    </row>
    <row r="37" spans="1:10" ht="33.75" customHeight="1" x14ac:dyDescent="0.25">
      <c r="A37" s="20" t="s">
        <v>31</v>
      </c>
      <c r="B37" s="145" t="s">
        <v>32</v>
      </c>
      <c r="C37" s="145"/>
      <c r="D37" s="145"/>
      <c r="E37" s="145"/>
      <c r="F37" s="145"/>
      <c r="G37" s="145"/>
      <c r="H37" s="20" t="s">
        <v>33</v>
      </c>
      <c r="I37" s="20" t="s">
        <v>34</v>
      </c>
    </row>
    <row r="38" spans="1:10" ht="15" customHeight="1" x14ac:dyDescent="0.25">
      <c r="A38" s="106">
        <v>1</v>
      </c>
      <c r="B38" s="125" t="s">
        <v>35</v>
      </c>
      <c r="C38" s="125"/>
      <c r="D38" s="125"/>
      <c r="E38" s="125"/>
      <c r="F38" s="125"/>
      <c r="G38" s="125"/>
      <c r="H38" s="21">
        <f t="shared" ref="H38:H45" si="0">I38/$I$46</f>
        <v>1</v>
      </c>
      <c r="I38" s="121">
        <f>IF(D6="12x36",I10,I10/H10*I5)</f>
        <v>2098.0272727272727</v>
      </c>
    </row>
    <row r="39" spans="1:10" ht="15" customHeight="1" x14ac:dyDescent="0.25">
      <c r="A39" s="106">
        <f t="shared" ref="A39:A45" si="1">A38+1</f>
        <v>2</v>
      </c>
      <c r="B39" s="125" t="s">
        <v>36</v>
      </c>
      <c r="C39" s="125"/>
      <c r="D39" s="125"/>
      <c r="E39" s="125"/>
      <c r="F39" s="125"/>
      <c r="G39" s="125"/>
      <c r="H39" s="21">
        <f t="shared" si="0"/>
        <v>0</v>
      </c>
      <c r="I39" s="121">
        <f>IF(I9=30%,I38*I9,0)</f>
        <v>0</v>
      </c>
    </row>
    <row r="40" spans="1:10" ht="15" customHeight="1" x14ac:dyDescent="0.25">
      <c r="A40" s="106">
        <f t="shared" si="1"/>
        <v>3</v>
      </c>
      <c r="B40" s="125" t="s">
        <v>199</v>
      </c>
      <c r="C40" s="125"/>
      <c r="D40" s="125"/>
      <c r="E40" s="125"/>
      <c r="F40" s="125"/>
      <c r="G40" s="125"/>
      <c r="H40" s="21">
        <f t="shared" si="0"/>
        <v>0</v>
      </c>
      <c r="I40" s="121">
        <f>IF(I7=10%,I25*I7,0)</f>
        <v>0</v>
      </c>
    </row>
    <row r="41" spans="1:10" ht="15" customHeight="1" x14ac:dyDescent="0.25">
      <c r="A41" s="106">
        <f t="shared" si="1"/>
        <v>4</v>
      </c>
      <c r="B41" s="125" t="s">
        <v>198</v>
      </c>
      <c r="C41" s="125"/>
      <c r="D41" s="125"/>
      <c r="E41" s="125"/>
      <c r="F41" s="125"/>
      <c r="G41" s="125"/>
      <c r="H41" s="21">
        <f t="shared" si="0"/>
        <v>0</v>
      </c>
      <c r="I41" s="121">
        <f>IF(I7=20%,I25*I7,0)</f>
        <v>0</v>
      </c>
    </row>
    <row r="42" spans="1:10" ht="15" customHeight="1" x14ac:dyDescent="0.25">
      <c r="A42" s="106">
        <f t="shared" si="1"/>
        <v>5</v>
      </c>
      <c r="B42" s="125" t="s">
        <v>197</v>
      </c>
      <c r="C42" s="125"/>
      <c r="D42" s="125"/>
      <c r="E42" s="125"/>
      <c r="F42" s="125"/>
      <c r="G42" s="125"/>
      <c r="H42" s="21">
        <f t="shared" si="0"/>
        <v>0</v>
      </c>
      <c r="I42" s="121">
        <f>IF(I7=40%,I25*I7,0)</f>
        <v>0</v>
      </c>
    </row>
    <row r="43" spans="1:10" ht="15" customHeight="1" x14ac:dyDescent="0.25">
      <c r="A43" s="106">
        <f t="shared" si="1"/>
        <v>6</v>
      </c>
      <c r="B43" s="125" t="s">
        <v>162</v>
      </c>
      <c r="C43" s="125"/>
      <c r="D43" s="125"/>
      <c r="E43" s="125"/>
      <c r="F43" s="125"/>
      <c r="G43" s="125"/>
      <c r="H43" s="21">
        <f t="shared" si="0"/>
        <v>0</v>
      </c>
      <c r="I43" s="121">
        <f>IF(I24="Não aplicável",0,I38*I24)</f>
        <v>0</v>
      </c>
    </row>
    <row r="44" spans="1:10" ht="15" customHeight="1" x14ac:dyDescent="0.25">
      <c r="A44" s="106">
        <f t="shared" si="1"/>
        <v>7</v>
      </c>
      <c r="B44" s="125" t="s">
        <v>37</v>
      </c>
      <c r="C44" s="125"/>
      <c r="D44" s="125"/>
      <c r="E44" s="125"/>
      <c r="F44" s="125"/>
      <c r="G44" s="125"/>
      <c r="H44" s="21">
        <f t="shared" si="0"/>
        <v>0</v>
      </c>
      <c r="I44" s="121">
        <f>IF(I26="Não aplicável",0,(I38+I39+I40+I41+I42+I43)/I5*I26*(1+I27))</f>
        <v>0</v>
      </c>
    </row>
    <row r="45" spans="1:10" ht="23.25" customHeight="1" x14ac:dyDescent="0.25">
      <c r="A45" s="106">
        <f t="shared" si="1"/>
        <v>8</v>
      </c>
      <c r="B45" s="125" t="s">
        <v>38</v>
      </c>
      <c r="C45" s="125"/>
      <c r="D45" s="125"/>
      <c r="E45" s="125"/>
      <c r="F45" s="125"/>
      <c r="G45" s="125"/>
      <c r="H45" s="21">
        <f t="shared" si="0"/>
        <v>0</v>
      </c>
      <c r="I45" s="121">
        <f>IF(I26="Não aplicável",0,I26/I13*5*(I10/H10*(1+I27)))</f>
        <v>0</v>
      </c>
    </row>
    <row r="46" spans="1:10" s="26" customFormat="1" ht="15" customHeight="1" x14ac:dyDescent="0.25">
      <c r="A46" s="141" t="s">
        <v>39</v>
      </c>
      <c r="B46" s="141"/>
      <c r="C46" s="141"/>
      <c r="D46" s="141"/>
      <c r="E46" s="141"/>
      <c r="F46" s="141"/>
      <c r="G46" s="141"/>
      <c r="H46" s="23">
        <f>SUM(H38:H45)</f>
        <v>1</v>
      </c>
      <c r="I46" s="24">
        <f>SUM(I38:I45)</f>
        <v>2098.0272727272727</v>
      </c>
      <c r="J46" s="25"/>
    </row>
    <row r="47" spans="1:10" s="26" customFormat="1" ht="34.9" customHeight="1" x14ac:dyDescent="0.25">
      <c r="A47" s="146" t="s">
        <v>140</v>
      </c>
      <c r="B47" s="149" t="s">
        <v>196</v>
      </c>
      <c r="C47" s="149"/>
      <c r="D47" s="149"/>
      <c r="E47" s="149"/>
      <c r="F47" s="149"/>
      <c r="G47" s="149"/>
      <c r="H47" s="149"/>
      <c r="I47" s="149"/>
      <c r="J47" s="25"/>
    </row>
    <row r="48" spans="1:10" s="26" customFormat="1" ht="1.1499999999999999" customHeight="1" x14ac:dyDescent="0.25">
      <c r="A48" s="147"/>
      <c r="B48" s="150"/>
      <c r="C48" s="150"/>
      <c r="D48" s="150"/>
      <c r="E48" s="150"/>
      <c r="F48" s="150"/>
      <c r="G48" s="150"/>
      <c r="H48" s="150"/>
      <c r="I48" s="150"/>
      <c r="J48" s="25"/>
    </row>
    <row r="49" spans="1:10" s="26" customFormat="1" ht="1.1499999999999999" customHeight="1" x14ac:dyDescent="0.25">
      <c r="A49" s="147"/>
      <c r="B49" s="150"/>
      <c r="C49" s="150"/>
      <c r="D49" s="150"/>
      <c r="E49" s="150"/>
      <c r="F49" s="150"/>
      <c r="G49" s="150"/>
      <c r="H49" s="150"/>
      <c r="I49" s="150"/>
      <c r="J49" s="25"/>
    </row>
    <row r="50" spans="1:10" s="26" customFormat="1" ht="1.1499999999999999" customHeight="1" x14ac:dyDescent="0.25">
      <c r="A50" s="147"/>
      <c r="B50" s="150"/>
      <c r="C50" s="150"/>
      <c r="D50" s="150"/>
      <c r="E50" s="150"/>
      <c r="F50" s="150"/>
      <c r="G50" s="150"/>
      <c r="H50" s="150"/>
      <c r="I50" s="150"/>
      <c r="J50" s="25"/>
    </row>
    <row r="51" spans="1:10" s="26" customFormat="1" ht="1.1499999999999999" customHeight="1" x14ac:dyDescent="0.25">
      <c r="A51" s="147"/>
      <c r="B51" s="150"/>
      <c r="C51" s="150"/>
      <c r="D51" s="150"/>
      <c r="E51" s="150"/>
      <c r="F51" s="150"/>
      <c r="G51" s="150"/>
      <c r="H51" s="150"/>
      <c r="I51" s="150"/>
      <c r="J51" s="25"/>
    </row>
    <row r="52" spans="1:10" s="26" customFormat="1" ht="1.1499999999999999" customHeight="1" x14ac:dyDescent="0.25">
      <c r="A52" s="147"/>
      <c r="B52" s="150"/>
      <c r="C52" s="150"/>
      <c r="D52" s="150"/>
      <c r="E52" s="150"/>
      <c r="F52" s="150"/>
      <c r="G52" s="150"/>
      <c r="H52" s="150"/>
      <c r="I52" s="150"/>
      <c r="J52" s="25"/>
    </row>
    <row r="53" spans="1:10" s="26" customFormat="1" ht="1.1499999999999999" customHeight="1" x14ac:dyDescent="0.25">
      <c r="A53" s="147"/>
      <c r="B53" s="150"/>
      <c r="C53" s="150"/>
      <c r="D53" s="150"/>
      <c r="E53" s="150"/>
      <c r="F53" s="150"/>
      <c r="G53" s="150"/>
      <c r="H53" s="150"/>
      <c r="I53" s="150"/>
      <c r="J53" s="25"/>
    </row>
    <row r="54" spans="1:10" s="26" customFormat="1" ht="1.1499999999999999" customHeight="1" x14ac:dyDescent="0.25">
      <c r="A54" s="147"/>
      <c r="B54" s="150"/>
      <c r="C54" s="150"/>
      <c r="D54" s="150"/>
      <c r="E54" s="150"/>
      <c r="F54" s="150"/>
      <c r="G54" s="150"/>
      <c r="H54" s="150"/>
      <c r="I54" s="150"/>
      <c r="J54" s="25"/>
    </row>
    <row r="55" spans="1:10" s="26" customFormat="1" ht="1.1499999999999999" customHeight="1" x14ac:dyDescent="0.25">
      <c r="A55" s="147"/>
      <c r="B55" s="150"/>
      <c r="C55" s="150"/>
      <c r="D55" s="150"/>
      <c r="E55" s="150"/>
      <c r="F55" s="150"/>
      <c r="G55" s="150"/>
      <c r="H55" s="150"/>
      <c r="I55" s="150"/>
      <c r="J55" s="25"/>
    </row>
    <row r="56" spans="1:10" ht="1.1499999999999999" customHeight="1" x14ac:dyDescent="0.25">
      <c r="A56" s="148"/>
      <c r="B56" s="151"/>
      <c r="C56" s="151"/>
      <c r="D56" s="151"/>
      <c r="E56" s="151"/>
      <c r="F56" s="151"/>
      <c r="G56" s="151"/>
      <c r="H56" s="151"/>
      <c r="I56" s="151"/>
    </row>
    <row r="57" spans="1:10" ht="33.75" customHeight="1" x14ac:dyDescent="0.25">
      <c r="A57" s="20" t="s">
        <v>40</v>
      </c>
      <c r="B57" s="145" t="s">
        <v>41</v>
      </c>
      <c r="C57" s="145"/>
      <c r="D57" s="145"/>
      <c r="E57" s="145"/>
      <c r="F57" s="145"/>
      <c r="G57" s="145"/>
      <c r="H57" s="20" t="s">
        <v>33</v>
      </c>
      <c r="I57" s="20" t="s">
        <v>34</v>
      </c>
    </row>
    <row r="58" spans="1:10" ht="15" customHeight="1" x14ac:dyDescent="0.25">
      <c r="A58" s="106">
        <v>1</v>
      </c>
      <c r="B58" s="125" t="s">
        <v>42</v>
      </c>
      <c r="C58" s="125"/>
      <c r="D58" s="125"/>
      <c r="E58" s="125"/>
      <c r="F58" s="125"/>
      <c r="G58" s="125"/>
      <c r="H58" s="21">
        <v>0.2</v>
      </c>
      <c r="I58" s="121">
        <f t="shared" ref="I58:I65" si="2">$I$46*H58</f>
        <v>419.60545454545456</v>
      </c>
    </row>
    <row r="59" spans="1:10" ht="15" customHeight="1" x14ac:dyDescent="0.25">
      <c r="A59" s="106">
        <v>2</v>
      </c>
      <c r="B59" s="125" t="s">
        <v>43</v>
      </c>
      <c r="C59" s="125"/>
      <c r="D59" s="125"/>
      <c r="E59" s="125"/>
      <c r="F59" s="125"/>
      <c r="G59" s="125"/>
      <c r="H59" s="21">
        <v>1.4999999999999999E-2</v>
      </c>
      <c r="I59" s="121">
        <f t="shared" si="2"/>
        <v>31.47040909090909</v>
      </c>
    </row>
    <row r="60" spans="1:10" ht="15" customHeight="1" x14ac:dyDescent="0.25">
      <c r="A60" s="106">
        <v>3</v>
      </c>
      <c r="B60" s="125" t="s">
        <v>44</v>
      </c>
      <c r="C60" s="125"/>
      <c r="D60" s="125"/>
      <c r="E60" s="125"/>
      <c r="F60" s="125"/>
      <c r="G60" s="125"/>
      <c r="H60" s="21">
        <v>0.01</v>
      </c>
      <c r="I60" s="121">
        <f t="shared" si="2"/>
        <v>20.980272727272727</v>
      </c>
    </row>
    <row r="61" spans="1:10" ht="15" customHeight="1" x14ac:dyDescent="0.25">
      <c r="A61" s="106">
        <v>4</v>
      </c>
      <c r="B61" s="125" t="s">
        <v>45</v>
      </c>
      <c r="C61" s="125"/>
      <c r="D61" s="125"/>
      <c r="E61" s="125"/>
      <c r="F61" s="125"/>
      <c r="G61" s="125"/>
      <c r="H61" s="21">
        <v>2E-3</v>
      </c>
      <c r="I61" s="121">
        <f t="shared" si="2"/>
        <v>4.1960545454545457</v>
      </c>
    </row>
    <row r="62" spans="1:10" ht="15" customHeight="1" x14ac:dyDescent="0.25">
      <c r="A62" s="106">
        <v>5</v>
      </c>
      <c r="B62" s="125" t="s">
        <v>46</v>
      </c>
      <c r="C62" s="125"/>
      <c r="D62" s="125"/>
      <c r="E62" s="125"/>
      <c r="F62" s="125"/>
      <c r="G62" s="125"/>
      <c r="H62" s="21">
        <v>2.5000000000000001E-2</v>
      </c>
      <c r="I62" s="121">
        <f t="shared" si="2"/>
        <v>52.45068181818182</v>
      </c>
    </row>
    <row r="63" spans="1:10" ht="15" customHeight="1" x14ac:dyDescent="0.25">
      <c r="A63" s="106">
        <v>6</v>
      </c>
      <c r="B63" s="125" t="s">
        <v>47</v>
      </c>
      <c r="C63" s="125"/>
      <c r="D63" s="125"/>
      <c r="E63" s="125"/>
      <c r="F63" s="125"/>
      <c r="G63" s="125"/>
      <c r="H63" s="21">
        <v>0.08</v>
      </c>
      <c r="I63" s="121">
        <f t="shared" si="2"/>
        <v>167.84218181818181</v>
      </c>
    </row>
    <row r="64" spans="1:10" ht="15" customHeight="1" x14ac:dyDescent="0.25">
      <c r="A64" s="106">
        <v>7</v>
      </c>
      <c r="B64" s="125" t="s">
        <v>201</v>
      </c>
      <c r="C64" s="125"/>
      <c r="D64" s="125"/>
      <c r="E64" s="125"/>
      <c r="F64" s="125"/>
      <c r="G64" s="125"/>
      <c r="H64" s="21">
        <v>0.03</v>
      </c>
      <c r="I64" s="121">
        <f t="shared" si="2"/>
        <v>62.94081818181818</v>
      </c>
    </row>
    <row r="65" spans="1:10" ht="15" customHeight="1" x14ac:dyDescent="0.25">
      <c r="A65" s="106">
        <v>8</v>
      </c>
      <c r="B65" s="125" t="s">
        <v>48</v>
      </c>
      <c r="C65" s="125"/>
      <c r="D65" s="125"/>
      <c r="E65" s="125"/>
      <c r="F65" s="125"/>
      <c r="G65" s="125"/>
      <c r="H65" s="21">
        <v>6.0000000000000001E-3</v>
      </c>
      <c r="I65" s="121">
        <f t="shared" si="2"/>
        <v>12.588163636363637</v>
      </c>
    </row>
    <row r="66" spans="1:10" s="26" customFormat="1" ht="15" customHeight="1" x14ac:dyDescent="0.25">
      <c r="A66" s="141" t="s">
        <v>49</v>
      </c>
      <c r="B66" s="141"/>
      <c r="C66" s="141"/>
      <c r="D66" s="141"/>
      <c r="E66" s="141"/>
      <c r="F66" s="141"/>
      <c r="G66" s="141"/>
      <c r="H66" s="23">
        <f>SUM(H58:H65)</f>
        <v>0.3680000000000001</v>
      </c>
      <c r="I66" s="24">
        <f>SUM(I58:I65)</f>
        <v>772.07403636363642</v>
      </c>
      <c r="J66" s="25"/>
    </row>
    <row r="67" spans="1:10" ht="15" customHeight="1" x14ac:dyDescent="0.25">
      <c r="A67" s="146" t="s">
        <v>200</v>
      </c>
      <c r="B67" s="152" t="s">
        <v>50</v>
      </c>
      <c r="C67" s="152"/>
      <c r="D67" s="152"/>
      <c r="E67" s="152"/>
      <c r="F67" s="152"/>
      <c r="G67" s="152"/>
      <c r="H67" s="152"/>
      <c r="I67" s="152"/>
    </row>
    <row r="68" spans="1:10" ht="30.75" customHeight="1" x14ac:dyDescent="0.25">
      <c r="A68" s="148"/>
      <c r="B68" s="153" t="s">
        <v>51</v>
      </c>
      <c r="C68" s="153"/>
      <c r="D68" s="153"/>
      <c r="E68" s="153"/>
      <c r="F68" s="153"/>
      <c r="G68" s="153"/>
      <c r="H68" s="153"/>
      <c r="I68" s="153"/>
    </row>
    <row r="69" spans="1:10" ht="33.75" customHeight="1" x14ac:dyDescent="0.25">
      <c r="A69" s="20" t="s">
        <v>52</v>
      </c>
      <c r="B69" s="154" t="s">
        <v>53</v>
      </c>
      <c r="C69" s="154"/>
      <c r="D69" s="154"/>
      <c r="E69" s="154"/>
      <c r="F69" s="154"/>
      <c r="G69" s="154"/>
      <c r="H69" s="105" t="s">
        <v>33</v>
      </c>
      <c r="I69" s="105" t="s">
        <v>34</v>
      </c>
    </row>
    <row r="70" spans="1:10" ht="15" customHeight="1" x14ac:dyDescent="0.25">
      <c r="A70" s="106">
        <v>1</v>
      </c>
      <c r="B70" s="125" t="s">
        <v>54</v>
      </c>
      <c r="C70" s="125"/>
      <c r="D70" s="125"/>
      <c r="E70" s="125"/>
      <c r="F70" s="125"/>
      <c r="G70" s="125"/>
      <c r="H70" s="21">
        <v>0.119314</v>
      </c>
      <c r="I70" s="121">
        <f t="shared" ref="I70:I77" si="3">$I$46*H70</f>
        <v>250.32402601818183</v>
      </c>
    </row>
    <row r="71" spans="1:10" ht="15" customHeight="1" x14ac:dyDescent="0.25">
      <c r="A71" s="106">
        <v>2</v>
      </c>
      <c r="B71" s="125" t="s">
        <v>202</v>
      </c>
      <c r="C71" s="125"/>
      <c r="D71" s="125"/>
      <c r="E71" s="125"/>
      <c r="F71" s="125"/>
      <c r="G71" s="125"/>
      <c r="H71" s="21">
        <v>2.0479000000000001E-2</v>
      </c>
      <c r="I71" s="121">
        <f t="shared" si="3"/>
        <v>42.96550051818182</v>
      </c>
    </row>
    <row r="72" spans="1:10" ht="15" customHeight="1" x14ac:dyDescent="0.25">
      <c r="A72" s="106">
        <v>3</v>
      </c>
      <c r="B72" s="125" t="s">
        <v>181</v>
      </c>
      <c r="C72" s="125"/>
      <c r="D72" s="125"/>
      <c r="E72" s="125"/>
      <c r="F72" s="125"/>
      <c r="G72" s="125"/>
      <c r="H72" s="21">
        <v>1.2123E-2</v>
      </c>
      <c r="I72" s="121">
        <f t="shared" si="3"/>
        <v>25.434384627272728</v>
      </c>
    </row>
    <row r="73" spans="1:10" ht="15" customHeight="1" x14ac:dyDescent="0.25">
      <c r="A73" s="106">
        <v>4</v>
      </c>
      <c r="B73" s="125" t="s">
        <v>55</v>
      </c>
      <c r="C73" s="125"/>
      <c r="D73" s="125"/>
      <c r="E73" s="125"/>
      <c r="F73" s="125"/>
      <c r="G73" s="125"/>
      <c r="H73" s="21">
        <v>1.1436E-2</v>
      </c>
      <c r="I73" s="121">
        <f t="shared" si="3"/>
        <v>23.993039890909092</v>
      </c>
    </row>
    <row r="74" spans="1:10" ht="15" customHeight="1" x14ac:dyDescent="0.25">
      <c r="A74" s="106">
        <v>5</v>
      </c>
      <c r="B74" s="125" t="s">
        <v>56</v>
      </c>
      <c r="C74" s="125"/>
      <c r="D74" s="125"/>
      <c r="E74" s="125"/>
      <c r="F74" s="125"/>
      <c r="G74" s="125"/>
      <c r="H74" s="21">
        <v>1.74E-4</v>
      </c>
      <c r="I74" s="121">
        <f t="shared" si="3"/>
        <v>0.36505674545454547</v>
      </c>
    </row>
    <row r="75" spans="1:10" ht="15" customHeight="1" x14ac:dyDescent="0.25">
      <c r="A75" s="106">
        <v>6</v>
      </c>
      <c r="B75" s="125" t="s">
        <v>57</v>
      </c>
      <c r="C75" s="125"/>
      <c r="D75" s="125"/>
      <c r="E75" s="125"/>
      <c r="F75" s="125"/>
      <c r="G75" s="125"/>
      <c r="H75" s="21">
        <v>4.4200000000000001E-4</v>
      </c>
      <c r="I75" s="121">
        <f t="shared" si="3"/>
        <v>0.92732805454545453</v>
      </c>
    </row>
    <row r="76" spans="1:10" ht="15" customHeight="1" x14ac:dyDescent="0.25">
      <c r="A76" s="106">
        <v>7</v>
      </c>
      <c r="B76" s="125" t="s">
        <v>58</v>
      </c>
      <c r="C76" s="125"/>
      <c r="D76" s="125"/>
      <c r="E76" s="125"/>
      <c r="F76" s="125"/>
      <c r="G76" s="125"/>
      <c r="H76" s="21">
        <v>1.85E-4</v>
      </c>
      <c r="I76" s="121">
        <f t="shared" si="3"/>
        <v>0.38813504545454547</v>
      </c>
    </row>
    <row r="77" spans="1:10" ht="15" customHeight="1" x14ac:dyDescent="0.25">
      <c r="A77" s="106">
        <v>8</v>
      </c>
      <c r="B77" s="125" t="s">
        <v>59</v>
      </c>
      <c r="C77" s="125"/>
      <c r="D77" s="125"/>
      <c r="E77" s="125"/>
      <c r="F77" s="125"/>
      <c r="G77" s="125"/>
      <c r="H77" s="21">
        <v>9.0789999999999996E-2</v>
      </c>
      <c r="I77" s="121">
        <f t="shared" si="3"/>
        <v>190.47989609090908</v>
      </c>
    </row>
    <row r="78" spans="1:10" s="26" customFormat="1" ht="15" customHeight="1" x14ac:dyDescent="0.25">
      <c r="A78" s="141" t="s">
        <v>60</v>
      </c>
      <c r="B78" s="141"/>
      <c r="C78" s="141"/>
      <c r="D78" s="141"/>
      <c r="E78" s="141"/>
      <c r="F78" s="141"/>
      <c r="G78" s="141"/>
      <c r="H78" s="23">
        <f>SUM(H70:H77)</f>
        <v>0.25494299999999998</v>
      </c>
      <c r="I78" s="24">
        <f>SUM(I70:I77)</f>
        <v>534.87736699090908</v>
      </c>
      <c r="J78" s="25"/>
    </row>
    <row r="79" spans="1:10" ht="11.25" customHeight="1" x14ac:dyDescent="0.25">
      <c r="A79" s="27" t="s">
        <v>61</v>
      </c>
      <c r="B79" s="152" t="s">
        <v>62</v>
      </c>
      <c r="C79" s="152"/>
      <c r="D79" s="152"/>
      <c r="E79" s="152"/>
      <c r="F79" s="152"/>
      <c r="G79" s="152"/>
      <c r="H79" s="152"/>
      <c r="I79" s="152"/>
    </row>
    <row r="80" spans="1:10" ht="15" customHeight="1" x14ac:dyDescent="0.25">
      <c r="A80" s="27" t="s">
        <v>63</v>
      </c>
      <c r="B80" s="153" t="s">
        <v>64</v>
      </c>
      <c r="C80" s="153"/>
      <c r="D80" s="153"/>
      <c r="E80" s="153"/>
      <c r="F80" s="153"/>
      <c r="G80" s="153"/>
      <c r="H80" s="153"/>
      <c r="I80" s="153"/>
    </row>
    <row r="81" spans="1:11" ht="33.75" customHeight="1" x14ac:dyDescent="0.25">
      <c r="A81" s="20" t="s">
        <v>65</v>
      </c>
      <c r="B81" s="145" t="s">
        <v>66</v>
      </c>
      <c r="C81" s="145"/>
      <c r="D81" s="145"/>
      <c r="E81" s="145"/>
      <c r="F81" s="145"/>
      <c r="G81" s="145"/>
      <c r="H81" s="20" t="s">
        <v>33</v>
      </c>
      <c r="I81" s="20" t="s">
        <v>34</v>
      </c>
    </row>
    <row r="82" spans="1:11" ht="15" customHeight="1" x14ac:dyDescent="0.25">
      <c r="A82" s="106">
        <v>1</v>
      </c>
      <c r="B82" s="125" t="s">
        <v>67</v>
      </c>
      <c r="C82" s="125"/>
      <c r="D82" s="125"/>
      <c r="E82" s="125"/>
      <c r="F82" s="125"/>
      <c r="G82" s="125"/>
      <c r="H82" s="21">
        <v>4.8321000000000003E-2</v>
      </c>
      <c r="I82" s="121">
        <f>$I$46*H82</f>
        <v>101.37877584545456</v>
      </c>
    </row>
    <row r="83" spans="1:11" ht="15" customHeight="1" x14ac:dyDescent="0.25">
      <c r="A83" s="106">
        <v>2</v>
      </c>
      <c r="B83" s="125" t="s">
        <v>68</v>
      </c>
      <c r="C83" s="125"/>
      <c r="D83" s="125"/>
      <c r="E83" s="125"/>
      <c r="F83" s="125"/>
      <c r="G83" s="125"/>
      <c r="H83" s="21">
        <v>3.5109999999999998E-3</v>
      </c>
      <c r="I83" s="121">
        <f>$I$46*H83</f>
        <v>7.3661737545454544</v>
      </c>
    </row>
    <row r="84" spans="1:11" ht="15" customHeight="1" x14ac:dyDescent="0.25">
      <c r="A84" s="106">
        <v>3</v>
      </c>
      <c r="B84" s="125" t="s">
        <v>69</v>
      </c>
      <c r="C84" s="125"/>
      <c r="D84" s="125"/>
      <c r="E84" s="125"/>
      <c r="F84" s="125"/>
      <c r="G84" s="125"/>
      <c r="H84" s="21">
        <v>1.9328000000000001E-2</v>
      </c>
      <c r="I84" s="121">
        <f>$I$46*H84</f>
        <v>40.550671127272729</v>
      </c>
    </row>
    <row r="85" spans="1:11" s="26" customFormat="1" ht="15" customHeight="1" x14ac:dyDescent="0.25">
      <c r="A85" s="141" t="s">
        <v>70</v>
      </c>
      <c r="B85" s="141"/>
      <c r="C85" s="141"/>
      <c r="D85" s="141"/>
      <c r="E85" s="141"/>
      <c r="F85" s="141"/>
      <c r="G85" s="141"/>
      <c r="H85" s="23">
        <f>SUM(H82:H84)</f>
        <v>7.1160000000000001E-2</v>
      </c>
      <c r="I85" s="24">
        <f>SUM(I82:I84)</f>
        <v>149.29562072727273</v>
      </c>
      <c r="J85" s="25"/>
    </row>
    <row r="86" spans="1:11" ht="4.5" customHeight="1" x14ac:dyDescent="0.25"/>
    <row r="87" spans="1:11" ht="33.75" customHeight="1" x14ac:dyDescent="0.25">
      <c r="A87" s="20" t="s">
        <v>71</v>
      </c>
      <c r="B87" s="145" t="s">
        <v>72</v>
      </c>
      <c r="C87" s="145"/>
      <c r="D87" s="145"/>
      <c r="E87" s="145"/>
      <c r="F87" s="145"/>
      <c r="G87" s="145"/>
      <c r="H87" s="20" t="s">
        <v>33</v>
      </c>
      <c r="I87" s="20" t="s">
        <v>34</v>
      </c>
    </row>
    <row r="88" spans="1:11" ht="15" customHeight="1" x14ac:dyDescent="0.25">
      <c r="A88" s="106">
        <v>1</v>
      </c>
      <c r="B88" s="125" t="s">
        <v>73</v>
      </c>
      <c r="C88" s="125"/>
      <c r="D88" s="125"/>
      <c r="E88" s="125"/>
      <c r="F88" s="125"/>
      <c r="G88" s="125"/>
      <c r="H88" s="21">
        <f>(H66*H78)</f>
        <v>9.3819024000000015E-2</v>
      </c>
      <c r="I88" s="121">
        <f>$I$46*H88</f>
        <v>196.83487105265456</v>
      </c>
    </row>
    <row r="89" spans="1:11" s="26" customFormat="1" ht="15" customHeight="1" x14ac:dyDescent="0.25">
      <c r="A89" s="141" t="s">
        <v>74</v>
      </c>
      <c r="B89" s="141"/>
      <c r="C89" s="141"/>
      <c r="D89" s="141"/>
      <c r="E89" s="141"/>
      <c r="F89" s="141"/>
      <c r="G89" s="141"/>
      <c r="H89" s="23">
        <f>SUM(H88:H88)</f>
        <v>9.3819024000000015E-2</v>
      </c>
      <c r="I89" s="24">
        <f>I88</f>
        <v>196.83487105265456</v>
      </c>
      <c r="J89" s="25"/>
      <c r="K89" s="28"/>
    </row>
    <row r="90" spans="1:11" ht="4.5" customHeight="1" x14ac:dyDescent="0.25">
      <c r="J90" s="29"/>
    </row>
    <row r="91" spans="1:11" s="26" customFormat="1" ht="12" customHeight="1" x14ac:dyDescent="0.25">
      <c r="A91" s="155" t="s">
        <v>170</v>
      </c>
      <c r="B91" s="155"/>
      <c r="C91" s="155"/>
      <c r="D91" s="155"/>
      <c r="E91" s="155"/>
      <c r="F91" s="155"/>
      <c r="G91" s="155"/>
      <c r="H91" s="30">
        <f>H66+H78+H85+H89</f>
        <v>0.787922024</v>
      </c>
      <c r="I91" s="31">
        <f>I66+I78+I85+I89</f>
        <v>1653.0818951344729</v>
      </c>
      <c r="J91" s="25"/>
    </row>
    <row r="92" spans="1:11" ht="4.5" customHeight="1" x14ac:dyDescent="0.25"/>
    <row r="93" spans="1:11" ht="33.75" customHeight="1" x14ac:dyDescent="0.25">
      <c r="A93" s="20" t="s">
        <v>75</v>
      </c>
      <c r="B93" s="145" t="s">
        <v>76</v>
      </c>
      <c r="C93" s="145"/>
      <c r="D93" s="145"/>
      <c r="E93" s="145"/>
      <c r="F93" s="145"/>
      <c r="G93" s="145"/>
      <c r="H93" s="20" t="s">
        <v>33</v>
      </c>
      <c r="I93" s="20" t="s">
        <v>34</v>
      </c>
    </row>
    <row r="94" spans="1:11" ht="15" customHeight="1" x14ac:dyDescent="0.25">
      <c r="A94" s="106">
        <v>1</v>
      </c>
      <c r="B94" s="125" t="s">
        <v>18</v>
      </c>
      <c r="C94" s="125"/>
      <c r="D94" s="125"/>
      <c r="E94" s="125"/>
      <c r="F94" s="125"/>
      <c r="G94" s="125"/>
      <c r="H94" s="21">
        <f t="shared" ref="H94:H101" si="4">I94/$I$46</f>
        <v>0.23060377064168505</v>
      </c>
      <c r="I94" s="121">
        <f>I114</f>
        <v>483.81299999999999</v>
      </c>
    </row>
    <row r="95" spans="1:11" ht="15" customHeight="1" x14ac:dyDescent="0.25">
      <c r="A95" s="106">
        <f>A94+1</f>
        <v>2</v>
      </c>
      <c r="B95" s="125" t="s">
        <v>19</v>
      </c>
      <c r="C95" s="125"/>
      <c r="D95" s="125"/>
      <c r="E95" s="125"/>
      <c r="F95" s="125"/>
      <c r="G95" s="125"/>
      <c r="H95" s="21">
        <f t="shared" si="4"/>
        <v>0</v>
      </c>
      <c r="I95" s="121">
        <f>I110</f>
        <v>0</v>
      </c>
    </row>
    <row r="96" spans="1:11" ht="15" customHeight="1" x14ac:dyDescent="0.25">
      <c r="A96" s="106">
        <f t="shared" ref="A96:A98" si="5">A95+1</f>
        <v>3</v>
      </c>
      <c r="B96" s="158" t="s">
        <v>164</v>
      </c>
      <c r="C96" s="159"/>
      <c r="D96" s="159"/>
      <c r="E96" s="159"/>
      <c r="F96" s="159"/>
      <c r="G96" s="160"/>
      <c r="H96" s="21">
        <f t="shared" si="4"/>
        <v>0</v>
      </c>
      <c r="I96" s="121">
        <v>0</v>
      </c>
    </row>
    <row r="97" spans="1:10" ht="15" customHeight="1" x14ac:dyDescent="0.25">
      <c r="A97" s="106">
        <f t="shared" si="5"/>
        <v>4</v>
      </c>
      <c r="B97" s="125" t="s">
        <v>77</v>
      </c>
      <c r="C97" s="125"/>
      <c r="D97" s="125"/>
      <c r="E97" s="125"/>
      <c r="F97" s="125"/>
      <c r="G97" s="125"/>
      <c r="H97" s="21">
        <f t="shared" si="4"/>
        <v>5.9540867394912114E-2</v>
      </c>
      <c r="I97" s="121">
        <f>I106</f>
        <v>124.91836363636365</v>
      </c>
    </row>
    <row r="98" spans="1:10" ht="15" customHeight="1" x14ac:dyDescent="0.25">
      <c r="A98" s="106">
        <f t="shared" si="5"/>
        <v>5</v>
      </c>
      <c r="B98" s="125" t="s">
        <v>78</v>
      </c>
      <c r="C98" s="125"/>
      <c r="D98" s="125"/>
      <c r="E98" s="125"/>
      <c r="F98" s="125"/>
      <c r="G98" s="125"/>
      <c r="H98" s="21">
        <f t="shared" si="4"/>
        <v>0</v>
      </c>
      <c r="I98" s="121">
        <f>IF(I28="Não aplicável",0,((I10/H10)*1.5*I28))</f>
        <v>0</v>
      </c>
    </row>
    <row r="99" spans="1:10" ht="15" customHeight="1" x14ac:dyDescent="0.25">
      <c r="A99" s="106">
        <v>6</v>
      </c>
      <c r="B99" s="125" t="s">
        <v>192</v>
      </c>
      <c r="C99" s="125"/>
      <c r="D99" s="125"/>
      <c r="E99" s="125"/>
      <c r="F99" s="125"/>
      <c r="G99" s="125"/>
      <c r="H99" s="21">
        <f>I99/$I$46</f>
        <v>3.813105818019525E-2</v>
      </c>
      <c r="I99" s="121">
        <f>IF(I21="Não aplicável",0,I21)</f>
        <v>80</v>
      </c>
    </row>
    <row r="100" spans="1:10" ht="15" customHeight="1" x14ac:dyDescent="0.25">
      <c r="A100" s="106">
        <v>7</v>
      </c>
      <c r="B100" s="125" t="s">
        <v>193</v>
      </c>
      <c r="C100" s="125"/>
      <c r="D100" s="125"/>
      <c r="E100" s="125"/>
      <c r="F100" s="125"/>
      <c r="G100" s="125"/>
      <c r="H100" s="21">
        <f>I100/$I$46</f>
        <v>1.2163807559482284E-2</v>
      </c>
      <c r="I100" s="121">
        <f>IF(I22="Não aplicável",0,I22)</f>
        <v>25.52</v>
      </c>
    </row>
    <row r="101" spans="1:10" ht="15" customHeight="1" x14ac:dyDescent="0.25">
      <c r="A101" s="106">
        <v>8</v>
      </c>
      <c r="B101" s="125" t="s">
        <v>79</v>
      </c>
      <c r="C101" s="125"/>
      <c r="D101" s="125"/>
      <c r="E101" s="125"/>
      <c r="F101" s="125"/>
      <c r="G101" s="125"/>
      <c r="H101" s="21">
        <f t="shared" si="4"/>
        <v>0</v>
      </c>
      <c r="I101" s="121">
        <f>IF(I23="Não aplicável",0,I23)</f>
        <v>0</v>
      </c>
    </row>
    <row r="102" spans="1:10" ht="15" customHeight="1" x14ac:dyDescent="0.25">
      <c r="A102" s="141" t="s">
        <v>80</v>
      </c>
      <c r="B102" s="141"/>
      <c r="C102" s="141"/>
      <c r="D102" s="141"/>
      <c r="E102" s="141"/>
      <c r="F102" s="141"/>
      <c r="G102" s="141"/>
      <c r="H102" s="23">
        <f>SUM(H94:H101)</f>
        <v>0.34043950377627469</v>
      </c>
      <c r="I102" s="24">
        <f>SUM(I94:I101)</f>
        <v>714.25136363636364</v>
      </c>
      <c r="J102" s="32"/>
    </row>
    <row r="103" spans="1:10" ht="18" customHeight="1" x14ac:dyDescent="0.25">
      <c r="A103" s="27" t="s">
        <v>81</v>
      </c>
      <c r="B103" s="156" t="s">
        <v>82</v>
      </c>
      <c r="C103" s="156"/>
      <c r="D103" s="156"/>
      <c r="E103" s="156"/>
      <c r="F103" s="156"/>
      <c r="G103" s="156"/>
      <c r="H103" s="33"/>
      <c r="I103" s="34"/>
    </row>
    <row r="104" spans="1:10" ht="15" customHeight="1" x14ac:dyDescent="0.25">
      <c r="A104" s="157" t="s">
        <v>83</v>
      </c>
      <c r="B104" s="157"/>
      <c r="C104" s="157"/>
      <c r="D104" s="157"/>
      <c r="E104" s="157"/>
      <c r="F104" s="157"/>
      <c r="G104" s="157"/>
      <c r="H104" s="157"/>
      <c r="I104" s="157"/>
    </row>
    <row r="105" spans="1:10" ht="24" customHeight="1" x14ac:dyDescent="0.25">
      <c r="A105" s="139" t="s">
        <v>84</v>
      </c>
      <c r="B105" s="139"/>
      <c r="C105" s="106" t="s">
        <v>85</v>
      </c>
      <c r="D105" s="106" t="s">
        <v>86</v>
      </c>
      <c r="E105" s="106" t="s">
        <v>87</v>
      </c>
      <c r="F105" s="106" t="s">
        <v>88</v>
      </c>
      <c r="G105" s="106" t="s">
        <v>89</v>
      </c>
      <c r="H105" s="21" t="s">
        <v>90</v>
      </c>
      <c r="I105" s="121" t="s">
        <v>91</v>
      </c>
    </row>
    <row r="106" spans="1:10" ht="15" customHeight="1" x14ac:dyDescent="0.25">
      <c r="A106" s="163">
        <f>IF(I12="Não aplicável",0,I12)</f>
        <v>5.7</v>
      </c>
      <c r="B106" s="163"/>
      <c r="C106" s="106">
        <f>IF(I13="Não aplicável",0,I13)</f>
        <v>22</v>
      </c>
      <c r="D106" s="106">
        <v>2</v>
      </c>
      <c r="E106" s="117">
        <f>A106*C106*D106</f>
        <v>250.8</v>
      </c>
      <c r="F106" s="117">
        <f>I38</f>
        <v>2098.0272727272727</v>
      </c>
      <c r="G106" s="36">
        <f>IF(I14="Não aplicável",0,I14)</f>
        <v>0.06</v>
      </c>
      <c r="H106" s="117">
        <f>F106*G106</f>
        <v>125.88163636363636</v>
      </c>
      <c r="I106" s="121">
        <f>IF((E106-H106)&gt;0,E106-H106,0)</f>
        <v>124.91836363636365</v>
      </c>
    </row>
    <row r="107" spans="1:10" ht="3.75" customHeight="1" x14ac:dyDescent="0.25">
      <c r="A107" s="37"/>
      <c r="E107" s="32"/>
      <c r="F107" s="32"/>
      <c r="G107" s="38"/>
      <c r="H107" s="32"/>
      <c r="I107" s="39"/>
    </row>
    <row r="108" spans="1:10" ht="15" customHeight="1" x14ac:dyDescent="0.25">
      <c r="A108" s="157" t="s">
        <v>92</v>
      </c>
      <c r="B108" s="157"/>
      <c r="C108" s="157"/>
      <c r="D108" s="157"/>
      <c r="E108" s="157"/>
      <c r="F108" s="157"/>
      <c r="G108" s="157"/>
      <c r="H108" s="157"/>
      <c r="I108" s="157"/>
    </row>
    <row r="109" spans="1:10" ht="23.25" customHeight="1" x14ac:dyDescent="0.25">
      <c r="A109" s="139" t="s">
        <v>84</v>
      </c>
      <c r="B109" s="139"/>
      <c r="C109" s="106" t="s">
        <v>93</v>
      </c>
      <c r="D109" s="106" t="s">
        <v>86</v>
      </c>
      <c r="E109" s="106" t="s">
        <v>87</v>
      </c>
      <c r="F109" s="106" t="s">
        <v>88</v>
      </c>
      <c r="G109" s="106" t="s">
        <v>89</v>
      </c>
      <c r="H109" s="21" t="s">
        <v>90</v>
      </c>
      <c r="I109" s="121" t="s">
        <v>91</v>
      </c>
    </row>
    <row r="110" spans="1:10" ht="15" customHeight="1" x14ac:dyDescent="0.25">
      <c r="A110" s="161">
        <f>IF(I18="Não aplicável",0,I18)</f>
        <v>0</v>
      </c>
      <c r="B110" s="161"/>
      <c r="C110" s="40">
        <f>IF(I19="Não aplicável",0,I19)</f>
        <v>0</v>
      </c>
      <c r="D110" s="106">
        <v>1</v>
      </c>
      <c r="E110" s="117">
        <f>A110*C110*D110</f>
        <v>0</v>
      </c>
      <c r="F110" s="117">
        <f>E110</f>
        <v>0</v>
      </c>
      <c r="G110" s="120">
        <f>IF(I20="Não aplicável",0,I20)</f>
        <v>0</v>
      </c>
      <c r="H110" s="117">
        <f>F110*G110</f>
        <v>0</v>
      </c>
      <c r="I110" s="121">
        <f>E110-H110</f>
        <v>0</v>
      </c>
    </row>
    <row r="111" spans="1:10" ht="4.5" customHeight="1" x14ac:dyDescent="0.25">
      <c r="A111" s="42"/>
      <c r="B111" s="42"/>
      <c r="C111" s="42"/>
      <c r="D111" s="42"/>
      <c r="E111" s="25"/>
      <c r="F111" s="25"/>
      <c r="G111" s="43"/>
      <c r="H111" s="25"/>
      <c r="I111" s="44"/>
    </row>
    <row r="112" spans="1:10" ht="15" customHeight="1" x14ac:dyDescent="0.25">
      <c r="A112" s="164" t="s">
        <v>163</v>
      </c>
      <c r="B112" s="165"/>
      <c r="C112" s="165"/>
      <c r="D112" s="165"/>
      <c r="E112" s="165"/>
      <c r="F112" s="166" t="str">
        <f>A15</f>
        <v xml:space="preserve">Auxílio Alimentação </v>
      </c>
      <c r="G112" s="166"/>
      <c r="H112" s="166"/>
      <c r="I112" s="167"/>
    </row>
    <row r="113" spans="1:12" ht="23.25" customHeight="1" x14ac:dyDescent="0.25">
      <c r="A113" s="138" t="s">
        <v>84</v>
      </c>
      <c r="B113" s="138"/>
      <c r="C113" s="109" t="s">
        <v>93</v>
      </c>
      <c r="D113" s="109" t="s">
        <v>86</v>
      </c>
      <c r="E113" s="109" t="s">
        <v>87</v>
      </c>
      <c r="F113" s="109" t="s">
        <v>88</v>
      </c>
      <c r="G113" s="109" t="s">
        <v>89</v>
      </c>
      <c r="H113" s="69" t="str">
        <f>H105</f>
        <v>Valor desconto</v>
      </c>
      <c r="I113" s="70" t="s">
        <v>91</v>
      </c>
    </row>
    <row r="114" spans="1:12" ht="15" customHeight="1" x14ac:dyDescent="0.25">
      <c r="A114" s="161">
        <f>IF(I15="Não aplicável",0,I15)</f>
        <v>27.15</v>
      </c>
      <c r="B114" s="161"/>
      <c r="C114" s="40">
        <f>IF(I16="Não aplicável",0,I16)</f>
        <v>22</v>
      </c>
      <c r="D114" s="106">
        <v>1</v>
      </c>
      <c r="E114" s="117">
        <f>A114*C114*D114</f>
        <v>597.29999999999995</v>
      </c>
      <c r="F114" s="117">
        <f>E114</f>
        <v>597.29999999999995</v>
      </c>
      <c r="G114" s="120">
        <f>IF(I17="Não aplicável",0,I17)</f>
        <v>0.19</v>
      </c>
      <c r="H114" s="117">
        <f>F114*G114</f>
        <v>113.48699999999999</v>
      </c>
      <c r="I114" s="121">
        <f>E114-H114</f>
        <v>483.81299999999999</v>
      </c>
    </row>
    <row r="115" spans="1:12" ht="4.5" customHeight="1" x14ac:dyDescent="0.25"/>
    <row r="116" spans="1:12" ht="12" customHeight="1" x14ac:dyDescent="0.25">
      <c r="A116" s="162" t="s">
        <v>94</v>
      </c>
      <c r="B116" s="162"/>
      <c r="C116" s="162"/>
      <c r="D116" s="162"/>
      <c r="E116" s="162"/>
      <c r="F116" s="162"/>
      <c r="G116" s="162"/>
      <c r="H116" s="45">
        <f>H46+H91+H102</f>
        <v>2.1283615277762746</v>
      </c>
      <c r="I116" s="46">
        <f>I46+I91+I102</f>
        <v>4465.3605314981096</v>
      </c>
      <c r="J116" s="32"/>
      <c r="L116" s="32"/>
    </row>
    <row r="117" spans="1:12" s="51" customFormat="1" ht="4.5" customHeight="1" x14ac:dyDescent="0.25">
      <c r="A117" s="47"/>
      <c r="B117" s="47"/>
      <c r="C117" s="47"/>
      <c r="D117" s="47"/>
      <c r="E117" s="47"/>
      <c r="F117" s="47"/>
      <c r="G117" s="47"/>
      <c r="H117" s="48"/>
      <c r="I117" s="49"/>
      <c r="J117" s="50"/>
      <c r="L117" s="50"/>
    </row>
    <row r="118" spans="1:12" ht="11.25" customHeight="1" x14ac:dyDescent="0.25">
      <c r="A118" s="144" t="s">
        <v>95</v>
      </c>
      <c r="B118" s="144"/>
      <c r="C118" s="144"/>
      <c r="D118" s="144"/>
      <c r="E118" s="144"/>
      <c r="F118" s="144"/>
      <c r="G118" s="144"/>
      <c r="H118" s="144"/>
      <c r="I118" s="144"/>
    </row>
    <row r="119" spans="1:12" ht="33.75" customHeight="1" x14ac:dyDescent="0.25">
      <c r="A119" s="20" t="s">
        <v>31</v>
      </c>
      <c r="B119" s="145" t="s">
        <v>96</v>
      </c>
      <c r="C119" s="145"/>
      <c r="D119" s="145"/>
      <c r="E119" s="145"/>
      <c r="F119" s="145"/>
      <c r="G119" s="145"/>
      <c r="H119" s="20" t="s">
        <v>33</v>
      </c>
      <c r="I119" s="20" t="s">
        <v>34</v>
      </c>
    </row>
    <row r="120" spans="1:12" ht="15" customHeight="1" x14ac:dyDescent="0.25">
      <c r="A120" s="106">
        <v>1</v>
      </c>
      <c r="B120" s="125" t="s">
        <v>97</v>
      </c>
      <c r="C120" s="125"/>
      <c r="D120" s="125"/>
      <c r="E120" s="125"/>
      <c r="F120" s="125"/>
      <c r="G120" s="125"/>
      <c r="H120" s="21">
        <f t="shared" ref="H120:H126" si="6">I120/$I$132</f>
        <v>0</v>
      </c>
      <c r="I120" s="121">
        <v>0</v>
      </c>
    </row>
    <row r="121" spans="1:12" ht="15" customHeight="1" x14ac:dyDescent="0.25">
      <c r="A121" s="106">
        <v>2</v>
      </c>
      <c r="B121" s="124" t="s">
        <v>98</v>
      </c>
      <c r="C121" s="124"/>
      <c r="D121" s="124"/>
      <c r="E121" s="124"/>
      <c r="F121" s="124"/>
      <c r="G121" s="124"/>
      <c r="H121" s="21">
        <f t="shared" si="6"/>
        <v>0</v>
      </c>
      <c r="I121" s="121">
        <v>0</v>
      </c>
    </row>
    <row r="122" spans="1:12" ht="15" customHeight="1" x14ac:dyDescent="0.25">
      <c r="A122" s="106">
        <v>3</v>
      </c>
      <c r="B122" s="125" t="s">
        <v>99</v>
      </c>
      <c r="C122" s="125"/>
      <c r="D122" s="125"/>
      <c r="E122" s="125"/>
      <c r="F122" s="125"/>
      <c r="G122" s="125"/>
      <c r="H122" s="21">
        <f t="shared" si="6"/>
        <v>0</v>
      </c>
      <c r="I122" s="121">
        <v>0</v>
      </c>
    </row>
    <row r="123" spans="1:12" ht="15" customHeight="1" x14ac:dyDescent="0.25">
      <c r="A123" s="106">
        <v>4</v>
      </c>
      <c r="B123" s="125" t="s">
        <v>177</v>
      </c>
      <c r="C123" s="125"/>
      <c r="D123" s="125"/>
      <c r="E123" s="125"/>
      <c r="F123" s="125"/>
      <c r="G123" s="125"/>
      <c r="H123" s="21">
        <f t="shared" si="6"/>
        <v>0</v>
      </c>
      <c r="I123" s="121">
        <f>IF(F130=20%,G130,0)</f>
        <v>0</v>
      </c>
    </row>
    <row r="124" spans="1:12" ht="15" customHeight="1" x14ac:dyDescent="0.25">
      <c r="A124" s="106">
        <v>5</v>
      </c>
      <c r="B124" s="125" t="s">
        <v>179</v>
      </c>
      <c r="C124" s="125"/>
      <c r="D124" s="125"/>
      <c r="E124" s="125"/>
      <c r="F124" s="125"/>
      <c r="G124" s="125"/>
      <c r="H124" s="21">
        <f t="shared" si="6"/>
        <v>0</v>
      </c>
      <c r="I124" s="121">
        <v>0</v>
      </c>
    </row>
    <row r="125" spans="1:12" ht="15" customHeight="1" x14ac:dyDescent="0.25">
      <c r="A125" s="106">
        <v>6</v>
      </c>
      <c r="B125" s="125" t="s">
        <v>178</v>
      </c>
      <c r="C125" s="125"/>
      <c r="D125" s="125"/>
      <c r="E125" s="125"/>
      <c r="F125" s="125"/>
      <c r="G125" s="125"/>
      <c r="H125" s="21">
        <f t="shared" si="6"/>
        <v>0</v>
      </c>
      <c r="I125" s="121">
        <v>0</v>
      </c>
    </row>
    <row r="126" spans="1:12" ht="15" customHeight="1" x14ac:dyDescent="0.25">
      <c r="A126" s="106">
        <v>7</v>
      </c>
      <c r="B126" s="125" t="s">
        <v>100</v>
      </c>
      <c r="C126" s="125"/>
      <c r="D126" s="125"/>
      <c r="E126" s="125"/>
      <c r="F126" s="125"/>
      <c r="G126" s="125"/>
      <c r="H126" s="21">
        <f t="shared" si="6"/>
        <v>0</v>
      </c>
      <c r="I126" s="121">
        <v>0</v>
      </c>
    </row>
    <row r="127" spans="1:12" ht="15" customHeight="1" x14ac:dyDescent="0.25">
      <c r="A127" s="141" t="s">
        <v>101</v>
      </c>
      <c r="B127" s="141"/>
      <c r="C127" s="141"/>
      <c r="D127" s="141"/>
      <c r="E127" s="141"/>
      <c r="F127" s="141"/>
      <c r="G127" s="141"/>
      <c r="H127" s="23">
        <f>H120+H121+H122+H123+H124+H126</f>
        <v>0</v>
      </c>
      <c r="I127" s="52">
        <f>SUM(I120:I126)</f>
        <v>0</v>
      </c>
      <c r="J127" s="32"/>
    </row>
    <row r="128" spans="1:12" ht="46.5" customHeight="1" x14ac:dyDescent="0.25">
      <c r="B128" s="152" t="s">
        <v>180</v>
      </c>
      <c r="C128" s="152"/>
      <c r="D128" s="152"/>
      <c r="E128" s="152"/>
      <c r="F128" s="152"/>
      <c r="G128" s="152"/>
      <c r="H128" s="152"/>
      <c r="I128" s="152"/>
    </row>
    <row r="129" spans="1:12" ht="5.25" customHeight="1" x14ac:dyDescent="0.25"/>
    <row r="130" spans="1:12" ht="48.75" customHeight="1" x14ac:dyDescent="0.25">
      <c r="A130" s="168" t="s">
        <v>102</v>
      </c>
      <c r="B130" s="168"/>
      <c r="C130" s="168"/>
      <c r="D130" s="168"/>
      <c r="E130" s="168"/>
      <c r="F130" s="53">
        <f>I29</f>
        <v>0.1</v>
      </c>
      <c r="G130" s="54">
        <f>I132*F130</f>
        <v>434.04421678617467</v>
      </c>
      <c r="H130" s="118" t="s">
        <v>103</v>
      </c>
      <c r="I130" s="56">
        <f>I97</f>
        <v>124.91836363636365</v>
      </c>
    </row>
    <row r="131" spans="1:12" s="59" customFormat="1" ht="16.5" customHeight="1" x14ac:dyDescent="0.25">
      <c r="A131" s="169" t="s">
        <v>104</v>
      </c>
      <c r="B131" s="169"/>
      <c r="C131" s="118" t="s">
        <v>105</v>
      </c>
      <c r="D131" s="118" t="s">
        <v>106</v>
      </c>
      <c r="E131" s="118" t="s">
        <v>107</v>
      </c>
      <c r="F131" s="118" t="s">
        <v>108</v>
      </c>
      <c r="G131" s="118" t="s">
        <v>109</v>
      </c>
      <c r="H131" s="118" t="s">
        <v>110</v>
      </c>
      <c r="I131" s="57" t="s">
        <v>111</v>
      </c>
      <c r="J131" s="58"/>
    </row>
    <row r="132" spans="1:12" ht="16.5" customHeight="1" x14ac:dyDescent="0.25">
      <c r="A132" s="170">
        <f>I46</f>
        <v>2098.0272727272727</v>
      </c>
      <c r="B132" s="170"/>
      <c r="C132" s="119">
        <f>I66</f>
        <v>772.07403636363642</v>
      </c>
      <c r="D132" s="119">
        <f>I78</f>
        <v>534.87736699090908</v>
      </c>
      <c r="E132" s="119">
        <f>I85</f>
        <v>149.29562072727273</v>
      </c>
      <c r="F132" s="119">
        <f>I89</f>
        <v>196.83487105265456</v>
      </c>
      <c r="G132" s="119">
        <f>I102</f>
        <v>714.25136363636364</v>
      </c>
      <c r="H132" s="119">
        <f>A132+C132+D132+E132+F132+G132</f>
        <v>4465.3605314981096</v>
      </c>
      <c r="I132" s="119">
        <f>H132-I130</f>
        <v>4340.4421678617464</v>
      </c>
      <c r="J132" s="32"/>
    </row>
    <row r="133" spans="1:12" ht="4.5" customHeight="1" x14ac:dyDescent="0.25">
      <c r="A133" s="27"/>
      <c r="B133" s="171"/>
      <c r="C133" s="171"/>
      <c r="D133" s="171"/>
      <c r="E133" s="171"/>
      <c r="F133" s="171"/>
      <c r="G133" s="171"/>
      <c r="H133" s="171"/>
      <c r="I133" s="171"/>
    </row>
    <row r="134" spans="1:12" ht="33.75" customHeight="1" x14ac:dyDescent="0.25">
      <c r="A134" s="20" t="s">
        <v>40</v>
      </c>
      <c r="B134" s="145" t="s">
        <v>112</v>
      </c>
      <c r="C134" s="145"/>
      <c r="D134" s="145"/>
      <c r="E134" s="145"/>
      <c r="F134" s="145"/>
      <c r="G134" s="145"/>
      <c r="H134" s="20" t="s">
        <v>33</v>
      </c>
      <c r="I134" s="20" t="s">
        <v>34</v>
      </c>
    </row>
    <row r="135" spans="1:12" ht="15" customHeight="1" x14ac:dyDescent="0.25">
      <c r="A135" s="106">
        <v>1</v>
      </c>
      <c r="B135" s="125" t="s">
        <v>113</v>
      </c>
      <c r="C135" s="125"/>
      <c r="D135" s="125"/>
      <c r="E135" s="125"/>
      <c r="F135" s="125"/>
      <c r="G135" s="125"/>
      <c r="H135" s="21">
        <f>I135/$I$145</f>
        <v>0</v>
      </c>
      <c r="I135" s="121">
        <v>0</v>
      </c>
    </row>
    <row r="136" spans="1:12" ht="15" customHeight="1" x14ac:dyDescent="0.25">
      <c r="A136" s="106">
        <v>2</v>
      </c>
      <c r="B136" s="125" t="s">
        <v>114</v>
      </c>
      <c r="C136" s="125"/>
      <c r="D136" s="125"/>
      <c r="E136" s="125"/>
      <c r="F136" s="125"/>
      <c r="G136" s="125"/>
      <c r="H136" s="21">
        <f>I136/$I$145</f>
        <v>0</v>
      </c>
      <c r="I136" s="121">
        <v>0</v>
      </c>
    </row>
    <row r="137" spans="1:12" ht="35.65" customHeight="1" x14ac:dyDescent="0.25">
      <c r="A137" s="141" t="s">
        <v>166</v>
      </c>
      <c r="B137" s="141"/>
      <c r="C137" s="141"/>
      <c r="D137" s="141"/>
      <c r="E137" s="141"/>
      <c r="F137" s="141"/>
      <c r="G137" s="141"/>
      <c r="H137" s="23">
        <f>H135+H136</f>
        <v>0</v>
      </c>
      <c r="I137" s="24">
        <f>SUM(I135:I136)</f>
        <v>0</v>
      </c>
    </row>
    <row r="138" spans="1:12" ht="4.5" customHeight="1" x14ac:dyDescent="0.25"/>
    <row r="139" spans="1:12" ht="33.75" customHeight="1" x14ac:dyDescent="0.25">
      <c r="A139" s="20" t="s">
        <v>52</v>
      </c>
      <c r="B139" s="145" t="s">
        <v>115</v>
      </c>
      <c r="C139" s="145"/>
      <c r="D139" s="145"/>
      <c r="E139" s="145"/>
      <c r="F139" s="145"/>
      <c r="G139" s="145"/>
      <c r="H139" s="20" t="s">
        <v>33</v>
      </c>
      <c r="I139" s="20" t="s">
        <v>34</v>
      </c>
    </row>
    <row r="140" spans="1:12" ht="15" customHeight="1" x14ac:dyDescent="0.25">
      <c r="A140" s="106">
        <v>1</v>
      </c>
      <c r="B140" s="125" t="s">
        <v>115</v>
      </c>
      <c r="C140" s="125"/>
      <c r="D140" s="125"/>
      <c r="E140" s="125"/>
      <c r="F140" s="125"/>
      <c r="G140" s="125"/>
      <c r="H140" s="21">
        <f>I140/I145</f>
        <v>0</v>
      </c>
      <c r="I140" s="121">
        <v>0</v>
      </c>
    </row>
    <row r="141" spans="1:12" ht="36.6" customHeight="1" x14ac:dyDescent="0.25">
      <c r="A141" s="141" t="s">
        <v>165</v>
      </c>
      <c r="B141" s="141"/>
      <c r="C141" s="141"/>
      <c r="D141" s="141"/>
      <c r="E141" s="141"/>
      <c r="F141" s="141"/>
      <c r="G141" s="141"/>
      <c r="H141" s="23">
        <f>H140</f>
        <v>0</v>
      </c>
      <c r="I141" s="24">
        <f>I140</f>
        <v>0</v>
      </c>
      <c r="J141" s="32"/>
      <c r="K141" s="32"/>
      <c r="L141" s="2"/>
    </row>
    <row r="142" spans="1:12" ht="4.5" customHeight="1" x14ac:dyDescent="0.25">
      <c r="A142" s="26"/>
      <c r="B142" s="26"/>
      <c r="C142" s="26"/>
      <c r="D142" s="26"/>
      <c r="E142" s="26"/>
      <c r="F142" s="26"/>
      <c r="G142" s="26"/>
      <c r="H142" s="33"/>
      <c r="I142" s="34"/>
    </row>
    <row r="143" spans="1:12" ht="39" customHeight="1" x14ac:dyDescent="0.25">
      <c r="A143" s="172" t="s">
        <v>116</v>
      </c>
      <c r="B143" s="172"/>
      <c r="C143" s="172"/>
      <c r="D143" s="172"/>
      <c r="E143" s="172"/>
      <c r="F143" s="53">
        <v>0.18</v>
      </c>
      <c r="G143" s="54">
        <f>I145*F143</f>
        <v>781.27959021511435</v>
      </c>
      <c r="H143" s="118" t="s">
        <v>103</v>
      </c>
      <c r="I143" s="56">
        <f>I97</f>
        <v>124.91836363636365</v>
      </c>
      <c r="L143" s="2"/>
    </row>
    <row r="144" spans="1:12" s="59" customFormat="1" ht="16.5" customHeight="1" x14ac:dyDescent="0.25">
      <c r="A144" s="169" t="s">
        <v>104</v>
      </c>
      <c r="B144" s="169"/>
      <c r="C144" s="118" t="s">
        <v>105</v>
      </c>
      <c r="D144" s="118" t="s">
        <v>106</v>
      </c>
      <c r="E144" s="118" t="s">
        <v>107</v>
      </c>
      <c r="F144" s="118" t="s">
        <v>108</v>
      </c>
      <c r="G144" s="118" t="s">
        <v>109</v>
      </c>
      <c r="H144" s="118" t="s">
        <v>110</v>
      </c>
      <c r="I144" s="57" t="s">
        <v>111</v>
      </c>
      <c r="J144" s="58"/>
      <c r="L144" s="58"/>
    </row>
    <row r="145" spans="1:12" ht="16.5" customHeight="1" x14ac:dyDescent="0.25">
      <c r="A145" s="170">
        <f>I46</f>
        <v>2098.0272727272727</v>
      </c>
      <c r="B145" s="170"/>
      <c r="C145" s="119">
        <f>I66</f>
        <v>772.07403636363642</v>
      </c>
      <c r="D145" s="119">
        <f>I78</f>
        <v>534.87736699090908</v>
      </c>
      <c r="E145" s="119">
        <f>I85</f>
        <v>149.29562072727273</v>
      </c>
      <c r="F145" s="119">
        <f>I89</f>
        <v>196.83487105265456</v>
      </c>
      <c r="G145" s="119">
        <f>I102</f>
        <v>714.25136363636364</v>
      </c>
      <c r="H145" s="119">
        <f>A145+C145+D145+E145+F145+G145</f>
        <v>4465.3605314981096</v>
      </c>
      <c r="I145" s="119">
        <f>H145-I143</f>
        <v>4340.4421678617464</v>
      </c>
      <c r="J145" s="32"/>
      <c r="L145" s="2"/>
    </row>
    <row r="146" spans="1:12" ht="4.5" customHeight="1" x14ac:dyDescent="0.25"/>
    <row r="147" spans="1:12" ht="12" customHeight="1" x14ac:dyDescent="0.25">
      <c r="A147" s="162" t="s">
        <v>117</v>
      </c>
      <c r="B147" s="162"/>
      <c r="C147" s="162"/>
      <c r="D147" s="162"/>
      <c r="E147" s="162"/>
      <c r="F147" s="162"/>
      <c r="G147" s="162"/>
      <c r="H147" s="45">
        <f>H127+H137+H141</f>
        <v>0</v>
      </c>
      <c r="I147" s="46">
        <f>I127+I137+I141</f>
        <v>0</v>
      </c>
    </row>
    <row r="148" spans="1:12" ht="4.5" customHeight="1" x14ac:dyDescent="0.25"/>
    <row r="149" spans="1:12" ht="11.25" customHeight="1" x14ac:dyDescent="0.25">
      <c r="A149" s="144" t="s">
        <v>118</v>
      </c>
      <c r="B149" s="144"/>
      <c r="C149" s="144"/>
      <c r="D149" s="144"/>
      <c r="E149" s="144"/>
      <c r="F149" s="144"/>
      <c r="G149" s="144"/>
      <c r="H149" s="144"/>
      <c r="I149" s="144"/>
    </row>
    <row r="150" spans="1:12" ht="33.75" customHeight="1" x14ac:dyDescent="0.25">
      <c r="A150" s="20" t="s">
        <v>31</v>
      </c>
      <c r="B150" s="145" t="s">
        <v>203</v>
      </c>
      <c r="C150" s="145"/>
      <c r="D150" s="145"/>
      <c r="E150" s="145"/>
      <c r="F150" s="145"/>
      <c r="G150" s="145"/>
      <c r="H150" s="20" t="s">
        <v>33</v>
      </c>
      <c r="I150" s="20" t="s">
        <v>34</v>
      </c>
    </row>
    <row r="151" spans="1:12" ht="15" customHeight="1" x14ac:dyDescent="0.25">
      <c r="A151" s="106">
        <v>1</v>
      </c>
      <c r="B151" s="125" t="s">
        <v>119</v>
      </c>
      <c r="C151" s="125"/>
      <c r="D151" s="125"/>
      <c r="E151" s="125"/>
      <c r="F151" s="125"/>
      <c r="G151" s="125"/>
      <c r="H151" s="21">
        <f>I151/$I$116</f>
        <v>7.4074074074074077E-3</v>
      </c>
      <c r="I151" s="121">
        <f>($D$161/$E$162)*H161</f>
        <v>33.076744677763777</v>
      </c>
    </row>
    <row r="152" spans="1:12" ht="15" customHeight="1" x14ac:dyDescent="0.25">
      <c r="A152" s="106">
        <v>2</v>
      </c>
      <c r="B152" s="125" t="s">
        <v>120</v>
      </c>
      <c r="C152" s="125"/>
      <c r="D152" s="125"/>
      <c r="E152" s="125"/>
      <c r="F152" s="125"/>
      <c r="G152" s="125"/>
      <c r="H152" s="21">
        <f>I152/$I$116</f>
        <v>3.4188034188034191E-2</v>
      </c>
      <c r="I152" s="121">
        <f>($D$161/$E$162)*H162</f>
        <v>152.6618985127559</v>
      </c>
    </row>
    <row r="153" spans="1:12" ht="15" customHeight="1" x14ac:dyDescent="0.25">
      <c r="A153" s="106">
        <v>3</v>
      </c>
      <c r="B153" s="125" t="s">
        <v>11</v>
      </c>
      <c r="C153" s="125"/>
      <c r="D153" s="125"/>
      <c r="E153" s="125"/>
      <c r="F153" s="125"/>
      <c r="G153" s="125"/>
      <c r="H153" s="21">
        <f>I153/$I$116</f>
        <v>3.4188034188034191E-2</v>
      </c>
      <c r="I153" s="121">
        <f>($D$161/$E$162)*H163</f>
        <v>152.6618985127559</v>
      </c>
    </row>
    <row r="154" spans="1:12" ht="15" customHeight="1" x14ac:dyDescent="0.25">
      <c r="A154" s="106">
        <v>4</v>
      </c>
      <c r="B154" s="125" t="s">
        <v>205</v>
      </c>
      <c r="C154" s="125"/>
      <c r="D154" s="125"/>
      <c r="E154" s="125"/>
      <c r="F154" s="125"/>
      <c r="G154" s="125"/>
      <c r="H154" s="21">
        <f>I154/$I$116</f>
        <v>0</v>
      </c>
      <c r="I154" s="121">
        <f>($D$161/$E$162)*G164</f>
        <v>0</v>
      </c>
    </row>
    <row r="155" spans="1:12" ht="15" customHeight="1" x14ac:dyDescent="0.25">
      <c r="A155" s="106">
        <v>5</v>
      </c>
      <c r="B155" s="125" t="s">
        <v>121</v>
      </c>
      <c r="C155" s="125"/>
      <c r="D155" s="125"/>
      <c r="E155" s="125"/>
      <c r="F155" s="125"/>
      <c r="G155" s="125"/>
      <c r="H155" s="21">
        <f>I155/$I$116</f>
        <v>0</v>
      </c>
      <c r="I155" s="121">
        <f>($D$161/$E$162)*G165</f>
        <v>0</v>
      </c>
    </row>
    <row r="156" spans="1:12" ht="15" customHeight="1" x14ac:dyDescent="0.25">
      <c r="A156" s="141" t="s">
        <v>122</v>
      </c>
      <c r="B156" s="141"/>
      <c r="C156" s="141"/>
      <c r="D156" s="141"/>
      <c r="E156" s="141"/>
      <c r="F156" s="141"/>
      <c r="G156" s="141"/>
      <c r="H156" s="23">
        <f>H151+H152+H153+H154+H155</f>
        <v>7.5783475783475787E-2</v>
      </c>
      <c r="I156" s="24">
        <f>SUM(I151:I155)</f>
        <v>338.40054170327556</v>
      </c>
    </row>
    <row r="157" spans="1:12" ht="11.25" customHeight="1" x14ac:dyDescent="0.25">
      <c r="A157" s="104" t="s">
        <v>124</v>
      </c>
      <c r="B157" s="152" t="s">
        <v>123</v>
      </c>
      <c r="C157" s="152"/>
      <c r="D157" s="152"/>
      <c r="E157" s="152"/>
      <c r="F157" s="152"/>
      <c r="G157" s="152"/>
      <c r="H157" s="152"/>
      <c r="I157" s="152"/>
    </row>
    <row r="158" spans="1:12" ht="18.75" customHeight="1" x14ac:dyDescent="0.25">
      <c r="A158" s="104" t="s">
        <v>204</v>
      </c>
      <c r="B158" s="173" t="s">
        <v>125</v>
      </c>
      <c r="C158" s="173"/>
      <c r="D158" s="173"/>
      <c r="E158" s="173"/>
      <c r="F158" s="173"/>
      <c r="G158" s="173"/>
      <c r="H158" s="173"/>
      <c r="I158" s="173"/>
    </row>
    <row r="159" spans="1:12" ht="13.5" customHeight="1" x14ac:dyDescent="0.25">
      <c r="A159" s="157" t="s">
        <v>126</v>
      </c>
      <c r="B159" s="157"/>
      <c r="C159" s="157"/>
      <c r="D159" s="157"/>
      <c r="E159" s="157"/>
      <c r="F159" s="157"/>
      <c r="G159" s="157"/>
      <c r="H159" s="157"/>
      <c r="I159" s="157"/>
    </row>
    <row r="160" spans="1:12" ht="13.5" customHeight="1" x14ac:dyDescent="0.25">
      <c r="A160" s="225" t="s">
        <v>127</v>
      </c>
      <c r="B160" s="225"/>
      <c r="C160" s="219" t="s">
        <v>128</v>
      </c>
      <c r="D160" s="227" t="s">
        <v>129</v>
      </c>
      <c r="E160" s="227"/>
      <c r="F160" s="219" t="s">
        <v>130</v>
      </c>
      <c r="G160" s="214" t="s">
        <v>131</v>
      </c>
      <c r="H160" s="206" t="s">
        <v>132</v>
      </c>
      <c r="I160" s="206"/>
    </row>
    <row r="161" spans="1:10" ht="13.5" customHeight="1" x14ac:dyDescent="0.25">
      <c r="A161" s="228">
        <f>I116</f>
        <v>4465.3605314981096</v>
      </c>
      <c r="B161" s="228"/>
      <c r="C161" s="229">
        <f>I147</f>
        <v>0</v>
      </c>
      <c r="D161" s="226">
        <f>A161+C161</f>
        <v>4465.3605314981096</v>
      </c>
      <c r="E161" s="226"/>
      <c r="F161" s="219" t="str">
        <f>B151</f>
        <v>PIS</v>
      </c>
      <c r="G161" s="217">
        <v>1.6500000000000001E-2</v>
      </c>
      <c r="H161" s="207">
        <v>6.4999999999999997E-3</v>
      </c>
      <c r="I161" s="207"/>
      <c r="J161" s="32"/>
    </row>
    <row r="162" spans="1:10" ht="13.5" customHeight="1" x14ac:dyDescent="0.25">
      <c r="A162" s="213" t="s">
        <v>133</v>
      </c>
      <c r="B162" s="213"/>
      <c r="C162" s="214">
        <v>1</v>
      </c>
      <c r="D162" s="215">
        <f>G166/1</f>
        <v>0.1225</v>
      </c>
      <c r="E162" s="216">
        <f>C162-D162</f>
        <v>0.87749999999999995</v>
      </c>
      <c r="F162" s="219" t="str">
        <f>B152</f>
        <v>COFINS</v>
      </c>
      <c r="G162" s="217">
        <v>7.5999999999999998E-2</v>
      </c>
      <c r="H162" s="207">
        <v>0.03</v>
      </c>
      <c r="I162" s="207"/>
    </row>
    <row r="163" spans="1:10" ht="13.5" customHeight="1" x14ac:dyDescent="0.25">
      <c r="A163" s="209" t="s">
        <v>134</v>
      </c>
      <c r="B163" s="209"/>
      <c r="C163" s="210">
        <v>1</v>
      </c>
      <c r="D163" s="211">
        <f>H166</f>
        <v>6.6500000000000004E-2</v>
      </c>
      <c r="E163" s="212">
        <f>C163-D163</f>
        <v>0.9335</v>
      </c>
      <c r="F163" s="219" t="str">
        <f>B153</f>
        <v>ISS</v>
      </c>
      <c r="G163" s="217">
        <f>I11</f>
        <v>0.03</v>
      </c>
      <c r="H163" s="207">
        <f>I11</f>
        <v>0.03</v>
      </c>
      <c r="I163" s="207"/>
    </row>
    <row r="164" spans="1:10" ht="13.5" customHeight="1" x14ac:dyDescent="0.25">
      <c r="A164" s="222" t="s">
        <v>135</v>
      </c>
      <c r="B164" s="222"/>
      <c r="C164" s="219">
        <v>1</v>
      </c>
      <c r="D164" s="223">
        <v>0.09</v>
      </c>
      <c r="E164" s="224">
        <f>C164-D164</f>
        <v>0.91</v>
      </c>
      <c r="F164" s="219" t="s">
        <v>136</v>
      </c>
      <c r="G164" s="217">
        <v>0</v>
      </c>
      <c r="H164" s="207">
        <v>0</v>
      </c>
      <c r="I164" s="207"/>
    </row>
    <row r="165" spans="1:10" ht="13.5" customHeight="1" x14ac:dyDescent="0.25">
      <c r="A165" s="230" t="s">
        <v>137</v>
      </c>
      <c r="B165" s="230" t="s">
        <v>138</v>
      </c>
      <c r="C165" s="230"/>
      <c r="D165" s="230"/>
      <c r="E165" s="230"/>
      <c r="F165" s="220" t="s">
        <v>207</v>
      </c>
      <c r="G165" s="217">
        <v>0</v>
      </c>
      <c r="H165" s="207">
        <v>0</v>
      </c>
      <c r="I165" s="207"/>
    </row>
    <row r="166" spans="1:10" ht="18" customHeight="1" x14ac:dyDescent="0.25">
      <c r="A166" s="230"/>
      <c r="B166" s="230"/>
      <c r="C166" s="230"/>
      <c r="D166" s="230"/>
      <c r="E166" s="230"/>
      <c r="F166" s="221" t="s">
        <v>139</v>
      </c>
      <c r="G166" s="218">
        <f>SUM(G161:G165)</f>
        <v>0.1225</v>
      </c>
      <c r="H166" s="208">
        <f>SUM(H161:I165)</f>
        <v>6.6500000000000004E-2</v>
      </c>
      <c r="I166" s="208"/>
    </row>
    <row r="167" spans="1:10" ht="18" customHeight="1" x14ac:dyDescent="0.25">
      <c r="A167" s="104" t="s">
        <v>206</v>
      </c>
      <c r="B167" s="173" t="s">
        <v>141</v>
      </c>
      <c r="C167" s="173"/>
      <c r="D167" s="173"/>
      <c r="E167" s="173"/>
      <c r="F167" s="173"/>
      <c r="G167" s="173"/>
      <c r="H167" s="173"/>
      <c r="I167" s="173"/>
    </row>
    <row r="168" spans="1:10" ht="4.5" customHeight="1" x14ac:dyDescent="0.25">
      <c r="A168" s="63"/>
      <c r="B168" s="178"/>
      <c r="C168" s="178"/>
      <c r="D168" s="178"/>
      <c r="E168" s="178"/>
      <c r="F168" s="178"/>
      <c r="G168" s="178"/>
      <c r="H168" s="178"/>
      <c r="I168" s="178"/>
    </row>
    <row r="169" spans="1:10" ht="12" customHeight="1" x14ac:dyDescent="0.25">
      <c r="A169" s="162" t="s">
        <v>142</v>
      </c>
      <c r="B169" s="162"/>
      <c r="C169" s="162"/>
      <c r="D169" s="162"/>
      <c r="E169" s="162"/>
      <c r="F169" s="162"/>
      <c r="G169" s="162"/>
      <c r="H169" s="45">
        <f>H156</f>
        <v>7.5783475783475787E-2</v>
      </c>
      <c r="I169" s="46">
        <f>I156</f>
        <v>338.40054170327556</v>
      </c>
    </row>
    <row r="170" spans="1:10" ht="4.5" customHeight="1" x14ac:dyDescent="0.25"/>
    <row r="171" spans="1:10" ht="11.25" customHeight="1" x14ac:dyDescent="0.25">
      <c r="A171" s="179" t="s">
        <v>143</v>
      </c>
      <c r="B171" s="179"/>
      <c r="C171" s="179"/>
      <c r="D171" s="179"/>
      <c r="E171" s="179"/>
      <c r="F171" s="179"/>
      <c r="G171" s="179"/>
      <c r="H171" s="179"/>
      <c r="I171" s="179"/>
    </row>
    <row r="172" spans="1:10" ht="11.25" customHeight="1" x14ac:dyDescent="0.25">
      <c r="A172" s="144" t="s">
        <v>30</v>
      </c>
      <c r="B172" s="144"/>
      <c r="C172" s="144"/>
      <c r="D172" s="144"/>
      <c r="E172" s="144"/>
      <c r="F172" s="144"/>
      <c r="G172" s="144"/>
      <c r="H172" s="144"/>
      <c r="I172" s="144"/>
    </row>
    <row r="173" spans="1:10" ht="15" customHeight="1" x14ac:dyDescent="0.25">
      <c r="A173" s="106">
        <v>1</v>
      </c>
      <c r="B173" s="125" t="s">
        <v>144</v>
      </c>
      <c r="C173" s="125"/>
      <c r="D173" s="125"/>
      <c r="E173" s="125"/>
      <c r="F173" s="125"/>
      <c r="G173" s="125"/>
      <c r="H173" s="21">
        <f>I173/$G$196</f>
        <v>0.43674679917606263</v>
      </c>
      <c r="I173" s="64">
        <f>I46</f>
        <v>2098.0272727272727</v>
      </c>
    </row>
    <row r="174" spans="1:10" ht="15" customHeight="1" x14ac:dyDescent="0.25">
      <c r="A174" s="106">
        <v>2</v>
      </c>
      <c r="B174" s="125" t="s">
        <v>145</v>
      </c>
      <c r="C174" s="125"/>
      <c r="D174" s="125"/>
      <c r="E174" s="125"/>
      <c r="F174" s="125"/>
      <c r="G174" s="125"/>
      <c r="H174" s="21">
        <f>I174/$G$196</f>
        <v>0.34412242198232484</v>
      </c>
      <c r="I174" s="64">
        <f>I66+I78+I85+I89</f>
        <v>1653.0818951344729</v>
      </c>
    </row>
    <row r="175" spans="1:10" ht="15" customHeight="1" x14ac:dyDescent="0.25">
      <c r="A175" s="106">
        <v>3</v>
      </c>
      <c r="B175" s="125" t="s">
        <v>146</v>
      </c>
      <c r="C175" s="125"/>
      <c r="D175" s="125"/>
      <c r="E175" s="125"/>
      <c r="F175" s="125"/>
      <c r="G175" s="125"/>
      <c r="H175" s="21">
        <f>I175/$G$196</f>
        <v>0.14868586358737507</v>
      </c>
      <c r="I175" s="64">
        <f>I102</f>
        <v>714.25136363636364</v>
      </c>
    </row>
    <row r="176" spans="1:10" s="26" customFormat="1" ht="15" customHeight="1" x14ac:dyDescent="0.25">
      <c r="A176" s="162" t="s">
        <v>147</v>
      </c>
      <c r="B176" s="162"/>
      <c r="C176" s="162"/>
      <c r="D176" s="162"/>
      <c r="E176" s="162"/>
      <c r="F176" s="162"/>
      <c r="G176" s="162"/>
      <c r="H176" s="45">
        <f>H173+H174+H175</f>
        <v>0.92955508474576254</v>
      </c>
      <c r="I176" s="46">
        <f>SUM(I173:I175)</f>
        <v>4465.3605314981096</v>
      </c>
      <c r="J176" s="33"/>
    </row>
    <row r="177" spans="1:11" ht="4.5" customHeight="1" x14ac:dyDescent="0.25"/>
    <row r="178" spans="1:11" ht="11.25" customHeight="1" x14ac:dyDescent="0.25">
      <c r="A178" s="144" t="s">
        <v>95</v>
      </c>
      <c r="B178" s="144"/>
      <c r="C178" s="144"/>
      <c r="D178" s="144"/>
      <c r="E178" s="144"/>
      <c r="F178" s="144"/>
      <c r="G178" s="144"/>
      <c r="H178" s="144"/>
      <c r="I178" s="144"/>
    </row>
    <row r="179" spans="1:11" ht="15" customHeight="1" x14ac:dyDescent="0.25">
      <c r="A179" s="106">
        <v>1</v>
      </c>
      <c r="B179" s="125" t="s">
        <v>148</v>
      </c>
      <c r="C179" s="125"/>
      <c r="D179" s="125"/>
      <c r="E179" s="125"/>
      <c r="F179" s="125"/>
      <c r="G179" s="125"/>
      <c r="H179" s="21">
        <f>I179/$G$196</f>
        <v>0</v>
      </c>
      <c r="I179" s="121">
        <f>I127</f>
        <v>0</v>
      </c>
    </row>
    <row r="180" spans="1:11" ht="15" customHeight="1" x14ac:dyDescent="0.25">
      <c r="A180" s="106">
        <v>2</v>
      </c>
      <c r="B180" s="125" t="s">
        <v>149</v>
      </c>
      <c r="C180" s="125"/>
      <c r="D180" s="125"/>
      <c r="E180" s="125"/>
      <c r="F180" s="125"/>
      <c r="G180" s="125"/>
      <c r="H180" s="21">
        <f>I180/$G$196</f>
        <v>0</v>
      </c>
      <c r="I180" s="121">
        <f>I137</f>
        <v>0</v>
      </c>
    </row>
    <row r="181" spans="1:11" ht="15" customHeight="1" x14ac:dyDescent="0.25">
      <c r="A181" s="106">
        <v>3</v>
      </c>
      <c r="B181" s="125" t="s">
        <v>150</v>
      </c>
      <c r="C181" s="125"/>
      <c r="D181" s="125"/>
      <c r="E181" s="125"/>
      <c r="F181" s="125"/>
      <c r="G181" s="125"/>
      <c r="H181" s="21">
        <f>I181/$G$196</f>
        <v>0</v>
      </c>
      <c r="I181" s="121">
        <f>I141</f>
        <v>0</v>
      </c>
    </row>
    <row r="182" spans="1:11" ht="15" customHeight="1" x14ac:dyDescent="0.25">
      <c r="A182" s="162" t="s">
        <v>151</v>
      </c>
      <c r="B182" s="162"/>
      <c r="C182" s="162"/>
      <c r="D182" s="162"/>
      <c r="E182" s="162"/>
      <c r="F182" s="162"/>
      <c r="G182" s="162"/>
      <c r="H182" s="45">
        <f>H179+H180+H181</f>
        <v>0</v>
      </c>
      <c r="I182" s="46">
        <f>I179+I180+I181</f>
        <v>0</v>
      </c>
    </row>
    <row r="183" spans="1:11" ht="4.5" customHeight="1" x14ac:dyDescent="0.25"/>
    <row r="184" spans="1:11" ht="11.25" customHeight="1" x14ac:dyDescent="0.25">
      <c r="A184" s="144" t="s">
        <v>118</v>
      </c>
      <c r="B184" s="144"/>
      <c r="C184" s="144"/>
      <c r="D184" s="144"/>
      <c r="E184" s="144"/>
      <c r="F184" s="144"/>
      <c r="G184" s="144"/>
      <c r="H184" s="144"/>
      <c r="I184" s="144"/>
    </row>
    <row r="185" spans="1:11" ht="15" customHeight="1" x14ac:dyDescent="0.25">
      <c r="A185" s="106">
        <v>1</v>
      </c>
      <c r="B185" s="125" t="s">
        <v>152</v>
      </c>
      <c r="C185" s="125"/>
      <c r="D185" s="125"/>
      <c r="E185" s="125"/>
      <c r="F185" s="125"/>
      <c r="G185" s="125"/>
      <c r="H185" s="21">
        <f>I185/$G$196</f>
        <v>7.0444915254237295E-2</v>
      </c>
      <c r="I185" s="121">
        <f>I156</f>
        <v>338.40054170327556</v>
      </c>
    </row>
    <row r="186" spans="1:11" ht="15" customHeight="1" x14ac:dyDescent="0.25">
      <c r="A186" s="162" t="s">
        <v>153</v>
      </c>
      <c r="B186" s="162"/>
      <c r="C186" s="162"/>
      <c r="D186" s="162"/>
      <c r="E186" s="162"/>
      <c r="F186" s="162"/>
      <c r="G186" s="162"/>
      <c r="H186" s="45">
        <f>H185</f>
        <v>7.0444915254237295E-2</v>
      </c>
      <c r="I186" s="46">
        <f>I156</f>
        <v>338.40054170327556</v>
      </c>
      <c r="K186" s="39"/>
    </row>
    <row r="187" spans="1:11" ht="4.5" customHeight="1" x14ac:dyDescent="0.25"/>
    <row r="188" spans="1:11" ht="11.25" customHeight="1" x14ac:dyDescent="0.25">
      <c r="A188" s="184" t="s">
        <v>174</v>
      </c>
      <c r="B188" s="184"/>
      <c r="C188" s="184"/>
      <c r="D188" s="184"/>
      <c r="E188" s="184"/>
      <c r="F188" s="184"/>
      <c r="G188" s="184"/>
      <c r="H188" s="184"/>
      <c r="I188" s="184"/>
    </row>
    <row r="189" spans="1:11" ht="4.9000000000000004" customHeight="1" x14ac:dyDescent="0.25">
      <c r="A189" s="180"/>
      <c r="B189" s="180"/>
      <c r="C189" s="180"/>
      <c r="D189" s="180"/>
      <c r="E189" s="180"/>
      <c r="F189" s="180"/>
      <c r="G189" s="180"/>
      <c r="H189" s="180"/>
      <c r="I189" s="180"/>
    </row>
    <row r="190" spans="1:11" ht="22.5" customHeight="1" x14ac:dyDescent="0.25">
      <c r="A190" s="181" t="s">
        <v>187</v>
      </c>
      <c r="B190" s="182"/>
      <c r="C190" s="182"/>
      <c r="D190" s="182"/>
      <c r="E190" s="182"/>
      <c r="F190" s="182"/>
      <c r="G190" s="182"/>
      <c r="H190" s="183"/>
      <c r="I190" s="87">
        <f>I123*H196</f>
        <v>0</v>
      </c>
    </row>
    <row r="191" spans="1:11" ht="4.5" customHeight="1" x14ac:dyDescent="0.25">
      <c r="A191" s="107"/>
      <c r="B191" s="107"/>
      <c r="C191" s="107"/>
      <c r="D191" s="107"/>
      <c r="E191" s="107"/>
      <c r="F191" s="107"/>
      <c r="G191" s="88"/>
      <c r="H191" s="88"/>
      <c r="I191" s="88"/>
    </row>
    <row r="192" spans="1:11" ht="40.5" customHeight="1" x14ac:dyDescent="0.25">
      <c r="A192" s="184" t="s">
        <v>172</v>
      </c>
      <c r="B192" s="184"/>
      <c r="C192" s="184"/>
      <c r="D192" s="184"/>
      <c r="E192" s="184"/>
      <c r="F192" s="181"/>
      <c r="G192" s="185" t="s">
        <v>176</v>
      </c>
      <c r="H192" s="186"/>
      <c r="I192" s="187"/>
    </row>
    <row r="193" spans="1:9" ht="11.25" customHeight="1" x14ac:dyDescent="0.25">
      <c r="A193" s="184"/>
      <c r="B193" s="184"/>
      <c r="C193" s="184"/>
      <c r="D193" s="184"/>
      <c r="E193" s="184"/>
      <c r="F193" s="184"/>
      <c r="G193" s="89"/>
      <c r="H193" s="90"/>
      <c r="I193" s="91">
        <f>((H70+H76+H77+H82+H83+H84)+((H70+H76+H77+H82+H83+H84)*H66))*I46*H196</f>
        <v>807.78714334232734</v>
      </c>
    </row>
    <row r="194" spans="1:9" ht="4.9000000000000004" customHeight="1" x14ac:dyDescent="0.25">
      <c r="A194" s="180"/>
      <c r="B194" s="180"/>
      <c r="C194" s="180"/>
      <c r="D194" s="180"/>
      <c r="E194" s="180"/>
      <c r="F194" s="180"/>
      <c r="G194" s="180"/>
      <c r="H194" s="180"/>
      <c r="I194" s="180"/>
    </row>
    <row r="195" spans="1:9" ht="35.450000000000003" customHeight="1" x14ac:dyDescent="0.25">
      <c r="A195" s="188" t="s">
        <v>173</v>
      </c>
      <c r="B195" s="189"/>
      <c r="C195" s="189"/>
      <c r="D195" s="189"/>
      <c r="E195" s="189"/>
      <c r="F195" s="190"/>
      <c r="G195" s="73" t="s">
        <v>154</v>
      </c>
      <c r="H195" s="73" t="s">
        <v>155</v>
      </c>
      <c r="I195" s="73" t="s">
        <v>156</v>
      </c>
    </row>
    <row r="196" spans="1:9" ht="14.45" customHeight="1" x14ac:dyDescent="0.25">
      <c r="A196" s="191"/>
      <c r="B196" s="192"/>
      <c r="C196" s="192"/>
      <c r="D196" s="192"/>
      <c r="E196" s="192"/>
      <c r="F196" s="193"/>
      <c r="G196" s="81">
        <f>I176+I182+I186</f>
        <v>4803.7610732013854</v>
      </c>
      <c r="H196" s="108">
        <f>IF(D6="12x36",2,1)</f>
        <v>1</v>
      </c>
      <c r="I196" s="82">
        <f>G196*H196</f>
        <v>4803.7610732013854</v>
      </c>
    </row>
  </sheetData>
  <mergeCells count="183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5:B105"/>
    <mergeCell ref="A106:B106"/>
    <mergeCell ref="A108:I108"/>
    <mergeCell ref="A109:B109"/>
    <mergeCell ref="A110:B110"/>
    <mergeCell ref="A112:E112"/>
    <mergeCell ref="F112:I112"/>
    <mergeCell ref="B99:G99"/>
    <mergeCell ref="B100:G100"/>
    <mergeCell ref="B101:G101"/>
    <mergeCell ref="A102:G102"/>
    <mergeCell ref="B103:G103"/>
    <mergeCell ref="A104:I104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96"/>
  <sheetViews>
    <sheetView showGridLines="0" view="pageBreakPreview" topLeftCell="A145" zoomScale="130" zoomScaleNormal="130" zoomScaleSheetLayoutView="130" zoomScalePageLayoutView="130" workbookViewId="0">
      <selection activeCell="L162" sqref="L162"/>
    </sheetView>
  </sheetViews>
  <sheetFormatPr defaultColWidth="9.28515625" defaultRowHeight="11.25" x14ac:dyDescent="0.25"/>
  <cols>
    <col min="1" max="1" width="2.7109375" style="110" customWidth="1"/>
    <col min="2" max="2" width="11.42578125" style="110" customWidth="1"/>
    <col min="3" max="3" width="12.28515625" style="110" customWidth="1"/>
    <col min="4" max="4" width="12.7109375" style="110" customWidth="1"/>
    <col min="5" max="5" width="12.28515625" style="110" customWidth="1"/>
    <col min="6" max="6" width="11.5703125" style="110" customWidth="1"/>
    <col min="7" max="7" width="11.42578125" style="110" customWidth="1"/>
    <col min="8" max="8" width="9.42578125" style="110" customWidth="1"/>
    <col min="9" max="9" width="11.5703125" style="110" customWidth="1"/>
    <col min="10" max="10" width="11.28515625" style="2" customWidth="1"/>
    <col min="11" max="11" width="10" style="110" customWidth="1"/>
    <col min="12" max="12" width="9.28515625" style="110"/>
    <col min="13" max="15" width="22.42578125" style="110" customWidth="1"/>
    <col min="16" max="16384" width="9.28515625" style="110"/>
  </cols>
  <sheetData>
    <row r="1" spans="1:11" ht="27.75" customHeight="1" x14ac:dyDescent="0.25">
      <c r="A1" s="126" t="s">
        <v>0</v>
      </c>
      <c r="B1" s="126"/>
      <c r="C1" s="126"/>
      <c r="D1" s="126"/>
      <c r="E1" s="126"/>
      <c r="F1" s="126"/>
      <c r="G1" s="126"/>
      <c r="H1" s="126"/>
      <c r="I1" s="126"/>
      <c r="K1" s="3"/>
    </row>
    <row r="2" spans="1:11" ht="22.5" customHeight="1" x14ac:dyDescent="0.25">
      <c r="A2" s="126" t="s">
        <v>1</v>
      </c>
      <c r="B2" s="126"/>
      <c r="C2" s="127" t="s">
        <v>208</v>
      </c>
      <c r="D2" s="127"/>
      <c r="E2" s="128" t="s">
        <v>236</v>
      </c>
      <c r="F2" s="128"/>
      <c r="G2" s="128"/>
      <c r="H2" s="128"/>
      <c r="I2" s="128"/>
    </row>
    <row r="3" spans="1:11" ht="11.25" customHeight="1" x14ac:dyDescent="0.25">
      <c r="A3" s="126" t="s">
        <v>2</v>
      </c>
      <c r="B3" s="126"/>
      <c r="C3" s="4"/>
      <c r="D3" s="122"/>
      <c r="E3" s="6" t="s">
        <v>3</v>
      </c>
      <c r="F3" s="4"/>
      <c r="G3" s="122"/>
      <c r="H3" s="122"/>
      <c r="I3" s="122"/>
    </row>
    <row r="4" spans="1:11" ht="4.5" customHeight="1" x14ac:dyDescent="0.25"/>
    <row r="5" spans="1:11" ht="18.75" customHeight="1" x14ac:dyDescent="0.25">
      <c r="A5" s="124" t="s">
        <v>4</v>
      </c>
      <c r="B5" s="124"/>
      <c r="C5" s="124"/>
      <c r="D5" s="129" t="s">
        <v>212</v>
      </c>
      <c r="E5" s="129"/>
      <c r="F5" s="129"/>
      <c r="G5" s="130" t="str">
        <f>IF(D6="12x36","Regime de trabalho:","Quantidade de HORAS/MÊS")</f>
        <v>Quantidade de HORAS/MÊS</v>
      </c>
      <c r="H5" s="130"/>
      <c r="I5" s="131">
        <f>IF(D6="12x36",D6,5*D6)</f>
        <v>200</v>
      </c>
    </row>
    <row r="6" spans="1:11" ht="18.75" customHeight="1" x14ac:dyDescent="0.25">
      <c r="A6" s="124" t="str">
        <f>IF(D6="12x36","Regime de trabalho:","Regime de trabalho (horas semanais):")</f>
        <v>Regime de trabalho (horas semanais):</v>
      </c>
      <c r="B6" s="124"/>
      <c r="C6" s="124"/>
      <c r="D6" s="124">
        <v>40</v>
      </c>
      <c r="E6" s="124"/>
      <c r="F6" s="124"/>
      <c r="G6" s="130"/>
      <c r="H6" s="130"/>
      <c r="I6" s="131"/>
    </row>
    <row r="7" spans="1:11" ht="22.5" customHeight="1" x14ac:dyDescent="0.25">
      <c r="A7" s="124" t="s">
        <v>5</v>
      </c>
      <c r="B7" s="124"/>
      <c r="C7" s="124"/>
      <c r="D7" s="125" t="s">
        <v>210</v>
      </c>
      <c r="E7" s="125"/>
      <c r="F7" s="125"/>
      <c r="G7" s="132" t="s">
        <v>6</v>
      </c>
      <c r="H7" s="132"/>
      <c r="I7" s="123" t="s">
        <v>175</v>
      </c>
    </row>
    <row r="8" spans="1:11" ht="22.5" customHeight="1" x14ac:dyDescent="0.25">
      <c r="A8" s="124" t="s">
        <v>7</v>
      </c>
      <c r="B8" s="124"/>
      <c r="C8" s="124"/>
      <c r="D8" s="125" t="s">
        <v>14</v>
      </c>
      <c r="E8" s="125"/>
      <c r="F8" s="125"/>
      <c r="G8" s="132"/>
      <c r="H8" s="132"/>
      <c r="I8" s="123"/>
    </row>
    <row r="9" spans="1:11" ht="24.75" customHeight="1" x14ac:dyDescent="0.25">
      <c r="A9" s="124" t="s">
        <v>8</v>
      </c>
      <c r="B9" s="124"/>
      <c r="C9" s="124"/>
      <c r="D9" s="124" t="s">
        <v>218</v>
      </c>
      <c r="E9" s="124"/>
      <c r="F9" s="124"/>
      <c r="G9" s="132" t="s">
        <v>9</v>
      </c>
      <c r="H9" s="132"/>
      <c r="I9" s="112" t="s">
        <v>175</v>
      </c>
    </row>
    <row r="10" spans="1:11" ht="32.25" customHeight="1" x14ac:dyDescent="0.25">
      <c r="A10" s="133" t="s">
        <v>168</v>
      </c>
      <c r="B10" s="133"/>
      <c r="C10" s="133"/>
      <c r="D10" s="133"/>
      <c r="E10" s="133"/>
      <c r="F10" s="133"/>
      <c r="G10" s="111" t="s">
        <v>10</v>
      </c>
      <c r="H10" s="114">
        <v>220</v>
      </c>
      <c r="I10" s="10">
        <v>2307.83</v>
      </c>
    </row>
    <row r="11" spans="1:11" ht="11.25" customHeight="1" x14ac:dyDescent="0.25">
      <c r="A11" s="134" t="s">
        <v>11</v>
      </c>
      <c r="B11" s="134"/>
      <c r="C11" s="134"/>
      <c r="D11" s="134"/>
      <c r="E11" s="134"/>
      <c r="F11" s="134"/>
      <c r="G11" s="114" t="str">
        <f>D9</f>
        <v>Bagé</v>
      </c>
      <c r="H11" s="114" t="s">
        <v>12</v>
      </c>
      <c r="I11" s="11">
        <v>0.05</v>
      </c>
    </row>
    <row r="12" spans="1:11" ht="15" customHeight="1" x14ac:dyDescent="0.25">
      <c r="A12" s="134" t="s">
        <v>13</v>
      </c>
      <c r="B12" s="134"/>
      <c r="C12" s="134"/>
      <c r="D12" s="134"/>
      <c r="E12" s="134"/>
      <c r="F12" s="134"/>
      <c r="G12" s="135" t="s">
        <v>14</v>
      </c>
      <c r="H12" s="114" t="s">
        <v>15</v>
      </c>
      <c r="I12" s="10">
        <v>5.5</v>
      </c>
    </row>
    <row r="13" spans="1:11" x14ac:dyDescent="0.25">
      <c r="A13" s="134"/>
      <c r="B13" s="134"/>
      <c r="C13" s="134"/>
      <c r="D13" s="134"/>
      <c r="E13" s="134"/>
      <c r="F13" s="134"/>
      <c r="G13" s="135"/>
      <c r="H13" s="114" t="s">
        <v>16</v>
      </c>
      <c r="I13" s="12">
        <v>22</v>
      </c>
    </row>
    <row r="14" spans="1:11" x14ac:dyDescent="0.25">
      <c r="A14" s="134"/>
      <c r="B14" s="134"/>
      <c r="C14" s="134"/>
      <c r="D14" s="134"/>
      <c r="E14" s="134"/>
      <c r="F14" s="134"/>
      <c r="G14" s="135"/>
      <c r="H14" s="114" t="s">
        <v>17</v>
      </c>
      <c r="I14" s="112">
        <v>0.06</v>
      </c>
    </row>
    <row r="15" spans="1:11" ht="11.25" customHeight="1" x14ac:dyDescent="0.25">
      <c r="A15" s="134" t="s">
        <v>167</v>
      </c>
      <c r="B15" s="134"/>
      <c r="C15" s="134"/>
      <c r="D15" s="134"/>
      <c r="E15" s="134"/>
      <c r="F15" s="134"/>
      <c r="G15" s="135" t="s">
        <v>14</v>
      </c>
      <c r="H15" s="114" t="s">
        <v>15</v>
      </c>
      <c r="I15" s="10">
        <v>27.15</v>
      </c>
    </row>
    <row r="16" spans="1:11" ht="11.25" customHeight="1" x14ac:dyDescent="0.25">
      <c r="A16" s="134"/>
      <c r="B16" s="134"/>
      <c r="C16" s="134"/>
      <c r="D16" s="134"/>
      <c r="E16" s="134"/>
      <c r="F16" s="134"/>
      <c r="G16" s="135"/>
      <c r="H16" s="114" t="s">
        <v>16</v>
      </c>
      <c r="I16" s="12">
        <v>22</v>
      </c>
    </row>
    <row r="17" spans="1:9" x14ac:dyDescent="0.25">
      <c r="A17" s="134"/>
      <c r="B17" s="134"/>
      <c r="C17" s="134"/>
      <c r="D17" s="134"/>
      <c r="E17" s="134"/>
      <c r="F17" s="134"/>
      <c r="G17" s="135"/>
      <c r="H17" s="114" t="s">
        <v>17</v>
      </c>
      <c r="I17" s="112">
        <v>0.19</v>
      </c>
    </row>
    <row r="18" spans="1:9" ht="11.25" customHeight="1" x14ac:dyDescent="0.25">
      <c r="A18" s="134" t="s">
        <v>19</v>
      </c>
      <c r="B18" s="134"/>
      <c r="C18" s="134"/>
      <c r="D18" s="134"/>
      <c r="E18" s="134"/>
      <c r="F18" s="134"/>
      <c r="G18" s="135" t="s">
        <v>14</v>
      </c>
      <c r="H18" s="114" t="s">
        <v>15</v>
      </c>
      <c r="I18" s="10" t="s">
        <v>175</v>
      </c>
    </row>
    <row r="19" spans="1:9" x14ac:dyDescent="0.25">
      <c r="A19" s="134"/>
      <c r="B19" s="134"/>
      <c r="C19" s="134"/>
      <c r="D19" s="134"/>
      <c r="E19" s="134"/>
      <c r="F19" s="134"/>
      <c r="G19" s="135"/>
      <c r="H19" s="114" t="s">
        <v>16</v>
      </c>
      <c r="I19" s="12" t="s">
        <v>175</v>
      </c>
    </row>
    <row r="20" spans="1:9" x14ac:dyDescent="0.25">
      <c r="A20" s="140"/>
      <c r="B20" s="140"/>
      <c r="C20" s="140"/>
      <c r="D20" s="140"/>
      <c r="E20" s="140"/>
      <c r="F20" s="140"/>
      <c r="G20" s="135"/>
      <c r="H20" s="114" t="s">
        <v>17</v>
      </c>
      <c r="I20" s="112" t="s">
        <v>175</v>
      </c>
    </row>
    <row r="21" spans="1:9" ht="14.25" customHeight="1" x14ac:dyDescent="0.25">
      <c r="A21" s="139" t="s">
        <v>194</v>
      </c>
      <c r="B21" s="139"/>
      <c r="C21" s="139"/>
      <c r="D21" s="139"/>
      <c r="E21" s="139"/>
      <c r="F21" s="139"/>
      <c r="G21" s="114" t="s">
        <v>14</v>
      </c>
      <c r="H21" s="116" t="s">
        <v>20</v>
      </c>
      <c r="I21" s="98">
        <v>80</v>
      </c>
    </row>
    <row r="22" spans="1:9" ht="14.25" customHeight="1" x14ac:dyDescent="0.25">
      <c r="A22" s="139" t="s">
        <v>193</v>
      </c>
      <c r="B22" s="139"/>
      <c r="C22" s="139"/>
      <c r="D22" s="139"/>
      <c r="E22" s="139"/>
      <c r="F22" s="139"/>
      <c r="G22" s="114" t="s">
        <v>14</v>
      </c>
      <c r="H22" s="116" t="s">
        <v>20</v>
      </c>
      <c r="I22" s="98">
        <v>25.52</v>
      </c>
    </row>
    <row r="23" spans="1:9" ht="14.25" customHeight="1" x14ac:dyDescent="0.25">
      <c r="A23" s="134" t="s">
        <v>169</v>
      </c>
      <c r="B23" s="136"/>
      <c r="C23" s="136"/>
      <c r="D23" s="136"/>
      <c r="E23" s="136"/>
      <c r="F23" s="137"/>
      <c r="G23" s="97" t="s">
        <v>14</v>
      </c>
      <c r="H23" s="116" t="s">
        <v>20</v>
      </c>
      <c r="I23" s="14" t="s">
        <v>175</v>
      </c>
    </row>
    <row r="24" spans="1:9" ht="22.5" customHeight="1" x14ac:dyDescent="0.25">
      <c r="A24" s="138" t="s">
        <v>21</v>
      </c>
      <c r="B24" s="138"/>
      <c r="C24" s="138"/>
      <c r="D24" s="138"/>
      <c r="E24" s="138"/>
      <c r="F24" s="138"/>
      <c r="G24" s="116"/>
      <c r="H24" s="116" t="s">
        <v>22</v>
      </c>
      <c r="I24" s="16" t="s">
        <v>175</v>
      </c>
    </row>
    <row r="25" spans="1:9" ht="34.5" customHeight="1" x14ac:dyDescent="0.25">
      <c r="A25" s="139" t="s">
        <v>23</v>
      </c>
      <c r="B25" s="139"/>
      <c r="C25" s="139"/>
      <c r="D25" s="139"/>
      <c r="E25" s="139"/>
      <c r="F25" s="139"/>
      <c r="G25" s="114"/>
      <c r="H25" s="114" t="s">
        <v>24</v>
      </c>
      <c r="I25" s="10">
        <f>I38</f>
        <v>2098.0272727272727</v>
      </c>
    </row>
    <row r="26" spans="1:9" ht="15" customHeight="1" x14ac:dyDescent="0.25">
      <c r="A26" s="139" t="s">
        <v>25</v>
      </c>
      <c r="B26" s="139"/>
      <c r="C26" s="139"/>
      <c r="D26" s="139"/>
      <c r="E26" s="139"/>
      <c r="F26" s="139"/>
      <c r="G26" s="116"/>
      <c r="H26" s="17" t="s">
        <v>26</v>
      </c>
      <c r="I26" s="18" t="s">
        <v>175</v>
      </c>
    </row>
    <row r="27" spans="1:9" ht="15" customHeight="1" x14ac:dyDescent="0.25">
      <c r="A27" s="139"/>
      <c r="B27" s="139"/>
      <c r="C27" s="139"/>
      <c r="D27" s="139"/>
      <c r="E27" s="139"/>
      <c r="F27" s="139"/>
      <c r="G27" s="116"/>
      <c r="H27" s="19" t="s">
        <v>27</v>
      </c>
      <c r="I27" s="112" t="s">
        <v>175</v>
      </c>
    </row>
    <row r="28" spans="1:9" ht="26.25" customHeight="1" x14ac:dyDescent="0.25">
      <c r="A28" s="139" t="s">
        <v>28</v>
      </c>
      <c r="B28" s="139"/>
      <c r="C28" s="139"/>
      <c r="D28" s="139"/>
      <c r="E28" s="139"/>
      <c r="F28" s="139"/>
      <c r="G28" s="116"/>
      <c r="H28" s="114" t="s">
        <v>26</v>
      </c>
      <c r="I28" s="18" t="s">
        <v>175</v>
      </c>
    </row>
    <row r="29" spans="1:9" ht="35.25" customHeight="1" x14ac:dyDescent="0.25">
      <c r="A29" s="139" t="s">
        <v>29</v>
      </c>
      <c r="B29" s="139"/>
      <c r="C29" s="139"/>
      <c r="D29" s="139"/>
      <c r="E29" s="139"/>
      <c r="F29" s="139"/>
      <c r="G29" s="114"/>
      <c r="H29" s="111" t="s">
        <v>22</v>
      </c>
      <c r="I29" s="112">
        <v>0.1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>
        <v>10</v>
      </c>
    </row>
    <row r="31" spans="1:9" ht="1.1499999999999999" customHeight="1" x14ac:dyDescent="0.25">
      <c r="A31" s="142"/>
      <c r="B31" s="142"/>
      <c r="C31" s="142"/>
      <c r="D31" s="142"/>
      <c r="E31" s="142"/>
      <c r="F31" s="142"/>
      <c r="G31" s="142"/>
      <c r="H31" s="142"/>
      <c r="I31" s="142"/>
    </row>
    <row r="32" spans="1:9" ht="1.1499999999999999" customHeight="1" x14ac:dyDescent="0.25">
      <c r="A32" s="142"/>
      <c r="B32" s="142"/>
      <c r="C32" s="142"/>
      <c r="D32" s="142"/>
      <c r="E32" s="142"/>
      <c r="F32" s="142"/>
      <c r="G32" s="142"/>
      <c r="H32" s="142"/>
      <c r="I32" s="142"/>
    </row>
    <row r="33" spans="1:10" ht="1.1499999999999999" customHeight="1" x14ac:dyDescent="0.25">
      <c r="A33" s="142"/>
      <c r="B33" s="142"/>
      <c r="C33" s="142"/>
      <c r="D33" s="142"/>
      <c r="E33" s="142"/>
      <c r="F33" s="142"/>
      <c r="G33" s="142"/>
      <c r="H33" s="142"/>
      <c r="I33" s="142"/>
    </row>
    <row r="34" spans="1:10" ht="1.1499999999999999" customHeight="1" x14ac:dyDescent="0.25">
      <c r="A34" s="142"/>
      <c r="B34" s="142"/>
      <c r="C34" s="142"/>
      <c r="D34" s="142"/>
      <c r="E34" s="142"/>
      <c r="F34" s="142"/>
      <c r="G34" s="142"/>
      <c r="H34" s="142"/>
      <c r="I34" s="142"/>
    </row>
    <row r="35" spans="1:10" ht="1.1499999999999999" customHeight="1" x14ac:dyDescent="0.25">
      <c r="A35" s="143"/>
      <c r="B35" s="143"/>
      <c r="C35" s="143"/>
      <c r="D35" s="143"/>
      <c r="E35" s="143"/>
      <c r="F35" s="143"/>
      <c r="G35" s="143"/>
      <c r="H35" s="143"/>
      <c r="I35" s="143"/>
    </row>
    <row r="36" spans="1:10" ht="8.25" customHeight="1" x14ac:dyDescent="0.25">
      <c r="A36" s="144" t="s">
        <v>30</v>
      </c>
      <c r="B36" s="144"/>
      <c r="C36" s="144"/>
      <c r="D36" s="144"/>
      <c r="E36" s="144"/>
      <c r="F36" s="144"/>
      <c r="G36" s="144"/>
      <c r="H36" s="144"/>
      <c r="I36" s="144"/>
    </row>
    <row r="37" spans="1:10" ht="33.75" customHeight="1" x14ac:dyDescent="0.25">
      <c r="A37" s="20" t="s">
        <v>31</v>
      </c>
      <c r="B37" s="145" t="s">
        <v>32</v>
      </c>
      <c r="C37" s="145"/>
      <c r="D37" s="145"/>
      <c r="E37" s="145"/>
      <c r="F37" s="145"/>
      <c r="G37" s="145"/>
      <c r="H37" s="20" t="s">
        <v>33</v>
      </c>
      <c r="I37" s="20" t="s">
        <v>34</v>
      </c>
    </row>
    <row r="38" spans="1:10" ht="15" customHeight="1" x14ac:dyDescent="0.25">
      <c r="A38" s="106">
        <v>1</v>
      </c>
      <c r="B38" s="125" t="s">
        <v>35</v>
      </c>
      <c r="C38" s="125"/>
      <c r="D38" s="125"/>
      <c r="E38" s="125"/>
      <c r="F38" s="125"/>
      <c r="G38" s="125"/>
      <c r="H38" s="21">
        <f t="shared" ref="H38:H45" si="0">I38/$I$46</f>
        <v>1</v>
      </c>
      <c r="I38" s="121">
        <f>IF(D6="12x36",I10,I10/H10*I5)</f>
        <v>2098.0272727272727</v>
      </c>
    </row>
    <row r="39" spans="1:10" ht="15" customHeight="1" x14ac:dyDescent="0.25">
      <c r="A39" s="106">
        <f t="shared" ref="A39:A45" si="1">A38+1</f>
        <v>2</v>
      </c>
      <c r="B39" s="125" t="s">
        <v>36</v>
      </c>
      <c r="C39" s="125"/>
      <c r="D39" s="125"/>
      <c r="E39" s="125"/>
      <c r="F39" s="125"/>
      <c r="G39" s="125"/>
      <c r="H39" s="21">
        <f t="shared" si="0"/>
        <v>0</v>
      </c>
      <c r="I39" s="121">
        <f>IF(I9=30%,I38*I9,0)</f>
        <v>0</v>
      </c>
    </row>
    <row r="40" spans="1:10" ht="15" customHeight="1" x14ac:dyDescent="0.25">
      <c r="A40" s="106">
        <f t="shared" si="1"/>
        <v>3</v>
      </c>
      <c r="B40" s="125" t="s">
        <v>199</v>
      </c>
      <c r="C40" s="125"/>
      <c r="D40" s="125"/>
      <c r="E40" s="125"/>
      <c r="F40" s="125"/>
      <c r="G40" s="125"/>
      <c r="H40" s="21">
        <f t="shared" si="0"/>
        <v>0</v>
      </c>
      <c r="I40" s="121">
        <f>IF(I7=10%,I25*I7,0)</f>
        <v>0</v>
      </c>
    </row>
    <row r="41" spans="1:10" ht="15" customHeight="1" x14ac:dyDescent="0.25">
      <c r="A41" s="106">
        <f t="shared" si="1"/>
        <v>4</v>
      </c>
      <c r="B41" s="125" t="s">
        <v>198</v>
      </c>
      <c r="C41" s="125"/>
      <c r="D41" s="125"/>
      <c r="E41" s="125"/>
      <c r="F41" s="125"/>
      <c r="G41" s="125"/>
      <c r="H41" s="21">
        <f t="shared" si="0"/>
        <v>0</v>
      </c>
      <c r="I41" s="121">
        <f>IF(I7=20%,I25*I7,0)</f>
        <v>0</v>
      </c>
    </row>
    <row r="42" spans="1:10" ht="15" customHeight="1" x14ac:dyDescent="0.25">
      <c r="A42" s="106">
        <f t="shared" si="1"/>
        <v>5</v>
      </c>
      <c r="B42" s="125" t="s">
        <v>197</v>
      </c>
      <c r="C42" s="125"/>
      <c r="D42" s="125"/>
      <c r="E42" s="125"/>
      <c r="F42" s="125"/>
      <c r="G42" s="125"/>
      <c r="H42" s="21">
        <f t="shared" si="0"/>
        <v>0</v>
      </c>
      <c r="I42" s="121">
        <f>IF(I7=40%,I25*I7,0)</f>
        <v>0</v>
      </c>
    </row>
    <row r="43" spans="1:10" ht="15" customHeight="1" x14ac:dyDescent="0.25">
      <c r="A43" s="106">
        <f t="shared" si="1"/>
        <v>6</v>
      </c>
      <c r="B43" s="125" t="s">
        <v>162</v>
      </c>
      <c r="C43" s="125"/>
      <c r="D43" s="125"/>
      <c r="E43" s="125"/>
      <c r="F43" s="125"/>
      <c r="G43" s="125"/>
      <c r="H43" s="21">
        <f t="shared" si="0"/>
        <v>0</v>
      </c>
      <c r="I43" s="121">
        <f>IF(I24="Não aplicável",0,I38*I24)</f>
        <v>0</v>
      </c>
    </row>
    <row r="44" spans="1:10" ht="15" customHeight="1" x14ac:dyDescent="0.25">
      <c r="A44" s="106">
        <f t="shared" si="1"/>
        <v>7</v>
      </c>
      <c r="B44" s="125" t="s">
        <v>37</v>
      </c>
      <c r="C44" s="125"/>
      <c r="D44" s="125"/>
      <c r="E44" s="125"/>
      <c r="F44" s="125"/>
      <c r="G44" s="125"/>
      <c r="H44" s="21">
        <f t="shared" si="0"/>
        <v>0</v>
      </c>
      <c r="I44" s="121">
        <f>IF(I26="Não aplicável",0,(I38+I39+I40+I41+I42+I43)/I5*I26*(1+I27))</f>
        <v>0</v>
      </c>
    </row>
    <row r="45" spans="1:10" ht="23.25" customHeight="1" x14ac:dyDescent="0.25">
      <c r="A45" s="106">
        <f t="shared" si="1"/>
        <v>8</v>
      </c>
      <c r="B45" s="125" t="s">
        <v>38</v>
      </c>
      <c r="C45" s="125"/>
      <c r="D45" s="125"/>
      <c r="E45" s="125"/>
      <c r="F45" s="125"/>
      <c r="G45" s="125"/>
      <c r="H45" s="21">
        <f t="shared" si="0"/>
        <v>0</v>
      </c>
      <c r="I45" s="121">
        <f>IF(I26="Não aplicável",0,I26/I13*5*(I10/H10*(1+I27)))</f>
        <v>0</v>
      </c>
    </row>
    <row r="46" spans="1:10" s="26" customFormat="1" ht="15" customHeight="1" x14ac:dyDescent="0.25">
      <c r="A46" s="141" t="s">
        <v>39</v>
      </c>
      <c r="B46" s="141"/>
      <c r="C46" s="141"/>
      <c r="D46" s="141"/>
      <c r="E46" s="141"/>
      <c r="F46" s="141"/>
      <c r="G46" s="141"/>
      <c r="H46" s="23">
        <f>SUM(H38:H45)</f>
        <v>1</v>
      </c>
      <c r="I46" s="24">
        <f>SUM(I38:I45)</f>
        <v>2098.0272727272727</v>
      </c>
      <c r="J46" s="25"/>
    </row>
    <row r="47" spans="1:10" s="26" customFormat="1" ht="34.9" customHeight="1" x14ac:dyDescent="0.25">
      <c r="A47" s="146" t="s">
        <v>140</v>
      </c>
      <c r="B47" s="149" t="s">
        <v>196</v>
      </c>
      <c r="C47" s="149"/>
      <c r="D47" s="149"/>
      <c r="E47" s="149"/>
      <c r="F47" s="149"/>
      <c r="G47" s="149"/>
      <c r="H47" s="149"/>
      <c r="I47" s="149"/>
      <c r="J47" s="25"/>
    </row>
    <row r="48" spans="1:10" s="26" customFormat="1" ht="1.1499999999999999" customHeight="1" x14ac:dyDescent="0.25">
      <c r="A48" s="147"/>
      <c r="B48" s="150"/>
      <c r="C48" s="150"/>
      <c r="D48" s="150"/>
      <c r="E48" s="150"/>
      <c r="F48" s="150"/>
      <c r="G48" s="150"/>
      <c r="H48" s="150"/>
      <c r="I48" s="150"/>
      <c r="J48" s="25"/>
    </row>
    <row r="49" spans="1:10" s="26" customFormat="1" ht="1.1499999999999999" customHeight="1" x14ac:dyDescent="0.25">
      <c r="A49" s="147"/>
      <c r="B49" s="150"/>
      <c r="C49" s="150"/>
      <c r="D49" s="150"/>
      <c r="E49" s="150"/>
      <c r="F49" s="150"/>
      <c r="G49" s="150"/>
      <c r="H49" s="150"/>
      <c r="I49" s="150"/>
      <c r="J49" s="25"/>
    </row>
    <row r="50" spans="1:10" s="26" customFormat="1" ht="1.1499999999999999" customHeight="1" x14ac:dyDescent="0.25">
      <c r="A50" s="147"/>
      <c r="B50" s="150"/>
      <c r="C50" s="150"/>
      <c r="D50" s="150"/>
      <c r="E50" s="150"/>
      <c r="F50" s="150"/>
      <c r="G50" s="150"/>
      <c r="H50" s="150"/>
      <c r="I50" s="150"/>
      <c r="J50" s="25"/>
    </row>
    <row r="51" spans="1:10" s="26" customFormat="1" ht="1.1499999999999999" customHeight="1" x14ac:dyDescent="0.25">
      <c r="A51" s="147"/>
      <c r="B51" s="150"/>
      <c r="C51" s="150"/>
      <c r="D51" s="150"/>
      <c r="E51" s="150"/>
      <c r="F51" s="150"/>
      <c r="G51" s="150"/>
      <c r="H51" s="150"/>
      <c r="I51" s="150"/>
      <c r="J51" s="25"/>
    </row>
    <row r="52" spans="1:10" s="26" customFormat="1" ht="1.1499999999999999" customHeight="1" x14ac:dyDescent="0.25">
      <c r="A52" s="147"/>
      <c r="B52" s="150"/>
      <c r="C52" s="150"/>
      <c r="D52" s="150"/>
      <c r="E52" s="150"/>
      <c r="F52" s="150"/>
      <c r="G52" s="150"/>
      <c r="H52" s="150"/>
      <c r="I52" s="150"/>
      <c r="J52" s="25"/>
    </row>
    <row r="53" spans="1:10" s="26" customFormat="1" ht="1.1499999999999999" customHeight="1" x14ac:dyDescent="0.25">
      <c r="A53" s="147"/>
      <c r="B53" s="150"/>
      <c r="C53" s="150"/>
      <c r="D53" s="150"/>
      <c r="E53" s="150"/>
      <c r="F53" s="150"/>
      <c r="G53" s="150"/>
      <c r="H53" s="150"/>
      <c r="I53" s="150"/>
      <c r="J53" s="25"/>
    </row>
    <row r="54" spans="1:10" s="26" customFormat="1" ht="1.1499999999999999" customHeight="1" x14ac:dyDescent="0.25">
      <c r="A54" s="147"/>
      <c r="B54" s="150"/>
      <c r="C54" s="150"/>
      <c r="D54" s="150"/>
      <c r="E54" s="150"/>
      <c r="F54" s="150"/>
      <c r="G54" s="150"/>
      <c r="H54" s="150"/>
      <c r="I54" s="150"/>
      <c r="J54" s="25"/>
    </row>
    <row r="55" spans="1:10" s="26" customFormat="1" ht="1.1499999999999999" customHeight="1" x14ac:dyDescent="0.25">
      <c r="A55" s="147"/>
      <c r="B55" s="150"/>
      <c r="C55" s="150"/>
      <c r="D55" s="150"/>
      <c r="E55" s="150"/>
      <c r="F55" s="150"/>
      <c r="G55" s="150"/>
      <c r="H55" s="150"/>
      <c r="I55" s="150"/>
      <c r="J55" s="25"/>
    </row>
    <row r="56" spans="1:10" ht="1.1499999999999999" customHeight="1" x14ac:dyDescent="0.25">
      <c r="A56" s="148"/>
      <c r="B56" s="151"/>
      <c r="C56" s="151"/>
      <c r="D56" s="151"/>
      <c r="E56" s="151"/>
      <c r="F56" s="151"/>
      <c r="G56" s="151"/>
      <c r="H56" s="151"/>
      <c r="I56" s="151"/>
    </row>
    <row r="57" spans="1:10" ht="33.75" customHeight="1" x14ac:dyDescent="0.25">
      <c r="A57" s="20" t="s">
        <v>40</v>
      </c>
      <c r="B57" s="145" t="s">
        <v>41</v>
      </c>
      <c r="C57" s="145"/>
      <c r="D57" s="145"/>
      <c r="E57" s="145"/>
      <c r="F57" s="145"/>
      <c r="G57" s="145"/>
      <c r="H57" s="20" t="s">
        <v>33</v>
      </c>
      <c r="I57" s="20" t="s">
        <v>34</v>
      </c>
    </row>
    <row r="58" spans="1:10" ht="15" customHeight="1" x14ac:dyDescent="0.25">
      <c r="A58" s="106">
        <v>1</v>
      </c>
      <c r="B58" s="125" t="s">
        <v>42</v>
      </c>
      <c r="C58" s="125"/>
      <c r="D58" s="125"/>
      <c r="E58" s="125"/>
      <c r="F58" s="125"/>
      <c r="G58" s="125"/>
      <c r="H58" s="21">
        <v>0.2</v>
      </c>
      <c r="I58" s="121">
        <f t="shared" ref="I58:I65" si="2">$I$46*H58</f>
        <v>419.60545454545456</v>
      </c>
    </row>
    <row r="59" spans="1:10" ht="15" customHeight="1" x14ac:dyDescent="0.25">
      <c r="A59" s="106">
        <v>2</v>
      </c>
      <c r="B59" s="125" t="s">
        <v>43</v>
      </c>
      <c r="C59" s="125"/>
      <c r="D59" s="125"/>
      <c r="E59" s="125"/>
      <c r="F59" s="125"/>
      <c r="G59" s="125"/>
      <c r="H59" s="21">
        <v>1.4999999999999999E-2</v>
      </c>
      <c r="I59" s="121">
        <f t="shared" si="2"/>
        <v>31.47040909090909</v>
      </c>
    </row>
    <row r="60" spans="1:10" ht="15" customHeight="1" x14ac:dyDescent="0.25">
      <c r="A60" s="106">
        <v>3</v>
      </c>
      <c r="B60" s="125" t="s">
        <v>44</v>
      </c>
      <c r="C60" s="125"/>
      <c r="D60" s="125"/>
      <c r="E60" s="125"/>
      <c r="F60" s="125"/>
      <c r="G60" s="125"/>
      <c r="H60" s="21">
        <v>0.01</v>
      </c>
      <c r="I60" s="121">
        <f t="shared" si="2"/>
        <v>20.980272727272727</v>
      </c>
    </row>
    <row r="61" spans="1:10" ht="15" customHeight="1" x14ac:dyDescent="0.25">
      <c r="A61" s="106">
        <v>4</v>
      </c>
      <c r="B61" s="125" t="s">
        <v>45</v>
      </c>
      <c r="C61" s="125"/>
      <c r="D61" s="125"/>
      <c r="E61" s="125"/>
      <c r="F61" s="125"/>
      <c r="G61" s="125"/>
      <c r="H61" s="21">
        <v>2E-3</v>
      </c>
      <c r="I61" s="121">
        <f t="shared" si="2"/>
        <v>4.1960545454545457</v>
      </c>
    </row>
    <row r="62" spans="1:10" ht="15" customHeight="1" x14ac:dyDescent="0.25">
      <c r="A62" s="106">
        <v>5</v>
      </c>
      <c r="B62" s="125" t="s">
        <v>46</v>
      </c>
      <c r="C62" s="125"/>
      <c r="D62" s="125"/>
      <c r="E62" s="125"/>
      <c r="F62" s="125"/>
      <c r="G62" s="125"/>
      <c r="H62" s="21">
        <v>2.5000000000000001E-2</v>
      </c>
      <c r="I62" s="121">
        <f t="shared" si="2"/>
        <v>52.45068181818182</v>
      </c>
    </row>
    <row r="63" spans="1:10" ht="15" customHeight="1" x14ac:dyDescent="0.25">
      <c r="A63" s="106">
        <v>6</v>
      </c>
      <c r="B63" s="125" t="s">
        <v>47</v>
      </c>
      <c r="C63" s="125"/>
      <c r="D63" s="125"/>
      <c r="E63" s="125"/>
      <c r="F63" s="125"/>
      <c r="G63" s="125"/>
      <c r="H63" s="21">
        <v>0.08</v>
      </c>
      <c r="I63" s="121">
        <f t="shared" si="2"/>
        <v>167.84218181818181</v>
      </c>
    </row>
    <row r="64" spans="1:10" ht="15" customHeight="1" x14ac:dyDescent="0.25">
      <c r="A64" s="106">
        <v>7</v>
      </c>
      <c r="B64" s="125" t="s">
        <v>201</v>
      </c>
      <c r="C64" s="125"/>
      <c r="D64" s="125"/>
      <c r="E64" s="125"/>
      <c r="F64" s="125"/>
      <c r="G64" s="125"/>
      <c r="H64" s="21">
        <v>0.03</v>
      </c>
      <c r="I64" s="121">
        <f t="shared" si="2"/>
        <v>62.94081818181818</v>
      </c>
    </row>
    <row r="65" spans="1:10" ht="15" customHeight="1" x14ac:dyDescent="0.25">
      <c r="A65" s="106">
        <v>8</v>
      </c>
      <c r="B65" s="125" t="s">
        <v>48</v>
      </c>
      <c r="C65" s="125"/>
      <c r="D65" s="125"/>
      <c r="E65" s="125"/>
      <c r="F65" s="125"/>
      <c r="G65" s="125"/>
      <c r="H65" s="21">
        <v>6.0000000000000001E-3</v>
      </c>
      <c r="I65" s="121">
        <f t="shared" si="2"/>
        <v>12.588163636363637</v>
      </c>
    </row>
    <row r="66" spans="1:10" s="26" customFormat="1" ht="15" customHeight="1" x14ac:dyDescent="0.25">
      <c r="A66" s="141" t="s">
        <v>49</v>
      </c>
      <c r="B66" s="141"/>
      <c r="C66" s="141"/>
      <c r="D66" s="141"/>
      <c r="E66" s="141"/>
      <c r="F66" s="141"/>
      <c r="G66" s="141"/>
      <c r="H66" s="23">
        <f>SUM(H58:H65)</f>
        <v>0.3680000000000001</v>
      </c>
      <c r="I66" s="24">
        <f>SUM(I58:I65)</f>
        <v>772.07403636363642</v>
      </c>
      <c r="J66" s="25"/>
    </row>
    <row r="67" spans="1:10" ht="15" customHeight="1" x14ac:dyDescent="0.25">
      <c r="A67" s="146" t="s">
        <v>200</v>
      </c>
      <c r="B67" s="152" t="s">
        <v>50</v>
      </c>
      <c r="C67" s="152"/>
      <c r="D67" s="152"/>
      <c r="E67" s="152"/>
      <c r="F67" s="152"/>
      <c r="G67" s="152"/>
      <c r="H67" s="152"/>
      <c r="I67" s="152"/>
    </row>
    <row r="68" spans="1:10" ht="30.75" customHeight="1" x14ac:dyDescent="0.25">
      <c r="A68" s="148"/>
      <c r="B68" s="153" t="s">
        <v>51</v>
      </c>
      <c r="C68" s="153"/>
      <c r="D68" s="153"/>
      <c r="E68" s="153"/>
      <c r="F68" s="153"/>
      <c r="G68" s="153"/>
      <c r="H68" s="153"/>
      <c r="I68" s="153"/>
    </row>
    <row r="69" spans="1:10" ht="33.75" customHeight="1" x14ac:dyDescent="0.25">
      <c r="A69" s="20" t="s">
        <v>52</v>
      </c>
      <c r="B69" s="154" t="s">
        <v>53</v>
      </c>
      <c r="C69" s="154"/>
      <c r="D69" s="154"/>
      <c r="E69" s="154"/>
      <c r="F69" s="154"/>
      <c r="G69" s="154"/>
      <c r="H69" s="105" t="s">
        <v>33</v>
      </c>
      <c r="I69" s="105" t="s">
        <v>34</v>
      </c>
    </row>
    <row r="70" spans="1:10" ht="15" customHeight="1" x14ac:dyDescent="0.25">
      <c r="A70" s="106">
        <v>1</v>
      </c>
      <c r="B70" s="125" t="s">
        <v>54</v>
      </c>
      <c r="C70" s="125"/>
      <c r="D70" s="125"/>
      <c r="E70" s="125"/>
      <c r="F70" s="125"/>
      <c r="G70" s="125"/>
      <c r="H70" s="21">
        <v>0.119314</v>
      </c>
      <c r="I70" s="121">
        <f t="shared" ref="I70:I77" si="3">$I$46*H70</f>
        <v>250.32402601818183</v>
      </c>
    </row>
    <row r="71" spans="1:10" ht="15" customHeight="1" x14ac:dyDescent="0.25">
      <c r="A71" s="106">
        <v>2</v>
      </c>
      <c r="B71" s="125" t="s">
        <v>202</v>
      </c>
      <c r="C71" s="125"/>
      <c r="D71" s="125"/>
      <c r="E71" s="125"/>
      <c r="F71" s="125"/>
      <c r="G71" s="125"/>
      <c r="H71" s="21">
        <v>2.0479000000000001E-2</v>
      </c>
      <c r="I71" s="121">
        <f t="shared" si="3"/>
        <v>42.96550051818182</v>
      </c>
    </row>
    <row r="72" spans="1:10" ht="15" customHeight="1" x14ac:dyDescent="0.25">
      <c r="A72" s="106">
        <v>3</v>
      </c>
      <c r="B72" s="125" t="s">
        <v>181</v>
      </c>
      <c r="C72" s="125"/>
      <c r="D72" s="125"/>
      <c r="E72" s="125"/>
      <c r="F72" s="125"/>
      <c r="G72" s="125"/>
      <c r="H72" s="21">
        <v>1.2123E-2</v>
      </c>
      <c r="I72" s="121">
        <f t="shared" si="3"/>
        <v>25.434384627272728</v>
      </c>
    </row>
    <row r="73" spans="1:10" ht="15" customHeight="1" x14ac:dyDescent="0.25">
      <c r="A73" s="106">
        <v>4</v>
      </c>
      <c r="B73" s="125" t="s">
        <v>55</v>
      </c>
      <c r="C73" s="125"/>
      <c r="D73" s="125"/>
      <c r="E73" s="125"/>
      <c r="F73" s="125"/>
      <c r="G73" s="125"/>
      <c r="H73" s="21">
        <v>1.1436E-2</v>
      </c>
      <c r="I73" s="121">
        <f t="shared" si="3"/>
        <v>23.993039890909092</v>
      </c>
    </row>
    <row r="74" spans="1:10" ht="15" customHeight="1" x14ac:dyDescent="0.25">
      <c r="A74" s="106">
        <v>5</v>
      </c>
      <c r="B74" s="125" t="s">
        <v>56</v>
      </c>
      <c r="C74" s="125"/>
      <c r="D74" s="125"/>
      <c r="E74" s="125"/>
      <c r="F74" s="125"/>
      <c r="G74" s="125"/>
      <c r="H74" s="21">
        <v>1.74E-4</v>
      </c>
      <c r="I74" s="121">
        <f t="shared" si="3"/>
        <v>0.36505674545454547</v>
      </c>
    </row>
    <row r="75" spans="1:10" ht="15" customHeight="1" x14ac:dyDescent="0.25">
      <c r="A75" s="106">
        <v>6</v>
      </c>
      <c r="B75" s="125" t="s">
        <v>57</v>
      </c>
      <c r="C75" s="125"/>
      <c r="D75" s="125"/>
      <c r="E75" s="125"/>
      <c r="F75" s="125"/>
      <c r="G75" s="125"/>
      <c r="H75" s="21">
        <v>4.4200000000000001E-4</v>
      </c>
      <c r="I75" s="121">
        <f t="shared" si="3"/>
        <v>0.92732805454545453</v>
      </c>
    </row>
    <row r="76" spans="1:10" ht="15" customHeight="1" x14ac:dyDescent="0.25">
      <c r="A76" s="106">
        <v>7</v>
      </c>
      <c r="B76" s="125" t="s">
        <v>58</v>
      </c>
      <c r="C76" s="125"/>
      <c r="D76" s="125"/>
      <c r="E76" s="125"/>
      <c r="F76" s="125"/>
      <c r="G76" s="125"/>
      <c r="H76" s="21">
        <v>1.85E-4</v>
      </c>
      <c r="I76" s="121">
        <f t="shared" si="3"/>
        <v>0.38813504545454547</v>
      </c>
    </row>
    <row r="77" spans="1:10" ht="15" customHeight="1" x14ac:dyDescent="0.25">
      <c r="A77" s="106">
        <v>8</v>
      </c>
      <c r="B77" s="125" t="s">
        <v>59</v>
      </c>
      <c r="C77" s="125"/>
      <c r="D77" s="125"/>
      <c r="E77" s="125"/>
      <c r="F77" s="125"/>
      <c r="G77" s="125"/>
      <c r="H77" s="21">
        <v>9.0789999999999996E-2</v>
      </c>
      <c r="I77" s="121">
        <f t="shared" si="3"/>
        <v>190.47989609090908</v>
      </c>
    </row>
    <row r="78" spans="1:10" s="26" customFormat="1" ht="15" customHeight="1" x14ac:dyDescent="0.25">
      <c r="A78" s="141" t="s">
        <v>60</v>
      </c>
      <c r="B78" s="141"/>
      <c r="C78" s="141"/>
      <c r="D78" s="141"/>
      <c r="E78" s="141"/>
      <c r="F78" s="141"/>
      <c r="G78" s="141"/>
      <c r="H78" s="23">
        <f>SUM(H70:H77)</f>
        <v>0.25494299999999998</v>
      </c>
      <c r="I78" s="24">
        <f>SUM(I70:I77)</f>
        <v>534.87736699090908</v>
      </c>
      <c r="J78" s="25"/>
    </row>
    <row r="79" spans="1:10" ht="11.25" customHeight="1" x14ac:dyDescent="0.25">
      <c r="A79" s="27" t="s">
        <v>61</v>
      </c>
      <c r="B79" s="152" t="s">
        <v>62</v>
      </c>
      <c r="C79" s="152"/>
      <c r="D79" s="152"/>
      <c r="E79" s="152"/>
      <c r="F79" s="152"/>
      <c r="G79" s="152"/>
      <c r="H79" s="152"/>
      <c r="I79" s="152"/>
    </row>
    <row r="80" spans="1:10" ht="15" customHeight="1" x14ac:dyDescent="0.25">
      <c r="A80" s="27" t="s">
        <v>63</v>
      </c>
      <c r="B80" s="153" t="s">
        <v>64</v>
      </c>
      <c r="C80" s="153"/>
      <c r="D80" s="153"/>
      <c r="E80" s="153"/>
      <c r="F80" s="153"/>
      <c r="G80" s="153"/>
      <c r="H80" s="153"/>
      <c r="I80" s="153"/>
    </row>
    <row r="81" spans="1:11" ht="33.75" customHeight="1" x14ac:dyDescent="0.25">
      <c r="A81" s="20" t="s">
        <v>65</v>
      </c>
      <c r="B81" s="145" t="s">
        <v>66</v>
      </c>
      <c r="C81" s="145"/>
      <c r="D81" s="145"/>
      <c r="E81" s="145"/>
      <c r="F81" s="145"/>
      <c r="G81" s="145"/>
      <c r="H81" s="20" t="s">
        <v>33</v>
      </c>
      <c r="I81" s="20" t="s">
        <v>34</v>
      </c>
    </row>
    <row r="82" spans="1:11" ht="15" customHeight="1" x14ac:dyDescent="0.25">
      <c r="A82" s="106">
        <v>1</v>
      </c>
      <c r="B82" s="125" t="s">
        <v>67</v>
      </c>
      <c r="C82" s="125"/>
      <c r="D82" s="125"/>
      <c r="E82" s="125"/>
      <c r="F82" s="125"/>
      <c r="G82" s="125"/>
      <c r="H82" s="21">
        <v>4.8321000000000003E-2</v>
      </c>
      <c r="I82" s="121">
        <f>$I$46*H82</f>
        <v>101.37877584545456</v>
      </c>
    </row>
    <row r="83" spans="1:11" ht="15" customHeight="1" x14ac:dyDescent="0.25">
      <c r="A83" s="106">
        <v>2</v>
      </c>
      <c r="B83" s="125" t="s">
        <v>68</v>
      </c>
      <c r="C83" s="125"/>
      <c r="D83" s="125"/>
      <c r="E83" s="125"/>
      <c r="F83" s="125"/>
      <c r="G83" s="125"/>
      <c r="H83" s="21">
        <v>3.5109999999999998E-3</v>
      </c>
      <c r="I83" s="121">
        <f>$I$46*H83</f>
        <v>7.3661737545454544</v>
      </c>
    </row>
    <row r="84" spans="1:11" ht="15" customHeight="1" x14ac:dyDescent="0.25">
      <c r="A84" s="106">
        <v>3</v>
      </c>
      <c r="B84" s="125" t="s">
        <v>69</v>
      </c>
      <c r="C84" s="125"/>
      <c r="D84" s="125"/>
      <c r="E84" s="125"/>
      <c r="F84" s="125"/>
      <c r="G84" s="125"/>
      <c r="H84" s="21">
        <v>1.9328000000000001E-2</v>
      </c>
      <c r="I84" s="121">
        <f>$I$46*H84</f>
        <v>40.550671127272729</v>
      </c>
    </row>
    <row r="85" spans="1:11" s="26" customFormat="1" ht="15" customHeight="1" x14ac:dyDescent="0.25">
      <c r="A85" s="141" t="s">
        <v>70</v>
      </c>
      <c r="B85" s="141"/>
      <c r="C85" s="141"/>
      <c r="D85" s="141"/>
      <c r="E85" s="141"/>
      <c r="F85" s="141"/>
      <c r="G85" s="141"/>
      <c r="H85" s="23">
        <f>SUM(H82:H84)</f>
        <v>7.1160000000000001E-2</v>
      </c>
      <c r="I85" s="24">
        <f>SUM(I82:I84)</f>
        <v>149.29562072727273</v>
      </c>
      <c r="J85" s="25"/>
    </row>
    <row r="86" spans="1:11" ht="4.5" customHeight="1" x14ac:dyDescent="0.25"/>
    <row r="87" spans="1:11" ht="33.75" customHeight="1" x14ac:dyDescent="0.25">
      <c r="A87" s="20" t="s">
        <v>71</v>
      </c>
      <c r="B87" s="145" t="s">
        <v>72</v>
      </c>
      <c r="C87" s="145"/>
      <c r="D87" s="145"/>
      <c r="E87" s="145"/>
      <c r="F87" s="145"/>
      <c r="G87" s="145"/>
      <c r="H87" s="20" t="s">
        <v>33</v>
      </c>
      <c r="I87" s="20" t="s">
        <v>34</v>
      </c>
    </row>
    <row r="88" spans="1:11" ht="15" customHeight="1" x14ac:dyDescent="0.25">
      <c r="A88" s="106">
        <v>1</v>
      </c>
      <c r="B88" s="125" t="s">
        <v>73</v>
      </c>
      <c r="C88" s="125"/>
      <c r="D88" s="125"/>
      <c r="E88" s="125"/>
      <c r="F88" s="125"/>
      <c r="G88" s="125"/>
      <c r="H88" s="21">
        <f>(H66*H78)</f>
        <v>9.3819024000000015E-2</v>
      </c>
      <c r="I88" s="121">
        <f>$I$46*H88</f>
        <v>196.83487105265456</v>
      </c>
    </row>
    <row r="89" spans="1:11" s="26" customFormat="1" ht="15" customHeight="1" x14ac:dyDescent="0.25">
      <c r="A89" s="141" t="s">
        <v>74</v>
      </c>
      <c r="B89" s="141"/>
      <c r="C89" s="141"/>
      <c r="D89" s="141"/>
      <c r="E89" s="141"/>
      <c r="F89" s="141"/>
      <c r="G89" s="141"/>
      <c r="H89" s="23">
        <f>SUM(H88:H88)</f>
        <v>9.3819024000000015E-2</v>
      </c>
      <c r="I89" s="24">
        <f>I88</f>
        <v>196.83487105265456</v>
      </c>
      <c r="J89" s="25"/>
      <c r="K89" s="28"/>
    </row>
    <row r="90" spans="1:11" ht="4.5" customHeight="1" x14ac:dyDescent="0.25">
      <c r="J90" s="29"/>
    </row>
    <row r="91" spans="1:11" s="26" customFormat="1" ht="12" customHeight="1" x14ac:dyDescent="0.25">
      <c r="A91" s="155" t="s">
        <v>170</v>
      </c>
      <c r="B91" s="155"/>
      <c r="C91" s="155"/>
      <c r="D91" s="155"/>
      <c r="E91" s="155"/>
      <c r="F91" s="155"/>
      <c r="G91" s="155"/>
      <c r="H91" s="30">
        <f>H66+H78+H85+H89</f>
        <v>0.787922024</v>
      </c>
      <c r="I91" s="31">
        <f>I66+I78+I85+I89</f>
        <v>1653.0818951344729</v>
      </c>
      <c r="J91" s="25"/>
    </row>
    <row r="92" spans="1:11" ht="4.5" customHeight="1" x14ac:dyDescent="0.25"/>
    <row r="93" spans="1:11" ht="33.75" customHeight="1" x14ac:dyDescent="0.25">
      <c r="A93" s="20" t="s">
        <v>75</v>
      </c>
      <c r="B93" s="145" t="s">
        <v>76</v>
      </c>
      <c r="C93" s="145"/>
      <c r="D93" s="145"/>
      <c r="E93" s="145"/>
      <c r="F93" s="145"/>
      <c r="G93" s="145"/>
      <c r="H93" s="20" t="s">
        <v>33</v>
      </c>
      <c r="I93" s="20" t="s">
        <v>34</v>
      </c>
    </row>
    <row r="94" spans="1:11" ht="15" customHeight="1" x14ac:dyDescent="0.25">
      <c r="A94" s="106">
        <v>1</v>
      </c>
      <c r="B94" s="125" t="s">
        <v>18</v>
      </c>
      <c r="C94" s="125"/>
      <c r="D94" s="125"/>
      <c r="E94" s="125"/>
      <c r="F94" s="125"/>
      <c r="G94" s="125"/>
      <c r="H94" s="21">
        <f t="shared" ref="H94:H101" si="4">I94/$I$46</f>
        <v>0.23060377064168505</v>
      </c>
      <c r="I94" s="121">
        <f>I114</f>
        <v>483.81299999999999</v>
      </c>
    </row>
    <row r="95" spans="1:11" ht="15" customHeight="1" x14ac:dyDescent="0.25">
      <c r="A95" s="106">
        <f>A94+1</f>
        <v>2</v>
      </c>
      <c r="B95" s="125" t="s">
        <v>19</v>
      </c>
      <c r="C95" s="125"/>
      <c r="D95" s="125"/>
      <c r="E95" s="125"/>
      <c r="F95" s="125"/>
      <c r="G95" s="125"/>
      <c r="H95" s="21">
        <f t="shared" si="4"/>
        <v>0</v>
      </c>
      <c r="I95" s="121">
        <f>I110</f>
        <v>0</v>
      </c>
    </row>
    <row r="96" spans="1:11" ht="15" customHeight="1" x14ac:dyDescent="0.25">
      <c r="A96" s="106">
        <f t="shared" ref="A96:A98" si="5">A95+1</f>
        <v>3</v>
      </c>
      <c r="B96" s="158" t="s">
        <v>164</v>
      </c>
      <c r="C96" s="159"/>
      <c r="D96" s="159"/>
      <c r="E96" s="159"/>
      <c r="F96" s="159"/>
      <c r="G96" s="160"/>
      <c r="H96" s="21">
        <f t="shared" si="4"/>
        <v>0</v>
      </c>
      <c r="I96" s="121">
        <v>0</v>
      </c>
    </row>
    <row r="97" spans="1:10" ht="15" customHeight="1" x14ac:dyDescent="0.25">
      <c r="A97" s="106">
        <f t="shared" si="5"/>
        <v>4</v>
      </c>
      <c r="B97" s="125" t="s">
        <v>77</v>
      </c>
      <c r="C97" s="125"/>
      <c r="D97" s="125"/>
      <c r="E97" s="125"/>
      <c r="F97" s="125"/>
      <c r="G97" s="125"/>
      <c r="H97" s="21">
        <f t="shared" si="4"/>
        <v>5.5346450995090626E-2</v>
      </c>
      <c r="I97" s="121">
        <f>I106</f>
        <v>116.11836363636364</v>
      </c>
    </row>
    <row r="98" spans="1:10" ht="15" customHeight="1" x14ac:dyDescent="0.25">
      <c r="A98" s="106">
        <f t="shared" si="5"/>
        <v>5</v>
      </c>
      <c r="B98" s="125" t="s">
        <v>78</v>
      </c>
      <c r="C98" s="125"/>
      <c r="D98" s="125"/>
      <c r="E98" s="125"/>
      <c r="F98" s="125"/>
      <c r="G98" s="125"/>
      <c r="H98" s="21">
        <f t="shared" si="4"/>
        <v>0</v>
      </c>
      <c r="I98" s="121">
        <f>IF(I28="Não aplicável",0,((I10/H10)*1.5*I28))</f>
        <v>0</v>
      </c>
    </row>
    <row r="99" spans="1:10" ht="15" customHeight="1" x14ac:dyDescent="0.25">
      <c r="A99" s="106">
        <v>6</v>
      </c>
      <c r="B99" s="125" t="s">
        <v>192</v>
      </c>
      <c r="C99" s="125"/>
      <c r="D99" s="125"/>
      <c r="E99" s="125"/>
      <c r="F99" s="125"/>
      <c r="G99" s="125"/>
      <c r="H99" s="21">
        <f>I99/$I$46</f>
        <v>3.813105818019525E-2</v>
      </c>
      <c r="I99" s="121">
        <f>IF(I21="Não aplicável",0,I21)</f>
        <v>80</v>
      </c>
    </row>
    <row r="100" spans="1:10" ht="15" customHeight="1" x14ac:dyDescent="0.25">
      <c r="A100" s="106">
        <v>7</v>
      </c>
      <c r="B100" s="125" t="s">
        <v>193</v>
      </c>
      <c r="C100" s="125"/>
      <c r="D100" s="125"/>
      <c r="E100" s="125"/>
      <c r="F100" s="125"/>
      <c r="G100" s="125"/>
      <c r="H100" s="21">
        <f>I100/$I$46</f>
        <v>1.2163807559482284E-2</v>
      </c>
      <c r="I100" s="121">
        <f>IF(I22="Não aplicável",0,I22)</f>
        <v>25.52</v>
      </c>
    </row>
    <row r="101" spans="1:10" ht="15" customHeight="1" x14ac:dyDescent="0.25">
      <c r="A101" s="106">
        <v>8</v>
      </c>
      <c r="B101" s="125" t="s">
        <v>79</v>
      </c>
      <c r="C101" s="125"/>
      <c r="D101" s="125"/>
      <c r="E101" s="125"/>
      <c r="F101" s="125"/>
      <c r="G101" s="125"/>
      <c r="H101" s="21">
        <f t="shared" si="4"/>
        <v>0</v>
      </c>
      <c r="I101" s="121">
        <f>IF(I23="Não aplicável",0,I23)</f>
        <v>0</v>
      </c>
    </row>
    <row r="102" spans="1:10" ht="15" customHeight="1" x14ac:dyDescent="0.25">
      <c r="A102" s="141" t="s">
        <v>80</v>
      </c>
      <c r="B102" s="141"/>
      <c r="C102" s="141"/>
      <c r="D102" s="141"/>
      <c r="E102" s="141"/>
      <c r="F102" s="141"/>
      <c r="G102" s="141"/>
      <c r="H102" s="23">
        <f>SUM(H94:H101)</f>
        <v>0.3362450873764532</v>
      </c>
      <c r="I102" s="24">
        <f>SUM(I94:I101)</f>
        <v>705.45136363636357</v>
      </c>
      <c r="J102" s="32"/>
    </row>
    <row r="103" spans="1:10" ht="18" customHeight="1" x14ac:dyDescent="0.25">
      <c r="A103" s="27" t="s">
        <v>81</v>
      </c>
      <c r="B103" s="156" t="s">
        <v>82</v>
      </c>
      <c r="C103" s="156"/>
      <c r="D103" s="156"/>
      <c r="E103" s="156"/>
      <c r="F103" s="156"/>
      <c r="G103" s="156"/>
      <c r="H103" s="33"/>
      <c r="I103" s="34"/>
    </row>
    <row r="104" spans="1:10" ht="15" customHeight="1" x14ac:dyDescent="0.25">
      <c r="A104" s="157" t="s">
        <v>83</v>
      </c>
      <c r="B104" s="157"/>
      <c r="C104" s="157"/>
      <c r="D104" s="157"/>
      <c r="E104" s="157"/>
      <c r="F104" s="157"/>
      <c r="G104" s="157"/>
      <c r="H104" s="157"/>
      <c r="I104" s="157"/>
    </row>
    <row r="105" spans="1:10" ht="24" customHeight="1" x14ac:dyDescent="0.25">
      <c r="A105" s="139" t="s">
        <v>84</v>
      </c>
      <c r="B105" s="139"/>
      <c r="C105" s="106" t="s">
        <v>85</v>
      </c>
      <c r="D105" s="106" t="s">
        <v>86</v>
      </c>
      <c r="E105" s="106" t="s">
        <v>87</v>
      </c>
      <c r="F105" s="106" t="s">
        <v>88</v>
      </c>
      <c r="G105" s="106" t="s">
        <v>89</v>
      </c>
      <c r="H105" s="21" t="s">
        <v>90</v>
      </c>
      <c r="I105" s="121" t="s">
        <v>91</v>
      </c>
    </row>
    <row r="106" spans="1:10" ht="15" customHeight="1" x14ac:dyDescent="0.25">
      <c r="A106" s="163">
        <f>IF(I12="Não aplicável",0,I12)</f>
        <v>5.5</v>
      </c>
      <c r="B106" s="163"/>
      <c r="C106" s="106">
        <f>IF(I13="Não aplicável",0,I13)</f>
        <v>22</v>
      </c>
      <c r="D106" s="106">
        <v>2</v>
      </c>
      <c r="E106" s="117">
        <f>A106*C106*D106</f>
        <v>242</v>
      </c>
      <c r="F106" s="117">
        <f>I38</f>
        <v>2098.0272727272727</v>
      </c>
      <c r="G106" s="36">
        <f>IF(I14="Não aplicável",0,I14)</f>
        <v>0.06</v>
      </c>
      <c r="H106" s="117">
        <f>F106*G106</f>
        <v>125.88163636363636</v>
      </c>
      <c r="I106" s="121">
        <f>IF((E106-H106)&gt;0,E106-H106,0)</f>
        <v>116.11836363636364</v>
      </c>
    </row>
    <row r="107" spans="1:10" ht="3.75" customHeight="1" x14ac:dyDescent="0.25">
      <c r="A107" s="37"/>
      <c r="E107" s="32"/>
      <c r="F107" s="32"/>
      <c r="G107" s="38"/>
      <c r="H107" s="32"/>
      <c r="I107" s="39"/>
    </row>
    <row r="108" spans="1:10" ht="15" customHeight="1" x14ac:dyDescent="0.25">
      <c r="A108" s="157" t="s">
        <v>92</v>
      </c>
      <c r="B108" s="157"/>
      <c r="C108" s="157"/>
      <c r="D108" s="157"/>
      <c r="E108" s="157"/>
      <c r="F108" s="157"/>
      <c r="G108" s="157"/>
      <c r="H108" s="157"/>
      <c r="I108" s="157"/>
    </row>
    <row r="109" spans="1:10" ht="23.25" customHeight="1" x14ac:dyDescent="0.25">
      <c r="A109" s="139" t="s">
        <v>84</v>
      </c>
      <c r="B109" s="139"/>
      <c r="C109" s="106" t="s">
        <v>93</v>
      </c>
      <c r="D109" s="106" t="s">
        <v>86</v>
      </c>
      <c r="E109" s="106" t="s">
        <v>87</v>
      </c>
      <c r="F109" s="106" t="s">
        <v>88</v>
      </c>
      <c r="G109" s="106" t="s">
        <v>89</v>
      </c>
      <c r="H109" s="21" t="s">
        <v>90</v>
      </c>
      <c r="I109" s="121" t="s">
        <v>91</v>
      </c>
    </row>
    <row r="110" spans="1:10" ht="15" customHeight="1" x14ac:dyDescent="0.25">
      <c r="A110" s="161">
        <f>IF(I18="Não aplicável",0,I18)</f>
        <v>0</v>
      </c>
      <c r="B110" s="161"/>
      <c r="C110" s="40">
        <f>IF(I19="Não aplicável",0,I19)</f>
        <v>0</v>
      </c>
      <c r="D110" s="106">
        <v>1</v>
      </c>
      <c r="E110" s="117">
        <f>A110*C110*D110</f>
        <v>0</v>
      </c>
      <c r="F110" s="117">
        <f>E110</f>
        <v>0</v>
      </c>
      <c r="G110" s="120">
        <f>IF(I20="Não aplicável",0,I20)</f>
        <v>0</v>
      </c>
      <c r="H110" s="117">
        <f>F110*G110</f>
        <v>0</v>
      </c>
      <c r="I110" s="121">
        <f>E110-H110</f>
        <v>0</v>
      </c>
    </row>
    <row r="111" spans="1:10" ht="4.5" customHeight="1" x14ac:dyDescent="0.25">
      <c r="A111" s="42"/>
      <c r="B111" s="42"/>
      <c r="C111" s="42"/>
      <c r="D111" s="42"/>
      <c r="E111" s="25"/>
      <c r="F111" s="25"/>
      <c r="G111" s="43"/>
      <c r="H111" s="25"/>
      <c r="I111" s="44"/>
    </row>
    <row r="112" spans="1:10" ht="15" customHeight="1" x14ac:dyDescent="0.25">
      <c r="A112" s="164" t="s">
        <v>163</v>
      </c>
      <c r="B112" s="165"/>
      <c r="C112" s="165"/>
      <c r="D112" s="165"/>
      <c r="E112" s="165"/>
      <c r="F112" s="166" t="str">
        <f>A15</f>
        <v xml:space="preserve">Auxílio Alimentação </v>
      </c>
      <c r="G112" s="166"/>
      <c r="H112" s="166"/>
      <c r="I112" s="167"/>
    </row>
    <row r="113" spans="1:12" ht="23.25" customHeight="1" x14ac:dyDescent="0.25">
      <c r="A113" s="138" t="s">
        <v>84</v>
      </c>
      <c r="B113" s="138"/>
      <c r="C113" s="109" t="s">
        <v>93</v>
      </c>
      <c r="D113" s="109" t="s">
        <v>86</v>
      </c>
      <c r="E113" s="109" t="s">
        <v>87</v>
      </c>
      <c r="F113" s="109" t="s">
        <v>88</v>
      </c>
      <c r="G113" s="109" t="s">
        <v>89</v>
      </c>
      <c r="H113" s="69" t="str">
        <f>H105</f>
        <v>Valor desconto</v>
      </c>
      <c r="I113" s="70" t="s">
        <v>91</v>
      </c>
    </row>
    <row r="114" spans="1:12" ht="15" customHeight="1" x14ac:dyDescent="0.25">
      <c r="A114" s="161">
        <f>IF(I15="Não aplicável",0,I15)</f>
        <v>27.15</v>
      </c>
      <c r="B114" s="161"/>
      <c r="C114" s="40">
        <f>IF(I16="Não aplicável",0,I16)</f>
        <v>22</v>
      </c>
      <c r="D114" s="106">
        <v>1</v>
      </c>
      <c r="E114" s="117">
        <f>A114*C114*D114</f>
        <v>597.29999999999995</v>
      </c>
      <c r="F114" s="117">
        <f>E114</f>
        <v>597.29999999999995</v>
      </c>
      <c r="G114" s="120">
        <f>IF(I17="Não aplicável",0,I17)</f>
        <v>0.19</v>
      </c>
      <c r="H114" s="117">
        <f>F114*G114</f>
        <v>113.48699999999999</v>
      </c>
      <c r="I114" s="121">
        <f>E114-H114</f>
        <v>483.81299999999999</v>
      </c>
    </row>
    <row r="115" spans="1:12" ht="4.5" customHeight="1" x14ac:dyDescent="0.25"/>
    <row r="116" spans="1:12" ht="12" customHeight="1" x14ac:dyDescent="0.25">
      <c r="A116" s="162" t="s">
        <v>94</v>
      </c>
      <c r="B116" s="162"/>
      <c r="C116" s="162"/>
      <c r="D116" s="162"/>
      <c r="E116" s="162"/>
      <c r="F116" s="162"/>
      <c r="G116" s="162"/>
      <c r="H116" s="45">
        <f>H46+H91+H102</f>
        <v>2.1241671113764533</v>
      </c>
      <c r="I116" s="46">
        <f>I46+I91+I102</f>
        <v>4456.5605314981094</v>
      </c>
      <c r="J116" s="32"/>
      <c r="L116" s="32"/>
    </row>
    <row r="117" spans="1:12" s="51" customFormat="1" ht="4.5" customHeight="1" x14ac:dyDescent="0.25">
      <c r="A117" s="47"/>
      <c r="B117" s="47"/>
      <c r="C117" s="47"/>
      <c r="D117" s="47"/>
      <c r="E117" s="47"/>
      <c r="F117" s="47"/>
      <c r="G117" s="47"/>
      <c r="H117" s="48"/>
      <c r="I117" s="49"/>
      <c r="J117" s="50"/>
      <c r="L117" s="50"/>
    </row>
    <row r="118" spans="1:12" ht="11.25" customHeight="1" x14ac:dyDescent="0.25">
      <c r="A118" s="144" t="s">
        <v>95</v>
      </c>
      <c r="B118" s="144"/>
      <c r="C118" s="144"/>
      <c r="D118" s="144"/>
      <c r="E118" s="144"/>
      <c r="F118" s="144"/>
      <c r="G118" s="144"/>
      <c r="H118" s="144"/>
      <c r="I118" s="144"/>
    </row>
    <row r="119" spans="1:12" ht="33.75" customHeight="1" x14ac:dyDescent="0.25">
      <c r="A119" s="20" t="s">
        <v>31</v>
      </c>
      <c r="B119" s="145" t="s">
        <v>96</v>
      </c>
      <c r="C119" s="145"/>
      <c r="D119" s="145"/>
      <c r="E119" s="145"/>
      <c r="F119" s="145"/>
      <c r="G119" s="145"/>
      <c r="H119" s="20" t="s">
        <v>33</v>
      </c>
      <c r="I119" s="20" t="s">
        <v>34</v>
      </c>
    </row>
    <row r="120" spans="1:12" ht="15" customHeight="1" x14ac:dyDescent="0.25">
      <c r="A120" s="106">
        <v>1</v>
      </c>
      <c r="B120" s="125" t="s">
        <v>97</v>
      </c>
      <c r="C120" s="125"/>
      <c r="D120" s="125"/>
      <c r="E120" s="125"/>
      <c r="F120" s="125"/>
      <c r="G120" s="125"/>
      <c r="H120" s="21">
        <f t="shared" ref="H120:H126" si="6">I120/$I$132</f>
        <v>0</v>
      </c>
      <c r="I120" s="121">
        <v>0</v>
      </c>
    </row>
    <row r="121" spans="1:12" ht="15" customHeight="1" x14ac:dyDescent="0.25">
      <c r="A121" s="106">
        <v>2</v>
      </c>
      <c r="B121" s="124" t="s">
        <v>98</v>
      </c>
      <c r="C121" s="124"/>
      <c r="D121" s="124"/>
      <c r="E121" s="124"/>
      <c r="F121" s="124"/>
      <c r="G121" s="124"/>
      <c r="H121" s="21">
        <f t="shared" si="6"/>
        <v>0</v>
      </c>
      <c r="I121" s="121">
        <v>0</v>
      </c>
    </row>
    <row r="122" spans="1:12" ht="15" customHeight="1" x14ac:dyDescent="0.25">
      <c r="A122" s="106">
        <v>3</v>
      </c>
      <c r="B122" s="125" t="s">
        <v>99</v>
      </c>
      <c r="C122" s="125"/>
      <c r="D122" s="125"/>
      <c r="E122" s="125"/>
      <c r="F122" s="125"/>
      <c r="G122" s="125"/>
      <c r="H122" s="21">
        <f t="shared" si="6"/>
        <v>0</v>
      </c>
      <c r="I122" s="121">
        <v>0</v>
      </c>
    </row>
    <row r="123" spans="1:12" ht="15" customHeight="1" x14ac:dyDescent="0.25">
      <c r="A123" s="106">
        <v>4</v>
      </c>
      <c r="B123" s="125" t="s">
        <v>177</v>
      </c>
      <c r="C123" s="125"/>
      <c r="D123" s="125"/>
      <c r="E123" s="125"/>
      <c r="F123" s="125"/>
      <c r="G123" s="125"/>
      <c r="H123" s="21">
        <f t="shared" si="6"/>
        <v>0</v>
      </c>
      <c r="I123" s="121">
        <f>IF(F130=20%,G130,0)</f>
        <v>0</v>
      </c>
    </row>
    <row r="124" spans="1:12" ht="15" customHeight="1" x14ac:dyDescent="0.25">
      <c r="A124" s="106">
        <v>5</v>
      </c>
      <c r="B124" s="125" t="s">
        <v>179</v>
      </c>
      <c r="C124" s="125"/>
      <c r="D124" s="125"/>
      <c r="E124" s="125"/>
      <c r="F124" s="125"/>
      <c r="G124" s="125"/>
      <c r="H124" s="21">
        <f t="shared" si="6"/>
        <v>0</v>
      </c>
      <c r="I124" s="121">
        <v>0</v>
      </c>
    </row>
    <row r="125" spans="1:12" ht="15" customHeight="1" x14ac:dyDescent="0.25">
      <c r="A125" s="106">
        <v>6</v>
      </c>
      <c r="B125" s="125" t="s">
        <v>178</v>
      </c>
      <c r="C125" s="125"/>
      <c r="D125" s="125"/>
      <c r="E125" s="125"/>
      <c r="F125" s="125"/>
      <c r="G125" s="125"/>
      <c r="H125" s="21">
        <f t="shared" si="6"/>
        <v>0</v>
      </c>
      <c r="I125" s="121">
        <v>0</v>
      </c>
    </row>
    <row r="126" spans="1:12" ht="15" customHeight="1" x14ac:dyDescent="0.25">
      <c r="A126" s="106">
        <v>7</v>
      </c>
      <c r="B126" s="125" t="s">
        <v>100</v>
      </c>
      <c r="C126" s="125"/>
      <c r="D126" s="125"/>
      <c r="E126" s="125"/>
      <c r="F126" s="125"/>
      <c r="G126" s="125"/>
      <c r="H126" s="21">
        <f t="shared" si="6"/>
        <v>0</v>
      </c>
      <c r="I126" s="121">
        <v>0</v>
      </c>
    </row>
    <row r="127" spans="1:12" ht="15" customHeight="1" x14ac:dyDescent="0.25">
      <c r="A127" s="141" t="s">
        <v>101</v>
      </c>
      <c r="B127" s="141"/>
      <c r="C127" s="141"/>
      <c r="D127" s="141"/>
      <c r="E127" s="141"/>
      <c r="F127" s="141"/>
      <c r="G127" s="141"/>
      <c r="H127" s="23">
        <f>H120+H121+H122+H123+H124+H126</f>
        <v>0</v>
      </c>
      <c r="I127" s="52">
        <f>SUM(I120:I126)</f>
        <v>0</v>
      </c>
      <c r="J127" s="32"/>
    </row>
    <row r="128" spans="1:12" ht="46.5" customHeight="1" x14ac:dyDescent="0.25">
      <c r="B128" s="152" t="s">
        <v>180</v>
      </c>
      <c r="C128" s="152"/>
      <c r="D128" s="152"/>
      <c r="E128" s="152"/>
      <c r="F128" s="152"/>
      <c r="G128" s="152"/>
      <c r="H128" s="152"/>
      <c r="I128" s="152"/>
    </row>
    <row r="129" spans="1:12" ht="5.25" customHeight="1" x14ac:dyDescent="0.25"/>
    <row r="130" spans="1:12" ht="48.75" customHeight="1" x14ac:dyDescent="0.25">
      <c r="A130" s="168" t="s">
        <v>102</v>
      </c>
      <c r="B130" s="168"/>
      <c r="C130" s="168"/>
      <c r="D130" s="168"/>
      <c r="E130" s="168"/>
      <c r="F130" s="53">
        <f>I29</f>
        <v>0.1</v>
      </c>
      <c r="G130" s="54">
        <f>I132*F130</f>
        <v>434.04421678617456</v>
      </c>
      <c r="H130" s="118" t="s">
        <v>103</v>
      </c>
      <c r="I130" s="56">
        <f>I97</f>
        <v>116.11836363636364</v>
      </c>
    </row>
    <row r="131" spans="1:12" s="59" customFormat="1" ht="16.5" customHeight="1" x14ac:dyDescent="0.25">
      <c r="A131" s="169" t="s">
        <v>104</v>
      </c>
      <c r="B131" s="169"/>
      <c r="C131" s="118" t="s">
        <v>105</v>
      </c>
      <c r="D131" s="118" t="s">
        <v>106</v>
      </c>
      <c r="E131" s="118" t="s">
        <v>107</v>
      </c>
      <c r="F131" s="118" t="s">
        <v>108</v>
      </c>
      <c r="G131" s="118" t="s">
        <v>109</v>
      </c>
      <c r="H131" s="118" t="s">
        <v>110</v>
      </c>
      <c r="I131" s="57" t="s">
        <v>111</v>
      </c>
      <c r="J131" s="58"/>
    </row>
    <row r="132" spans="1:12" ht="16.5" customHeight="1" x14ac:dyDescent="0.25">
      <c r="A132" s="170">
        <f>I46</f>
        <v>2098.0272727272727</v>
      </c>
      <c r="B132" s="170"/>
      <c r="C132" s="119">
        <f>I66</f>
        <v>772.07403636363642</v>
      </c>
      <c r="D132" s="119">
        <f>I78</f>
        <v>534.87736699090908</v>
      </c>
      <c r="E132" s="119">
        <f>I85</f>
        <v>149.29562072727273</v>
      </c>
      <c r="F132" s="119">
        <f>I89</f>
        <v>196.83487105265456</v>
      </c>
      <c r="G132" s="119">
        <f>I102</f>
        <v>705.45136363636357</v>
      </c>
      <c r="H132" s="119">
        <f>A132+C132+D132+E132+F132+G132</f>
        <v>4456.5605314981094</v>
      </c>
      <c r="I132" s="119">
        <f>H132-I130</f>
        <v>4340.4421678617455</v>
      </c>
      <c r="J132" s="32"/>
    </row>
    <row r="133" spans="1:12" ht="4.5" customHeight="1" x14ac:dyDescent="0.25">
      <c r="A133" s="27"/>
      <c r="B133" s="171"/>
      <c r="C133" s="171"/>
      <c r="D133" s="171"/>
      <c r="E133" s="171"/>
      <c r="F133" s="171"/>
      <c r="G133" s="171"/>
      <c r="H133" s="171"/>
      <c r="I133" s="171"/>
    </row>
    <row r="134" spans="1:12" ht="33.75" customHeight="1" x14ac:dyDescent="0.25">
      <c r="A134" s="20" t="s">
        <v>40</v>
      </c>
      <c r="B134" s="145" t="s">
        <v>112</v>
      </c>
      <c r="C134" s="145"/>
      <c r="D134" s="145"/>
      <c r="E134" s="145"/>
      <c r="F134" s="145"/>
      <c r="G134" s="145"/>
      <c r="H134" s="20" t="s">
        <v>33</v>
      </c>
      <c r="I134" s="20" t="s">
        <v>34</v>
      </c>
    </row>
    <row r="135" spans="1:12" ht="15" customHeight="1" x14ac:dyDescent="0.25">
      <c r="A135" s="106">
        <v>1</v>
      </c>
      <c r="B135" s="125" t="s">
        <v>113</v>
      </c>
      <c r="C135" s="125"/>
      <c r="D135" s="125"/>
      <c r="E135" s="125"/>
      <c r="F135" s="125"/>
      <c r="G135" s="125"/>
      <c r="H135" s="21">
        <f>I135/$I$145</f>
        <v>0</v>
      </c>
      <c r="I135" s="121">
        <v>0</v>
      </c>
    </row>
    <row r="136" spans="1:12" ht="15" customHeight="1" x14ac:dyDescent="0.25">
      <c r="A136" s="106">
        <v>2</v>
      </c>
      <c r="B136" s="125" t="s">
        <v>114</v>
      </c>
      <c r="C136" s="125"/>
      <c r="D136" s="125"/>
      <c r="E136" s="125"/>
      <c r="F136" s="125"/>
      <c r="G136" s="125"/>
      <c r="H136" s="21">
        <f>I136/$I$145</f>
        <v>0</v>
      </c>
      <c r="I136" s="121">
        <v>0</v>
      </c>
    </row>
    <row r="137" spans="1:12" ht="35.65" customHeight="1" x14ac:dyDescent="0.25">
      <c r="A137" s="141" t="s">
        <v>166</v>
      </c>
      <c r="B137" s="141"/>
      <c r="C137" s="141"/>
      <c r="D137" s="141"/>
      <c r="E137" s="141"/>
      <c r="F137" s="141"/>
      <c r="G137" s="141"/>
      <c r="H137" s="23">
        <f>H135+H136</f>
        <v>0</v>
      </c>
      <c r="I137" s="24">
        <f>SUM(I135:I136)</f>
        <v>0</v>
      </c>
    </row>
    <row r="138" spans="1:12" ht="4.5" customHeight="1" x14ac:dyDescent="0.25"/>
    <row r="139" spans="1:12" ht="33.75" customHeight="1" x14ac:dyDescent="0.25">
      <c r="A139" s="20" t="s">
        <v>52</v>
      </c>
      <c r="B139" s="145" t="s">
        <v>115</v>
      </c>
      <c r="C139" s="145"/>
      <c r="D139" s="145"/>
      <c r="E139" s="145"/>
      <c r="F139" s="145"/>
      <c r="G139" s="145"/>
      <c r="H139" s="20" t="s">
        <v>33</v>
      </c>
      <c r="I139" s="20" t="s">
        <v>34</v>
      </c>
    </row>
    <row r="140" spans="1:12" ht="15" customHeight="1" x14ac:dyDescent="0.25">
      <c r="A140" s="106">
        <v>1</v>
      </c>
      <c r="B140" s="125" t="s">
        <v>115</v>
      </c>
      <c r="C140" s="125"/>
      <c r="D140" s="125"/>
      <c r="E140" s="125"/>
      <c r="F140" s="125"/>
      <c r="G140" s="125"/>
      <c r="H140" s="21">
        <f>I140/I145</f>
        <v>0</v>
      </c>
      <c r="I140" s="121">
        <v>0</v>
      </c>
    </row>
    <row r="141" spans="1:12" ht="36.6" customHeight="1" x14ac:dyDescent="0.25">
      <c r="A141" s="141" t="s">
        <v>165</v>
      </c>
      <c r="B141" s="141"/>
      <c r="C141" s="141"/>
      <c r="D141" s="141"/>
      <c r="E141" s="141"/>
      <c r="F141" s="141"/>
      <c r="G141" s="141"/>
      <c r="H141" s="23">
        <f>H140</f>
        <v>0</v>
      </c>
      <c r="I141" s="24">
        <f>I140</f>
        <v>0</v>
      </c>
      <c r="J141" s="32"/>
      <c r="K141" s="32"/>
      <c r="L141" s="2"/>
    </row>
    <row r="142" spans="1:12" ht="4.5" customHeight="1" x14ac:dyDescent="0.25">
      <c r="A142" s="26"/>
      <c r="B142" s="26"/>
      <c r="C142" s="26"/>
      <c r="D142" s="26"/>
      <c r="E142" s="26"/>
      <c r="F142" s="26"/>
      <c r="G142" s="26"/>
      <c r="H142" s="33"/>
      <c r="I142" s="34"/>
    </row>
    <row r="143" spans="1:12" ht="39" customHeight="1" x14ac:dyDescent="0.25">
      <c r="A143" s="172" t="s">
        <v>116</v>
      </c>
      <c r="B143" s="172"/>
      <c r="C143" s="172"/>
      <c r="D143" s="172"/>
      <c r="E143" s="172"/>
      <c r="F143" s="53">
        <v>0.18</v>
      </c>
      <c r="G143" s="54">
        <f>I145*F143</f>
        <v>781.27959021511413</v>
      </c>
      <c r="H143" s="118" t="s">
        <v>103</v>
      </c>
      <c r="I143" s="56">
        <f>I97</f>
        <v>116.11836363636364</v>
      </c>
      <c r="L143" s="2"/>
    </row>
    <row r="144" spans="1:12" s="59" customFormat="1" ht="16.5" customHeight="1" x14ac:dyDescent="0.25">
      <c r="A144" s="169" t="s">
        <v>104</v>
      </c>
      <c r="B144" s="169"/>
      <c r="C144" s="118" t="s">
        <v>105</v>
      </c>
      <c r="D144" s="118" t="s">
        <v>106</v>
      </c>
      <c r="E144" s="118" t="s">
        <v>107</v>
      </c>
      <c r="F144" s="118" t="s">
        <v>108</v>
      </c>
      <c r="G144" s="118" t="s">
        <v>109</v>
      </c>
      <c r="H144" s="118" t="s">
        <v>110</v>
      </c>
      <c r="I144" s="57" t="s">
        <v>111</v>
      </c>
      <c r="J144" s="58"/>
      <c r="L144" s="58"/>
    </row>
    <row r="145" spans="1:12" ht="16.5" customHeight="1" x14ac:dyDescent="0.25">
      <c r="A145" s="170">
        <f>I46</f>
        <v>2098.0272727272727</v>
      </c>
      <c r="B145" s="170"/>
      <c r="C145" s="119">
        <f>I66</f>
        <v>772.07403636363642</v>
      </c>
      <c r="D145" s="119">
        <f>I78</f>
        <v>534.87736699090908</v>
      </c>
      <c r="E145" s="119">
        <f>I85</f>
        <v>149.29562072727273</v>
      </c>
      <c r="F145" s="119">
        <f>I89</f>
        <v>196.83487105265456</v>
      </c>
      <c r="G145" s="119">
        <f>I102</f>
        <v>705.45136363636357</v>
      </c>
      <c r="H145" s="119">
        <f>A145+C145+D145+E145+F145+G145</f>
        <v>4456.5605314981094</v>
      </c>
      <c r="I145" s="119">
        <f>H145-I143</f>
        <v>4340.4421678617455</v>
      </c>
      <c r="J145" s="32"/>
      <c r="L145" s="2"/>
    </row>
    <row r="146" spans="1:12" ht="4.5" customHeight="1" x14ac:dyDescent="0.25"/>
    <row r="147" spans="1:12" ht="12" customHeight="1" x14ac:dyDescent="0.25">
      <c r="A147" s="162" t="s">
        <v>117</v>
      </c>
      <c r="B147" s="162"/>
      <c r="C147" s="162"/>
      <c r="D147" s="162"/>
      <c r="E147" s="162"/>
      <c r="F147" s="162"/>
      <c r="G147" s="162"/>
      <c r="H147" s="45">
        <f>H127+H137+H141</f>
        <v>0</v>
      </c>
      <c r="I147" s="46">
        <f>I127+I137+I141</f>
        <v>0</v>
      </c>
    </row>
    <row r="148" spans="1:12" ht="4.5" customHeight="1" x14ac:dyDescent="0.25"/>
    <row r="149" spans="1:12" ht="11.25" customHeight="1" x14ac:dyDescent="0.25">
      <c r="A149" s="144" t="s">
        <v>118</v>
      </c>
      <c r="B149" s="144"/>
      <c r="C149" s="144"/>
      <c r="D149" s="144"/>
      <c r="E149" s="144"/>
      <c r="F149" s="144"/>
      <c r="G149" s="144"/>
      <c r="H149" s="144"/>
      <c r="I149" s="144"/>
    </row>
    <row r="150" spans="1:12" ht="33.75" customHeight="1" x14ac:dyDescent="0.25">
      <c r="A150" s="20" t="s">
        <v>31</v>
      </c>
      <c r="B150" s="145" t="s">
        <v>203</v>
      </c>
      <c r="C150" s="145"/>
      <c r="D150" s="145"/>
      <c r="E150" s="145"/>
      <c r="F150" s="145"/>
      <c r="G150" s="145"/>
      <c r="H150" s="20" t="s">
        <v>33</v>
      </c>
      <c r="I150" s="20" t="s">
        <v>34</v>
      </c>
    </row>
    <row r="151" spans="1:12" ht="15" customHeight="1" x14ac:dyDescent="0.25">
      <c r="A151" s="106">
        <v>1</v>
      </c>
      <c r="B151" s="125" t="s">
        <v>119</v>
      </c>
      <c r="C151" s="125"/>
      <c r="D151" s="125"/>
      <c r="E151" s="125"/>
      <c r="F151" s="125"/>
      <c r="G151" s="125"/>
      <c r="H151" s="21">
        <f>I151/$I$116</f>
        <v>7.5801749271137038E-3</v>
      </c>
      <c r="I151" s="121">
        <f>($D$161/$E$162)*H161</f>
        <v>33.781508402026489</v>
      </c>
    </row>
    <row r="152" spans="1:12" ht="15" customHeight="1" x14ac:dyDescent="0.25">
      <c r="A152" s="106">
        <v>2</v>
      </c>
      <c r="B152" s="125" t="s">
        <v>120</v>
      </c>
      <c r="C152" s="125"/>
      <c r="D152" s="125"/>
      <c r="E152" s="125"/>
      <c r="F152" s="125"/>
      <c r="G152" s="125"/>
      <c r="H152" s="21">
        <f>I152/$I$116</f>
        <v>3.4985422740524783E-2</v>
      </c>
      <c r="I152" s="121">
        <f>($D$161/$E$162)*H162</f>
        <v>155.91465416319917</v>
      </c>
    </row>
    <row r="153" spans="1:12" ht="15" customHeight="1" x14ac:dyDescent="0.25">
      <c r="A153" s="106">
        <v>3</v>
      </c>
      <c r="B153" s="125" t="s">
        <v>11</v>
      </c>
      <c r="C153" s="125"/>
      <c r="D153" s="125"/>
      <c r="E153" s="125"/>
      <c r="F153" s="125"/>
      <c r="G153" s="125"/>
      <c r="H153" s="21">
        <f>I153/$I$116</f>
        <v>5.8309037900874647E-2</v>
      </c>
      <c r="I153" s="121">
        <f>($D$161/$E$162)*H163</f>
        <v>259.85775693866532</v>
      </c>
    </row>
    <row r="154" spans="1:12" ht="15" customHeight="1" x14ac:dyDescent="0.25">
      <c r="A154" s="106">
        <v>4</v>
      </c>
      <c r="B154" s="125" t="s">
        <v>205</v>
      </c>
      <c r="C154" s="125"/>
      <c r="D154" s="125"/>
      <c r="E154" s="125"/>
      <c r="F154" s="125"/>
      <c r="G154" s="125"/>
      <c r="H154" s="21">
        <f>I154/$I$116</f>
        <v>0</v>
      </c>
      <c r="I154" s="121">
        <f>($D$161/$E$162)*G164</f>
        <v>0</v>
      </c>
    </row>
    <row r="155" spans="1:12" ht="15" customHeight="1" x14ac:dyDescent="0.25">
      <c r="A155" s="106">
        <v>5</v>
      </c>
      <c r="B155" s="125" t="s">
        <v>121</v>
      </c>
      <c r="C155" s="125"/>
      <c r="D155" s="125"/>
      <c r="E155" s="125"/>
      <c r="F155" s="125"/>
      <c r="G155" s="125"/>
      <c r="H155" s="21">
        <f>I155/$I$116</f>
        <v>0</v>
      </c>
      <c r="I155" s="121">
        <f>($D$161/$E$162)*G165</f>
        <v>0</v>
      </c>
    </row>
    <row r="156" spans="1:12" ht="15" customHeight="1" x14ac:dyDescent="0.25">
      <c r="A156" s="141" t="s">
        <v>122</v>
      </c>
      <c r="B156" s="141"/>
      <c r="C156" s="141"/>
      <c r="D156" s="141"/>
      <c r="E156" s="141"/>
      <c r="F156" s="141"/>
      <c r="G156" s="141"/>
      <c r="H156" s="23">
        <f>H151+H152+H153+H154+H155</f>
        <v>0.10087463556851313</v>
      </c>
      <c r="I156" s="24">
        <f>SUM(I151:I155)</f>
        <v>449.553919503891</v>
      </c>
    </row>
    <row r="157" spans="1:12" ht="11.25" customHeight="1" x14ac:dyDescent="0.25">
      <c r="A157" s="104" t="s">
        <v>124</v>
      </c>
      <c r="B157" s="152" t="s">
        <v>123</v>
      </c>
      <c r="C157" s="152"/>
      <c r="D157" s="152"/>
      <c r="E157" s="152"/>
      <c r="F157" s="152"/>
      <c r="G157" s="152"/>
      <c r="H157" s="152"/>
      <c r="I157" s="152"/>
    </row>
    <row r="158" spans="1:12" ht="18.75" customHeight="1" x14ac:dyDescent="0.25">
      <c r="A158" s="104" t="s">
        <v>204</v>
      </c>
      <c r="B158" s="173" t="s">
        <v>125</v>
      </c>
      <c r="C158" s="173"/>
      <c r="D158" s="173"/>
      <c r="E158" s="173"/>
      <c r="F158" s="173"/>
      <c r="G158" s="173"/>
      <c r="H158" s="173"/>
      <c r="I158" s="173"/>
    </row>
    <row r="159" spans="1:12" ht="13.5" customHeight="1" x14ac:dyDescent="0.25">
      <c r="A159" s="157" t="s">
        <v>126</v>
      </c>
      <c r="B159" s="157"/>
      <c r="C159" s="157"/>
      <c r="D159" s="157"/>
      <c r="E159" s="157"/>
      <c r="F159" s="157"/>
      <c r="G159" s="157"/>
      <c r="H159" s="157"/>
      <c r="I159" s="157"/>
    </row>
    <row r="160" spans="1:12" ht="13.5" customHeight="1" x14ac:dyDescent="0.25">
      <c r="A160" s="139" t="s">
        <v>127</v>
      </c>
      <c r="B160" s="139"/>
      <c r="C160" s="106" t="s">
        <v>128</v>
      </c>
      <c r="D160" s="134" t="s">
        <v>129</v>
      </c>
      <c r="E160" s="134"/>
      <c r="F160" s="106" t="s">
        <v>130</v>
      </c>
      <c r="G160" s="214" t="s">
        <v>131</v>
      </c>
      <c r="H160" s="206" t="s">
        <v>132</v>
      </c>
      <c r="I160" s="206"/>
    </row>
    <row r="161" spans="1:10" ht="13.5" customHeight="1" x14ac:dyDescent="0.25">
      <c r="A161" s="176">
        <f>I116</f>
        <v>4456.5605314981094</v>
      </c>
      <c r="B161" s="176"/>
      <c r="C161" s="121">
        <f>I147</f>
        <v>0</v>
      </c>
      <c r="D161" s="177">
        <f>A161+C161</f>
        <v>4456.5605314981094</v>
      </c>
      <c r="E161" s="177"/>
      <c r="F161" s="106" t="str">
        <f>B151</f>
        <v>PIS</v>
      </c>
      <c r="G161" s="217">
        <v>1.6500000000000001E-2</v>
      </c>
      <c r="H161" s="207">
        <v>6.4999999999999997E-3</v>
      </c>
      <c r="I161" s="207"/>
      <c r="J161" s="32"/>
    </row>
    <row r="162" spans="1:10" ht="13.5" customHeight="1" x14ac:dyDescent="0.25">
      <c r="A162" s="213" t="s">
        <v>133</v>
      </c>
      <c r="B162" s="213"/>
      <c r="C162" s="214">
        <v>1</v>
      </c>
      <c r="D162" s="215">
        <f>G166/1</f>
        <v>0.14250000000000002</v>
      </c>
      <c r="E162" s="216">
        <f>C162-D162</f>
        <v>0.85749999999999993</v>
      </c>
      <c r="F162" s="106" t="str">
        <f>B152</f>
        <v>COFINS</v>
      </c>
      <c r="G162" s="217">
        <v>7.5999999999999998E-2</v>
      </c>
      <c r="H162" s="207">
        <v>0.03</v>
      </c>
      <c r="I162" s="207"/>
    </row>
    <row r="163" spans="1:10" ht="13.5" customHeight="1" x14ac:dyDescent="0.25">
      <c r="A163" s="209" t="s">
        <v>134</v>
      </c>
      <c r="B163" s="209"/>
      <c r="C163" s="210">
        <v>1</v>
      </c>
      <c r="D163" s="211">
        <f>H166</f>
        <v>8.6499999999999994E-2</v>
      </c>
      <c r="E163" s="212">
        <f>C163-D163</f>
        <v>0.91349999999999998</v>
      </c>
      <c r="F163" s="106" t="str">
        <f>B153</f>
        <v>ISS</v>
      </c>
      <c r="G163" s="217">
        <f>I11</f>
        <v>0.05</v>
      </c>
      <c r="H163" s="207">
        <f>I11</f>
        <v>0.05</v>
      </c>
      <c r="I163" s="207"/>
    </row>
    <row r="164" spans="1:10" ht="13.5" customHeight="1" x14ac:dyDescent="0.25">
      <c r="A164" s="174" t="s">
        <v>135</v>
      </c>
      <c r="B164" s="174"/>
      <c r="C164" s="106">
        <v>1</v>
      </c>
      <c r="D164" s="61">
        <v>0.09</v>
      </c>
      <c r="E164" s="62">
        <f>C164-D164</f>
        <v>0.91</v>
      </c>
      <c r="F164" s="106" t="s">
        <v>136</v>
      </c>
      <c r="G164" s="217">
        <v>0</v>
      </c>
      <c r="H164" s="207">
        <v>0</v>
      </c>
      <c r="I164" s="207"/>
    </row>
    <row r="165" spans="1:10" ht="13.5" customHeight="1" x14ac:dyDescent="0.25">
      <c r="A165" s="175" t="s">
        <v>137</v>
      </c>
      <c r="B165" s="175" t="s">
        <v>138</v>
      </c>
      <c r="C165" s="175"/>
      <c r="D165" s="175"/>
      <c r="E165" s="175"/>
      <c r="F165" s="113" t="s">
        <v>207</v>
      </c>
      <c r="G165" s="217">
        <v>0</v>
      </c>
      <c r="H165" s="207">
        <v>0</v>
      </c>
      <c r="I165" s="207"/>
    </row>
    <row r="166" spans="1:10" ht="18" customHeight="1" x14ac:dyDescent="0.25">
      <c r="A166" s="175"/>
      <c r="B166" s="175"/>
      <c r="C166" s="175"/>
      <c r="D166" s="175"/>
      <c r="E166" s="175"/>
      <c r="F166" s="115" t="s">
        <v>139</v>
      </c>
      <c r="G166" s="218">
        <f>SUM(G161:G165)</f>
        <v>0.14250000000000002</v>
      </c>
      <c r="H166" s="208">
        <f>SUM(H161:I165)</f>
        <v>8.6499999999999994E-2</v>
      </c>
      <c r="I166" s="208"/>
    </row>
    <row r="167" spans="1:10" ht="18" customHeight="1" x14ac:dyDescent="0.25">
      <c r="A167" s="104" t="s">
        <v>206</v>
      </c>
      <c r="B167" s="173" t="s">
        <v>141</v>
      </c>
      <c r="C167" s="173"/>
      <c r="D167" s="173"/>
      <c r="E167" s="173"/>
      <c r="F167" s="173"/>
      <c r="G167" s="173"/>
      <c r="H167" s="173"/>
      <c r="I167" s="173"/>
    </row>
    <row r="168" spans="1:10" ht="4.5" customHeight="1" x14ac:dyDescent="0.25">
      <c r="A168" s="63"/>
      <c r="B168" s="178"/>
      <c r="C168" s="178"/>
      <c r="D168" s="178"/>
      <c r="E168" s="178"/>
      <c r="F168" s="178"/>
      <c r="G168" s="178"/>
      <c r="H168" s="178"/>
      <c r="I168" s="178"/>
    </row>
    <row r="169" spans="1:10" ht="12" customHeight="1" x14ac:dyDescent="0.25">
      <c r="A169" s="162" t="s">
        <v>142</v>
      </c>
      <c r="B169" s="162"/>
      <c r="C169" s="162"/>
      <c r="D169" s="162"/>
      <c r="E169" s="162"/>
      <c r="F169" s="162"/>
      <c r="G169" s="162"/>
      <c r="H169" s="45">
        <f>H156</f>
        <v>0.10087463556851313</v>
      </c>
      <c r="I169" s="46">
        <f>I156</f>
        <v>449.553919503891</v>
      </c>
    </row>
    <row r="170" spans="1:10" ht="4.5" customHeight="1" x14ac:dyDescent="0.25"/>
    <row r="171" spans="1:10" ht="11.25" customHeight="1" x14ac:dyDescent="0.25">
      <c r="A171" s="179" t="s">
        <v>143</v>
      </c>
      <c r="B171" s="179"/>
      <c r="C171" s="179"/>
      <c r="D171" s="179"/>
      <c r="E171" s="179"/>
      <c r="F171" s="179"/>
      <c r="G171" s="179"/>
      <c r="H171" s="179"/>
      <c r="I171" s="179"/>
    </row>
    <row r="172" spans="1:10" ht="11.25" customHeight="1" x14ac:dyDescent="0.25">
      <c r="A172" s="144" t="s">
        <v>30</v>
      </c>
      <c r="B172" s="144"/>
      <c r="C172" s="144"/>
      <c r="D172" s="144"/>
      <c r="E172" s="144"/>
      <c r="F172" s="144"/>
      <c r="G172" s="144"/>
      <c r="H172" s="144"/>
      <c r="I172" s="144"/>
    </row>
    <row r="173" spans="1:10" ht="15" customHeight="1" x14ac:dyDescent="0.25">
      <c r="A173" s="106">
        <v>1</v>
      </c>
      <c r="B173" s="125" t="s">
        <v>144</v>
      </c>
      <c r="C173" s="125"/>
      <c r="D173" s="125"/>
      <c r="E173" s="125"/>
      <c r="F173" s="125"/>
      <c r="G173" s="125"/>
      <c r="H173" s="21">
        <f>I173/$G$196</f>
        <v>0.42763520779642272</v>
      </c>
      <c r="I173" s="64">
        <f>I46</f>
        <v>2098.0272727272727</v>
      </c>
    </row>
    <row r="174" spans="1:10" ht="15" customHeight="1" x14ac:dyDescent="0.25">
      <c r="A174" s="106">
        <v>2</v>
      </c>
      <c r="B174" s="125" t="s">
        <v>145</v>
      </c>
      <c r="C174" s="125"/>
      <c r="D174" s="125"/>
      <c r="E174" s="125"/>
      <c r="F174" s="125"/>
      <c r="G174" s="125"/>
      <c r="H174" s="21">
        <f>I174/$G$196</f>
        <v>0.33694319846061799</v>
      </c>
      <c r="I174" s="64">
        <f>I66+I78+I85+I89</f>
        <v>1653.0818951344729</v>
      </c>
    </row>
    <row r="175" spans="1:10" ht="15" customHeight="1" x14ac:dyDescent="0.25">
      <c r="A175" s="106">
        <v>3</v>
      </c>
      <c r="B175" s="125" t="s">
        <v>146</v>
      </c>
      <c r="C175" s="125"/>
      <c r="D175" s="125"/>
      <c r="E175" s="125"/>
      <c r="F175" s="125"/>
      <c r="G175" s="125"/>
      <c r="H175" s="21">
        <f>I175/$G$196</f>
        <v>0.14379023781075587</v>
      </c>
      <c r="I175" s="64">
        <f>I102</f>
        <v>705.45136363636357</v>
      </c>
    </row>
    <row r="176" spans="1:10" s="26" customFormat="1" ht="15" customHeight="1" x14ac:dyDescent="0.25">
      <c r="A176" s="162" t="s">
        <v>147</v>
      </c>
      <c r="B176" s="162"/>
      <c r="C176" s="162"/>
      <c r="D176" s="162"/>
      <c r="E176" s="162"/>
      <c r="F176" s="162"/>
      <c r="G176" s="162"/>
      <c r="H176" s="45">
        <f>H173+H174+H175</f>
        <v>0.90836864406779649</v>
      </c>
      <c r="I176" s="46">
        <f>SUM(I173:I175)</f>
        <v>4456.5605314981094</v>
      </c>
      <c r="J176" s="33"/>
    </row>
    <row r="177" spans="1:11" ht="4.5" customHeight="1" x14ac:dyDescent="0.25"/>
    <row r="178" spans="1:11" ht="11.25" customHeight="1" x14ac:dyDescent="0.25">
      <c r="A178" s="144" t="s">
        <v>95</v>
      </c>
      <c r="B178" s="144"/>
      <c r="C178" s="144"/>
      <c r="D178" s="144"/>
      <c r="E178" s="144"/>
      <c r="F178" s="144"/>
      <c r="G178" s="144"/>
      <c r="H178" s="144"/>
      <c r="I178" s="144"/>
    </row>
    <row r="179" spans="1:11" ht="15" customHeight="1" x14ac:dyDescent="0.25">
      <c r="A179" s="106">
        <v>1</v>
      </c>
      <c r="B179" s="125" t="s">
        <v>148</v>
      </c>
      <c r="C179" s="125"/>
      <c r="D179" s="125"/>
      <c r="E179" s="125"/>
      <c r="F179" s="125"/>
      <c r="G179" s="125"/>
      <c r="H179" s="21">
        <f>I179/$G$196</f>
        <v>0</v>
      </c>
      <c r="I179" s="121">
        <f>I127</f>
        <v>0</v>
      </c>
    </row>
    <row r="180" spans="1:11" ht="15" customHeight="1" x14ac:dyDescent="0.25">
      <c r="A180" s="106">
        <v>2</v>
      </c>
      <c r="B180" s="125" t="s">
        <v>149</v>
      </c>
      <c r="C180" s="125"/>
      <c r="D180" s="125"/>
      <c r="E180" s="125"/>
      <c r="F180" s="125"/>
      <c r="G180" s="125"/>
      <c r="H180" s="21">
        <f>I180/$G$196</f>
        <v>0</v>
      </c>
      <c r="I180" s="121">
        <f>I137</f>
        <v>0</v>
      </c>
    </row>
    <row r="181" spans="1:11" ht="15" customHeight="1" x14ac:dyDescent="0.25">
      <c r="A181" s="106">
        <v>3</v>
      </c>
      <c r="B181" s="125" t="s">
        <v>150</v>
      </c>
      <c r="C181" s="125"/>
      <c r="D181" s="125"/>
      <c r="E181" s="125"/>
      <c r="F181" s="125"/>
      <c r="G181" s="125"/>
      <c r="H181" s="21">
        <f>I181/$G$196</f>
        <v>0</v>
      </c>
      <c r="I181" s="121">
        <f>I141</f>
        <v>0</v>
      </c>
    </row>
    <row r="182" spans="1:11" ht="15" customHeight="1" x14ac:dyDescent="0.25">
      <c r="A182" s="162" t="s">
        <v>151</v>
      </c>
      <c r="B182" s="162"/>
      <c r="C182" s="162"/>
      <c r="D182" s="162"/>
      <c r="E182" s="162"/>
      <c r="F182" s="162"/>
      <c r="G182" s="162"/>
      <c r="H182" s="45">
        <f>H179+H180+H181</f>
        <v>0</v>
      </c>
      <c r="I182" s="46">
        <f>I179+I180+I181</f>
        <v>0</v>
      </c>
    </row>
    <row r="183" spans="1:11" ht="4.5" customHeight="1" x14ac:dyDescent="0.25"/>
    <row r="184" spans="1:11" ht="11.25" customHeight="1" x14ac:dyDescent="0.25">
      <c r="A184" s="144" t="s">
        <v>118</v>
      </c>
      <c r="B184" s="144"/>
      <c r="C184" s="144"/>
      <c r="D184" s="144"/>
      <c r="E184" s="144"/>
      <c r="F184" s="144"/>
      <c r="G184" s="144"/>
      <c r="H184" s="144"/>
      <c r="I184" s="144"/>
    </row>
    <row r="185" spans="1:11" ht="15" customHeight="1" x14ac:dyDescent="0.25">
      <c r="A185" s="106">
        <v>1</v>
      </c>
      <c r="B185" s="125" t="s">
        <v>152</v>
      </c>
      <c r="C185" s="125"/>
      <c r="D185" s="125"/>
      <c r="E185" s="125"/>
      <c r="F185" s="125"/>
      <c r="G185" s="125"/>
      <c r="H185" s="21">
        <f>I185/$G$196</f>
        <v>9.1631355932203409E-2</v>
      </c>
      <c r="I185" s="121">
        <f>I156</f>
        <v>449.553919503891</v>
      </c>
    </row>
    <row r="186" spans="1:11" ht="15" customHeight="1" x14ac:dyDescent="0.25">
      <c r="A186" s="162" t="s">
        <v>153</v>
      </c>
      <c r="B186" s="162"/>
      <c r="C186" s="162"/>
      <c r="D186" s="162"/>
      <c r="E186" s="162"/>
      <c r="F186" s="162"/>
      <c r="G186" s="162"/>
      <c r="H186" s="45">
        <f>H185</f>
        <v>9.1631355932203409E-2</v>
      </c>
      <c r="I186" s="46">
        <f>I156</f>
        <v>449.553919503891</v>
      </c>
      <c r="K186" s="39"/>
    </row>
    <row r="187" spans="1:11" ht="4.5" customHeight="1" x14ac:dyDescent="0.25"/>
    <row r="188" spans="1:11" ht="11.25" customHeight="1" x14ac:dyDescent="0.25">
      <c r="A188" s="184" t="s">
        <v>174</v>
      </c>
      <c r="B188" s="184"/>
      <c r="C188" s="184"/>
      <c r="D188" s="184"/>
      <c r="E188" s="184"/>
      <c r="F188" s="184"/>
      <c r="G188" s="184"/>
      <c r="H188" s="184"/>
      <c r="I188" s="184"/>
    </row>
    <row r="189" spans="1:11" ht="4.9000000000000004" customHeight="1" x14ac:dyDescent="0.25">
      <c r="A189" s="180"/>
      <c r="B189" s="180"/>
      <c r="C189" s="180"/>
      <c r="D189" s="180"/>
      <c r="E189" s="180"/>
      <c r="F189" s="180"/>
      <c r="G189" s="180"/>
      <c r="H189" s="180"/>
      <c r="I189" s="180"/>
    </row>
    <row r="190" spans="1:11" ht="22.5" customHeight="1" x14ac:dyDescent="0.25">
      <c r="A190" s="181" t="s">
        <v>187</v>
      </c>
      <c r="B190" s="182"/>
      <c r="C190" s="182"/>
      <c r="D190" s="182"/>
      <c r="E190" s="182"/>
      <c r="F190" s="182"/>
      <c r="G190" s="182"/>
      <c r="H190" s="183"/>
      <c r="I190" s="87">
        <f>I123*H196</f>
        <v>0</v>
      </c>
    </row>
    <row r="191" spans="1:11" ht="4.5" customHeight="1" x14ac:dyDescent="0.25">
      <c r="A191" s="107"/>
      <c r="B191" s="107"/>
      <c r="C191" s="107"/>
      <c r="D191" s="107"/>
      <c r="E191" s="107"/>
      <c r="F191" s="107"/>
      <c r="G191" s="88"/>
      <c r="H191" s="88"/>
      <c r="I191" s="88"/>
    </row>
    <row r="192" spans="1:11" ht="40.5" customHeight="1" x14ac:dyDescent="0.25">
      <c r="A192" s="184" t="s">
        <v>172</v>
      </c>
      <c r="B192" s="184"/>
      <c r="C192" s="184"/>
      <c r="D192" s="184"/>
      <c r="E192" s="184"/>
      <c r="F192" s="181"/>
      <c r="G192" s="185" t="s">
        <v>176</v>
      </c>
      <c r="H192" s="186"/>
      <c r="I192" s="187"/>
    </row>
    <row r="193" spans="1:9" ht="11.25" customHeight="1" x14ac:dyDescent="0.25">
      <c r="A193" s="184"/>
      <c r="B193" s="184"/>
      <c r="C193" s="184"/>
      <c r="D193" s="184"/>
      <c r="E193" s="184"/>
      <c r="F193" s="184"/>
      <c r="G193" s="89"/>
      <c r="H193" s="90"/>
      <c r="I193" s="91">
        <f>((H70+H76+H77+H82+H83+H84)+((H70+H76+H77+H82+H83+H84)*H66))*I46*H196</f>
        <v>807.78714334232734</v>
      </c>
    </row>
    <row r="194" spans="1:9" ht="4.9000000000000004" customHeight="1" x14ac:dyDescent="0.25">
      <c r="A194" s="180"/>
      <c r="B194" s="180"/>
      <c r="C194" s="180"/>
      <c r="D194" s="180"/>
      <c r="E194" s="180"/>
      <c r="F194" s="180"/>
      <c r="G194" s="180"/>
      <c r="H194" s="180"/>
      <c r="I194" s="180"/>
    </row>
    <row r="195" spans="1:9" ht="35.450000000000003" customHeight="1" x14ac:dyDescent="0.25">
      <c r="A195" s="188" t="s">
        <v>173</v>
      </c>
      <c r="B195" s="189"/>
      <c r="C195" s="189"/>
      <c r="D195" s="189"/>
      <c r="E195" s="189"/>
      <c r="F195" s="190"/>
      <c r="G195" s="73" t="s">
        <v>154</v>
      </c>
      <c r="H195" s="73" t="s">
        <v>155</v>
      </c>
      <c r="I195" s="73" t="s">
        <v>156</v>
      </c>
    </row>
    <row r="196" spans="1:9" ht="14.45" customHeight="1" x14ac:dyDescent="0.25">
      <c r="A196" s="191"/>
      <c r="B196" s="192"/>
      <c r="C196" s="192"/>
      <c r="D196" s="192"/>
      <c r="E196" s="192"/>
      <c r="F196" s="193"/>
      <c r="G196" s="81">
        <f>I176+I182+I186</f>
        <v>4906.1144510020004</v>
      </c>
      <c r="H196" s="108">
        <f>IF(D6="12x36",2,1)</f>
        <v>1</v>
      </c>
      <c r="I196" s="82">
        <f>G196*H196</f>
        <v>4906.1144510020004</v>
      </c>
    </row>
  </sheetData>
  <mergeCells count="183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5:B105"/>
    <mergeCell ref="A106:B106"/>
    <mergeCell ref="A108:I108"/>
    <mergeCell ref="A109:B109"/>
    <mergeCell ref="A110:B110"/>
    <mergeCell ref="A112:E112"/>
    <mergeCell ref="F112:I112"/>
    <mergeCell ref="B99:G99"/>
    <mergeCell ref="B100:G100"/>
    <mergeCell ref="B101:G101"/>
    <mergeCell ref="A102:G102"/>
    <mergeCell ref="B103:G103"/>
    <mergeCell ref="A104:I104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96"/>
  <sheetViews>
    <sheetView showGridLines="0" view="pageBreakPreview" topLeftCell="A145" zoomScale="130" zoomScaleNormal="130" zoomScaleSheetLayoutView="130" zoomScalePageLayoutView="130" workbookViewId="0">
      <selection activeCell="K157" sqref="K157"/>
    </sheetView>
  </sheetViews>
  <sheetFormatPr defaultColWidth="9.28515625" defaultRowHeight="11.25" x14ac:dyDescent="0.25"/>
  <cols>
    <col min="1" max="1" width="2.7109375" style="110" customWidth="1"/>
    <col min="2" max="2" width="11.42578125" style="110" customWidth="1"/>
    <col min="3" max="3" width="12.28515625" style="110" customWidth="1"/>
    <col min="4" max="4" width="12.7109375" style="110" customWidth="1"/>
    <col min="5" max="5" width="12.28515625" style="110" customWidth="1"/>
    <col min="6" max="6" width="11.5703125" style="110" customWidth="1"/>
    <col min="7" max="7" width="11.42578125" style="110" customWidth="1"/>
    <col min="8" max="8" width="9.42578125" style="110" customWidth="1"/>
    <col min="9" max="9" width="11.5703125" style="110" customWidth="1"/>
    <col min="10" max="10" width="11.28515625" style="2" customWidth="1"/>
    <col min="11" max="11" width="10" style="110" customWidth="1"/>
    <col min="12" max="12" width="9.28515625" style="110"/>
    <col min="13" max="15" width="22.42578125" style="110" customWidth="1"/>
    <col min="16" max="16384" width="9.28515625" style="110"/>
  </cols>
  <sheetData>
    <row r="1" spans="1:11" ht="27.75" customHeight="1" x14ac:dyDescent="0.25">
      <c r="A1" s="126" t="s">
        <v>0</v>
      </c>
      <c r="B1" s="126"/>
      <c r="C1" s="126"/>
      <c r="D1" s="126"/>
      <c r="E1" s="126"/>
      <c r="F1" s="126"/>
      <c r="G1" s="126"/>
      <c r="H1" s="126"/>
      <c r="I1" s="126"/>
      <c r="K1" s="3"/>
    </row>
    <row r="2" spans="1:11" ht="22.5" customHeight="1" x14ac:dyDescent="0.25">
      <c r="A2" s="126" t="s">
        <v>1</v>
      </c>
      <c r="B2" s="126"/>
      <c r="C2" s="127" t="s">
        <v>208</v>
      </c>
      <c r="D2" s="127"/>
      <c r="E2" s="128" t="s">
        <v>236</v>
      </c>
      <c r="F2" s="128"/>
      <c r="G2" s="128"/>
      <c r="H2" s="128"/>
      <c r="I2" s="128"/>
    </row>
    <row r="3" spans="1:11" ht="11.25" customHeight="1" x14ac:dyDescent="0.25">
      <c r="A3" s="126" t="s">
        <v>2</v>
      </c>
      <c r="B3" s="126"/>
      <c r="C3" s="4"/>
      <c r="D3" s="122"/>
      <c r="E3" s="6" t="s">
        <v>3</v>
      </c>
      <c r="F3" s="4"/>
      <c r="G3" s="122"/>
      <c r="H3" s="122"/>
      <c r="I3" s="122"/>
    </row>
    <row r="4" spans="1:11" ht="4.5" customHeight="1" x14ac:dyDescent="0.25"/>
    <row r="5" spans="1:11" ht="18.75" customHeight="1" x14ac:dyDescent="0.25">
      <c r="A5" s="124" t="s">
        <v>4</v>
      </c>
      <c r="B5" s="124"/>
      <c r="C5" s="124"/>
      <c r="D5" s="129" t="s">
        <v>212</v>
      </c>
      <c r="E5" s="129"/>
      <c r="F5" s="129"/>
      <c r="G5" s="130" t="str">
        <f>IF(D6="12x36","Regime de trabalho:","Quantidade de HORAS/MÊS")</f>
        <v>Quantidade de HORAS/MÊS</v>
      </c>
      <c r="H5" s="130"/>
      <c r="I5" s="131">
        <f>IF(D6="12x36",D6,5*D6)</f>
        <v>200</v>
      </c>
    </row>
    <row r="6" spans="1:11" ht="18.75" customHeight="1" x14ac:dyDescent="0.25">
      <c r="A6" s="124" t="str">
        <f>IF(D6="12x36","Regime de trabalho:","Regime de trabalho (horas semanais):")</f>
        <v>Regime de trabalho (horas semanais):</v>
      </c>
      <c r="B6" s="124"/>
      <c r="C6" s="124"/>
      <c r="D6" s="124">
        <v>40</v>
      </c>
      <c r="E6" s="124"/>
      <c r="F6" s="124"/>
      <c r="G6" s="130"/>
      <c r="H6" s="130"/>
      <c r="I6" s="131"/>
    </row>
    <row r="7" spans="1:11" ht="22.5" customHeight="1" x14ac:dyDescent="0.25">
      <c r="A7" s="124" t="s">
        <v>5</v>
      </c>
      <c r="B7" s="124"/>
      <c r="C7" s="124"/>
      <c r="D7" s="125" t="s">
        <v>231</v>
      </c>
      <c r="E7" s="125"/>
      <c r="F7" s="125"/>
      <c r="G7" s="132" t="s">
        <v>6</v>
      </c>
      <c r="H7" s="132"/>
      <c r="I7" s="123" t="s">
        <v>175</v>
      </c>
    </row>
    <row r="8" spans="1:11" ht="22.5" customHeight="1" x14ac:dyDescent="0.25">
      <c r="A8" s="124" t="s">
        <v>7</v>
      </c>
      <c r="B8" s="124"/>
      <c r="C8" s="124"/>
      <c r="D8" s="125" t="s">
        <v>14</v>
      </c>
      <c r="E8" s="125"/>
      <c r="F8" s="125"/>
      <c r="G8" s="132"/>
      <c r="H8" s="132"/>
      <c r="I8" s="123"/>
    </row>
    <row r="9" spans="1:11" ht="24.75" customHeight="1" x14ac:dyDescent="0.25">
      <c r="A9" s="124" t="s">
        <v>8</v>
      </c>
      <c r="B9" s="124"/>
      <c r="C9" s="124"/>
      <c r="D9" s="124" t="s">
        <v>217</v>
      </c>
      <c r="E9" s="124"/>
      <c r="F9" s="124"/>
      <c r="G9" s="132" t="s">
        <v>9</v>
      </c>
      <c r="H9" s="132"/>
      <c r="I9" s="112" t="s">
        <v>175</v>
      </c>
    </row>
    <row r="10" spans="1:11" ht="32.25" customHeight="1" x14ac:dyDescent="0.25">
      <c r="A10" s="133" t="s">
        <v>168</v>
      </c>
      <c r="B10" s="133"/>
      <c r="C10" s="133"/>
      <c r="D10" s="133"/>
      <c r="E10" s="133"/>
      <c r="F10" s="133"/>
      <c r="G10" s="111" t="s">
        <v>10</v>
      </c>
      <c r="H10" s="114">
        <v>220</v>
      </c>
      <c r="I10" s="10">
        <v>2307.83</v>
      </c>
    </row>
    <row r="11" spans="1:11" ht="11.25" customHeight="1" x14ac:dyDescent="0.25">
      <c r="A11" s="134" t="s">
        <v>11</v>
      </c>
      <c r="B11" s="134"/>
      <c r="C11" s="134"/>
      <c r="D11" s="134"/>
      <c r="E11" s="134"/>
      <c r="F11" s="134"/>
      <c r="G11" s="114" t="str">
        <f>D9</f>
        <v>Passo Fundo</v>
      </c>
      <c r="H11" s="114" t="s">
        <v>12</v>
      </c>
      <c r="I11" s="11">
        <v>0.02</v>
      </c>
    </row>
    <row r="12" spans="1:11" ht="15" customHeight="1" x14ac:dyDescent="0.25">
      <c r="A12" s="134" t="s">
        <v>13</v>
      </c>
      <c r="B12" s="134"/>
      <c r="C12" s="134"/>
      <c r="D12" s="134"/>
      <c r="E12" s="134"/>
      <c r="F12" s="134"/>
      <c r="G12" s="135" t="s">
        <v>14</v>
      </c>
      <c r="H12" s="114" t="s">
        <v>15</v>
      </c>
      <c r="I12" s="10">
        <v>6</v>
      </c>
    </row>
    <row r="13" spans="1:11" x14ac:dyDescent="0.25">
      <c r="A13" s="134"/>
      <c r="B13" s="134"/>
      <c r="C13" s="134"/>
      <c r="D13" s="134"/>
      <c r="E13" s="134"/>
      <c r="F13" s="134"/>
      <c r="G13" s="135"/>
      <c r="H13" s="114" t="s">
        <v>16</v>
      </c>
      <c r="I13" s="12">
        <v>22</v>
      </c>
    </row>
    <row r="14" spans="1:11" x14ac:dyDescent="0.25">
      <c r="A14" s="134"/>
      <c r="B14" s="134"/>
      <c r="C14" s="134"/>
      <c r="D14" s="134"/>
      <c r="E14" s="134"/>
      <c r="F14" s="134"/>
      <c r="G14" s="135"/>
      <c r="H14" s="114" t="s">
        <v>17</v>
      </c>
      <c r="I14" s="112">
        <v>0.06</v>
      </c>
    </row>
    <row r="15" spans="1:11" ht="11.25" customHeight="1" x14ac:dyDescent="0.25">
      <c r="A15" s="134" t="s">
        <v>167</v>
      </c>
      <c r="B15" s="134"/>
      <c r="C15" s="134"/>
      <c r="D15" s="134"/>
      <c r="E15" s="134"/>
      <c r="F15" s="134"/>
      <c r="G15" s="135" t="s">
        <v>14</v>
      </c>
      <c r="H15" s="114" t="s">
        <v>15</v>
      </c>
      <c r="I15" s="10">
        <v>27.15</v>
      </c>
    </row>
    <row r="16" spans="1:11" ht="11.25" customHeight="1" x14ac:dyDescent="0.25">
      <c r="A16" s="134"/>
      <c r="B16" s="134"/>
      <c r="C16" s="134"/>
      <c r="D16" s="134"/>
      <c r="E16" s="134"/>
      <c r="F16" s="134"/>
      <c r="G16" s="135"/>
      <c r="H16" s="114" t="s">
        <v>16</v>
      </c>
      <c r="I16" s="12">
        <v>22</v>
      </c>
    </row>
    <row r="17" spans="1:9" x14ac:dyDescent="0.25">
      <c r="A17" s="134"/>
      <c r="B17" s="134"/>
      <c r="C17" s="134"/>
      <c r="D17" s="134"/>
      <c r="E17" s="134"/>
      <c r="F17" s="134"/>
      <c r="G17" s="135"/>
      <c r="H17" s="114" t="s">
        <v>17</v>
      </c>
      <c r="I17" s="112">
        <v>0.19</v>
      </c>
    </row>
    <row r="18" spans="1:9" ht="11.25" customHeight="1" x14ac:dyDescent="0.25">
      <c r="A18" s="134" t="s">
        <v>19</v>
      </c>
      <c r="B18" s="134"/>
      <c r="C18" s="134"/>
      <c r="D18" s="134"/>
      <c r="E18" s="134"/>
      <c r="F18" s="134"/>
      <c r="G18" s="135" t="s">
        <v>14</v>
      </c>
      <c r="H18" s="114" t="s">
        <v>15</v>
      </c>
      <c r="I18" s="10" t="s">
        <v>175</v>
      </c>
    </row>
    <row r="19" spans="1:9" x14ac:dyDescent="0.25">
      <c r="A19" s="134"/>
      <c r="B19" s="134"/>
      <c r="C19" s="134"/>
      <c r="D19" s="134"/>
      <c r="E19" s="134"/>
      <c r="F19" s="134"/>
      <c r="G19" s="135"/>
      <c r="H19" s="114" t="s">
        <v>16</v>
      </c>
      <c r="I19" s="12" t="s">
        <v>175</v>
      </c>
    </row>
    <row r="20" spans="1:9" x14ac:dyDescent="0.25">
      <c r="A20" s="140"/>
      <c r="B20" s="140"/>
      <c r="C20" s="140"/>
      <c r="D20" s="140"/>
      <c r="E20" s="140"/>
      <c r="F20" s="140"/>
      <c r="G20" s="135"/>
      <c r="H20" s="114" t="s">
        <v>17</v>
      </c>
      <c r="I20" s="112" t="s">
        <v>175</v>
      </c>
    </row>
    <row r="21" spans="1:9" ht="14.25" customHeight="1" x14ac:dyDescent="0.25">
      <c r="A21" s="139" t="s">
        <v>194</v>
      </c>
      <c r="B21" s="139"/>
      <c r="C21" s="139"/>
      <c r="D21" s="139"/>
      <c r="E21" s="139"/>
      <c r="F21" s="139"/>
      <c r="G21" s="114" t="s">
        <v>14</v>
      </c>
      <c r="H21" s="116" t="s">
        <v>20</v>
      </c>
      <c r="I21" s="98">
        <v>80</v>
      </c>
    </row>
    <row r="22" spans="1:9" ht="14.25" customHeight="1" x14ac:dyDescent="0.25">
      <c r="A22" s="139" t="s">
        <v>193</v>
      </c>
      <c r="B22" s="139"/>
      <c r="C22" s="139"/>
      <c r="D22" s="139"/>
      <c r="E22" s="139"/>
      <c r="F22" s="139"/>
      <c r="G22" s="114" t="s">
        <v>14</v>
      </c>
      <c r="H22" s="116" t="s">
        <v>20</v>
      </c>
      <c r="I22" s="98">
        <v>25.52</v>
      </c>
    </row>
    <row r="23" spans="1:9" ht="14.25" customHeight="1" x14ac:dyDescent="0.25">
      <c r="A23" s="134" t="s">
        <v>169</v>
      </c>
      <c r="B23" s="136"/>
      <c r="C23" s="136"/>
      <c r="D23" s="136"/>
      <c r="E23" s="136"/>
      <c r="F23" s="137"/>
      <c r="G23" s="97" t="s">
        <v>14</v>
      </c>
      <c r="H23" s="116" t="s">
        <v>20</v>
      </c>
      <c r="I23" s="14" t="s">
        <v>175</v>
      </c>
    </row>
    <row r="24" spans="1:9" ht="22.5" customHeight="1" x14ac:dyDescent="0.25">
      <c r="A24" s="138" t="s">
        <v>21</v>
      </c>
      <c r="B24" s="138"/>
      <c r="C24" s="138"/>
      <c r="D24" s="138"/>
      <c r="E24" s="138"/>
      <c r="F24" s="138"/>
      <c r="G24" s="116"/>
      <c r="H24" s="116" t="s">
        <v>22</v>
      </c>
      <c r="I24" s="16" t="s">
        <v>175</v>
      </c>
    </row>
    <row r="25" spans="1:9" ht="34.5" customHeight="1" x14ac:dyDescent="0.25">
      <c r="A25" s="139" t="s">
        <v>23</v>
      </c>
      <c r="B25" s="139"/>
      <c r="C25" s="139"/>
      <c r="D25" s="139"/>
      <c r="E25" s="139"/>
      <c r="F25" s="139"/>
      <c r="G25" s="114"/>
      <c r="H25" s="114" t="s">
        <v>24</v>
      </c>
      <c r="I25" s="10">
        <f>I38</f>
        <v>2098.0272727272727</v>
      </c>
    </row>
    <row r="26" spans="1:9" ht="15" customHeight="1" x14ac:dyDescent="0.25">
      <c r="A26" s="139" t="s">
        <v>25</v>
      </c>
      <c r="B26" s="139"/>
      <c r="C26" s="139"/>
      <c r="D26" s="139"/>
      <c r="E26" s="139"/>
      <c r="F26" s="139"/>
      <c r="G26" s="116"/>
      <c r="H26" s="17" t="s">
        <v>26</v>
      </c>
      <c r="I26" s="18" t="s">
        <v>175</v>
      </c>
    </row>
    <row r="27" spans="1:9" ht="15" customHeight="1" x14ac:dyDescent="0.25">
      <c r="A27" s="139"/>
      <c r="B27" s="139"/>
      <c r="C27" s="139"/>
      <c r="D27" s="139"/>
      <c r="E27" s="139"/>
      <c r="F27" s="139"/>
      <c r="G27" s="116"/>
      <c r="H27" s="19" t="s">
        <v>27</v>
      </c>
      <c r="I27" s="112" t="s">
        <v>175</v>
      </c>
    </row>
    <row r="28" spans="1:9" ht="26.25" customHeight="1" x14ac:dyDescent="0.25">
      <c r="A28" s="139" t="s">
        <v>28</v>
      </c>
      <c r="B28" s="139"/>
      <c r="C28" s="139"/>
      <c r="D28" s="139"/>
      <c r="E28" s="139"/>
      <c r="F28" s="139"/>
      <c r="G28" s="116"/>
      <c r="H28" s="114" t="s">
        <v>26</v>
      </c>
      <c r="I28" s="18" t="s">
        <v>175</v>
      </c>
    </row>
    <row r="29" spans="1:9" ht="35.25" customHeight="1" x14ac:dyDescent="0.25">
      <c r="A29" s="139" t="s">
        <v>29</v>
      </c>
      <c r="B29" s="139"/>
      <c r="C29" s="139"/>
      <c r="D29" s="139"/>
      <c r="E29" s="139"/>
      <c r="F29" s="139"/>
      <c r="G29" s="114"/>
      <c r="H29" s="111" t="s">
        <v>22</v>
      </c>
      <c r="I29" s="112">
        <v>0.1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>
        <v>10</v>
      </c>
    </row>
    <row r="31" spans="1:9" ht="1.1499999999999999" customHeight="1" x14ac:dyDescent="0.25">
      <c r="A31" s="142"/>
      <c r="B31" s="142"/>
      <c r="C31" s="142"/>
      <c r="D31" s="142"/>
      <c r="E31" s="142"/>
      <c r="F31" s="142"/>
      <c r="G31" s="142"/>
      <c r="H31" s="142"/>
      <c r="I31" s="142"/>
    </row>
    <row r="32" spans="1:9" ht="1.1499999999999999" customHeight="1" x14ac:dyDescent="0.25">
      <c r="A32" s="142"/>
      <c r="B32" s="142"/>
      <c r="C32" s="142"/>
      <c r="D32" s="142"/>
      <c r="E32" s="142"/>
      <c r="F32" s="142"/>
      <c r="G32" s="142"/>
      <c r="H32" s="142"/>
      <c r="I32" s="142"/>
    </row>
    <row r="33" spans="1:10" ht="1.1499999999999999" customHeight="1" x14ac:dyDescent="0.25">
      <c r="A33" s="142"/>
      <c r="B33" s="142"/>
      <c r="C33" s="142"/>
      <c r="D33" s="142"/>
      <c r="E33" s="142"/>
      <c r="F33" s="142"/>
      <c r="G33" s="142"/>
      <c r="H33" s="142"/>
      <c r="I33" s="142"/>
    </row>
    <row r="34" spans="1:10" ht="1.1499999999999999" customHeight="1" x14ac:dyDescent="0.25">
      <c r="A34" s="142"/>
      <c r="B34" s="142"/>
      <c r="C34" s="142"/>
      <c r="D34" s="142"/>
      <c r="E34" s="142"/>
      <c r="F34" s="142"/>
      <c r="G34" s="142"/>
      <c r="H34" s="142"/>
      <c r="I34" s="142"/>
    </row>
    <row r="35" spans="1:10" ht="1.1499999999999999" customHeight="1" x14ac:dyDescent="0.25">
      <c r="A35" s="143"/>
      <c r="B35" s="143"/>
      <c r="C35" s="143"/>
      <c r="D35" s="143"/>
      <c r="E35" s="143"/>
      <c r="F35" s="143"/>
      <c r="G35" s="143"/>
      <c r="H35" s="143"/>
      <c r="I35" s="143"/>
    </row>
    <row r="36" spans="1:10" ht="8.25" customHeight="1" x14ac:dyDescent="0.25">
      <c r="A36" s="144" t="s">
        <v>30</v>
      </c>
      <c r="B36" s="144"/>
      <c r="C36" s="144"/>
      <c r="D36" s="144"/>
      <c r="E36" s="144"/>
      <c r="F36" s="144"/>
      <c r="G36" s="144"/>
      <c r="H36" s="144"/>
      <c r="I36" s="144"/>
    </row>
    <row r="37" spans="1:10" ht="33.75" customHeight="1" x14ac:dyDescent="0.25">
      <c r="A37" s="20" t="s">
        <v>31</v>
      </c>
      <c r="B37" s="145" t="s">
        <v>32</v>
      </c>
      <c r="C37" s="145"/>
      <c r="D37" s="145"/>
      <c r="E37" s="145"/>
      <c r="F37" s="145"/>
      <c r="G37" s="145"/>
      <c r="H37" s="20" t="s">
        <v>33</v>
      </c>
      <c r="I37" s="20" t="s">
        <v>34</v>
      </c>
    </row>
    <row r="38" spans="1:10" ht="15" customHeight="1" x14ac:dyDescent="0.25">
      <c r="A38" s="106">
        <v>1</v>
      </c>
      <c r="B38" s="125" t="s">
        <v>35</v>
      </c>
      <c r="C38" s="125"/>
      <c r="D38" s="125"/>
      <c r="E38" s="125"/>
      <c r="F38" s="125"/>
      <c r="G38" s="125"/>
      <c r="H38" s="21">
        <f t="shared" ref="H38:H45" si="0">I38/$I$46</f>
        <v>1</v>
      </c>
      <c r="I38" s="121">
        <f>IF(D6="12x36",I10,I10/H10*I5)</f>
        <v>2098.0272727272727</v>
      </c>
    </row>
    <row r="39" spans="1:10" ht="15" customHeight="1" x14ac:dyDescent="0.25">
      <c r="A39" s="106">
        <f t="shared" ref="A39:A45" si="1">A38+1</f>
        <v>2</v>
      </c>
      <c r="B39" s="125" t="s">
        <v>36</v>
      </c>
      <c r="C39" s="125"/>
      <c r="D39" s="125"/>
      <c r="E39" s="125"/>
      <c r="F39" s="125"/>
      <c r="G39" s="125"/>
      <c r="H39" s="21">
        <f t="shared" si="0"/>
        <v>0</v>
      </c>
      <c r="I39" s="121">
        <f>IF(I9=30%,I38*I9,0)</f>
        <v>0</v>
      </c>
    </row>
    <row r="40" spans="1:10" ht="15" customHeight="1" x14ac:dyDescent="0.25">
      <c r="A40" s="106">
        <f t="shared" si="1"/>
        <v>3</v>
      </c>
      <c r="B40" s="125" t="s">
        <v>199</v>
      </c>
      <c r="C40" s="125"/>
      <c r="D40" s="125"/>
      <c r="E40" s="125"/>
      <c r="F40" s="125"/>
      <c r="G40" s="125"/>
      <c r="H40" s="21">
        <f t="shared" si="0"/>
        <v>0</v>
      </c>
      <c r="I40" s="121">
        <f>IF(I7=10%,I25*I7,0)</f>
        <v>0</v>
      </c>
    </row>
    <row r="41" spans="1:10" ht="15" customHeight="1" x14ac:dyDescent="0.25">
      <c r="A41" s="106">
        <f t="shared" si="1"/>
        <v>4</v>
      </c>
      <c r="B41" s="125" t="s">
        <v>198</v>
      </c>
      <c r="C41" s="125"/>
      <c r="D41" s="125"/>
      <c r="E41" s="125"/>
      <c r="F41" s="125"/>
      <c r="G41" s="125"/>
      <c r="H41" s="21">
        <f t="shared" si="0"/>
        <v>0</v>
      </c>
      <c r="I41" s="121">
        <f>IF(I7=20%,I25*I7,0)</f>
        <v>0</v>
      </c>
    </row>
    <row r="42" spans="1:10" ht="15" customHeight="1" x14ac:dyDescent="0.25">
      <c r="A42" s="106">
        <f t="shared" si="1"/>
        <v>5</v>
      </c>
      <c r="B42" s="125" t="s">
        <v>197</v>
      </c>
      <c r="C42" s="125"/>
      <c r="D42" s="125"/>
      <c r="E42" s="125"/>
      <c r="F42" s="125"/>
      <c r="G42" s="125"/>
      <c r="H42" s="21">
        <f t="shared" si="0"/>
        <v>0</v>
      </c>
      <c r="I42" s="121">
        <f>IF(I7=40%,I25*I7,0)</f>
        <v>0</v>
      </c>
    </row>
    <row r="43" spans="1:10" ht="15" customHeight="1" x14ac:dyDescent="0.25">
      <c r="A43" s="106">
        <f t="shared" si="1"/>
        <v>6</v>
      </c>
      <c r="B43" s="125" t="s">
        <v>162</v>
      </c>
      <c r="C43" s="125"/>
      <c r="D43" s="125"/>
      <c r="E43" s="125"/>
      <c r="F43" s="125"/>
      <c r="G43" s="125"/>
      <c r="H43" s="21">
        <f t="shared" si="0"/>
        <v>0</v>
      </c>
      <c r="I43" s="121">
        <f>IF(I24="Não aplicável",0,I38*I24)</f>
        <v>0</v>
      </c>
    </row>
    <row r="44" spans="1:10" ht="15" customHeight="1" x14ac:dyDescent="0.25">
      <c r="A44" s="106">
        <f t="shared" si="1"/>
        <v>7</v>
      </c>
      <c r="B44" s="125" t="s">
        <v>37</v>
      </c>
      <c r="C44" s="125"/>
      <c r="D44" s="125"/>
      <c r="E44" s="125"/>
      <c r="F44" s="125"/>
      <c r="G44" s="125"/>
      <c r="H44" s="21">
        <f t="shared" si="0"/>
        <v>0</v>
      </c>
      <c r="I44" s="121">
        <f>IF(I26="Não aplicável",0,(I38+I39+I40+I41+I42+I43)/I5*I26*(1+I27))</f>
        <v>0</v>
      </c>
    </row>
    <row r="45" spans="1:10" ht="23.25" customHeight="1" x14ac:dyDescent="0.25">
      <c r="A45" s="106">
        <f t="shared" si="1"/>
        <v>8</v>
      </c>
      <c r="B45" s="125" t="s">
        <v>38</v>
      </c>
      <c r="C45" s="125"/>
      <c r="D45" s="125"/>
      <c r="E45" s="125"/>
      <c r="F45" s="125"/>
      <c r="G45" s="125"/>
      <c r="H45" s="21">
        <f t="shared" si="0"/>
        <v>0</v>
      </c>
      <c r="I45" s="121">
        <f>IF(I26="Não aplicável",0,I26/I13*5*(I10/H10*(1+I27)))</f>
        <v>0</v>
      </c>
    </row>
    <row r="46" spans="1:10" s="26" customFormat="1" ht="15" customHeight="1" x14ac:dyDescent="0.25">
      <c r="A46" s="141" t="s">
        <v>39</v>
      </c>
      <c r="B46" s="141"/>
      <c r="C46" s="141"/>
      <c r="D46" s="141"/>
      <c r="E46" s="141"/>
      <c r="F46" s="141"/>
      <c r="G46" s="141"/>
      <c r="H46" s="23">
        <f>SUM(H38:H45)</f>
        <v>1</v>
      </c>
      <c r="I46" s="24">
        <f>SUM(I38:I45)</f>
        <v>2098.0272727272727</v>
      </c>
      <c r="J46" s="25"/>
    </row>
    <row r="47" spans="1:10" s="26" customFormat="1" ht="34.9" customHeight="1" x14ac:dyDescent="0.25">
      <c r="A47" s="146" t="s">
        <v>140</v>
      </c>
      <c r="B47" s="149" t="s">
        <v>196</v>
      </c>
      <c r="C47" s="149"/>
      <c r="D47" s="149"/>
      <c r="E47" s="149"/>
      <c r="F47" s="149"/>
      <c r="G47" s="149"/>
      <c r="H47" s="149"/>
      <c r="I47" s="149"/>
      <c r="J47" s="25"/>
    </row>
    <row r="48" spans="1:10" s="26" customFormat="1" ht="1.1499999999999999" customHeight="1" x14ac:dyDescent="0.25">
      <c r="A48" s="147"/>
      <c r="B48" s="150"/>
      <c r="C48" s="150"/>
      <c r="D48" s="150"/>
      <c r="E48" s="150"/>
      <c r="F48" s="150"/>
      <c r="G48" s="150"/>
      <c r="H48" s="150"/>
      <c r="I48" s="150"/>
      <c r="J48" s="25"/>
    </row>
    <row r="49" spans="1:10" s="26" customFormat="1" ht="1.1499999999999999" customHeight="1" x14ac:dyDescent="0.25">
      <c r="A49" s="147"/>
      <c r="B49" s="150"/>
      <c r="C49" s="150"/>
      <c r="D49" s="150"/>
      <c r="E49" s="150"/>
      <c r="F49" s="150"/>
      <c r="G49" s="150"/>
      <c r="H49" s="150"/>
      <c r="I49" s="150"/>
      <c r="J49" s="25"/>
    </row>
    <row r="50" spans="1:10" s="26" customFormat="1" ht="1.1499999999999999" customHeight="1" x14ac:dyDescent="0.25">
      <c r="A50" s="147"/>
      <c r="B50" s="150"/>
      <c r="C50" s="150"/>
      <c r="D50" s="150"/>
      <c r="E50" s="150"/>
      <c r="F50" s="150"/>
      <c r="G50" s="150"/>
      <c r="H50" s="150"/>
      <c r="I50" s="150"/>
      <c r="J50" s="25"/>
    </row>
    <row r="51" spans="1:10" s="26" customFormat="1" ht="1.1499999999999999" customHeight="1" x14ac:dyDescent="0.25">
      <c r="A51" s="147"/>
      <c r="B51" s="150"/>
      <c r="C51" s="150"/>
      <c r="D51" s="150"/>
      <c r="E51" s="150"/>
      <c r="F51" s="150"/>
      <c r="G51" s="150"/>
      <c r="H51" s="150"/>
      <c r="I51" s="150"/>
      <c r="J51" s="25"/>
    </row>
    <row r="52" spans="1:10" s="26" customFormat="1" ht="1.1499999999999999" customHeight="1" x14ac:dyDescent="0.25">
      <c r="A52" s="147"/>
      <c r="B52" s="150"/>
      <c r="C52" s="150"/>
      <c r="D52" s="150"/>
      <c r="E52" s="150"/>
      <c r="F52" s="150"/>
      <c r="G52" s="150"/>
      <c r="H52" s="150"/>
      <c r="I52" s="150"/>
      <c r="J52" s="25"/>
    </row>
    <row r="53" spans="1:10" s="26" customFormat="1" ht="1.1499999999999999" customHeight="1" x14ac:dyDescent="0.25">
      <c r="A53" s="147"/>
      <c r="B53" s="150"/>
      <c r="C53" s="150"/>
      <c r="D53" s="150"/>
      <c r="E53" s="150"/>
      <c r="F53" s="150"/>
      <c r="G53" s="150"/>
      <c r="H53" s="150"/>
      <c r="I53" s="150"/>
      <c r="J53" s="25"/>
    </row>
    <row r="54" spans="1:10" s="26" customFormat="1" ht="1.1499999999999999" customHeight="1" x14ac:dyDescent="0.25">
      <c r="A54" s="147"/>
      <c r="B54" s="150"/>
      <c r="C54" s="150"/>
      <c r="D54" s="150"/>
      <c r="E54" s="150"/>
      <c r="F54" s="150"/>
      <c r="G54" s="150"/>
      <c r="H54" s="150"/>
      <c r="I54" s="150"/>
      <c r="J54" s="25"/>
    </row>
    <row r="55" spans="1:10" s="26" customFormat="1" ht="1.1499999999999999" customHeight="1" x14ac:dyDescent="0.25">
      <c r="A55" s="147"/>
      <c r="B55" s="150"/>
      <c r="C55" s="150"/>
      <c r="D55" s="150"/>
      <c r="E55" s="150"/>
      <c r="F55" s="150"/>
      <c r="G55" s="150"/>
      <c r="H55" s="150"/>
      <c r="I55" s="150"/>
      <c r="J55" s="25"/>
    </row>
    <row r="56" spans="1:10" ht="1.1499999999999999" customHeight="1" x14ac:dyDescent="0.25">
      <c r="A56" s="148"/>
      <c r="B56" s="151"/>
      <c r="C56" s="151"/>
      <c r="D56" s="151"/>
      <c r="E56" s="151"/>
      <c r="F56" s="151"/>
      <c r="G56" s="151"/>
      <c r="H56" s="151"/>
      <c r="I56" s="151"/>
    </row>
    <row r="57" spans="1:10" ht="33.75" customHeight="1" x14ac:dyDescent="0.25">
      <c r="A57" s="20" t="s">
        <v>40</v>
      </c>
      <c r="B57" s="145" t="s">
        <v>41</v>
      </c>
      <c r="C57" s="145"/>
      <c r="D57" s="145"/>
      <c r="E57" s="145"/>
      <c r="F57" s="145"/>
      <c r="G57" s="145"/>
      <c r="H57" s="20" t="s">
        <v>33</v>
      </c>
      <c r="I57" s="20" t="s">
        <v>34</v>
      </c>
    </row>
    <row r="58" spans="1:10" ht="15" customHeight="1" x14ac:dyDescent="0.25">
      <c r="A58" s="106">
        <v>1</v>
      </c>
      <c r="B58" s="125" t="s">
        <v>42</v>
      </c>
      <c r="C58" s="125"/>
      <c r="D58" s="125"/>
      <c r="E58" s="125"/>
      <c r="F58" s="125"/>
      <c r="G58" s="125"/>
      <c r="H58" s="21">
        <v>0.2</v>
      </c>
      <c r="I58" s="121">
        <f t="shared" ref="I58:I65" si="2">$I$46*H58</f>
        <v>419.60545454545456</v>
      </c>
    </row>
    <row r="59" spans="1:10" ht="15" customHeight="1" x14ac:dyDescent="0.25">
      <c r="A59" s="106">
        <v>2</v>
      </c>
      <c r="B59" s="125" t="s">
        <v>43</v>
      </c>
      <c r="C59" s="125"/>
      <c r="D59" s="125"/>
      <c r="E59" s="125"/>
      <c r="F59" s="125"/>
      <c r="G59" s="125"/>
      <c r="H59" s="21">
        <v>1.4999999999999999E-2</v>
      </c>
      <c r="I59" s="121">
        <f t="shared" si="2"/>
        <v>31.47040909090909</v>
      </c>
    </row>
    <row r="60" spans="1:10" ht="15" customHeight="1" x14ac:dyDescent="0.25">
      <c r="A60" s="106">
        <v>3</v>
      </c>
      <c r="B60" s="125" t="s">
        <v>44</v>
      </c>
      <c r="C60" s="125"/>
      <c r="D60" s="125"/>
      <c r="E60" s="125"/>
      <c r="F60" s="125"/>
      <c r="G60" s="125"/>
      <c r="H60" s="21">
        <v>0.01</v>
      </c>
      <c r="I60" s="121">
        <f t="shared" si="2"/>
        <v>20.980272727272727</v>
      </c>
    </row>
    <row r="61" spans="1:10" ht="15" customHeight="1" x14ac:dyDescent="0.25">
      <c r="A61" s="106">
        <v>4</v>
      </c>
      <c r="B61" s="125" t="s">
        <v>45</v>
      </c>
      <c r="C61" s="125"/>
      <c r="D61" s="125"/>
      <c r="E61" s="125"/>
      <c r="F61" s="125"/>
      <c r="G61" s="125"/>
      <c r="H61" s="21">
        <v>2E-3</v>
      </c>
      <c r="I61" s="121">
        <f t="shared" si="2"/>
        <v>4.1960545454545457</v>
      </c>
    </row>
    <row r="62" spans="1:10" ht="15" customHeight="1" x14ac:dyDescent="0.25">
      <c r="A62" s="106">
        <v>5</v>
      </c>
      <c r="B62" s="125" t="s">
        <v>46</v>
      </c>
      <c r="C62" s="125"/>
      <c r="D62" s="125"/>
      <c r="E62" s="125"/>
      <c r="F62" s="125"/>
      <c r="G62" s="125"/>
      <c r="H62" s="21">
        <v>2.5000000000000001E-2</v>
      </c>
      <c r="I62" s="121">
        <f t="shared" si="2"/>
        <v>52.45068181818182</v>
      </c>
    </row>
    <row r="63" spans="1:10" ht="15" customHeight="1" x14ac:dyDescent="0.25">
      <c r="A63" s="106">
        <v>6</v>
      </c>
      <c r="B63" s="125" t="s">
        <v>47</v>
      </c>
      <c r="C63" s="125"/>
      <c r="D63" s="125"/>
      <c r="E63" s="125"/>
      <c r="F63" s="125"/>
      <c r="G63" s="125"/>
      <c r="H63" s="21">
        <v>0.08</v>
      </c>
      <c r="I63" s="121">
        <f t="shared" si="2"/>
        <v>167.84218181818181</v>
      </c>
    </row>
    <row r="64" spans="1:10" ht="15" customHeight="1" x14ac:dyDescent="0.25">
      <c r="A64" s="106">
        <v>7</v>
      </c>
      <c r="B64" s="125" t="s">
        <v>201</v>
      </c>
      <c r="C64" s="125"/>
      <c r="D64" s="125"/>
      <c r="E64" s="125"/>
      <c r="F64" s="125"/>
      <c r="G64" s="125"/>
      <c r="H64" s="21">
        <v>0.03</v>
      </c>
      <c r="I64" s="121">
        <f t="shared" si="2"/>
        <v>62.94081818181818</v>
      </c>
    </row>
    <row r="65" spans="1:10" ht="15" customHeight="1" x14ac:dyDescent="0.25">
      <c r="A65" s="106">
        <v>8</v>
      </c>
      <c r="B65" s="125" t="s">
        <v>48</v>
      </c>
      <c r="C65" s="125"/>
      <c r="D65" s="125"/>
      <c r="E65" s="125"/>
      <c r="F65" s="125"/>
      <c r="G65" s="125"/>
      <c r="H65" s="21">
        <v>6.0000000000000001E-3</v>
      </c>
      <c r="I65" s="121">
        <f t="shared" si="2"/>
        <v>12.588163636363637</v>
      </c>
    </row>
    <row r="66" spans="1:10" s="26" customFormat="1" ht="15" customHeight="1" x14ac:dyDescent="0.25">
      <c r="A66" s="141" t="s">
        <v>49</v>
      </c>
      <c r="B66" s="141"/>
      <c r="C66" s="141"/>
      <c r="D66" s="141"/>
      <c r="E66" s="141"/>
      <c r="F66" s="141"/>
      <c r="G66" s="141"/>
      <c r="H66" s="23">
        <f>SUM(H58:H65)</f>
        <v>0.3680000000000001</v>
      </c>
      <c r="I66" s="24">
        <f>SUM(I58:I65)</f>
        <v>772.07403636363642</v>
      </c>
      <c r="J66" s="25"/>
    </row>
    <row r="67" spans="1:10" ht="15" customHeight="1" x14ac:dyDescent="0.25">
      <c r="A67" s="146" t="s">
        <v>200</v>
      </c>
      <c r="B67" s="152" t="s">
        <v>50</v>
      </c>
      <c r="C67" s="152"/>
      <c r="D67" s="152"/>
      <c r="E67" s="152"/>
      <c r="F67" s="152"/>
      <c r="G67" s="152"/>
      <c r="H67" s="152"/>
      <c r="I67" s="152"/>
    </row>
    <row r="68" spans="1:10" ht="30.75" customHeight="1" x14ac:dyDescent="0.25">
      <c r="A68" s="148"/>
      <c r="B68" s="153" t="s">
        <v>51</v>
      </c>
      <c r="C68" s="153"/>
      <c r="D68" s="153"/>
      <c r="E68" s="153"/>
      <c r="F68" s="153"/>
      <c r="G68" s="153"/>
      <c r="H68" s="153"/>
      <c r="I68" s="153"/>
    </row>
    <row r="69" spans="1:10" ht="33.75" customHeight="1" x14ac:dyDescent="0.25">
      <c r="A69" s="20" t="s">
        <v>52</v>
      </c>
      <c r="B69" s="154" t="s">
        <v>53</v>
      </c>
      <c r="C69" s="154"/>
      <c r="D69" s="154"/>
      <c r="E69" s="154"/>
      <c r="F69" s="154"/>
      <c r="G69" s="154"/>
      <c r="H69" s="105" t="s">
        <v>33</v>
      </c>
      <c r="I69" s="105" t="s">
        <v>34</v>
      </c>
    </row>
    <row r="70" spans="1:10" ht="15" customHeight="1" x14ac:dyDescent="0.25">
      <c r="A70" s="106">
        <v>1</v>
      </c>
      <c r="B70" s="125" t="s">
        <v>54</v>
      </c>
      <c r="C70" s="125"/>
      <c r="D70" s="125"/>
      <c r="E70" s="125"/>
      <c r="F70" s="125"/>
      <c r="G70" s="125"/>
      <c r="H70" s="21">
        <v>0.119314</v>
      </c>
      <c r="I70" s="121">
        <f t="shared" ref="I70:I77" si="3">$I$46*H70</f>
        <v>250.32402601818183</v>
      </c>
    </row>
    <row r="71" spans="1:10" ht="15" customHeight="1" x14ac:dyDescent="0.25">
      <c r="A71" s="106">
        <v>2</v>
      </c>
      <c r="B71" s="125" t="s">
        <v>202</v>
      </c>
      <c r="C71" s="125"/>
      <c r="D71" s="125"/>
      <c r="E71" s="125"/>
      <c r="F71" s="125"/>
      <c r="G71" s="125"/>
      <c r="H71" s="21">
        <v>2.0479000000000001E-2</v>
      </c>
      <c r="I71" s="121">
        <f t="shared" si="3"/>
        <v>42.96550051818182</v>
      </c>
    </row>
    <row r="72" spans="1:10" ht="15" customHeight="1" x14ac:dyDescent="0.25">
      <c r="A72" s="106">
        <v>3</v>
      </c>
      <c r="B72" s="125" t="s">
        <v>181</v>
      </c>
      <c r="C72" s="125"/>
      <c r="D72" s="125"/>
      <c r="E72" s="125"/>
      <c r="F72" s="125"/>
      <c r="G72" s="125"/>
      <c r="H72" s="21">
        <v>1.2123E-2</v>
      </c>
      <c r="I72" s="121">
        <f t="shared" si="3"/>
        <v>25.434384627272728</v>
      </c>
    </row>
    <row r="73" spans="1:10" ht="15" customHeight="1" x14ac:dyDescent="0.25">
      <c r="A73" s="106">
        <v>4</v>
      </c>
      <c r="B73" s="125" t="s">
        <v>55</v>
      </c>
      <c r="C73" s="125"/>
      <c r="D73" s="125"/>
      <c r="E73" s="125"/>
      <c r="F73" s="125"/>
      <c r="G73" s="125"/>
      <c r="H73" s="21">
        <v>1.1436E-2</v>
      </c>
      <c r="I73" s="121">
        <f t="shared" si="3"/>
        <v>23.993039890909092</v>
      </c>
    </row>
    <row r="74" spans="1:10" ht="15" customHeight="1" x14ac:dyDescent="0.25">
      <c r="A74" s="106">
        <v>5</v>
      </c>
      <c r="B74" s="125" t="s">
        <v>56</v>
      </c>
      <c r="C74" s="125"/>
      <c r="D74" s="125"/>
      <c r="E74" s="125"/>
      <c r="F74" s="125"/>
      <c r="G74" s="125"/>
      <c r="H74" s="21">
        <v>1.74E-4</v>
      </c>
      <c r="I74" s="121">
        <f t="shared" si="3"/>
        <v>0.36505674545454547</v>
      </c>
    </row>
    <row r="75" spans="1:10" ht="15" customHeight="1" x14ac:dyDescent="0.25">
      <c r="A75" s="106">
        <v>6</v>
      </c>
      <c r="B75" s="125" t="s">
        <v>57</v>
      </c>
      <c r="C75" s="125"/>
      <c r="D75" s="125"/>
      <c r="E75" s="125"/>
      <c r="F75" s="125"/>
      <c r="G75" s="125"/>
      <c r="H75" s="21">
        <v>4.4200000000000001E-4</v>
      </c>
      <c r="I75" s="121">
        <f t="shared" si="3"/>
        <v>0.92732805454545453</v>
      </c>
    </row>
    <row r="76" spans="1:10" ht="15" customHeight="1" x14ac:dyDescent="0.25">
      <c r="A76" s="106">
        <v>7</v>
      </c>
      <c r="B76" s="125" t="s">
        <v>58</v>
      </c>
      <c r="C76" s="125"/>
      <c r="D76" s="125"/>
      <c r="E76" s="125"/>
      <c r="F76" s="125"/>
      <c r="G76" s="125"/>
      <c r="H76" s="21">
        <v>1.85E-4</v>
      </c>
      <c r="I76" s="121">
        <f t="shared" si="3"/>
        <v>0.38813504545454547</v>
      </c>
    </row>
    <row r="77" spans="1:10" ht="15" customHeight="1" x14ac:dyDescent="0.25">
      <c r="A77" s="106">
        <v>8</v>
      </c>
      <c r="B77" s="125" t="s">
        <v>59</v>
      </c>
      <c r="C77" s="125"/>
      <c r="D77" s="125"/>
      <c r="E77" s="125"/>
      <c r="F77" s="125"/>
      <c r="G77" s="125"/>
      <c r="H77" s="21">
        <v>9.0789999999999996E-2</v>
      </c>
      <c r="I77" s="121">
        <f t="shared" si="3"/>
        <v>190.47989609090908</v>
      </c>
    </row>
    <row r="78" spans="1:10" s="26" customFormat="1" ht="15" customHeight="1" x14ac:dyDescent="0.25">
      <c r="A78" s="141" t="s">
        <v>60</v>
      </c>
      <c r="B78" s="141"/>
      <c r="C78" s="141"/>
      <c r="D78" s="141"/>
      <c r="E78" s="141"/>
      <c r="F78" s="141"/>
      <c r="G78" s="141"/>
      <c r="H78" s="23">
        <f>SUM(H70:H77)</f>
        <v>0.25494299999999998</v>
      </c>
      <c r="I78" s="24">
        <f>SUM(I70:I77)</f>
        <v>534.87736699090908</v>
      </c>
      <c r="J78" s="25"/>
    </row>
    <row r="79" spans="1:10" ht="11.25" customHeight="1" x14ac:dyDescent="0.25">
      <c r="A79" s="27" t="s">
        <v>61</v>
      </c>
      <c r="B79" s="152" t="s">
        <v>62</v>
      </c>
      <c r="C79" s="152"/>
      <c r="D79" s="152"/>
      <c r="E79" s="152"/>
      <c r="F79" s="152"/>
      <c r="G79" s="152"/>
      <c r="H79" s="152"/>
      <c r="I79" s="152"/>
    </row>
    <row r="80" spans="1:10" ht="15" customHeight="1" x14ac:dyDescent="0.25">
      <c r="A80" s="27" t="s">
        <v>63</v>
      </c>
      <c r="B80" s="153" t="s">
        <v>64</v>
      </c>
      <c r="C80" s="153"/>
      <c r="D80" s="153"/>
      <c r="E80" s="153"/>
      <c r="F80" s="153"/>
      <c r="G80" s="153"/>
      <c r="H80" s="153"/>
      <c r="I80" s="153"/>
    </row>
    <row r="81" spans="1:11" ht="33.75" customHeight="1" x14ac:dyDescent="0.25">
      <c r="A81" s="20" t="s">
        <v>65</v>
      </c>
      <c r="B81" s="145" t="s">
        <v>66</v>
      </c>
      <c r="C81" s="145"/>
      <c r="D81" s="145"/>
      <c r="E81" s="145"/>
      <c r="F81" s="145"/>
      <c r="G81" s="145"/>
      <c r="H81" s="20" t="s">
        <v>33</v>
      </c>
      <c r="I81" s="20" t="s">
        <v>34</v>
      </c>
    </row>
    <row r="82" spans="1:11" ht="15" customHeight="1" x14ac:dyDescent="0.25">
      <c r="A82" s="106">
        <v>1</v>
      </c>
      <c r="B82" s="125" t="s">
        <v>67</v>
      </c>
      <c r="C82" s="125"/>
      <c r="D82" s="125"/>
      <c r="E82" s="125"/>
      <c r="F82" s="125"/>
      <c r="G82" s="125"/>
      <c r="H82" s="21">
        <v>4.8321000000000003E-2</v>
      </c>
      <c r="I82" s="121">
        <f>$I$46*H82</f>
        <v>101.37877584545456</v>
      </c>
    </row>
    <row r="83" spans="1:11" ht="15" customHeight="1" x14ac:dyDescent="0.25">
      <c r="A83" s="106">
        <v>2</v>
      </c>
      <c r="B83" s="125" t="s">
        <v>68</v>
      </c>
      <c r="C83" s="125"/>
      <c r="D83" s="125"/>
      <c r="E83" s="125"/>
      <c r="F83" s="125"/>
      <c r="G83" s="125"/>
      <c r="H83" s="21">
        <v>3.5109999999999998E-3</v>
      </c>
      <c r="I83" s="121">
        <f>$I$46*H83</f>
        <v>7.3661737545454544</v>
      </c>
    </row>
    <row r="84" spans="1:11" ht="15" customHeight="1" x14ac:dyDescent="0.25">
      <c r="A84" s="106">
        <v>3</v>
      </c>
      <c r="B84" s="125" t="s">
        <v>69</v>
      </c>
      <c r="C84" s="125"/>
      <c r="D84" s="125"/>
      <c r="E84" s="125"/>
      <c r="F84" s="125"/>
      <c r="G84" s="125"/>
      <c r="H84" s="21">
        <v>1.9328000000000001E-2</v>
      </c>
      <c r="I84" s="121">
        <f>$I$46*H84</f>
        <v>40.550671127272729</v>
      </c>
    </row>
    <row r="85" spans="1:11" s="26" customFormat="1" ht="15" customHeight="1" x14ac:dyDescent="0.25">
      <c r="A85" s="141" t="s">
        <v>70</v>
      </c>
      <c r="B85" s="141"/>
      <c r="C85" s="141"/>
      <c r="D85" s="141"/>
      <c r="E85" s="141"/>
      <c r="F85" s="141"/>
      <c r="G85" s="141"/>
      <c r="H85" s="23">
        <f>SUM(H82:H84)</f>
        <v>7.1160000000000001E-2</v>
      </c>
      <c r="I85" s="24">
        <f>SUM(I82:I84)</f>
        <v>149.29562072727273</v>
      </c>
      <c r="J85" s="25"/>
    </row>
    <row r="86" spans="1:11" ht="4.5" customHeight="1" x14ac:dyDescent="0.25"/>
    <row r="87" spans="1:11" ht="33.75" customHeight="1" x14ac:dyDescent="0.25">
      <c r="A87" s="20" t="s">
        <v>71</v>
      </c>
      <c r="B87" s="145" t="s">
        <v>72</v>
      </c>
      <c r="C87" s="145"/>
      <c r="D87" s="145"/>
      <c r="E87" s="145"/>
      <c r="F87" s="145"/>
      <c r="G87" s="145"/>
      <c r="H87" s="20" t="s">
        <v>33</v>
      </c>
      <c r="I87" s="20" t="s">
        <v>34</v>
      </c>
    </row>
    <row r="88" spans="1:11" ht="15" customHeight="1" x14ac:dyDescent="0.25">
      <c r="A88" s="106">
        <v>1</v>
      </c>
      <c r="B88" s="125" t="s">
        <v>73</v>
      </c>
      <c r="C88" s="125"/>
      <c r="D88" s="125"/>
      <c r="E88" s="125"/>
      <c r="F88" s="125"/>
      <c r="G88" s="125"/>
      <c r="H88" s="21">
        <f>(H66*H78)</f>
        <v>9.3819024000000015E-2</v>
      </c>
      <c r="I88" s="121">
        <f>$I$46*H88</f>
        <v>196.83487105265456</v>
      </c>
    </row>
    <row r="89" spans="1:11" s="26" customFormat="1" ht="15" customHeight="1" x14ac:dyDescent="0.25">
      <c r="A89" s="141" t="s">
        <v>74</v>
      </c>
      <c r="B89" s="141"/>
      <c r="C89" s="141"/>
      <c r="D89" s="141"/>
      <c r="E89" s="141"/>
      <c r="F89" s="141"/>
      <c r="G89" s="141"/>
      <c r="H89" s="23">
        <f>SUM(H88:H88)</f>
        <v>9.3819024000000015E-2</v>
      </c>
      <c r="I89" s="24">
        <f>I88</f>
        <v>196.83487105265456</v>
      </c>
      <c r="J89" s="25"/>
      <c r="K89" s="28"/>
    </row>
    <row r="90" spans="1:11" ht="4.5" customHeight="1" x14ac:dyDescent="0.25">
      <c r="J90" s="29"/>
    </row>
    <row r="91" spans="1:11" s="26" customFormat="1" ht="12" customHeight="1" x14ac:dyDescent="0.25">
      <c r="A91" s="155" t="s">
        <v>170</v>
      </c>
      <c r="B91" s="155"/>
      <c r="C91" s="155"/>
      <c r="D91" s="155"/>
      <c r="E91" s="155"/>
      <c r="F91" s="155"/>
      <c r="G91" s="155"/>
      <c r="H91" s="30">
        <f>H66+H78+H85+H89</f>
        <v>0.787922024</v>
      </c>
      <c r="I91" s="31">
        <f>I66+I78+I85+I89</f>
        <v>1653.0818951344729</v>
      </c>
      <c r="J91" s="25"/>
    </row>
    <row r="92" spans="1:11" ht="4.5" customHeight="1" x14ac:dyDescent="0.25"/>
    <row r="93" spans="1:11" ht="33.75" customHeight="1" x14ac:dyDescent="0.25">
      <c r="A93" s="20" t="s">
        <v>75</v>
      </c>
      <c r="B93" s="145" t="s">
        <v>76</v>
      </c>
      <c r="C93" s="145"/>
      <c r="D93" s="145"/>
      <c r="E93" s="145"/>
      <c r="F93" s="145"/>
      <c r="G93" s="145"/>
      <c r="H93" s="20" t="s">
        <v>33</v>
      </c>
      <c r="I93" s="20" t="s">
        <v>34</v>
      </c>
    </row>
    <row r="94" spans="1:11" ht="15" customHeight="1" x14ac:dyDescent="0.25">
      <c r="A94" s="106">
        <v>1</v>
      </c>
      <c r="B94" s="125" t="s">
        <v>18</v>
      </c>
      <c r="C94" s="125"/>
      <c r="D94" s="125"/>
      <c r="E94" s="125"/>
      <c r="F94" s="125"/>
      <c r="G94" s="125"/>
      <c r="H94" s="21">
        <f t="shared" ref="H94:H101" si="4">I94/$I$46</f>
        <v>0.23060377064168505</v>
      </c>
      <c r="I94" s="121">
        <f>I114</f>
        <v>483.81299999999999</v>
      </c>
    </row>
    <row r="95" spans="1:11" ht="15" customHeight="1" x14ac:dyDescent="0.25">
      <c r="A95" s="106">
        <f>A94+1</f>
        <v>2</v>
      </c>
      <c r="B95" s="125" t="s">
        <v>19</v>
      </c>
      <c r="C95" s="125"/>
      <c r="D95" s="125"/>
      <c r="E95" s="125"/>
      <c r="F95" s="125"/>
      <c r="G95" s="125"/>
      <c r="H95" s="21">
        <f t="shared" si="4"/>
        <v>0</v>
      </c>
      <c r="I95" s="121">
        <f>I110</f>
        <v>0</v>
      </c>
    </row>
    <row r="96" spans="1:11" ht="15" customHeight="1" x14ac:dyDescent="0.25">
      <c r="A96" s="106">
        <f t="shared" ref="A96:A98" si="5">A95+1</f>
        <v>3</v>
      </c>
      <c r="B96" s="158" t="s">
        <v>164</v>
      </c>
      <c r="C96" s="159"/>
      <c r="D96" s="159"/>
      <c r="E96" s="159"/>
      <c r="F96" s="159"/>
      <c r="G96" s="160"/>
      <c r="H96" s="21">
        <f t="shared" si="4"/>
        <v>0</v>
      </c>
      <c r="I96" s="121">
        <v>0</v>
      </c>
    </row>
    <row r="97" spans="1:10" ht="15" customHeight="1" x14ac:dyDescent="0.25">
      <c r="A97" s="106">
        <f t="shared" si="5"/>
        <v>4</v>
      </c>
      <c r="B97" s="125" t="s">
        <v>77</v>
      </c>
      <c r="C97" s="125"/>
      <c r="D97" s="125"/>
      <c r="E97" s="125"/>
      <c r="F97" s="125"/>
      <c r="G97" s="125"/>
      <c r="H97" s="21">
        <f t="shared" si="4"/>
        <v>6.5832491994644332E-2</v>
      </c>
      <c r="I97" s="121">
        <f>I106</f>
        <v>138.11836363636365</v>
      </c>
    </row>
    <row r="98" spans="1:10" ht="15" customHeight="1" x14ac:dyDescent="0.25">
      <c r="A98" s="106">
        <f t="shared" si="5"/>
        <v>5</v>
      </c>
      <c r="B98" s="125" t="s">
        <v>78</v>
      </c>
      <c r="C98" s="125"/>
      <c r="D98" s="125"/>
      <c r="E98" s="125"/>
      <c r="F98" s="125"/>
      <c r="G98" s="125"/>
      <c r="H98" s="21">
        <f t="shared" si="4"/>
        <v>0</v>
      </c>
      <c r="I98" s="121">
        <f>IF(I28="Não aplicável",0,((I10/H10)*1.5*I28))</f>
        <v>0</v>
      </c>
    </row>
    <row r="99" spans="1:10" ht="15" customHeight="1" x14ac:dyDescent="0.25">
      <c r="A99" s="106">
        <v>6</v>
      </c>
      <c r="B99" s="125" t="s">
        <v>192</v>
      </c>
      <c r="C99" s="125"/>
      <c r="D99" s="125"/>
      <c r="E99" s="125"/>
      <c r="F99" s="125"/>
      <c r="G99" s="125"/>
      <c r="H99" s="21">
        <f>I99/$I$46</f>
        <v>3.813105818019525E-2</v>
      </c>
      <c r="I99" s="121">
        <f>IF(I21="Não aplicável",0,I21)</f>
        <v>80</v>
      </c>
    </row>
    <row r="100" spans="1:10" ht="15" customHeight="1" x14ac:dyDescent="0.25">
      <c r="A100" s="106">
        <v>7</v>
      </c>
      <c r="B100" s="125" t="s">
        <v>193</v>
      </c>
      <c r="C100" s="125"/>
      <c r="D100" s="125"/>
      <c r="E100" s="125"/>
      <c r="F100" s="125"/>
      <c r="G100" s="125"/>
      <c r="H100" s="21">
        <f>I100/$I$46</f>
        <v>1.2163807559482284E-2</v>
      </c>
      <c r="I100" s="121">
        <f>IF(I22="Não aplicável",0,I22)</f>
        <v>25.52</v>
      </c>
    </row>
    <row r="101" spans="1:10" ht="15" customHeight="1" x14ac:dyDescent="0.25">
      <c r="A101" s="106">
        <v>8</v>
      </c>
      <c r="B101" s="125" t="s">
        <v>79</v>
      </c>
      <c r="C101" s="125"/>
      <c r="D101" s="125"/>
      <c r="E101" s="125"/>
      <c r="F101" s="125"/>
      <c r="G101" s="125"/>
      <c r="H101" s="21">
        <f t="shared" si="4"/>
        <v>0</v>
      </c>
      <c r="I101" s="121">
        <f>IF(I23="Não aplicável",0,I23)</f>
        <v>0</v>
      </c>
    </row>
    <row r="102" spans="1:10" ht="15" customHeight="1" x14ac:dyDescent="0.25">
      <c r="A102" s="141" t="s">
        <v>80</v>
      </c>
      <c r="B102" s="141"/>
      <c r="C102" s="141"/>
      <c r="D102" s="141"/>
      <c r="E102" s="141"/>
      <c r="F102" s="141"/>
      <c r="G102" s="141"/>
      <c r="H102" s="23">
        <f>SUM(H94:H101)</f>
        <v>0.34673112837600689</v>
      </c>
      <c r="I102" s="24">
        <f>SUM(I94:I101)</f>
        <v>727.45136363636357</v>
      </c>
      <c r="J102" s="32"/>
    </row>
    <row r="103" spans="1:10" ht="18" customHeight="1" x14ac:dyDescent="0.25">
      <c r="A103" s="27" t="s">
        <v>81</v>
      </c>
      <c r="B103" s="156" t="s">
        <v>82</v>
      </c>
      <c r="C103" s="156"/>
      <c r="D103" s="156"/>
      <c r="E103" s="156"/>
      <c r="F103" s="156"/>
      <c r="G103" s="156"/>
      <c r="H103" s="33"/>
      <c r="I103" s="34"/>
    </row>
    <row r="104" spans="1:10" ht="15" customHeight="1" x14ac:dyDescent="0.25">
      <c r="A104" s="157" t="s">
        <v>83</v>
      </c>
      <c r="B104" s="157"/>
      <c r="C104" s="157"/>
      <c r="D104" s="157"/>
      <c r="E104" s="157"/>
      <c r="F104" s="157"/>
      <c r="G104" s="157"/>
      <c r="H104" s="157"/>
      <c r="I104" s="157"/>
    </row>
    <row r="105" spans="1:10" ht="24" customHeight="1" x14ac:dyDescent="0.25">
      <c r="A105" s="139" t="s">
        <v>84</v>
      </c>
      <c r="B105" s="139"/>
      <c r="C105" s="106" t="s">
        <v>85</v>
      </c>
      <c r="D105" s="106" t="s">
        <v>86</v>
      </c>
      <c r="E105" s="106" t="s">
        <v>87</v>
      </c>
      <c r="F105" s="106" t="s">
        <v>88</v>
      </c>
      <c r="G105" s="106" t="s">
        <v>89</v>
      </c>
      <c r="H105" s="21" t="s">
        <v>90</v>
      </c>
      <c r="I105" s="121" t="s">
        <v>91</v>
      </c>
    </row>
    <row r="106" spans="1:10" ht="15" customHeight="1" x14ac:dyDescent="0.25">
      <c r="A106" s="163">
        <f>IF(I12="Não aplicável",0,I12)</f>
        <v>6</v>
      </c>
      <c r="B106" s="163"/>
      <c r="C106" s="106">
        <f>IF(I13="Não aplicável",0,I13)</f>
        <v>22</v>
      </c>
      <c r="D106" s="106">
        <v>2</v>
      </c>
      <c r="E106" s="117">
        <f>A106*C106*D106</f>
        <v>264</v>
      </c>
      <c r="F106" s="117">
        <f>I38</f>
        <v>2098.0272727272727</v>
      </c>
      <c r="G106" s="36">
        <f>IF(I14="Não aplicável",0,I14)</f>
        <v>0.06</v>
      </c>
      <c r="H106" s="117">
        <f>F106*G106</f>
        <v>125.88163636363636</v>
      </c>
      <c r="I106" s="121">
        <f>IF((E106-H106)&gt;0,E106-H106,0)</f>
        <v>138.11836363636365</v>
      </c>
    </row>
    <row r="107" spans="1:10" ht="3.75" customHeight="1" x14ac:dyDescent="0.25">
      <c r="A107" s="37"/>
      <c r="E107" s="32"/>
      <c r="F107" s="32"/>
      <c r="G107" s="38"/>
      <c r="H107" s="32"/>
      <c r="I107" s="39"/>
    </row>
    <row r="108" spans="1:10" ht="15" customHeight="1" x14ac:dyDescent="0.25">
      <c r="A108" s="157" t="s">
        <v>92</v>
      </c>
      <c r="B108" s="157"/>
      <c r="C108" s="157"/>
      <c r="D108" s="157"/>
      <c r="E108" s="157"/>
      <c r="F108" s="157"/>
      <c r="G108" s="157"/>
      <c r="H108" s="157"/>
      <c r="I108" s="157"/>
    </row>
    <row r="109" spans="1:10" ht="23.25" customHeight="1" x14ac:dyDescent="0.25">
      <c r="A109" s="139" t="s">
        <v>84</v>
      </c>
      <c r="B109" s="139"/>
      <c r="C109" s="106" t="s">
        <v>93</v>
      </c>
      <c r="D109" s="106" t="s">
        <v>86</v>
      </c>
      <c r="E109" s="106" t="s">
        <v>87</v>
      </c>
      <c r="F109" s="106" t="s">
        <v>88</v>
      </c>
      <c r="G109" s="106" t="s">
        <v>89</v>
      </c>
      <c r="H109" s="21" t="s">
        <v>90</v>
      </c>
      <c r="I109" s="121" t="s">
        <v>91</v>
      </c>
    </row>
    <row r="110" spans="1:10" ht="15" customHeight="1" x14ac:dyDescent="0.25">
      <c r="A110" s="161">
        <f>IF(I18="Não aplicável",0,I18)</f>
        <v>0</v>
      </c>
      <c r="B110" s="161"/>
      <c r="C110" s="40">
        <f>IF(I19="Não aplicável",0,I19)</f>
        <v>0</v>
      </c>
      <c r="D110" s="106">
        <v>1</v>
      </c>
      <c r="E110" s="117">
        <f>A110*C110*D110</f>
        <v>0</v>
      </c>
      <c r="F110" s="117">
        <f>E110</f>
        <v>0</v>
      </c>
      <c r="G110" s="120">
        <f>IF(I20="Não aplicável",0,I20)</f>
        <v>0</v>
      </c>
      <c r="H110" s="117">
        <f>F110*G110</f>
        <v>0</v>
      </c>
      <c r="I110" s="121">
        <f>E110-H110</f>
        <v>0</v>
      </c>
    </row>
    <row r="111" spans="1:10" ht="4.5" customHeight="1" x14ac:dyDescent="0.25">
      <c r="A111" s="42"/>
      <c r="B111" s="42"/>
      <c r="C111" s="42"/>
      <c r="D111" s="42"/>
      <c r="E111" s="25"/>
      <c r="F111" s="25"/>
      <c r="G111" s="43"/>
      <c r="H111" s="25"/>
      <c r="I111" s="44"/>
    </row>
    <row r="112" spans="1:10" ht="15" customHeight="1" x14ac:dyDescent="0.25">
      <c r="A112" s="164" t="s">
        <v>163</v>
      </c>
      <c r="B112" s="165"/>
      <c r="C112" s="165"/>
      <c r="D112" s="165"/>
      <c r="E112" s="165"/>
      <c r="F112" s="166" t="str">
        <f>A15</f>
        <v xml:space="preserve">Auxílio Alimentação </v>
      </c>
      <c r="G112" s="166"/>
      <c r="H112" s="166"/>
      <c r="I112" s="167"/>
    </row>
    <row r="113" spans="1:12" ht="23.25" customHeight="1" x14ac:dyDescent="0.25">
      <c r="A113" s="138" t="s">
        <v>84</v>
      </c>
      <c r="B113" s="138"/>
      <c r="C113" s="109" t="s">
        <v>93</v>
      </c>
      <c r="D113" s="109" t="s">
        <v>86</v>
      </c>
      <c r="E113" s="109" t="s">
        <v>87</v>
      </c>
      <c r="F113" s="109" t="s">
        <v>88</v>
      </c>
      <c r="G113" s="109" t="s">
        <v>89</v>
      </c>
      <c r="H113" s="69" t="str">
        <f>H105</f>
        <v>Valor desconto</v>
      </c>
      <c r="I113" s="70" t="s">
        <v>91</v>
      </c>
    </row>
    <row r="114" spans="1:12" ht="15" customHeight="1" x14ac:dyDescent="0.25">
      <c r="A114" s="161">
        <f>IF(I15="Não aplicável",0,I15)</f>
        <v>27.15</v>
      </c>
      <c r="B114" s="161"/>
      <c r="C114" s="40">
        <f>IF(I16="Não aplicável",0,I16)</f>
        <v>22</v>
      </c>
      <c r="D114" s="106">
        <v>1</v>
      </c>
      <c r="E114" s="117">
        <f>A114*C114*D114</f>
        <v>597.29999999999995</v>
      </c>
      <c r="F114" s="117">
        <f>E114</f>
        <v>597.29999999999995</v>
      </c>
      <c r="G114" s="120">
        <f>IF(I17="Não aplicável",0,I17)</f>
        <v>0.19</v>
      </c>
      <c r="H114" s="117">
        <f>F114*G114</f>
        <v>113.48699999999999</v>
      </c>
      <c r="I114" s="121">
        <f>E114-H114</f>
        <v>483.81299999999999</v>
      </c>
    </row>
    <row r="115" spans="1:12" ht="4.5" customHeight="1" x14ac:dyDescent="0.25"/>
    <row r="116" spans="1:12" ht="12" customHeight="1" x14ac:dyDescent="0.25">
      <c r="A116" s="162" t="s">
        <v>94</v>
      </c>
      <c r="B116" s="162"/>
      <c r="C116" s="162"/>
      <c r="D116" s="162"/>
      <c r="E116" s="162"/>
      <c r="F116" s="162"/>
      <c r="G116" s="162"/>
      <c r="H116" s="45">
        <f>H46+H91+H102</f>
        <v>2.1346531523760071</v>
      </c>
      <c r="I116" s="46">
        <f>I46+I91+I102</f>
        <v>4478.5605314981094</v>
      </c>
      <c r="J116" s="32"/>
      <c r="L116" s="32"/>
    </row>
    <row r="117" spans="1:12" s="51" customFormat="1" ht="4.5" customHeight="1" x14ac:dyDescent="0.25">
      <c r="A117" s="47"/>
      <c r="B117" s="47"/>
      <c r="C117" s="47"/>
      <c r="D117" s="47"/>
      <c r="E117" s="47"/>
      <c r="F117" s="47"/>
      <c r="G117" s="47"/>
      <c r="H117" s="48"/>
      <c r="I117" s="49"/>
      <c r="J117" s="50"/>
      <c r="L117" s="50"/>
    </row>
    <row r="118" spans="1:12" ht="11.25" customHeight="1" x14ac:dyDescent="0.25">
      <c r="A118" s="144" t="s">
        <v>95</v>
      </c>
      <c r="B118" s="144"/>
      <c r="C118" s="144"/>
      <c r="D118" s="144"/>
      <c r="E118" s="144"/>
      <c r="F118" s="144"/>
      <c r="G118" s="144"/>
      <c r="H118" s="144"/>
      <c r="I118" s="144"/>
    </row>
    <row r="119" spans="1:12" ht="33.75" customHeight="1" x14ac:dyDescent="0.25">
      <c r="A119" s="20" t="s">
        <v>31</v>
      </c>
      <c r="B119" s="145" t="s">
        <v>96</v>
      </c>
      <c r="C119" s="145"/>
      <c r="D119" s="145"/>
      <c r="E119" s="145"/>
      <c r="F119" s="145"/>
      <c r="G119" s="145"/>
      <c r="H119" s="20" t="s">
        <v>33</v>
      </c>
      <c r="I119" s="20" t="s">
        <v>34</v>
      </c>
    </row>
    <row r="120" spans="1:12" ht="15" customHeight="1" x14ac:dyDescent="0.25">
      <c r="A120" s="106">
        <v>1</v>
      </c>
      <c r="B120" s="125" t="s">
        <v>97</v>
      </c>
      <c r="C120" s="125"/>
      <c r="D120" s="125"/>
      <c r="E120" s="125"/>
      <c r="F120" s="125"/>
      <c r="G120" s="125"/>
      <c r="H120" s="21">
        <f t="shared" ref="H120:H126" si="6">I120/$I$132</f>
        <v>0</v>
      </c>
      <c r="I120" s="121">
        <v>0</v>
      </c>
    </row>
    <row r="121" spans="1:12" ht="15" customHeight="1" x14ac:dyDescent="0.25">
      <c r="A121" s="106">
        <v>2</v>
      </c>
      <c r="B121" s="124" t="s">
        <v>98</v>
      </c>
      <c r="C121" s="124"/>
      <c r="D121" s="124"/>
      <c r="E121" s="124"/>
      <c r="F121" s="124"/>
      <c r="G121" s="124"/>
      <c r="H121" s="21">
        <f t="shared" si="6"/>
        <v>0</v>
      </c>
      <c r="I121" s="121">
        <v>0</v>
      </c>
    </row>
    <row r="122" spans="1:12" ht="15" customHeight="1" x14ac:dyDescent="0.25">
      <c r="A122" s="106">
        <v>3</v>
      </c>
      <c r="B122" s="125" t="s">
        <v>99</v>
      </c>
      <c r="C122" s="125"/>
      <c r="D122" s="125"/>
      <c r="E122" s="125"/>
      <c r="F122" s="125"/>
      <c r="G122" s="125"/>
      <c r="H122" s="21">
        <f t="shared" si="6"/>
        <v>0</v>
      </c>
      <c r="I122" s="121">
        <v>0</v>
      </c>
    </row>
    <row r="123" spans="1:12" ht="15" customHeight="1" x14ac:dyDescent="0.25">
      <c r="A123" s="106">
        <v>4</v>
      </c>
      <c r="B123" s="125" t="s">
        <v>177</v>
      </c>
      <c r="C123" s="125"/>
      <c r="D123" s="125"/>
      <c r="E123" s="125"/>
      <c r="F123" s="125"/>
      <c r="G123" s="125"/>
      <c r="H123" s="21">
        <f t="shared" si="6"/>
        <v>0</v>
      </c>
      <c r="I123" s="121">
        <f>IF(F130=20%,G130,0)</f>
        <v>0</v>
      </c>
    </row>
    <row r="124" spans="1:12" ht="15" customHeight="1" x14ac:dyDescent="0.25">
      <c r="A124" s="106">
        <v>5</v>
      </c>
      <c r="B124" s="125" t="s">
        <v>179</v>
      </c>
      <c r="C124" s="125"/>
      <c r="D124" s="125"/>
      <c r="E124" s="125"/>
      <c r="F124" s="125"/>
      <c r="G124" s="125"/>
      <c r="H124" s="21">
        <f t="shared" si="6"/>
        <v>0</v>
      </c>
      <c r="I124" s="121">
        <v>0</v>
      </c>
    </row>
    <row r="125" spans="1:12" ht="15" customHeight="1" x14ac:dyDescent="0.25">
      <c r="A125" s="106">
        <v>6</v>
      </c>
      <c r="B125" s="125" t="s">
        <v>178</v>
      </c>
      <c r="C125" s="125"/>
      <c r="D125" s="125"/>
      <c r="E125" s="125"/>
      <c r="F125" s="125"/>
      <c r="G125" s="125"/>
      <c r="H125" s="21">
        <f t="shared" si="6"/>
        <v>0</v>
      </c>
      <c r="I125" s="121">
        <v>0</v>
      </c>
    </row>
    <row r="126" spans="1:12" ht="15" customHeight="1" x14ac:dyDescent="0.25">
      <c r="A126" s="106">
        <v>7</v>
      </c>
      <c r="B126" s="125" t="s">
        <v>100</v>
      </c>
      <c r="C126" s="125"/>
      <c r="D126" s="125"/>
      <c r="E126" s="125"/>
      <c r="F126" s="125"/>
      <c r="G126" s="125"/>
      <c r="H126" s="21">
        <f t="shared" si="6"/>
        <v>0</v>
      </c>
      <c r="I126" s="121">
        <v>0</v>
      </c>
    </row>
    <row r="127" spans="1:12" ht="15" customHeight="1" x14ac:dyDescent="0.25">
      <c r="A127" s="141" t="s">
        <v>101</v>
      </c>
      <c r="B127" s="141"/>
      <c r="C127" s="141"/>
      <c r="D127" s="141"/>
      <c r="E127" s="141"/>
      <c r="F127" s="141"/>
      <c r="G127" s="141"/>
      <c r="H127" s="23">
        <f>H120+H121+H122+H123+H124+H126</f>
        <v>0</v>
      </c>
      <c r="I127" s="52">
        <f>SUM(I120:I126)</f>
        <v>0</v>
      </c>
      <c r="J127" s="32"/>
    </row>
    <row r="128" spans="1:12" ht="46.5" customHeight="1" x14ac:dyDescent="0.25">
      <c r="B128" s="152" t="s">
        <v>180</v>
      </c>
      <c r="C128" s="152"/>
      <c r="D128" s="152"/>
      <c r="E128" s="152"/>
      <c r="F128" s="152"/>
      <c r="G128" s="152"/>
      <c r="H128" s="152"/>
      <c r="I128" s="152"/>
    </row>
    <row r="129" spans="1:12" ht="5.25" customHeight="1" x14ac:dyDescent="0.25"/>
    <row r="130" spans="1:12" ht="48.75" customHeight="1" x14ac:dyDescent="0.25">
      <c r="A130" s="168" t="s">
        <v>102</v>
      </c>
      <c r="B130" s="168"/>
      <c r="C130" s="168"/>
      <c r="D130" s="168"/>
      <c r="E130" s="168"/>
      <c r="F130" s="53">
        <f>I29</f>
        <v>0.1</v>
      </c>
      <c r="G130" s="54">
        <f>I132*F130</f>
        <v>434.04421678617456</v>
      </c>
      <c r="H130" s="118" t="s">
        <v>103</v>
      </c>
      <c r="I130" s="56">
        <f>I97</f>
        <v>138.11836363636365</v>
      </c>
    </row>
    <row r="131" spans="1:12" s="59" customFormat="1" ht="16.5" customHeight="1" x14ac:dyDescent="0.25">
      <c r="A131" s="169" t="s">
        <v>104</v>
      </c>
      <c r="B131" s="169"/>
      <c r="C131" s="118" t="s">
        <v>105</v>
      </c>
      <c r="D131" s="118" t="s">
        <v>106</v>
      </c>
      <c r="E131" s="118" t="s">
        <v>107</v>
      </c>
      <c r="F131" s="118" t="s">
        <v>108</v>
      </c>
      <c r="G131" s="118" t="s">
        <v>109</v>
      </c>
      <c r="H131" s="118" t="s">
        <v>110</v>
      </c>
      <c r="I131" s="57" t="s">
        <v>111</v>
      </c>
      <c r="J131" s="58"/>
    </row>
    <row r="132" spans="1:12" ht="16.5" customHeight="1" x14ac:dyDescent="0.25">
      <c r="A132" s="170">
        <f>I46</f>
        <v>2098.0272727272727</v>
      </c>
      <c r="B132" s="170"/>
      <c r="C132" s="119">
        <f>I66</f>
        <v>772.07403636363642</v>
      </c>
      <c r="D132" s="119">
        <f>I78</f>
        <v>534.87736699090908</v>
      </c>
      <c r="E132" s="119">
        <f>I85</f>
        <v>149.29562072727273</v>
      </c>
      <c r="F132" s="119">
        <f>I89</f>
        <v>196.83487105265456</v>
      </c>
      <c r="G132" s="119">
        <f>I102</f>
        <v>727.45136363636357</v>
      </c>
      <c r="H132" s="119">
        <f>A132+C132+D132+E132+F132+G132</f>
        <v>4478.5605314981094</v>
      </c>
      <c r="I132" s="119">
        <f>H132-I130</f>
        <v>4340.4421678617455</v>
      </c>
      <c r="J132" s="32"/>
    </row>
    <row r="133" spans="1:12" ht="4.5" customHeight="1" x14ac:dyDescent="0.25">
      <c r="A133" s="27"/>
      <c r="B133" s="171"/>
      <c r="C133" s="171"/>
      <c r="D133" s="171"/>
      <c r="E133" s="171"/>
      <c r="F133" s="171"/>
      <c r="G133" s="171"/>
      <c r="H133" s="171"/>
      <c r="I133" s="171"/>
    </row>
    <row r="134" spans="1:12" ht="33.75" customHeight="1" x14ac:dyDescent="0.25">
      <c r="A134" s="20" t="s">
        <v>40</v>
      </c>
      <c r="B134" s="145" t="s">
        <v>112</v>
      </c>
      <c r="C134" s="145"/>
      <c r="D134" s="145"/>
      <c r="E134" s="145"/>
      <c r="F134" s="145"/>
      <c r="G134" s="145"/>
      <c r="H134" s="20" t="s">
        <v>33</v>
      </c>
      <c r="I134" s="20" t="s">
        <v>34</v>
      </c>
    </row>
    <row r="135" spans="1:12" ht="15" customHeight="1" x14ac:dyDescent="0.25">
      <c r="A135" s="106">
        <v>1</v>
      </c>
      <c r="B135" s="125" t="s">
        <v>113</v>
      </c>
      <c r="C135" s="125"/>
      <c r="D135" s="125"/>
      <c r="E135" s="125"/>
      <c r="F135" s="125"/>
      <c r="G135" s="125"/>
      <c r="H135" s="21">
        <f>I135/$I$145</f>
        <v>0</v>
      </c>
      <c r="I135" s="121">
        <v>0</v>
      </c>
    </row>
    <row r="136" spans="1:12" ht="15" customHeight="1" x14ac:dyDescent="0.25">
      <c r="A136" s="106">
        <v>2</v>
      </c>
      <c r="B136" s="125" t="s">
        <v>114</v>
      </c>
      <c r="C136" s="125"/>
      <c r="D136" s="125"/>
      <c r="E136" s="125"/>
      <c r="F136" s="125"/>
      <c r="G136" s="125"/>
      <c r="H136" s="21">
        <f>I136/$I$145</f>
        <v>0</v>
      </c>
      <c r="I136" s="121">
        <v>0</v>
      </c>
    </row>
    <row r="137" spans="1:12" ht="35.65" customHeight="1" x14ac:dyDescent="0.25">
      <c r="A137" s="141" t="s">
        <v>166</v>
      </c>
      <c r="B137" s="141"/>
      <c r="C137" s="141"/>
      <c r="D137" s="141"/>
      <c r="E137" s="141"/>
      <c r="F137" s="141"/>
      <c r="G137" s="141"/>
      <c r="H137" s="23">
        <f>H135+H136</f>
        <v>0</v>
      </c>
      <c r="I137" s="24">
        <f>SUM(I135:I136)</f>
        <v>0</v>
      </c>
    </row>
    <row r="138" spans="1:12" ht="4.5" customHeight="1" x14ac:dyDescent="0.25"/>
    <row r="139" spans="1:12" ht="33.75" customHeight="1" x14ac:dyDescent="0.25">
      <c r="A139" s="20" t="s">
        <v>52</v>
      </c>
      <c r="B139" s="145" t="s">
        <v>115</v>
      </c>
      <c r="C139" s="145"/>
      <c r="D139" s="145"/>
      <c r="E139" s="145"/>
      <c r="F139" s="145"/>
      <c r="G139" s="145"/>
      <c r="H139" s="20" t="s">
        <v>33</v>
      </c>
      <c r="I139" s="20" t="s">
        <v>34</v>
      </c>
    </row>
    <row r="140" spans="1:12" ht="15" customHeight="1" x14ac:dyDescent="0.25">
      <c r="A140" s="106">
        <v>1</v>
      </c>
      <c r="B140" s="125" t="s">
        <v>115</v>
      </c>
      <c r="C140" s="125"/>
      <c r="D140" s="125"/>
      <c r="E140" s="125"/>
      <c r="F140" s="125"/>
      <c r="G140" s="125"/>
      <c r="H140" s="21">
        <f>I140/I145</f>
        <v>0</v>
      </c>
      <c r="I140" s="121">
        <v>0</v>
      </c>
    </row>
    <row r="141" spans="1:12" ht="36.6" customHeight="1" x14ac:dyDescent="0.25">
      <c r="A141" s="141" t="s">
        <v>165</v>
      </c>
      <c r="B141" s="141"/>
      <c r="C141" s="141"/>
      <c r="D141" s="141"/>
      <c r="E141" s="141"/>
      <c r="F141" s="141"/>
      <c r="G141" s="141"/>
      <c r="H141" s="23">
        <f>H140</f>
        <v>0</v>
      </c>
      <c r="I141" s="24">
        <f>I140</f>
        <v>0</v>
      </c>
      <c r="J141" s="32"/>
      <c r="K141" s="32"/>
      <c r="L141" s="2"/>
    </row>
    <row r="142" spans="1:12" ht="4.5" customHeight="1" x14ac:dyDescent="0.25">
      <c r="A142" s="26"/>
      <c r="B142" s="26"/>
      <c r="C142" s="26"/>
      <c r="D142" s="26"/>
      <c r="E142" s="26"/>
      <c r="F142" s="26"/>
      <c r="G142" s="26"/>
      <c r="H142" s="33"/>
      <c r="I142" s="34"/>
    </row>
    <row r="143" spans="1:12" ht="39" customHeight="1" x14ac:dyDescent="0.25">
      <c r="A143" s="172" t="s">
        <v>116</v>
      </c>
      <c r="B143" s="172"/>
      <c r="C143" s="172"/>
      <c r="D143" s="172"/>
      <c r="E143" s="172"/>
      <c r="F143" s="53">
        <v>0.18</v>
      </c>
      <c r="G143" s="54">
        <f>I145*F143</f>
        <v>781.27959021511413</v>
      </c>
      <c r="H143" s="118" t="s">
        <v>103</v>
      </c>
      <c r="I143" s="56">
        <f>I97</f>
        <v>138.11836363636365</v>
      </c>
      <c r="L143" s="2"/>
    </row>
    <row r="144" spans="1:12" s="59" customFormat="1" ht="16.5" customHeight="1" x14ac:dyDescent="0.25">
      <c r="A144" s="169" t="s">
        <v>104</v>
      </c>
      <c r="B144" s="169"/>
      <c r="C144" s="118" t="s">
        <v>105</v>
      </c>
      <c r="D144" s="118" t="s">
        <v>106</v>
      </c>
      <c r="E144" s="118" t="s">
        <v>107</v>
      </c>
      <c r="F144" s="118" t="s">
        <v>108</v>
      </c>
      <c r="G144" s="118" t="s">
        <v>109</v>
      </c>
      <c r="H144" s="118" t="s">
        <v>110</v>
      </c>
      <c r="I144" s="57" t="s">
        <v>111</v>
      </c>
      <c r="J144" s="58"/>
      <c r="L144" s="58"/>
    </row>
    <row r="145" spans="1:12" ht="16.5" customHeight="1" x14ac:dyDescent="0.25">
      <c r="A145" s="170">
        <f>I46</f>
        <v>2098.0272727272727</v>
      </c>
      <c r="B145" s="170"/>
      <c r="C145" s="119">
        <f>I66</f>
        <v>772.07403636363642</v>
      </c>
      <c r="D145" s="119">
        <f>I78</f>
        <v>534.87736699090908</v>
      </c>
      <c r="E145" s="119">
        <f>I85</f>
        <v>149.29562072727273</v>
      </c>
      <c r="F145" s="119">
        <f>I89</f>
        <v>196.83487105265456</v>
      </c>
      <c r="G145" s="119">
        <f>I102</f>
        <v>727.45136363636357</v>
      </c>
      <c r="H145" s="119">
        <f>A145+C145+D145+E145+F145+G145</f>
        <v>4478.5605314981094</v>
      </c>
      <c r="I145" s="119">
        <f>H145-I143</f>
        <v>4340.4421678617455</v>
      </c>
      <c r="J145" s="32"/>
      <c r="L145" s="2"/>
    </row>
    <row r="146" spans="1:12" ht="4.5" customHeight="1" x14ac:dyDescent="0.25"/>
    <row r="147" spans="1:12" ht="12" customHeight="1" x14ac:dyDescent="0.25">
      <c r="A147" s="162" t="s">
        <v>117</v>
      </c>
      <c r="B147" s="162"/>
      <c r="C147" s="162"/>
      <c r="D147" s="162"/>
      <c r="E147" s="162"/>
      <c r="F147" s="162"/>
      <c r="G147" s="162"/>
      <c r="H147" s="45">
        <f>H127+H137+H141</f>
        <v>0</v>
      </c>
      <c r="I147" s="46">
        <f>I127+I137+I141</f>
        <v>0</v>
      </c>
    </row>
    <row r="148" spans="1:12" ht="4.5" customHeight="1" x14ac:dyDescent="0.25"/>
    <row r="149" spans="1:12" ht="11.25" customHeight="1" x14ac:dyDescent="0.25">
      <c r="A149" s="144" t="s">
        <v>118</v>
      </c>
      <c r="B149" s="144"/>
      <c r="C149" s="144"/>
      <c r="D149" s="144"/>
      <c r="E149" s="144"/>
      <c r="F149" s="144"/>
      <c r="G149" s="144"/>
      <c r="H149" s="144"/>
      <c r="I149" s="144"/>
    </row>
    <row r="150" spans="1:12" ht="33.75" customHeight="1" x14ac:dyDescent="0.25">
      <c r="A150" s="20" t="s">
        <v>31</v>
      </c>
      <c r="B150" s="145" t="s">
        <v>203</v>
      </c>
      <c r="C150" s="145"/>
      <c r="D150" s="145"/>
      <c r="E150" s="145"/>
      <c r="F150" s="145"/>
      <c r="G150" s="145"/>
      <c r="H150" s="20" t="s">
        <v>33</v>
      </c>
      <c r="I150" s="20" t="s">
        <v>34</v>
      </c>
    </row>
    <row r="151" spans="1:12" ht="15" customHeight="1" x14ac:dyDescent="0.25">
      <c r="A151" s="106">
        <v>1</v>
      </c>
      <c r="B151" s="125" t="s">
        <v>119</v>
      </c>
      <c r="C151" s="125"/>
      <c r="D151" s="125"/>
      <c r="E151" s="125"/>
      <c r="F151" s="125"/>
      <c r="G151" s="125"/>
      <c r="H151" s="21">
        <f>I151/$I$116</f>
        <v>7.3239436619718301E-3</v>
      </c>
      <c r="I151" s="121">
        <f>($D$161/$E$162)*H161</f>
        <v>32.800725019422771</v>
      </c>
    </row>
    <row r="152" spans="1:12" ht="15" customHeight="1" x14ac:dyDescent="0.25">
      <c r="A152" s="106">
        <v>2</v>
      </c>
      <c r="B152" s="125" t="s">
        <v>120</v>
      </c>
      <c r="C152" s="125"/>
      <c r="D152" s="125"/>
      <c r="E152" s="125"/>
      <c r="F152" s="125"/>
      <c r="G152" s="125"/>
      <c r="H152" s="21">
        <f>I152/$I$116</f>
        <v>3.3802816901408447E-2</v>
      </c>
      <c r="I152" s="121">
        <f>($D$161/$E$162)*H162</f>
        <v>151.3879616281051</v>
      </c>
    </row>
    <row r="153" spans="1:12" ht="15" customHeight="1" x14ac:dyDescent="0.25">
      <c r="A153" s="106">
        <v>3</v>
      </c>
      <c r="B153" s="125" t="s">
        <v>11</v>
      </c>
      <c r="C153" s="125"/>
      <c r="D153" s="125"/>
      <c r="E153" s="125"/>
      <c r="F153" s="125"/>
      <c r="G153" s="125"/>
      <c r="H153" s="21">
        <f>I153/$I$116</f>
        <v>2.2535211267605635E-2</v>
      </c>
      <c r="I153" s="121">
        <f>($D$161/$E$162)*H163</f>
        <v>100.92530775207008</v>
      </c>
    </row>
    <row r="154" spans="1:12" ht="15" customHeight="1" x14ac:dyDescent="0.25">
      <c r="A154" s="106">
        <v>4</v>
      </c>
      <c r="B154" s="125" t="s">
        <v>205</v>
      </c>
      <c r="C154" s="125"/>
      <c r="D154" s="125"/>
      <c r="E154" s="125"/>
      <c r="F154" s="125"/>
      <c r="G154" s="125"/>
      <c r="H154" s="21">
        <f>I154/$I$116</f>
        <v>0</v>
      </c>
      <c r="I154" s="121">
        <f>($D$161/$E$162)*G164</f>
        <v>0</v>
      </c>
    </row>
    <row r="155" spans="1:12" ht="15" customHeight="1" x14ac:dyDescent="0.25">
      <c r="A155" s="106">
        <v>5</v>
      </c>
      <c r="B155" s="125" t="s">
        <v>121</v>
      </c>
      <c r="C155" s="125"/>
      <c r="D155" s="125"/>
      <c r="E155" s="125"/>
      <c r="F155" s="125"/>
      <c r="G155" s="125"/>
      <c r="H155" s="21">
        <f>I155/$I$116</f>
        <v>0</v>
      </c>
      <c r="I155" s="121">
        <f>($D$161/$E$162)*G165</f>
        <v>0</v>
      </c>
    </row>
    <row r="156" spans="1:12" ht="15" customHeight="1" x14ac:dyDescent="0.25">
      <c r="A156" s="141" t="s">
        <v>122</v>
      </c>
      <c r="B156" s="141"/>
      <c r="C156" s="141"/>
      <c r="D156" s="141"/>
      <c r="E156" s="141"/>
      <c r="F156" s="141"/>
      <c r="G156" s="141"/>
      <c r="H156" s="23">
        <f>H151+H152+H153+H154+H155</f>
        <v>6.3661971830985917E-2</v>
      </c>
      <c r="I156" s="24">
        <f>SUM(I151:I155)</f>
        <v>285.11399439959797</v>
      </c>
    </row>
    <row r="157" spans="1:12" ht="11.25" customHeight="1" x14ac:dyDescent="0.25">
      <c r="A157" s="104" t="s">
        <v>124</v>
      </c>
      <c r="B157" s="152" t="s">
        <v>123</v>
      </c>
      <c r="C157" s="152"/>
      <c r="D157" s="152"/>
      <c r="E157" s="152"/>
      <c r="F157" s="152"/>
      <c r="G157" s="152"/>
      <c r="H157" s="152"/>
      <c r="I157" s="152"/>
    </row>
    <row r="158" spans="1:12" ht="18.75" customHeight="1" x14ac:dyDescent="0.25">
      <c r="A158" s="104" t="s">
        <v>204</v>
      </c>
      <c r="B158" s="173" t="s">
        <v>125</v>
      </c>
      <c r="C158" s="173"/>
      <c r="D158" s="173"/>
      <c r="E158" s="173"/>
      <c r="F158" s="173"/>
      <c r="G158" s="173"/>
      <c r="H158" s="173"/>
      <c r="I158" s="173"/>
    </row>
    <row r="159" spans="1:12" ht="13.5" customHeight="1" x14ac:dyDescent="0.25">
      <c r="A159" s="157" t="s">
        <v>126</v>
      </c>
      <c r="B159" s="157"/>
      <c r="C159" s="157"/>
      <c r="D159" s="157"/>
      <c r="E159" s="157"/>
      <c r="F159" s="157"/>
      <c r="G159" s="157"/>
      <c r="H159" s="157"/>
      <c r="I159" s="157"/>
    </row>
    <row r="160" spans="1:12" ht="13.5" customHeight="1" x14ac:dyDescent="0.25">
      <c r="A160" s="139" t="s">
        <v>127</v>
      </c>
      <c r="B160" s="139"/>
      <c r="C160" s="106" t="s">
        <v>128</v>
      </c>
      <c r="D160" s="134" t="s">
        <v>129</v>
      </c>
      <c r="E160" s="134"/>
      <c r="F160" s="106" t="s">
        <v>130</v>
      </c>
      <c r="G160" s="214" t="s">
        <v>131</v>
      </c>
      <c r="H160" s="206" t="s">
        <v>132</v>
      </c>
      <c r="I160" s="206"/>
    </row>
    <row r="161" spans="1:10" ht="13.5" customHeight="1" x14ac:dyDescent="0.25">
      <c r="A161" s="176">
        <f>I116</f>
        <v>4478.5605314981094</v>
      </c>
      <c r="B161" s="176"/>
      <c r="C161" s="121">
        <f>I147</f>
        <v>0</v>
      </c>
      <c r="D161" s="177">
        <f>A161+C161</f>
        <v>4478.5605314981094</v>
      </c>
      <c r="E161" s="177"/>
      <c r="F161" s="106" t="str">
        <f>B151</f>
        <v>PIS</v>
      </c>
      <c r="G161" s="217">
        <v>1.6500000000000001E-2</v>
      </c>
      <c r="H161" s="207">
        <v>6.4999999999999997E-3</v>
      </c>
      <c r="I161" s="207"/>
      <c r="J161" s="32"/>
    </row>
    <row r="162" spans="1:10" ht="13.5" customHeight="1" x14ac:dyDescent="0.25">
      <c r="A162" s="213" t="s">
        <v>133</v>
      </c>
      <c r="B162" s="213"/>
      <c r="C162" s="214">
        <v>1</v>
      </c>
      <c r="D162" s="215">
        <f>G166/1</f>
        <v>0.1125</v>
      </c>
      <c r="E162" s="216">
        <f>C162-D162</f>
        <v>0.88749999999999996</v>
      </c>
      <c r="F162" s="106" t="str">
        <f>B152</f>
        <v>COFINS</v>
      </c>
      <c r="G162" s="217">
        <v>7.5999999999999998E-2</v>
      </c>
      <c r="H162" s="207">
        <v>0.03</v>
      </c>
      <c r="I162" s="207"/>
    </row>
    <row r="163" spans="1:10" ht="13.5" customHeight="1" x14ac:dyDescent="0.25">
      <c r="A163" s="209" t="s">
        <v>134</v>
      </c>
      <c r="B163" s="209"/>
      <c r="C163" s="210">
        <v>1</v>
      </c>
      <c r="D163" s="211">
        <f>H166</f>
        <v>5.6499999999999995E-2</v>
      </c>
      <c r="E163" s="212">
        <f>C163-D163</f>
        <v>0.94350000000000001</v>
      </c>
      <c r="F163" s="106" t="str">
        <f>B153</f>
        <v>ISS</v>
      </c>
      <c r="G163" s="217">
        <f>I11</f>
        <v>0.02</v>
      </c>
      <c r="H163" s="207">
        <f>I11</f>
        <v>0.02</v>
      </c>
      <c r="I163" s="207"/>
    </row>
    <row r="164" spans="1:10" ht="13.5" customHeight="1" x14ac:dyDescent="0.25">
      <c r="A164" s="174" t="s">
        <v>135</v>
      </c>
      <c r="B164" s="174"/>
      <c r="C164" s="106">
        <v>1</v>
      </c>
      <c r="D164" s="61">
        <v>0.09</v>
      </c>
      <c r="E164" s="62">
        <f>C164-D164</f>
        <v>0.91</v>
      </c>
      <c r="F164" s="106" t="s">
        <v>136</v>
      </c>
      <c r="G164" s="217">
        <v>0</v>
      </c>
      <c r="H164" s="207">
        <v>0</v>
      </c>
      <c r="I164" s="207"/>
    </row>
    <row r="165" spans="1:10" ht="13.5" customHeight="1" x14ac:dyDescent="0.25">
      <c r="A165" s="175" t="s">
        <v>137</v>
      </c>
      <c r="B165" s="175" t="s">
        <v>138</v>
      </c>
      <c r="C165" s="175"/>
      <c r="D165" s="175"/>
      <c r="E165" s="175"/>
      <c r="F165" s="113" t="s">
        <v>207</v>
      </c>
      <c r="G165" s="217">
        <v>0</v>
      </c>
      <c r="H165" s="207">
        <v>0</v>
      </c>
      <c r="I165" s="207"/>
    </row>
    <row r="166" spans="1:10" ht="18" customHeight="1" x14ac:dyDescent="0.25">
      <c r="A166" s="175"/>
      <c r="B166" s="175"/>
      <c r="C166" s="175"/>
      <c r="D166" s="175"/>
      <c r="E166" s="175"/>
      <c r="F166" s="115" t="s">
        <v>139</v>
      </c>
      <c r="G166" s="218">
        <f>SUM(G161:G165)</f>
        <v>0.1125</v>
      </c>
      <c r="H166" s="208">
        <f>SUM(H161:I165)</f>
        <v>5.6499999999999995E-2</v>
      </c>
      <c r="I166" s="208"/>
    </row>
    <row r="167" spans="1:10" ht="18" customHeight="1" x14ac:dyDescent="0.25">
      <c r="A167" s="104" t="s">
        <v>206</v>
      </c>
      <c r="B167" s="173" t="s">
        <v>141</v>
      </c>
      <c r="C167" s="173"/>
      <c r="D167" s="173"/>
      <c r="E167" s="173"/>
      <c r="F167" s="173"/>
      <c r="G167" s="173"/>
      <c r="H167" s="173"/>
      <c r="I167" s="173"/>
    </row>
    <row r="168" spans="1:10" ht="4.5" customHeight="1" x14ac:dyDescent="0.25">
      <c r="A168" s="63"/>
      <c r="B168" s="178"/>
      <c r="C168" s="178"/>
      <c r="D168" s="178"/>
      <c r="E168" s="178"/>
      <c r="F168" s="178"/>
      <c r="G168" s="178"/>
      <c r="H168" s="178"/>
      <c r="I168" s="178"/>
    </row>
    <row r="169" spans="1:10" ht="12" customHeight="1" x14ac:dyDescent="0.25">
      <c r="A169" s="162" t="s">
        <v>142</v>
      </c>
      <c r="B169" s="162"/>
      <c r="C169" s="162"/>
      <c r="D169" s="162"/>
      <c r="E169" s="162"/>
      <c r="F169" s="162"/>
      <c r="G169" s="162"/>
      <c r="H169" s="45">
        <f>H156</f>
        <v>6.3661971830985917E-2</v>
      </c>
      <c r="I169" s="46">
        <f>I156</f>
        <v>285.11399439959797</v>
      </c>
    </row>
    <row r="170" spans="1:10" ht="4.5" customHeight="1" x14ac:dyDescent="0.25"/>
    <row r="171" spans="1:10" ht="11.25" customHeight="1" x14ac:dyDescent="0.25">
      <c r="A171" s="179" t="s">
        <v>143</v>
      </c>
      <c r="B171" s="179"/>
      <c r="C171" s="179"/>
      <c r="D171" s="179"/>
      <c r="E171" s="179"/>
      <c r="F171" s="179"/>
      <c r="G171" s="179"/>
      <c r="H171" s="179"/>
      <c r="I171" s="179"/>
    </row>
    <row r="172" spans="1:10" ht="11.25" customHeight="1" x14ac:dyDescent="0.25">
      <c r="A172" s="144" t="s">
        <v>30</v>
      </c>
      <c r="B172" s="144"/>
      <c r="C172" s="144"/>
      <c r="D172" s="144"/>
      <c r="E172" s="144"/>
      <c r="F172" s="144"/>
      <c r="G172" s="144"/>
      <c r="H172" s="144"/>
      <c r="I172" s="144"/>
    </row>
    <row r="173" spans="1:10" ht="15" customHeight="1" x14ac:dyDescent="0.25">
      <c r="A173" s="106">
        <v>1</v>
      </c>
      <c r="B173" s="125" t="s">
        <v>144</v>
      </c>
      <c r="C173" s="125"/>
      <c r="D173" s="125"/>
      <c r="E173" s="125"/>
      <c r="F173" s="125"/>
      <c r="G173" s="125"/>
      <c r="H173" s="21">
        <f>I173/$G$196</f>
        <v>0.44042204422685716</v>
      </c>
      <c r="I173" s="64">
        <f>I46</f>
        <v>2098.0272727272727</v>
      </c>
    </row>
    <row r="174" spans="1:10" ht="15" customHeight="1" x14ac:dyDescent="0.25">
      <c r="A174" s="106">
        <v>2</v>
      </c>
      <c r="B174" s="125" t="s">
        <v>145</v>
      </c>
      <c r="C174" s="125"/>
      <c r="D174" s="125"/>
      <c r="E174" s="125"/>
      <c r="F174" s="125"/>
      <c r="G174" s="125"/>
      <c r="H174" s="21">
        <f>I174/$G$196</f>
        <v>0.34701822850144282</v>
      </c>
      <c r="I174" s="64">
        <f>I66+I78+I85+I89</f>
        <v>1653.0818951344729</v>
      </c>
    </row>
    <row r="175" spans="1:10" ht="15" customHeight="1" x14ac:dyDescent="0.25">
      <c r="A175" s="106">
        <v>3</v>
      </c>
      <c r="B175" s="125" t="s">
        <v>146</v>
      </c>
      <c r="C175" s="125"/>
      <c r="D175" s="125"/>
      <c r="E175" s="125"/>
      <c r="F175" s="125"/>
      <c r="G175" s="125"/>
      <c r="H175" s="21">
        <f>I175/$G$196</f>
        <v>0.15270803235644578</v>
      </c>
      <c r="I175" s="64">
        <f>I102</f>
        <v>727.45136363636357</v>
      </c>
    </row>
    <row r="176" spans="1:10" s="26" customFormat="1" ht="15" customHeight="1" x14ac:dyDescent="0.25">
      <c r="A176" s="162" t="s">
        <v>147</v>
      </c>
      <c r="B176" s="162"/>
      <c r="C176" s="162"/>
      <c r="D176" s="162"/>
      <c r="E176" s="162"/>
      <c r="F176" s="162"/>
      <c r="G176" s="162"/>
      <c r="H176" s="45">
        <f>H173+H174+H175</f>
        <v>0.94014830508474578</v>
      </c>
      <c r="I176" s="46">
        <f>SUM(I173:I175)</f>
        <v>4478.5605314981094</v>
      </c>
      <c r="J176" s="33"/>
    </row>
    <row r="177" spans="1:11" ht="4.5" customHeight="1" x14ac:dyDescent="0.25"/>
    <row r="178" spans="1:11" ht="11.25" customHeight="1" x14ac:dyDescent="0.25">
      <c r="A178" s="144" t="s">
        <v>95</v>
      </c>
      <c r="B178" s="144"/>
      <c r="C178" s="144"/>
      <c r="D178" s="144"/>
      <c r="E178" s="144"/>
      <c r="F178" s="144"/>
      <c r="G178" s="144"/>
      <c r="H178" s="144"/>
      <c r="I178" s="144"/>
    </row>
    <row r="179" spans="1:11" ht="15" customHeight="1" x14ac:dyDescent="0.25">
      <c r="A179" s="106">
        <v>1</v>
      </c>
      <c r="B179" s="125" t="s">
        <v>148</v>
      </c>
      <c r="C179" s="125"/>
      <c r="D179" s="125"/>
      <c r="E179" s="125"/>
      <c r="F179" s="125"/>
      <c r="G179" s="125"/>
      <c r="H179" s="21">
        <f>I179/$G$196</f>
        <v>0</v>
      </c>
      <c r="I179" s="121">
        <f>I127</f>
        <v>0</v>
      </c>
    </row>
    <row r="180" spans="1:11" ht="15" customHeight="1" x14ac:dyDescent="0.25">
      <c r="A180" s="106">
        <v>2</v>
      </c>
      <c r="B180" s="125" t="s">
        <v>149</v>
      </c>
      <c r="C180" s="125"/>
      <c r="D180" s="125"/>
      <c r="E180" s="125"/>
      <c r="F180" s="125"/>
      <c r="G180" s="125"/>
      <c r="H180" s="21">
        <f>I180/$G$196</f>
        <v>0</v>
      </c>
      <c r="I180" s="121">
        <f>I137</f>
        <v>0</v>
      </c>
    </row>
    <row r="181" spans="1:11" ht="15" customHeight="1" x14ac:dyDescent="0.25">
      <c r="A181" s="106">
        <v>3</v>
      </c>
      <c r="B181" s="125" t="s">
        <v>150</v>
      </c>
      <c r="C181" s="125"/>
      <c r="D181" s="125"/>
      <c r="E181" s="125"/>
      <c r="F181" s="125"/>
      <c r="G181" s="125"/>
      <c r="H181" s="21">
        <f>I181/$G$196</f>
        <v>0</v>
      </c>
      <c r="I181" s="121">
        <f>I141</f>
        <v>0</v>
      </c>
    </row>
    <row r="182" spans="1:11" ht="15" customHeight="1" x14ac:dyDescent="0.25">
      <c r="A182" s="162" t="s">
        <v>151</v>
      </c>
      <c r="B182" s="162"/>
      <c r="C182" s="162"/>
      <c r="D182" s="162"/>
      <c r="E182" s="162"/>
      <c r="F182" s="162"/>
      <c r="G182" s="162"/>
      <c r="H182" s="45">
        <f>H179+H180+H181</f>
        <v>0</v>
      </c>
      <c r="I182" s="46">
        <f>I179+I180+I181</f>
        <v>0</v>
      </c>
    </row>
    <row r="183" spans="1:11" ht="4.5" customHeight="1" x14ac:dyDescent="0.25"/>
    <row r="184" spans="1:11" ht="11.25" customHeight="1" x14ac:dyDescent="0.25">
      <c r="A184" s="144" t="s">
        <v>118</v>
      </c>
      <c r="B184" s="144"/>
      <c r="C184" s="144"/>
      <c r="D184" s="144"/>
      <c r="E184" s="144"/>
      <c r="F184" s="144"/>
      <c r="G184" s="144"/>
      <c r="H184" s="144"/>
      <c r="I184" s="144"/>
    </row>
    <row r="185" spans="1:11" ht="15" customHeight="1" x14ac:dyDescent="0.25">
      <c r="A185" s="106">
        <v>1</v>
      </c>
      <c r="B185" s="125" t="s">
        <v>152</v>
      </c>
      <c r="C185" s="125"/>
      <c r="D185" s="125"/>
      <c r="E185" s="125"/>
      <c r="F185" s="125"/>
      <c r="G185" s="125"/>
      <c r="H185" s="21">
        <f>I185/$G$196</f>
        <v>5.9851694915254244E-2</v>
      </c>
      <c r="I185" s="121">
        <f>I156</f>
        <v>285.11399439959797</v>
      </c>
    </row>
    <row r="186" spans="1:11" ht="15" customHeight="1" x14ac:dyDescent="0.25">
      <c r="A186" s="162" t="s">
        <v>153</v>
      </c>
      <c r="B186" s="162"/>
      <c r="C186" s="162"/>
      <c r="D186" s="162"/>
      <c r="E186" s="162"/>
      <c r="F186" s="162"/>
      <c r="G186" s="162"/>
      <c r="H186" s="45">
        <f>H185</f>
        <v>5.9851694915254244E-2</v>
      </c>
      <c r="I186" s="46">
        <f>I156</f>
        <v>285.11399439959797</v>
      </c>
      <c r="K186" s="39"/>
    </row>
    <row r="187" spans="1:11" ht="4.5" customHeight="1" x14ac:dyDescent="0.25"/>
    <row r="188" spans="1:11" ht="11.25" customHeight="1" x14ac:dyDescent="0.25">
      <c r="A188" s="184" t="s">
        <v>174</v>
      </c>
      <c r="B188" s="184"/>
      <c r="C188" s="184"/>
      <c r="D188" s="184"/>
      <c r="E188" s="184"/>
      <c r="F188" s="184"/>
      <c r="G188" s="184"/>
      <c r="H188" s="184"/>
      <c r="I188" s="184"/>
    </row>
    <row r="189" spans="1:11" ht="4.9000000000000004" customHeight="1" x14ac:dyDescent="0.25">
      <c r="A189" s="180"/>
      <c r="B189" s="180"/>
      <c r="C189" s="180"/>
      <c r="D189" s="180"/>
      <c r="E189" s="180"/>
      <c r="F189" s="180"/>
      <c r="G189" s="180"/>
      <c r="H189" s="180"/>
      <c r="I189" s="180"/>
    </row>
    <row r="190" spans="1:11" ht="22.5" customHeight="1" x14ac:dyDescent="0.25">
      <c r="A190" s="181" t="s">
        <v>187</v>
      </c>
      <c r="B190" s="182"/>
      <c r="C190" s="182"/>
      <c r="D190" s="182"/>
      <c r="E190" s="182"/>
      <c r="F190" s="182"/>
      <c r="G190" s="182"/>
      <c r="H190" s="183"/>
      <c r="I190" s="87">
        <f>I123*H196</f>
        <v>0</v>
      </c>
    </row>
    <row r="191" spans="1:11" ht="4.5" customHeight="1" x14ac:dyDescent="0.25">
      <c r="A191" s="107"/>
      <c r="B191" s="107"/>
      <c r="C191" s="107"/>
      <c r="D191" s="107"/>
      <c r="E191" s="107"/>
      <c r="F191" s="107"/>
      <c r="G191" s="88"/>
      <c r="H191" s="88"/>
      <c r="I191" s="88"/>
    </row>
    <row r="192" spans="1:11" ht="40.5" customHeight="1" x14ac:dyDescent="0.25">
      <c r="A192" s="184" t="s">
        <v>172</v>
      </c>
      <c r="B192" s="184"/>
      <c r="C192" s="184"/>
      <c r="D192" s="184"/>
      <c r="E192" s="184"/>
      <c r="F192" s="181"/>
      <c r="G192" s="185" t="s">
        <v>176</v>
      </c>
      <c r="H192" s="186"/>
      <c r="I192" s="187"/>
    </row>
    <row r="193" spans="1:9" ht="11.25" customHeight="1" x14ac:dyDescent="0.25">
      <c r="A193" s="184"/>
      <c r="B193" s="184"/>
      <c r="C193" s="184"/>
      <c r="D193" s="184"/>
      <c r="E193" s="184"/>
      <c r="F193" s="184"/>
      <c r="G193" s="89"/>
      <c r="H193" s="90"/>
      <c r="I193" s="91">
        <f>((H70+H76+H77+H82+H83+H84)+((H70+H76+H77+H82+H83+H84)*H66))*I46*H196</f>
        <v>807.78714334232734</v>
      </c>
    </row>
    <row r="194" spans="1:9" ht="4.9000000000000004" customHeight="1" x14ac:dyDescent="0.25">
      <c r="A194" s="180"/>
      <c r="B194" s="180"/>
      <c r="C194" s="180"/>
      <c r="D194" s="180"/>
      <c r="E194" s="180"/>
      <c r="F194" s="180"/>
      <c r="G194" s="180"/>
      <c r="H194" s="180"/>
      <c r="I194" s="180"/>
    </row>
    <row r="195" spans="1:9" ht="35.450000000000003" customHeight="1" x14ac:dyDescent="0.25">
      <c r="A195" s="188" t="s">
        <v>173</v>
      </c>
      <c r="B195" s="189"/>
      <c r="C195" s="189"/>
      <c r="D195" s="189"/>
      <c r="E195" s="189"/>
      <c r="F195" s="190"/>
      <c r="G195" s="73" t="s">
        <v>154</v>
      </c>
      <c r="H195" s="73" t="s">
        <v>155</v>
      </c>
      <c r="I195" s="73" t="s">
        <v>156</v>
      </c>
    </row>
    <row r="196" spans="1:9" ht="14.45" customHeight="1" x14ac:dyDescent="0.25">
      <c r="A196" s="191"/>
      <c r="B196" s="192"/>
      <c r="C196" s="192"/>
      <c r="D196" s="192"/>
      <c r="E196" s="192"/>
      <c r="F196" s="193"/>
      <c r="G196" s="81">
        <f>I176+I182+I186</f>
        <v>4763.6745258977071</v>
      </c>
      <c r="H196" s="108">
        <f>IF(D6="12x36",2,1)</f>
        <v>1</v>
      </c>
      <c r="I196" s="82">
        <f>G196*H196</f>
        <v>4763.6745258977071</v>
      </c>
    </row>
  </sheetData>
  <mergeCells count="183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5:B105"/>
    <mergeCell ref="A106:B106"/>
    <mergeCell ref="A108:I108"/>
    <mergeCell ref="A109:B109"/>
    <mergeCell ref="A110:B110"/>
    <mergeCell ref="A112:E112"/>
    <mergeCell ref="F112:I112"/>
    <mergeCell ref="B99:G99"/>
    <mergeCell ref="B100:G100"/>
    <mergeCell ref="B101:G101"/>
    <mergeCell ref="A102:G102"/>
    <mergeCell ref="B103:G103"/>
    <mergeCell ref="A104:I104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96"/>
  <sheetViews>
    <sheetView showGridLines="0" view="pageBreakPreview" topLeftCell="A148" zoomScale="130" zoomScaleNormal="130" zoomScaleSheetLayoutView="130" zoomScalePageLayoutView="130" workbookViewId="0">
      <selection activeCell="K158" sqref="K158"/>
    </sheetView>
  </sheetViews>
  <sheetFormatPr defaultColWidth="9.28515625" defaultRowHeight="11.25" x14ac:dyDescent="0.25"/>
  <cols>
    <col min="1" max="1" width="2.7109375" style="110" customWidth="1"/>
    <col min="2" max="2" width="11.42578125" style="110" customWidth="1"/>
    <col min="3" max="3" width="12.28515625" style="110" customWidth="1"/>
    <col min="4" max="4" width="12.7109375" style="110" customWidth="1"/>
    <col min="5" max="5" width="12.28515625" style="110" customWidth="1"/>
    <col min="6" max="6" width="11.5703125" style="110" customWidth="1"/>
    <col min="7" max="7" width="11.42578125" style="110" customWidth="1"/>
    <col min="8" max="8" width="9.42578125" style="110" customWidth="1"/>
    <col min="9" max="9" width="11.5703125" style="110" customWidth="1"/>
    <col min="10" max="10" width="11.28515625" style="2" customWidth="1"/>
    <col min="11" max="11" width="10" style="110" customWidth="1"/>
    <col min="12" max="12" width="9.28515625" style="110"/>
    <col min="13" max="15" width="22.42578125" style="110" customWidth="1"/>
    <col min="16" max="16384" width="9.28515625" style="110"/>
  </cols>
  <sheetData>
    <row r="1" spans="1:11" ht="27.75" customHeight="1" x14ac:dyDescent="0.25">
      <c r="A1" s="126" t="s">
        <v>0</v>
      </c>
      <c r="B1" s="126"/>
      <c r="C1" s="126"/>
      <c r="D1" s="126"/>
      <c r="E1" s="126"/>
      <c r="F1" s="126"/>
      <c r="G1" s="126"/>
      <c r="H1" s="126"/>
      <c r="I1" s="126"/>
      <c r="K1" s="3"/>
    </row>
    <row r="2" spans="1:11" ht="22.5" customHeight="1" x14ac:dyDescent="0.25">
      <c r="A2" s="126" t="s">
        <v>1</v>
      </c>
      <c r="B2" s="126"/>
      <c r="C2" s="127" t="s">
        <v>208</v>
      </c>
      <c r="D2" s="127"/>
      <c r="E2" s="128" t="s">
        <v>236</v>
      </c>
      <c r="F2" s="128"/>
      <c r="G2" s="128"/>
      <c r="H2" s="128"/>
      <c r="I2" s="128"/>
    </row>
    <row r="3" spans="1:11" ht="11.25" customHeight="1" x14ac:dyDescent="0.25">
      <c r="A3" s="126" t="s">
        <v>2</v>
      </c>
      <c r="B3" s="126"/>
      <c r="C3" s="4"/>
      <c r="D3" s="122"/>
      <c r="E3" s="6" t="s">
        <v>3</v>
      </c>
      <c r="F3" s="4"/>
      <c r="G3" s="122"/>
      <c r="H3" s="122"/>
      <c r="I3" s="122"/>
    </row>
    <row r="4" spans="1:11" ht="4.5" customHeight="1" x14ac:dyDescent="0.25"/>
    <row r="5" spans="1:11" ht="18.75" customHeight="1" x14ac:dyDescent="0.25">
      <c r="A5" s="124" t="s">
        <v>4</v>
      </c>
      <c r="B5" s="124"/>
      <c r="C5" s="124"/>
      <c r="D5" s="129" t="s">
        <v>212</v>
      </c>
      <c r="E5" s="129"/>
      <c r="F5" s="129"/>
      <c r="G5" s="130" t="str">
        <f>IF(D6="12x36","Regime de trabalho:","Quantidade de HORAS/MÊS")</f>
        <v>Quantidade de HORAS/MÊS</v>
      </c>
      <c r="H5" s="130"/>
      <c r="I5" s="131">
        <f>IF(D6="12x36",D6,5*D6)</f>
        <v>200</v>
      </c>
    </row>
    <row r="6" spans="1:11" ht="18.75" customHeight="1" x14ac:dyDescent="0.25">
      <c r="A6" s="124" t="str">
        <f>IF(D6="12x36","Regime de trabalho:","Regime de trabalho (horas semanais):")</f>
        <v>Regime de trabalho (horas semanais):</v>
      </c>
      <c r="B6" s="124"/>
      <c r="C6" s="124"/>
      <c r="D6" s="124">
        <v>40</v>
      </c>
      <c r="E6" s="124"/>
      <c r="F6" s="124"/>
      <c r="G6" s="130"/>
      <c r="H6" s="130"/>
      <c r="I6" s="131"/>
    </row>
    <row r="7" spans="1:11" ht="22.5" customHeight="1" x14ac:dyDescent="0.25">
      <c r="A7" s="124" t="s">
        <v>5</v>
      </c>
      <c r="B7" s="124"/>
      <c r="C7" s="124"/>
      <c r="D7" s="125" t="s">
        <v>234</v>
      </c>
      <c r="E7" s="125"/>
      <c r="F7" s="125"/>
      <c r="G7" s="132" t="s">
        <v>6</v>
      </c>
      <c r="H7" s="132"/>
      <c r="I7" s="123" t="s">
        <v>175</v>
      </c>
    </row>
    <row r="8" spans="1:11" ht="22.5" customHeight="1" x14ac:dyDescent="0.25">
      <c r="A8" s="124" t="s">
        <v>7</v>
      </c>
      <c r="B8" s="124"/>
      <c r="C8" s="124"/>
      <c r="D8" s="125" t="s">
        <v>14</v>
      </c>
      <c r="E8" s="125"/>
      <c r="F8" s="125"/>
      <c r="G8" s="132"/>
      <c r="H8" s="132"/>
      <c r="I8" s="123"/>
    </row>
    <row r="9" spans="1:11" ht="24.75" customHeight="1" x14ac:dyDescent="0.25">
      <c r="A9" s="124" t="s">
        <v>8</v>
      </c>
      <c r="B9" s="124"/>
      <c r="C9" s="124"/>
      <c r="D9" s="124" t="s">
        <v>216</v>
      </c>
      <c r="E9" s="124"/>
      <c r="F9" s="124"/>
      <c r="G9" s="132" t="s">
        <v>9</v>
      </c>
      <c r="H9" s="132"/>
      <c r="I9" s="112" t="s">
        <v>175</v>
      </c>
    </row>
    <row r="10" spans="1:11" ht="32.25" customHeight="1" x14ac:dyDescent="0.25">
      <c r="A10" s="133" t="s">
        <v>168</v>
      </c>
      <c r="B10" s="133"/>
      <c r="C10" s="133"/>
      <c r="D10" s="133"/>
      <c r="E10" s="133"/>
      <c r="F10" s="133"/>
      <c r="G10" s="111" t="s">
        <v>10</v>
      </c>
      <c r="H10" s="114">
        <v>220</v>
      </c>
      <c r="I10" s="10">
        <v>2307.83</v>
      </c>
    </row>
    <row r="11" spans="1:11" ht="11.25" customHeight="1" x14ac:dyDescent="0.25">
      <c r="A11" s="134" t="s">
        <v>11</v>
      </c>
      <c r="B11" s="134"/>
      <c r="C11" s="134"/>
      <c r="D11" s="134"/>
      <c r="E11" s="134"/>
      <c r="F11" s="134"/>
      <c r="G11" s="114" t="str">
        <f>D9</f>
        <v>Caxias do Sul</v>
      </c>
      <c r="H11" s="114" t="s">
        <v>12</v>
      </c>
      <c r="I11" s="11">
        <v>0.02</v>
      </c>
    </row>
    <row r="12" spans="1:11" ht="15" customHeight="1" x14ac:dyDescent="0.25">
      <c r="A12" s="134" t="s">
        <v>13</v>
      </c>
      <c r="B12" s="134"/>
      <c r="C12" s="134"/>
      <c r="D12" s="134"/>
      <c r="E12" s="134"/>
      <c r="F12" s="134"/>
      <c r="G12" s="135" t="s">
        <v>14</v>
      </c>
      <c r="H12" s="114" t="s">
        <v>15</v>
      </c>
      <c r="I12" s="10">
        <v>9</v>
      </c>
    </row>
    <row r="13" spans="1:11" x14ac:dyDescent="0.25">
      <c r="A13" s="134"/>
      <c r="B13" s="134"/>
      <c r="C13" s="134"/>
      <c r="D13" s="134"/>
      <c r="E13" s="134"/>
      <c r="F13" s="134"/>
      <c r="G13" s="135"/>
      <c r="H13" s="114" t="s">
        <v>16</v>
      </c>
      <c r="I13" s="12">
        <v>22</v>
      </c>
    </row>
    <row r="14" spans="1:11" x14ac:dyDescent="0.25">
      <c r="A14" s="134"/>
      <c r="B14" s="134"/>
      <c r="C14" s="134"/>
      <c r="D14" s="134"/>
      <c r="E14" s="134"/>
      <c r="F14" s="134"/>
      <c r="G14" s="135"/>
      <c r="H14" s="114" t="s">
        <v>17</v>
      </c>
      <c r="I14" s="112">
        <v>0.06</v>
      </c>
    </row>
    <row r="15" spans="1:11" ht="11.25" customHeight="1" x14ac:dyDescent="0.25">
      <c r="A15" s="134" t="s">
        <v>167</v>
      </c>
      <c r="B15" s="134"/>
      <c r="C15" s="134"/>
      <c r="D15" s="134"/>
      <c r="E15" s="134"/>
      <c r="F15" s="134"/>
      <c r="G15" s="135" t="s">
        <v>14</v>
      </c>
      <c r="H15" s="114" t="s">
        <v>15</v>
      </c>
      <c r="I15" s="10">
        <v>27.15</v>
      </c>
    </row>
    <row r="16" spans="1:11" ht="11.25" customHeight="1" x14ac:dyDescent="0.25">
      <c r="A16" s="134"/>
      <c r="B16" s="134"/>
      <c r="C16" s="134"/>
      <c r="D16" s="134"/>
      <c r="E16" s="134"/>
      <c r="F16" s="134"/>
      <c r="G16" s="135"/>
      <c r="H16" s="114" t="s">
        <v>16</v>
      </c>
      <c r="I16" s="12">
        <v>22</v>
      </c>
    </row>
    <row r="17" spans="1:9" x14ac:dyDescent="0.25">
      <c r="A17" s="134"/>
      <c r="B17" s="134"/>
      <c r="C17" s="134"/>
      <c r="D17" s="134"/>
      <c r="E17" s="134"/>
      <c r="F17" s="134"/>
      <c r="G17" s="135"/>
      <c r="H17" s="114" t="s">
        <v>17</v>
      </c>
      <c r="I17" s="112">
        <v>0.19</v>
      </c>
    </row>
    <row r="18" spans="1:9" ht="11.25" customHeight="1" x14ac:dyDescent="0.25">
      <c r="A18" s="134" t="s">
        <v>19</v>
      </c>
      <c r="B18" s="134"/>
      <c r="C18" s="134"/>
      <c r="D18" s="134"/>
      <c r="E18" s="134"/>
      <c r="F18" s="134"/>
      <c r="G18" s="135" t="s">
        <v>14</v>
      </c>
      <c r="H18" s="114" t="s">
        <v>15</v>
      </c>
      <c r="I18" s="10" t="s">
        <v>175</v>
      </c>
    </row>
    <row r="19" spans="1:9" x14ac:dyDescent="0.25">
      <c r="A19" s="134"/>
      <c r="B19" s="134"/>
      <c r="C19" s="134"/>
      <c r="D19" s="134"/>
      <c r="E19" s="134"/>
      <c r="F19" s="134"/>
      <c r="G19" s="135"/>
      <c r="H19" s="114" t="s">
        <v>16</v>
      </c>
      <c r="I19" s="12" t="s">
        <v>175</v>
      </c>
    </row>
    <row r="20" spans="1:9" x14ac:dyDescent="0.25">
      <c r="A20" s="140"/>
      <c r="B20" s="140"/>
      <c r="C20" s="140"/>
      <c r="D20" s="140"/>
      <c r="E20" s="140"/>
      <c r="F20" s="140"/>
      <c r="G20" s="135"/>
      <c r="H20" s="114" t="s">
        <v>17</v>
      </c>
      <c r="I20" s="112" t="s">
        <v>175</v>
      </c>
    </row>
    <row r="21" spans="1:9" ht="14.25" customHeight="1" x14ac:dyDescent="0.25">
      <c r="A21" s="139" t="s">
        <v>194</v>
      </c>
      <c r="B21" s="139"/>
      <c r="C21" s="139"/>
      <c r="D21" s="139"/>
      <c r="E21" s="139"/>
      <c r="F21" s="139"/>
      <c r="G21" s="114" t="s">
        <v>14</v>
      </c>
      <c r="H21" s="116" t="s">
        <v>20</v>
      </c>
      <c r="I21" s="98">
        <v>80</v>
      </c>
    </row>
    <row r="22" spans="1:9" ht="14.25" customHeight="1" x14ac:dyDescent="0.25">
      <c r="A22" s="139" t="s">
        <v>193</v>
      </c>
      <c r="B22" s="139"/>
      <c r="C22" s="139"/>
      <c r="D22" s="139"/>
      <c r="E22" s="139"/>
      <c r="F22" s="139"/>
      <c r="G22" s="114" t="s">
        <v>14</v>
      </c>
      <c r="H22" s="116" t="s">
        <v>20</v>
      </c>
      <c r="I22" s="98">
        <v>25.52</v>
      </c>
    </row>
    <row r="23" spans="1:9" ht="14.25" customHeight="1" x14ac:dyDescent="0.25">
      <c r="A23" s="134" t="s">
        <v>169</v>
      </c>
      <c r="B23" s="136"/>
      <c r="C23" s="136"/>
      <c r="D23" s="136"/>
      <c r="E23" s="136"/>
      <c r="F23" s="137"/>
      <c r="G23" s="97" t="s">
        <v>14</v>
      </c>
      <c r="H23" s="116" t="s">
        <v>20</v>
      </c>
      <c r="I23" s="14" t="s">
        <v>175</v>
      </c>
    </row>
    <row r="24" spans="1:9" ht="22.5" customHeight="1" x14ac:dyDescent="0.25">
      <c r="A24" s="138" t="s">
        <v>21</v>
      </c>
      <c r="B24" s="138"/>
      <c r="C24" s="138"/>
      <c r="D24" s="138"/>
      <c r="E24" s="138"/>
      <c r="F24" s="138"/>
      <c r="G24" s="116"/>
      <c r="H24" s="116" t="s">
        <v>22</v>
      </c>
      <c r="I24" s="16" t="s">
        <v>175</v>
      </c>
    </row>
    <row r="25" spans="1:9" ht="34.5" customHeight="1" x14ac:dyDescent="0.25">
      <c r="A25" s="139" t="s">
        <v>23</v>
      </c>
      <c r="B25" s="139"/>
      <c r="C25" s="139"/>
      <c r="D25" s="139"/>
      <c r="E25" s="139"/>
      <c r="F25" s="139"/>
      <c r="G25" s="114"/>
      <c r="H25" s="114" t="s">
        <v>24</v>
      </c>
      <c r="I25" s="10">
        <f>I38</f>
        <v>2098.0272727272727</v>
      </c>
    </row>
    <row r="26" spans="1:9" ht="15" customHeight="1" x14ac:dyDescent="0.25">
      <c r="A26" s="139" t="s">
        <v>25</v>
      </c>
      <c r="B26" s="139"/>
      <c r="C26" s="139"/>
      <c r="D26" s="139"/>
      <c r="E26" s="139"/>
      <c r="F26" s="139"/>
      <c r="G26" s="116"/>
      <c r="H26" s="17" t="s">
        <v>26</v>
      </c>
      <c r="I26" s="18" t="s">
        <v>175</v>
      </c>
    </row>
    <row r="27" spans="1:9" ht="15" customHeight="1" x14ac:dyDescent="0.25">
      <c r="A27" s="139"/>
      <c r="B27" s="139"/>
      <c r="C27" s="139"/>
      <c r="D27" s="139"/>
      <c r="E27" s="139"/>
      <c r="F27" s="139"/>
      <c r="G27" s="116"/>
      <c r="H27" s="19" t="s">
        <v>27</v>
      </c>
      <c r="I27" s="112" t="s">
        <v>175</v>
      </c>
    </row>
    <row r="28" spans="1:9" ht="26.25" customHeight="1" x14ac:dyDescent="0.25">
      <c r="A28" s="139" t="s">
        <v>28</v>
      </c>
      <c r="B28" s="139"/>
      <c r="C28" s="139"/>
      <c r="D28" s="139"/>
      <c r="E28" s="139"/>
      <c r="F28" s="139"/>
      <c r="G28" s="116"/>
      <c r="H28" s="114" t="s">
        <v>26</v>
      </c>
      <c r="I28" s="18" t="s">
        <v>175</v>
      </c>
    </row>
    <row r="29" spans="1:9" ht="35.25" customHeight="1" x14ac:dyDescent="0.25">
      <c r="A29" s="139" t="s">
        <v>29</v>
      </c>
      <c r="B29" s="139"/>
      <c r="C29" s="139"/>
      <c r="D29" s="139"/>
      <c r="E29" s="139"/>
      <c r="F29" s="139"/>
      <c r="G29" s="114"/>
      <c r="H29" s="111" t="s">
        <v>22</v>
      </c>
      <c r="I29" s="112">
        <v>0.1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>
        <v>10</v>
      </c>
    </row>
    <row r="31" spans="1:9" ht="1.1499999999999999" customHeight="1" x14ac:dyDescent="0.25">
      <c r="A31" s="142"/>
      <c r="B31" s="142"/>
      <c r="C31" s="142"/>
      <c r="D31" s="142"/>
      <c r="E31" s="142"/>
      <c r="F31" s="142"/>
      <c r="G31" s="142"/>
      <c r="H31" s="142"/>
      <c r="I31" s="142"/>
    </row>
    <row r="32" spans="1:9" ht="1.1499999999999999" customHeight="1" x14ac:dyDescent="0.25">
      <c r="A32" s="142"/>
      <c r="B32" s="142"/>
      <c r="C32" s="142"/>
      <c r="D32" s="142"/>
      <c r="E32" s="142"/>
      <c r="F32" s="142"/>
      <c r="G32" s="142"/>
      <c r="H32" s="142"/>
      <c r="I32" s="142"/>
    </row>
    <row r="33" spans="1:10" ht="1.1499999999999999" customHeight="1" x14ac:dyDescent="0.25">
      <c r="A33" s="142"/>
      <c r="B33" s="142"/>
      <c r="C33" s="142"/>
      <c r="D33" s="142"/>
      <c r="E33" s="142"/>
      <c r="F33" s="142"/>
      <c r="G33" s="142"/>
      <c r="H33" s="142"/>
      <c r="I33" s="142"/>
    </row>
    <row r="34" spans="1:10" ht="1.1499999999999999" customHeight="1" x14ac:dyDescent="0.25">
      <c r="A34" s="142"/>
      <c r="B34" s="142"/>
      <c r="C34" s="142"/>
      <c r="D34" s="142"/>
      <c r="E34" s="142"/>
      <c r="F34" s="142"/>
      <c r="G34" s="142"/>
      <c r="H34" s="142"/>
      <c r="I34" s="142"/>
    </row>
    <row r="35" spans="1:10" ht="1.1499999999999999" customHeight="1" x14ac:dyDescent="0.25">
      <c r="A35" s="143"/>
      <c r="B35" s="143"/>
      <c r="C35" s="143"/>
      <c r="D35" s="143"/>
      <c r="E35" s="143"/>
      <c r="F35" s="143"/>
      <c r="G35" s="143"/>
      <c r="H35" s="143"/>
      <c r="I35" s="143"/>
    </row>
    <row r="36" spans="1:10" ht="8.25" customHeight="1" x14ac:dyDescent="0.25">
      <c r="A36" s="144" t="s">
        <v>30</v>
      </c>
      <c r="B36" s="144"/>
      <c r="C36" s="144"/>
      <c r="D36" s="144"/>
      <c r="E36" s="144"/>
      <c r="F36" s="144"/>
      <c r="G36" s="144"/>
      <c r="H36" s="144"/>
      <c r="I36" s="144"/>
    </row>
    <row r="37" spans="1:10" ht="33.75" customHeight="1" x14ac:dyDescent="0.25">
      <c r="A37" s="20" t="s">
        <v>31</v>
      </c>
      <c r="B37" s="145" t="s">
        <v>32</v>
      </c>
      <c r="C37" s="145"/>
      <c r="D37" s="145"/>
      <c r="E37" s="145"/>
      <c r="F37" s="145"/>
      <c r="G37" s="145"/>
      <c r="H37" s="20" t="s">
        <v>33</v>
      </c>
      <c r="I37" s="20" t="s">
        <v>34</v>
      </c>
    </row>
    <row r="38" spans="1:10" ht="15" customHeight="1" x14ac:dyDescent="0.25">
      <c r="A38" s="106">
        <v>1</v>
      </c>
      <c r="B38" s="125" t="s">
        <v>35</v>
      </c>
      <c r="C38" s="125"/>
      <c r="D38" s="125"/>
      <c r="E38" s="125"/>
      <c r="F38" s="125"/>
      <c r="G38" s="125"/>
      <c r="H38" s="21">
        <f t="shared" ref="H38:H45" si="0">I38/$I$46</f>
        <v>1</v>
      </c>
      <c r="I38" s="121">
        <f>IF(D6="12x36",I10,I10/H10*I5)</f>
        <v>2098.0272727272727</v>
      </c>
    </row>
    <row r="39" spans="1:10" ht="15" customHeight="1" x14ac:dyDescent="0.25">
      <c r="A39" s="106">
        <f t="shared" ref="A39:A45" si="1">A38+1</f>
        <v>2</v>
      </c>
      <c r="B39" s="125" t="s">
        <v>36</v>
      </c>
      <c r="C39" s="125"/>
      <c r="D39" s="125"/>
      <c r="E39" s="125"/>
      <c r="F39" s="125"/>
      <c r="G39" s="125"/>
      <c r="H39" s="21">
        <f t="shared" si="0"/>
        <v>0</v>
      </c>
      <c r="I39" s="121">
        <f>IF(I9=30%,I38*I9,0)</f>
        <v>0</v>
      </c>
    </row>
    <row r="40" spans="1:10" ht="15" customHeight="1" x14ac:dyDescent="0.25">
      <c r="A40" s="106">
        <f t="shared" si="1"/>
        <v>3</v>
      </c>
      <c r="B40" s="125" t="s">
        <v>199</v>
      </c>
      <c r="C40" s="125"/>
      <c r="D40" s="125"/>
      <c r="E40" s="125"/>
      <c r="F40" s="125"/>
      <c r="G40" s="125"/>
      <c r="H40" s="21">
        <f t="shared" si="0"/>
        <v>0</v>
      </c>
      <c r="I40" s="121">
        <f>IF(I7=10%,I25*I7,0)</f>
        <v>0</v>
      </c>
    </row>
    <row r="41" spans="1:10" ht="15" customHeight="1" x14ac:dyDescent="0.25">
      <c r="A41" s="106">
        <f t="shared" si="1"/>
        <v>4</v>
      </c>
      <c r="B41" s="125" t="s">
        <v>198</v>
      </c>
      <c r="C41" s="125"/>
      <c r="D41" s="125"/>
      <c r="E41" s="125"/>
      <c r="F41" s="125"/>
      <c r="G41" s="125"/>
      <c r="H41" s="21">
        <f t="shared" si="0"/>
        <v>0</v>
      </c>
      <c r="I41" s="121">
        <f>IF(I7=20%,I25*I7,0)</f>
        <v>0</v>
      </c>
    </row>
    <row r="42" spans="1:10" ht="15" customHeight="1" x14ac:dyDescent="0.25">
      <c r="A42" s="106">
        <f t="shared" si="1"/>
        <v>5</v>
      </c>
      <c r="B42" s="125" t="s">
        <v>197</v>
      </c>
      <c r="C42" s="125"/>
      <c r="D42" s="125"/>
      <c r="E42" s="125"/>
      <c r="F42" s="125"/>
      <c r="G42" s="125"/>
      <c r="H42" s="21">
        <f t="shared" si="0"/>
        <v>0</v>
      </c>
      <c r="I42" s="121">
        <f>IF(I7=40%,I25*I7,0)</f>
        <v>0</v>
      </c>
    </row>
    <row r="43" spans="1:10" ht="15" customHeight="1" x14ac:dyDescent="0.25">
      <c r="A43" s="106">
        <f t="shared" si="1"/>
        <v>6</v>
      </c>
      <c r="B43" s="125" t="s">
        <v>162</v>
      </c>
      <c r="C43" s="125"/>
      <c r="D43" s="125"/>
      <c r="E43" s="125"/>
      <c r="F43" s="125"/>
      <c r="G43" s="125"/>
      <c r="H43" s="21">
        <f t="shared" si="0"/>
        <v>0</v>
      </c>
      <c r="I43" s="121">
        <f>IF(I24="Não aplicável",0,I38*I24)</f>
        <v>0</v>
      </c>
    </row>
    <row r="44" spans="1:10" ht="15" customHeight="1" x14ac:dyDescent="0.25">
      <c r="A44" s="106">
        <f t="shared" si="1"/>
        <v>7</v>
      </c>
      <c r="B44" s="125" t="s">
        <v>37</v>
      </c>
      <c r="C44" s="125"/>
      <c r="D44" s="125"/>
      <c r="E44" s="125"/>
      <c r="F44" s="125"/>
      <c r="G44" s="125"/>
      <c r="H44" s="21">
        <f t="shared" si="0"/>
        <v>0</v>
      </c>
      <c r="I44" s="121">
        <f>IF(I26="Não aplicável",0,(I38+I39+I40+I41+I42+I43)/I5*I26*(1+I27))</f>
        <v>0</v>
      </c>
    </row>
    <row r="45" spans="1:10" ht="23.25" customHeight="1" x14ac:dyDescent="0.25">
      <c r="A45" s="106">
        <f t="shared" si="1"/>
        <v>8</v>
      </c>
      <c r="B45" s="125" t="s">
        <v>38</v>
      </c>
      <c r="C45" s="125"/>
      <c r="D45" s="125"/>
      <c r="E45" s="125"/>
      <c r="F45" s="125"/>
      <c r="G45" s="125"/>
      <c r="H45" s="21">
        <f t="shared" si="0"/>
        <v>0</v>
      </c>
      <c r="I45" s="121">
        <f>IF(I26="Não aplicável",0,I26/I13*5*(I10/H10*(1+I27)))</f>
        <v>0</v>
      </c>
    </row>
    <row r="46" spans="1:10" s="26" customFormat="1" ht="15" customHeight="1" x14ac:dyDescent="0.25">
      <c r="A46" s="141" t="s">
        <v>39</v>
      </c>
      <c r="B46" s="141"/>
      <c r="C46" s="141"/>
      <c r="D46" s="141"/>
      <c r="E46" s="141"/>
      <c r="F46" s="141"/>
      <c r="G46" s="141"/>
      <c r="H46" s="23">
        <f>SUM(H38:H45)</f>
        <v>1</v>
      </c>
      <c r="I46" s="24">
        <f>SUM(I38:I45)</f>
        <v>2098.0272727272727</v>
      </c>
      <c r="J46" s="25"/>
    </row>
    <row r="47" spans="1:10" s="26" customFormat="1" ht="34.9" customHeight="1" x14ac:dyDescent="0.25">
      <c r="A47" s="146" t="s">
        <v>140</v>
      </c>
      <c r="B47" s="149" t="s">
        <v>196</v>
      </c>
      <c r="C47" s="149"/>
      <c r="D47" s="149"/>
      <c r="E47" s="149"/>
      <c r="F47" s="149"/>
      <c r="G47" s="149"/>
      <c r="H47" s="149"/>
      <c r="I47" s="149"/>
      <c r="J47" s="25"/>
    </row>
    <row r="48" spans="1:10" s="26" customFormat="1" ht="1.1499999999999999" customHeight="1" x14ac:dyDescent="0.25">
      <c r="A48" s="147"/>
      <c r="B48" s="150"/>
      <c r="C48" s="150"/>
      <c r="D48" s="150"/>
      <c r="E48" s="150"/>
      <c r="F48" s="150"/>
      <c r="G48" s="150"/>
      <c r="H48" s="150"/>
      <c r="I48" s="150"/>
      <c r="J48" s="25"/>
    </row>
    <row r="49" spans="1:10" s="26" customFormat="1" ht="1.1499999999999999" customHeight="1" x14ac:dyDescent="0.25">
      <c r="A49" s="147"/>
      <c r="B49" s="150"/>
      <c r="C49" s="150"/>
      <c r="D49" s="150"/>
      <c r="E49" s="150"/>
      <c r="F49" s="150"/>
      <c r="G49" s="150"/>
      <c r="H49" s="150"/>
      <c r="I49" s="150"/>
      <c r="J49" s="25"/>
    </row>
    <row r="50" spans="1:10" s="26" customFormat="1" ht="1.1499999999999999" customHeight="1" x14ac:dyDescent="0.25">
      <c r="A50" s="147"/>
      <c r="B50" s="150"/>
      <c r="C50" s="150"/>
      <c r="D50" s="150"/>
      <c r="E50" s="150"/>
      <c r="F50" s="150"/>
      <c r="G50" s="150"/>
      <c r="H50" s="150"/>
      <c r="I50" s="150"/>
      <c r="J50" s="25"/>
    </row>
    <row r="51" spans="1:10" s="26" customFormat="1" ht="1.1499999999999999" customHeight="1" x14ac:dyDescent="0.25">
      <c r="A51" s="147"/>
      <c r="B51" s="150"/>
      <c r="C51" s="150"/>
      <c r="D51" s="150"/>
      <c r="E51" s="150"/>
      <c r="F51" s="150"/>
      <c r="G51" s="150"/>
      <c r="H51" s="150"/>
      <c r="I51" s="150"/>
      <c r="J51" s="25"/>
    </row>
    <row r="52" spans="1:10" s="26" customFormat="1" ht="1.1499999999999999" customHeight="1" x14ac:dyDescent="0.25">
      <c r="A52" s="147"/>
      <c r="B52" s="150"/>
      <c r="C52" s="150"/>
      <c r="D52" s="150"/>
      <c r="E52" s="150"/>
      <c r="F52" s="150"/>
      <c r="G52" s="150"/>
      <c r="H52" s="150"/>
      <c r="I52" s="150"/>
      <c r="J52" s="25"/>
    </row>
    <row r="53" spans="1:10" s="26" customFormat="1" ht="1.1499999999999999" customHeight="1" x14ac:dyDescent="0.25">
      <c r="A53" s="147"/>
      <c r="B53" s="150"/>
      <c r="C53" s="150"/>
      <c r="D53" s="150"/>
      <c r="E53" s="150"/>
      <c r="F53" s="150"/>
      <c r="G53" s="150"/>
      <c r="H53" s="150"/>
      <c r="I53" s="150"/>
      <c r="J53" s="25"/>
    </row>
    <row r="54" spans="1:10" s="26" customFormat="1" ht="1.1499999999999999" customHeight="1" x14ac:dyDescent="0.25">
      <c r="A54" s="147"/>
      <c r="B54" s="150"/>
      <c r="C54" s="150"/>
      <c r="D54" s="150"/>
      <c r="E54" s="150"/>
      <c r="F54" s="150"/>
      <c r="G54" s="150"/>
      <c r="H54" s="150"/>
      <c r="I54" s="150"/>
      <c r="J54" s="25"/>
    </row>
    <row r="55" spans="1:10" s="26" customFormat="1" ht="1.1499999999999999" customHeight="1" x14ac:dyDescent="0.25">
      <c r="A55" s="147"/>
      <c r="B55" s="150"/>
      <c r="C55" s="150"/>
      <c r="D55" s="150"/>
      <c r="E55" s="150"/>
      <c r="F55" s="150"/>
      <c r="G55" s="150"/>
      <c r="H55" s="150"/>
      <c r="I55" s="150"/>
      <c r="J55" s="25"/>
    </row>
    <row r="56" spans="1:10" ht="1.1499999999999999" customHeight="1" x14ac:dyDescent="0.25">
      <c r="A56" s="148"/>
      <c r="B56" s="151"/>
      <c r="C56" s="151"/>
      <c r="D56" s="151"/>
      <c r="E56" s="151"/>
      <c r="F56" s="151"/>
      <c r="G56" s="151"/>
      <c r="H56" s="151"/>
      <c r="I56" s="151"/>
    </row>
    <row r="57" spans="1:10" ht="33.75" customHeight="1" x14ac:dyDescent="0.25">
      <c r="A57" s="20" t="s">
        <v>40</v>
      </c>
      <c r="B57" s="145" t="s">
        <v>41</v>
      </c>
      <c r="C57" s="145"/>
      <c r="D57" s="145"/>
      <c r="E57" s="145"/>
      <c r="F57" s="145"/>
      <c r="G57" s="145"/>
      <c r="H57" s="20" t="s">
        <v>33</v>
      </c>
      <c r="I57" s="20" t="s">
        <v>34</v>
      </c>
    </row>
    <row r="58" spans="1:10" ht="15" customHeight="1" x14ac:dyDescent="0.25">
      <c r="A58" s="106">
        <v>1</v>
      </c>
      <c r="B58" s="125" t="s">
        <v>42</v>
      </c>
      <c r="C58" s="125"/>
      <c r="D58" s="125"/>
      <c r="E58" s="125"/>
      <c r="F58" s="125"/>
      <c r="G58" s="125"/>
      <c r="H58" s="21">
        <v>0.2</v>
      </c>
      <c r="I58" s="121">
        <f t="shared" ref="I58:I65" si="2">$I$46*H58</f>
        <v>419.60545454545456</v>
      </c>
    </row>
    <row r="59" spans="1:10" ht="15" customHeight="1" x14ac:dyDescent="0.25">
      <c r="A59" s="106">
        <v>2</v>
      </c>
      <c r="B59" s="125" t="s">
        <v>43</v>
      </c>
      <c r="C59" s="125"/>
      <c r="D59" s="125"/>
      <c r="E59" s="125"/>
      <c r="F59" s="125"/>
      <c r="G59" s="125"/>
      <c r="H59" s="21">
        <v>1.4999999999999999E-2</v>
      </c>
      <c r="I59" s="121">
        <f t="shared" si="2"/>
        <v>31.47040909090909</v>
      </c>
    </row>
    <row r="60" spans="1:10" ht="15" customHeight="1" x14ac:dyDescent="0.25">
      <c r="A60" s="106">
        <v>3</v>
      </c>
      <c r="B60" s="125" t="s">
        <v>44</v>
      </c>
      <c r="C60" s="125"/>
      <c r="D60" s="125"/>
      <c r="E60" s="125"/>
      <c r="F60" s="125"/>
      <c r="G60" s="125"/>
      <c r="H60" s="21">
        <v>0.01</v>
      </c>
      <c r="I60" s="121">
        <f t="shared" si="2"/>
        <v>20.980272727272727</v>
      </c>
    </row>
    <row r="61" spans="1:10" ht="15" customHeight="1" x14ac:dyDescent="0.25">
      <c r="A61" s="106">
        <v>4</v>
      </c>
      <c r="B61" s="125" t="s">
        <v>45</v>
      </c>
      <c r="C61" s="125"/>
      <c r="D61" s="125"/>
      <c r="E61" s="125"/>
      <c r="F61" s="125"/>
      <c r="G61" s="125"/>
      <c r="H61" s="21">
        <v>2E-3</v>
      </c>
      <c r="I61" s="121">
        <f t="shared" si="2"/>
        <v>4.1960545454545457</v>
      </c>
    </row>
    <row r="62" spans="1:10" ht="15" customHeight="1" x14ac:dyDescent="0.25">
      <c r="A62" s="106">
        <v>5</v>
      </c>
      <c r="B62" s="125" t="s">
        <v>46</v>
      </c>
      <c r="C62" s="125"/>
      <c r="D62" s="125"/>
      <c r="E62" s="125"/>
      <c r="F62" s="125"/>
      <c r="G62" s="125"/>
      <c r="H62" s="21">
        <v>2.5000000000000001E-2</v>
      </c>
      <c r="I62" s="121">
        <f t="shared" si="2"/>
        <v>52.45068181818182</v>
      </c>
    </row>
    <row r="63" spans="1:10" ht="15" customHeight="1" x14ac:dyDescent="0.25">
      <c r="A63" s="106">
        <v>6</v>
      </c>
      <c r="B63" s="125" t="s">
        <v>47</v>
      </c>
      <c r="C63" s="125"/>
      <c r="D63" s="125"/>
      <c r="E63" s="125"/>
      <c r="F63" s="125"/>
      <c r="G63" s="125"/>
      <c r="H63" s="21">
        <v>0.08</v>
      </c>
      <c r="I63" s="121">
        <f t="shared" si="2"/>
        <v>167.84218181818181</v>
      </c>
    </row>
    <row r="64" spans="1:10" ht="15" customHeight="1" x14ac:dyDescent="0.25">
      <c r="A64" s="106">
        <v>7</v>
      </c>
      <c r="B64" s="125" t="s">
        <v>201</v>
      </c>
      <c r="C64" s="125"/>
      <c r="D64" s="125"/>
      <c r="E64" s="125"/>
      <c r="F64" s="125"/>
      <c r="G64" s="125"/>
      <c r="H64" s="21">
        <v>0.03</v>
      </c>
      <c r="I64" s="121">
        <f t="shared" si="2"/>
        <v>62.94081818181818</v>
      </c>
    </row>
    <row r="65" spans="1:10" ht="15" customHeight="1" x14ac:dyDescent="0.25">
      <c r="A65" s="106">
        <v>8</v>
      </c>
      <c r="B65" s="125" t="s">
        <v>48</v>
      </c>
      <c r="C65" s="125"/>
      <c r="D65" s="125"/>
      <c r="E65" s="125"/>
      <c r="F65" s="125"/>
      <c r="G65" s="125"/>
      <c r="H65" s="21">
        <v>6.0000000000000001E-3</v>
      </c>
      <c r="I65" s="121">
        <f t="shared" si="2"/>
        <v>12.588163636363637</v>
      </c>
    </row>
    <row r="66" spans="1:10" s="26" customFormat="1" ht="15" customHeight="1" x14ac:dyDescent="0.25">
      <c r="A66" s="141" t="s">
        <v>49</v>
      </c>
      <c r="B66" s="141"/>
      <c r="C66" s="141"/>
      <c r="D66" s="141"/>
      <c r="E66" s="141"/>
      <c r="F66" s="141"/>
      <c r="G66" s="141"/>
      <c r="H66" s="23">
        <f>SUM(H58:H65)</f>
        <v>0.3680000000000001</v>
      </c>
      <c r="I66" s="24">
        <f>SUM(I58:I65)</f>
        <v>772.07403636363642</v>
      </c>
      <c r="J66" s="25"/>
    </row>
    <row r="67" spans="1:10" ht="15" customHeight="1" x14ac:dyDescent="0.25">
      <c r="A67" s="146" t="s">
        <v>200</v>
      </c>
      <c r="B67" s="152" t="s">
        <v>50</v>
      </c>
      <c r="C67" s="152"/>
      <c r="D67" s="152"/>
      <c r="E67" s="152"/>
      <c r="F67" s="152"/>
      <c r="G67" s="152"/>
      <c r="H67" s="152"/>
      <c r="I67" s="152"/>
    </row>
    <row r="68" spans="1:10" ht="30.75" customHeight="1" x14ac:dyDescent="0.25">
      <c r="A68" s="148"/>
      <c r="B68" s="153" t="s">
        <v>51</v>
      </c>
      <c r="C68" s="153"/>
      <c r="D68" s="153"/>
      <c r="E68" s="153"/>
      <c r="F68" s="153"/>
      <c r="G68" s="153"/>
      <c r="H68" s="153"/>
      <c r="I68" s="153"/>
    </row>
    <row r="69" spans="1:10" ht="33.75" customHeight="1" x14ac:dyDescent="0.25">
      <c r="A69" s="20" t="s">
        <v>52</v>
      </c>
      <c r="B69" s="154" t="s">
        <v>53</v>
      </c>
      <c r="C69" s="154"/>
      <c r="D69" s="154"/>
      <c r="E69" s="154"/>
      <c r="F69" s="154"/>
      <c r="G69" s="154"/>
      <c r="H69" s="105" t="s">
        <v>33</v>
      </c>
      <c r="I69" s="105" t="s">
        <v>34</v>
      </c>
    </row>
    <row r="70" spans="1:10" ht="15" customHeight="1" x14ac:dyDescent="0.25">
      <c r="A70" s="106">
        <v>1</v>
      </c>
      <c r="B70" s="125" t="s">
        <v>54</v>
      </c>
      <c r="C70" s="125"/>
      <c r="D70" s="125"/>
      <c r="E70" s="125"/>
      <c r="F70" s="125"/>
      <c r="G70" s="125"/>
      <c r="H70" s="21">
        <v>0.119314</v>
      </c>
      <c r="I70" s="121">
        <f t="shared" ref="I70:I77" si="3">$I$46*H70</f>
        <v>250.32402601818183</v>
      </c>
    </row>
    <row r="71" spans="1:10" ht="15" customHeight="1" x14ac:dyDescent="0.25">
      <c r="A71" s="106">
        <v>2</v>
      </c>
      <c r="B71" s="125" t="s">
        <v>202</v>
      </c>
      <c r="C71" s="125"/>
      <c r="D71" s="125"/>
      <c r="E71" s="125"/>
      <c r="F71" s="125"/>
      <c r="G71" s="125"/>
      <c r="H71" s="21">
        <v>2.0479000000000001E-2</v>
      </c>
      <c r="I71" s="121">
        <f t="shared" si="3"/>
        <v>42.96550051818182</v>
      </c>
    </row>
    <row r="72" spans="1:10" ht="15" customHeight="1" x14ac:dyDescent="0.25">
      <c r="A72" s="106">
        <v>3</v>
      </c>
      <c r="B72" s="125" t="s">
        <v>181</v>
      </c>
      <c r="C72" s="125"/>
      <c r="D72" s="125"/>
      <c r="E72" s="125"/>
      <c r="F72" s="125"/>
      <c r="G72" s="125"/>
      <c r="H72" s="21">
        <v>1.2123E-2</v>
      </c>
      <c r="I72" s="121">
        <f t="shared" si="3"/>
        <v>25.434384627272728</v>
      </c>
    </row>
    <row r="73" spans="1:10" ht="15" customHeight="1" x14ac:dyDescent="0.25">
      <c r="A73" s="106">
        <v>4</v>
      </c>
      <c r="B73" s="125" t="s">
        <v>55</v>
      </c>
      <c r="C73" s="125"/>
      <c r="D73" s="125"/>
      <c r="E73" s="125"/>
      <c r="F73" s="125"/>
      <c r="G73" s="125"/>
      <c r="H73" s="21">
        <v>1.1436E-2</v>
      </c>
      <c r="I73" s="121">
        <f t="shared" si="3"/>
        <v>23.993039890909092</v>
      </c>
    </row>
    <row r="74" spans="1:10" ht="15" customHeight="1" x14ac:dyDescent="0.25">
      <c r="A74" s="106">
        <v>5</v>
      </c>
      <c r="B74" s="125" t="s">
        <v>56</v>
      </c>
      <c r="C74" s="125"/>
      <c r="D74" s="125"/>
      <c r="E74" s="125"/>
      <c r="F74" s="125"/>
      <c r="G74" s="125"/>
      <c r="H74" s="21">
        <v>1.74E-4</v>
      </c>
      <c r="I74" s="121">
        <f t="shared" si="3"/>
        <v>0.36505674545454547</v>
      </c>
    </row>
    <row r="75" spans="1:10" ht="15" customHeight="1" x14ac:dyDescent="0.25">
      <c r="A75" s="106">
        <v>6</v>
      </c>
      <c r="B75" s="125" t="s">
        <v>57</v>
      </c>
      <c r="C75" s="125"/>
      <c r="D75" s="125"/>
      <c r="E75" s="125"/>
      <c r="F75" s="125"/>
      <c r="G75" s="125"/>
      <c r="H75" s="21">
        <v>4.4200000000000001E-4</v>
      </c>
      <c r="I75" s="121">
        <f t="shared" si="3"/>
        <v>0.92732805454545453</v>
      </c>
    </row>
    <row r="76" spans="1:10" ht="15" customHeight="1" x14ac:dyDescent="0.25">
      <c r="A76" s="106">
        <v>7</v>
      </c>
      <c r="B76" s="125" t="s">
        <v>58</v>
      </c>
      <c r="C76" s="125"/>
      <c r="D76" s="125"/>
      <c r="E76" s="125"/>
      <c r="F76" s="125"/>
      <c r="G76" s="125"/>
      <c r="H76" s="21">
        <v>1.85E-4</v>
      </c>
      <c r="I76" s="121">
        <f t="shared" si="3"/>
        <v>0.38813504545454547</v>
      </c>
    </row>
    <row r="77" spans="1:10" ht="15" customHeight="1" x14ac:dyDescent="0.25">
      <c r="A77" s="106">
        <v>8</v>
      </c>
      <c r="B77" s="125" t="s">
        <v>59</v>
      </c>
      <c r="C77" s="125"/>
      <c r="D77" s="125"/>
      <c r="E77" s="125"/>
      <c r="F77" s="125"/>
      <c r="G77" s="125"/>
      <c r="H77" s="21">
        <v>9.0789999999999996E-2</v>
      </c>
      <c r="I77" s="121">
        <f t="shared" si="3"/>
        <v>190.47989609090908</v>
      </c>
    </row>
    <row r="78" spans="1:10" s="26" customFormat="1" ht="15" customHeight="1" x14ac:dyDescent="0.25">
      <c r="A78" s="141" t="s">
        <v>60</v>
      </c>
      <c r="B78" s="141"/>
      <c r="C78" s="141"/>
      <c r="D78" s="141"/>
      <c r="E78" s="141"/>
      <c r="F78" s="141"/>
      <c r="G78" s="141"/>
      <c r="H78" s="23">
        <f>SUM(H70:H77)</f>
        <v>0.25494299999999998</v>
      </c>
      <c r="I78" s="24">
        <f>SUM(I70:I77)</f>
        <v>534.87736699090908</v>
      </c>
      <c r="J78" s="25"/>
    </row>
    <row r="79" spans="1:10" ht="11.25" customHeight="1" x14ac:dyDescent="0.25">
      <c r="A79" s="27" t="s">
        <v>61</v>
      </c>
      <c r="B79" s="152" t="s">
        <v>62</v>
      </c>
      <c r="C79" s="152"/>
      <c r="D79" s="152"/>
      <c r="E79" s="152"/>
      <c r="F79" s="152"/>
      <c r="G79" s="152"/>
      <c r="H79" s="152"/>
      <c r="I79" s="152"/>
    </row>
    <row r="80" spans="1:10" ht="15" customHeight="1" x14ac:dyDescent="0.25">
      <c r="A80" s="27" t="s">
        <v>63</v>
      </c>
      <c r="B80" s="153" t="s">
        <v>64</v>
      </c>
      <c r="C80" s="153"/>
      <c r="D80" s="153"/>
      <c r="E80" s="153"/>
      <c r="F80" s="153"/>
      <c r="G80" s="153"/>
      <c r="H80" s="153"/>
      <c r="I80" s="153"/>
    </row>
    <row r="81" spans="1:11" ht="33.75" customHeight="1" x14ac:dyDescent="0.25">
      <c r="A81" s="20" t="s">
        <v>65</v>
      </c>
      <c r="B81" s="145" t="s">
        <v>66</v>
      </c>
      <c r="C81" s="145"/>
      <c r="D81" s="145"/>
      <c r="E81" s="145"/>
      <c r="F81" s="145"/>
      <c r="G81" s="145"/>
      <c r="H81" s="20" t="s">
        <v>33</v>
      </c>
      <c r="I81" s="20" t="s">
        <v>34</v>
      </c>
    </row>
    <row r="82" spans="1:11" ht="15" customHeight="1" x14ac:dyDescent="0.25">
      <c r="A82" s="106">
        <v>1</v>
      </c>
      <c r="B82" s="125" t="s">
        <v>67</v>
      </c>
      <c r="C82" s="125"/>
      <c r="D82" s="125"/>
      <c r="E82" s="125"/>
      <c r="F82" s="125"/>
      <c r="G82" s="125"/>
      <c r="H82" s="21">
        <v>4.8321000000000003E-2</v>
      </c>
      <c r="I82" s="121">
        <f>$I$46*H82</f>
        <v>101.37877584545456</v>
      </c>
    </row>
    <row r="83" spans="1:11" ht="15" customHeight="1" x14ac:dyDescent="0.25">
      <c r="A83" s="106">
        <v>2</v>
      </c>
      <c r="B83" s="125" t="s">
        <v>68</v>
      </c>
      <c r="C83" s="125"/>
      <c r="D83" s="125"/>
      <c r="E83" s="125"/>
      <c r="F83" s="125"/>
      <c r="G83" s="125"/>
      <c r="H83" s="21">
        <v>3.5109999999999998E-3</v>
      </c>
      <c r="I83" s="121">
        <f>$I$46*H83</f>
        <v>7.3661737545454544</v>
      </c>
    </row>
    <row r="84" spans="1:11" ht="15" customHeight="1" x14ac:dyDescent="0.25">
      <c r="A84" s="106">
        <v>3</v>
      </c>
      <c r="B84" s="125" t="s">
        <v>69</v>
      </c>
      <c r="C84" s="125"/>
      <c r="D84" s="125"/>
      <c r="E84" s="125"/>
      <c r="F84" s="125"/>
      <c r="G84" s="125"/>
      <c r="H84" s="21">
        <v>1.9328000000000001E-2</v>
      </c>
      <c r="I84" s="121">
        <f>$I$46*H84</f>
        <v>40.550671127272729</v>
      </c>
    </row>
    <row r="85" spans="1:11" s="26" customFormat="1" ht="15" customHeight="1" x14ac:dyDescent="0.25">
      <c r="A85" s="141" t="s">
        <v>70</v>
      </c>
      <c r="B85" s="141"/>
      <c r="C85" s="141"/>
      <c r="D85" s="141"/>
      <c r="E85" s="141"/>
      <c r="F85" s="141"/>
      <c r="G85" s="141"/>
      <c r="H85" s="23">
        <f>SUM(H82:H84)</f>
        <v>7.1160000000000001E-2</v>
      </c>
      <c r="I85" s="24">
        <f>SUM(I82:I84)</f>
        <v>149.29562072727273</v>
      </c>
      <c r="J85" s="25"/>
    </row>
    <row r="86" spans="1:11" ht="4.5" customHeight="1" x14ac:dyDescent="0.25"/>
    <row r="87" spans="1:11" ht="33.75" customHeight="1" x14ac:dyDescent="0.25">
      <c r="A87" s="20" t="s">
        <v>71</v>
      </c>
      <c r="B87" s="145" t="s">
        <v>72</v>
      </c>
      <c r="C87" s="145"/>
      <c r="D87" s="145"/>
      <c r="E87" s="145"/>
      <c r="F87" s="145"/>
      <c r="G87" s="145"/>
      <c r="H87" s="20" t="s">
        <v>33</v>
      </c>
      <c r="I87" s="20" t="s">
        <v>34</v>
      </c>
    </row>
    <row r="88" spans="1:11" ht="15" customHeight="1" x14ac:dyDescent="0.25">
      <c r="A88" s="106">
        <v>1</v>
      </c>
      <c r="B88" s="125" t="s">
        <v>73</v>
      </c>
      <c r="C88" s="125"/>
      <c r="D88" s="125"/>
      <c r="E88" s="125"/>
      <c r="F88" s="125"/>
      <c r="G88" s="125"/>
      <c r="H88" s="21">
        <f>(H66*H78)</f>
        <v>9.3819024000000015E-2</v>
      </c>
      <c r="I88" s="121">
        <f>$I$46*H88</f>
        <v>196.83487105265456</v>
      </c>
    </row>
    <row r="89" spans="1:11" s="26" customFormat="1" ht="15" customHeight="1" x14ac:dyDescent="0.25">
      <c r="A89" s="141" t="s">
        <v>74</v>
      </c>
      <c r="B89" s="141"/>
      <c r="C89" s="141"/>
      <c r="D89" s="141"/>
      <c r="E89" s="141"/>
      <c r="F89" s="141"/>
      <c r="G89" s="141"/>
      <c r="H89" s="23">
        <f>SUM(H88:H88)</f>
        <v>9.3819024000000015E-2</v>
      </c>
      <c r="I89" s="24">
        <f>I88</f>
        <v>196.83487105265456</v>
      </c>
      <c r="J89" s="25"/>
      <c r="K89" s="28"/>
    </row>
    <row r="90" spans="1:11" ht="4.5" customHeight="1" x14ac:dyDescent="0.25">
      <c r="J90" s="29"/>
    </row>
    <row r="91" spans="1:11" s="26" customFormat="1" ht="12" customHeight="1" x14ac:dyDescent="0.25">
      <c r="A91" s="155" t="s">
        <v>170</v>
      </c>
      <c r="B91" s="155"/>
      <c r="C91" s="155"/>
      <c r="D91" s="155"/>
      <c r="E91" s="155"/>
      <c r="F91" s="155"/>
      <c r="G91" s="155"/>
      <c r="H91" s="30">
        <f>H66+H78+H85+H89</f>
        <v>0.787922024</v>
      </c>
      <c r="I91" s="31">
        <f>I66+I78+I85+I89</f>
        <v>1653.0818951344729</v>
      </c>
      <c r="J91" s="25"/>
    </row>
    <row r="92" spans="1:11" ht="4.5" customHeight="1" x14ac:dyDescent="0.25"/>
    <row r="93" spans="1:11" ht="33.75" customHeight="1" x14ac:dyDescent="0.25">
      <c r="A93" s="20" t="s">
        <v>75</v>
      </c>
      <c r="B93" s="145" t="s">
        <v>76</v>
      </c>
      <c r="C93" s="145"/>
      <c r="D93" s="145"/>
      <c r="E93" s="145"/>
      <c r="F93" s="145"/>
      <c r="G93" s="145"/>
      <c r="H93" s="20" t="s">
        <v>33</v>
      </c>
      <c r="I93" s="20" t="s">
        <v>34</v>
      </c>
    </row>
    <row r="94" spans="1:11" ht="15" customHeight="1" x14ac:dyDescent="0.25">
      <c r="A94" s="106">
        <v>1</v>
      </c>
      <c r="B94" s="125" t="s">
        <v>18</v>
      </c>
      <c r="C94" s="125"/>
      <c r="D94" s="125"/>
      <c r="E94" s="125"/>
      <c r="F94" s="125"/>
      <c r="G94" s="125"/>
      <c r="H94" s="21">
        <f t="shared" ref="H94:H101" si="4">I94/$I$46</f>
        <v>0.23060377064168505</v>
      </c>
      <c r="I94" s="121">
        <f>I114</f>
        <v>483.81299999999999</v>
      </c>
    </row>
    <row r="95" spans="1:11" ht="15" customHeight="1" x14ac:dyDescent="0.25">
      <c r="A95" s="106">
        <f>A94+1</f>
        <v>2</v>
      </c>
      <c r="B95" s="125" t="s">
        <v>19</v>
      </c>
      <c r="C95" s="125"/>
      <c r="D95" s="125"/>
      <c r="E95" s="125"/>
      <c r="F95" s="125"/>
      <c r="G95" s="125"/>
      <c r="H95" s="21">
        <f t="shared" si="4"/>
        <v>0</v>
      </c>
      <c r="I95" s="121">
        <f>I110</f>
        <v>0</v>
      </c>
    </row>
    <row r="96" spans="1:11" ht="15" customHeight="1" x14ac:dyDescent="0.25">
      <c r="A96" s="106">
        <f t="shared" ref="A96:A98" si="5">A95+1</f>
        <v>3</v>
      </c>
      <c r="B96" s="158" t="s">
        <v>164</v>
      </c>
      <c r="C96" s="159"/>
      <c r="D96" s="159"/>
      <c r="E96" s="159"/>
      <c r="F96" s="159"/>
      <c r="G96" s="160"/>
      <c r="H96" s="21">
        <f t="shared" si="4"/>
        <v>0</v>
      </c>
      <c r="I96" s="121">
        <v>0</v>
      </c>
    </row>
    <row r="97" spans="1:10" ht="15" customHeight="1" x14ac:dyDescent="0.25">
      <c r="A97" s="106">
        <f t="shared" si="5"/>
        <v>4</v>
      </c>
      <c r="B97" s="125" t="s">
        <v>77</v>
      </c>
      <c r="C97" s="125"/>
      <c r="D97" s="125"/>
      <c r="E97" s="125"/>
      <c r="F97" s="125"/>
      <c r="G97" s="125"/>
      <c r="H97" s="21">
        <f t="shared" si="4"/>
        <v>0.12874873799196648</v>
      </c>
      <c r="I97" s="121">
        <f>I106</f>
        <v>270.11836363636365</v>
      </c>
    </row>
    <row r="98" spans="1:10" ht="15" customHeight="1" x14ac:dyDescent="0.25">
      <c r="A98" s="106">
        <f t="shared" si="5"/>
        <v>5</v>
      </c>
      <c r="B98" s="125" t="s">
        <v>78</v>
      </c>
      <c r="C98" s="125"/>
      <c r="D98" s="125"/>
      <c r="E98" s="125"/>
      <c r="F98" s="125"/>
      <c r="G98" s="125"/>
      <c r="H98" s="21">
        <f t="shared" si="4"/>
        <v>0</v>
      </c>
      <c r="I98" s="121">
        <f>IF(I28="Não aplicável",0,((I10/H10)*1.5*I28))</f>
        <v>0</v>
      </c>
    </row>
    <row r="99" spans="1:10" ht="15" customHeight="1" x14ac:dyDescent="0.25">
      <c r="A99" s="106">
        <v>6</v>
      </c>
      <c r="B99" s="125" t="s">
        <v>192</v>
      </c>
      <c r="C99" s="125"/>
      <c r="D99" s="125"/>
      <c r="E99" s="125"/>
      <c r="F99" s="125"/>
      <c r="G99" s="125"/>
      <c r="H99" s="21">
        <f>I99/$I$46</f>
        <v>3.813105818019525E-2</v>
      </c>
      <c r="I99" s="121">
        <f>IF(I21="Não aplicável",0,I21)</f>
        <v>80</v>
      </c>
    </row>
    <row r="100" spans="1:10" ht="15" customHeight="1" x14ac:dyDescent="0.25">
      <c r="A100" s="106">
        <v>7</v>
      </c>
      <c r="B100" s="125" t="s">
        <v>193</v>
      </c>
      <c r="C100" s="125"/>
      <c r="D100" s="125"/>
      <c r="E100" s="125"/>
      <c r="F100" s="125"/>
      <c r="G100" s="125"/>
      <c r="H100" s="21">
        <f>I100/$I$46</f>
        <v>1.2163807559482284E-2</v>
      </c>
      <c r="I100" s="121">
        <f>IF(I22="Não aplicável",0,I22)</f>
        <v>25.52</v>
      </c>
    </row>
    <row r="101" spans="1:10" ht="15" customHeight="1" x14ac:dyDescent="0.25">
      <c r="A101" s="106">
        <v>8</v>
      </c>
      <c r="B101" s="125" t="s">
        <v>79</v>
      </c>
      <c r="C101" s="125"/>
      <c r="D101" s="125"/>
      <c r="E101" s="125"/>
      <c r="F101" s="125"/>
      <c r="G101" s="125"/>
      <c r="H101" s="21">
        <f t="shared" si="4"/>
        <v>0</v>
      </c>
      <c r="I101" s="121">
        <f>IF(I23="Não aplicável",0,I23)</f>
        <v>0</v>
      </c>
    </row>
    <row r="102" spans="1:10" ht="15" customHeight="1" x14ac:dyDescent="0.25">
      <c r="A102" s="141" t="s">
        <v>80</v>
      </c>
      <c r="B102" s="141"/>
      <c r="C102" s="141"/>
      <c r="D102" s="141"/>
      <c r="E102" s="141"/>
      <c r="F102" s="141"/>
      <c r="G102" s="141"/>
      <c r="H102" s="23">
        <f>SUM(H94:H101)</f>
        <v>0.40964737437332904</v>
      </c>
      <c r="I102" s="24">
        <f>SUM(I94:I101)</f>
        <v>859.45136363636357</v>
      </c>
      <c r="J102" s="32"/>
    </row>
    <row r="103" spans="1:10" ht="18" customHeight="1" x14ac:dyDescent="0.25">
      <c r="A103" s="27" t="s">
        <v>81</v>
      </c>
      <c r="B103" s="156" t="s">
        <v>82</v>
      </c>
      <c r="C103" s="156"/>
      <c r="D103" s="156"/>
      <c r="E103" s="156"/>
      <c r="F103" s="156"/>
      <c r="G103" s="156"/>
      <c r="H103" s="33"/>
      <c r="I103" s="34"/>
    </row>
    <row r="104" spans="1:10" ht="15" customHeight="1" x14ac:dyDescent="0.25">
      <c r="A104" s="157" t="s">
        <v>83</v>
      </c>
      <c r="B104" s="157"/>
      <c r="C104" s="157"/>
      <c r="D104" s="157"/>
      <c r="E104" s="157"/>
      <c r="F104" s="157"/>
      <c r="G104" s="157"/>
      <c r="H104" s="157"/>
      <c r="I104" s="157"/>
    </row>
    <row r="105" spans="1:10" ht="24" customHeight="1" x14ac:dyDescent="0.25">
      <c r="A105" s="139" t="s">
        <v>84</v>
      </c>
      <c r="B105" s="139"/>
      <c r="C105" s="106" t="s">
        <v>85</v>
      </c>
      <c r="D105" s="106" t="s">
        <v>86</v>
      </c>
      <c r="E105" s="106" t="s">
        <v>87</v>
      </c>
      <c r="F105" s="106" t="s">
        <v>88</v>
      </c>
      <c r="G105" s="106" t="s">
        <v>89</v>
      </c>
      <c r="H105" s="21" t="s">
        <v>90</v>
      </c>
      <c r="I105" s="121" t="s">
        <v>91</v>
      </c>
    </row>
    <row r="106" spans="1:10" ht="15" customHeight="1" x14ac:dyDescent="0.25">
      <c r="A106" s="163">
        <f>IF(I12="Não aplicável",0,I12)</f>
        <v>9</v>
      </c>
      <c r="B106" s="163"/>
      <c r="C106" s="106">
        <f>IF(I13="Não aplicável",0,I13)</f>
        <v>22</v>
      </c>
      <c r="D106" s="106">
        <v>2</v>
      </c>
      <c r="E106" s="117">
        <f>A106*C106*D106</f>
        <v>396</v>
      </c>
      <c r="F106" s="117">
        <f>I38</f>
        <v>2098.0272727272727</v>
      </c>
      <c r="G106" s="36">
        <f>IF(I14="Não aplicável",0,I14)</f>
        <v>0.06</v>
      </c>
      <c r="H106" s="117">
        <f>F106*G106</f>
        <v>125.88163636363636</v>
      </c>
      <c r="I106" s="121">
        <f>IF((E106-H106)&gt;0,E106-H106,0)</f>
        <v>270.11836363636365</v>
      </c>
    </row>
    <row r="107" spans="1:10" ht="3.75" customHeight="1" x14ac:dyDescent="0.25">
      <c r="A107" s="37"/>
      <c r="E107" s="32"/>
      <c r="F107" s="32"/>
      <c r="G107" s="38"/>
      <c r="H107" s="32"/>
      <c r="I107" s="39"/>
    </row>
    <row r="108" spans="1:10" ht="15" customHeight="1" x14ac:dyDescent="0.25">
      <c r="A108" s="157" t="s">
        <v>92</v>
      </c>
      <c r="B108" s="157"/>
      <c r="C108" s="157"/>
      <c r="D108" s="157"/>
      <c r="E108" s="157"/>
      <c r="F108" s="157"/>
      <c r="G108" s="157"/>
      <c r="H108" s="157"/>
      <c r="I108" s="157"/>
    </row>
    <row r="109" spans="1:10" ht="23.25" customHeight="1" x14ac:dyDescent="0.25">
      <c r="A109" s="139" t="s">
        <v>84</v>
      </c>
      <c r="B109" s="139"/>
      <c r="C109" s="106" t="s">
        <v>93</v>
      </c>
      <c r="D109" s="106" t="s">
        <v>86</v>
      </c>
      <c r="E109" s="106" t="s">
        <v>87</v>
      </c>
      <c r="F109" s="106" t="s">
        <v>88</v>
      </c>
      <c r="G109" s="106" t="s">
        <v>89</v>
      </c>
      <c r="H109" s="21" t="s">
        <v>90</v>
      </c>
      <c r="I109" s="121" t="s">
        <v>91</v>
      </c>
    </row>
    <row r="110" spans="1:10" ht="15" customHeight="1" x14ac:dyDescent="0.25">
      <c r="A110" s="161">
        <f>IF(I18="Não aplicável",0,I18)</f>
        <v>0</v>
      </c>
      <c r="B110" s="161"/>
      <c r="C110" s="40">
        <f>IF(I19="Não aplicável",0,I19)</f>
        <v>0</v>
      </c>
      <c r="D110" s="106">
        <v>1</v>
      </c>
      <c r="E110" s="117">
        <f>A110*C110*D110</f>
        <v>0</v>
      </c>
      <c r="F110" s="117">
        <f>E110</f>
        <v>0</v>
      </c>
      <c r="G110" s="120">
        <f>IF(I20="Não aplicável",0,I20)</f>
        <v>0</v>
      </c>
      <c r="H110" s="117">
        <f>F110*G110</f>
        <v>0</v>
      </c>
      <c r="I110" s="121">
        <f>E110-H110</f>
        <v>0</v>
      </c>
    </row>
    <row r="111" spans="1:10" ht="4.5" customHeight="1" x14ac:dyDescent="0.25">
      <c r="A111" s="42"/>
      <c r="B111" s="42"/>
      <c r="C111" s="42"/>
      <c r="D111" s="42"/>
      <c r="E111" s="25"/>
      <c r="F111" s="25"/>
      <c r="G111" s="43"/>
      <c r="H111" s="25"/>
      <c r="I111" s="44"/>
    </row>
    <row r="112" spans="1:10" ht="15" customHeight="1" x14ac:dyDescent="0.25">
      <c r="A112" s="164" t="s">
        <v>163</v>
      </c>
      <c r="B112" s="165"/>
      <c r="C112" s="165"/>
      <c r="D112" s="165"/>
      <c r="E112" s="165"/>
      <c r="F112" s="166" t="str">
        <f>A15</f>
        <v xml:space="preserve">Auxílio Alimentação </v>
      </c>
      <c r="G112" s="166"/>
      <c r="H112" s="166"/>
      <c r="I112" s="167"/>
    </row>
    <row r="113" spans="1:12" ht="23.25" customHeight="1" x14ac:dyDescent="0.25">
      <c r="A113" s="138" t="s">
        <v>84</v>
      </c>
      <c r="B113" s="138"/>
      <c r="C113" s="109" t="s">
        <v>93</v>
      </c>
      <c r="D113" s="109" t="s">
        <v>86</v>
      </c>
      <c r="E113" s="109" t="s">
        <v>87</v>
      </c>
      <c r="F113" s="109" t="s">
        <v>88</v>
      </c>
      <c r="G113" s="109" t="s">
        <v>89</v>
      </c>
      <c r="H113" s="69" t="str">
        <f>H105</f>
        <v>Valor desconto</v>
      </c>
      <c r="I113" s="70" t="s">
        <v>91</v>
      </c>
    </row>
    <row r="114" spans="1:12" ht="15" customHeight="1" x14ac:dyDescent="0.25">
      <c r="A114" s="161">
        <f>IF(I15="Não aplicável",0,I15)</f>
        <v>27.15</v>
      </c>
      <c r="B114" s="161"/>
      <c r="C114" s="40">
        <f>IF(I16="Não aplicável",0,I16)</f>
        <v>22</v>
      </c>
      <c r="D114" s="106">
        <v>1</v>
      </c>
      <c r="E114" s="117">
        <f>A114*C114*D114</f>
        <v>597.29999999999995</v>
      </c>
      <c r="F114" s="117">
        <f>E114</f>
        <v>597.29999999999995</v>
      </c>
      <c r="G114" s="120">
        <f>IF(I17="Não aplicável",0,I17)</f>
        <v>0.19</v>
      </c>
      <c r="H114" s="117">
        <f>F114*G114</f>
        <v>113.48699999999999</v>
      </c>
      <c r="I114" s="121">
        <f>E114-H114</f>
        <v>483.81299999999999</v>
      </c>
    </row>
    <row r="115" spans="1:12" ht="4.5" customHeight="1" x14ac:dyDescent="0.25"/>
    <row r="116" spans="1:12" ht="12" customHeight="1" x14ac:dyDescent="0.25">
      <c r="A116" s="162" t="s">
        <v>94</v>
      </c>
      <c r="B116" s="162"/>
      <c r="C116" s="162"/>
      <c r="D116" s="162"/>
      <c r="E116" s="162"/>
      <c r="F116" s="162"/>
      <c r="G116" s="162"/>
      <c r="H116" s="45">
        <f>H46+H91+H102</f>
        <v>2.1975693983733291</v>
      </c>
      <c r="I116" s="46">
        <f>I46+I91+I102</f>
        <v>4610.5605314981094</v>
      </c>
      <c r="J116" s="32"/>
      <c r="L116" s="32"/>
    </row>
    <row r="117" spans="1:12" s="51" customFormat="1" ht="4.5" customHeight="1" x14ac:dyDescent="0.25">
      <c r="A117" s="47"/>
      <c r="B117" s="47"/>
      <c r="C117" s="47"/>
      <c r="D117" s="47"/>
      <c r="E117" s="47"/>
      <c r="F117" s="47"/>
      <c r="G117" s="47"/>
      <c r="H117" s="48"/>
      <c r="I117" s="49"/>
      <c r="J117" s="50"/>
      <c r="L117" s="50"/>
    </row>
    <row r="118" spans="1:12" ht="11.25" customHeight="1" x14ac:dyDescent="0.25">
      <c r="A118" s="144" t="s">
        <v>95</v>
      </c>
      <c r="B118" s="144"/>
      <c r="C118" s="144"/>
      <c r="D118" s="144"/>
      <c r="E118" s="144"/>
      <c r="F118" s="144"/>
      <c r="G118" s="144"/>
      <c r="H118" s="144"/>
      <c r="I118" s="144"/>
    </row>
    <row r="119" spans="1:12" ht="33.75" customHeight="1" x14ac:dyDescent="0.25">
      <c r="A119" s="20" t="s">
        <v>31</v>
      </c>
      <c r="B119" s="145" t="s">
        <v>96</v>
      </c>
      <c r="C119" s="145"/>
      <c r="D119" s="145"/>
      <c r="E119" s="145"/>
      <c r="F119" s="145"/>
      <c r="G119" s="145"/>
      <c r="H119" s="20" t="s">
        <v>33</v>
      </c>
      <c r="I119" s="20" t="s">
        <v>34</v>
      </c>
    </row>
    <row r="120" spans="1:12" ht="15" customHeight="1" x14ac:dyDescent="0.25">
      <c r="A120" s="106">
        <v>1</v>
      </c>
      <c r="B120" s="125" t="s">
        <v>97</v>
      </c>
      <c r="C120" s="125"/>
      <c r="D120" s="125"/>
      <c r="E120" s="125"/>
      <c r="F120" s="125"/>
      <c r="G120" s="125"/>
      <c r="H120" s="21">
        <f t="shared" ref="H120:H126" si="6">I120/$I$132</f>
        <v>0</v>
      </c>
      <c r="I120" s="121">
        <v>0</v>
      </c>
    </row>
    <row r="121" spans="1:12" ht="15" customHeight="1" x14ac:dyDescent="0.25">
      <c r="A121" s="106">
        <v>2</v>
      </c>
      <c r="B121" s="124" t="s">
        <v>98</v>
      </c>
      <c r="C121" s="124"/>
      <c r="D121" s="124"/>
      <c r="E121" s="124"/>
      <c r="F121" s="124"/>
      <c r="G121" s="124"/>
      <c r="H121" s="21">
        <f t="shared" si="6"/>
        <v>0</v>
      </c>
      <c r="I121" s="121">
        <v>0</v>
      </c>
    </row>
    <row r="122" spans="1:12" ht="15" customHeight="1" x14ac:dyDescent="0.25">
      <c r="A122" s="106">
        <v>3</v>
      </c>
      <c r="B122" s="125" t="s">
        <v>99</v>
      </c>
      <c r="C122" s="125"/>
      <c r="D122" s="125"/>
      <c r="E122" s="125"/>
      <c r="F122" s="125"/>
      <c r="G122" s="125"/>
      <c r="H122" s="21">
        <f t="shared" si="6"/>
        <v>0</v>
      </c>
      <c r="I122" s="121">
        <v>0</v>
      </c>
    </row>
    <row r="123" spans="1:12" ht="15" customHeight="1" x14ac:dyDescent="0.25">
      <c r="A123" s="106">
        <v>4</v>
      </c>
      <c r="B123" s="125" t="s">
        <v>177</v>
      </c>
      <c r="C123" s="125"/>
      <c r="D123" s="125"/>
      <c r="E123" s="125"/>
      <c r="F123" s="125"/>
      <c r="G123" s="125"/>
      <c r="H123" s="21">
        <f t="shared" si="6"/>
        <v>0</v>
      </c>
      <c r="I123" s="121">
        <f>IF(F130=20%,G130,0)</f>
        <v>0</v>
      </c>
    </row>
    <row r="124" spans="1:12" ht="15" customHeight="1" x14ac:dyDescent="0.25">
      <c r="A124" s="106">
        <v>5</v>
      </c>
      <c r="B124" s="125" t="s">
        <v>179</v>
      </c>
      <c r="C124" s="125"/>
      <c r="D124" s="125"/>
      <c r="E124" s="125"/>
      <c r="F124" s="125"/>
      <c r="G124" s="125"/>
      <c r="H124" s="21">
        <f t="shared" si="6"/>
        <v>0</v>
      </c>
      <c r="I124" s="121">
        <v>0</v>
      </c>
    </row>
    <row r="125" spans="1:12" ht="15" customHeight="1" x14ac:dyDescent="0.25">
      <c r="A125" s="106">
        <v>6</v>
      </c>
      <c r="B125" s="125" t="s">
        <v>178</v>
      </c>
      <c r="C125" s="125"/>
      <c r="D125" s="125"/>
      <c r="E125" s="125"/>
      <c r="F125" s="125"/>
      <c r="G125" s="125"/>
      <c r="H125" s="21">
        <f t="shared" si="6"/>
        <v>0</v>
      </c>
      <c r="I125" s="121">
        <v>0</v>
      </c>
    </row>
    <row r="126" spans="1:12" ht="15" customHeight="1" x14ac:dyDescent="0.25">
      <c r="A126" s="106">
        <v>7</v>
      </c>
      <c r="B126" s="125" t="s">
        <v>100</v>
      </c>
      <c r="C126" s="125"/>
      <c r="D126" s="125"/>
      <c r="E126" s="125"/>
      <c r="F126" s="125"/>
      <c r="G126" s="125"/>
      <c r="H126" s="21">
        <f t="shared" si="6"/>
        <v>0</v>
      </c>
      <c r="I126" s="121">
        <v>0</v>
      </c>
    </row>
    <row r="127" spans="1:12" ht="15" customHeight="1" x14ac:dyDescent="0.25">
      <c r="A127" s="141" t="s">
        <v>101</v>
      </c>
      <c r="B127" s="141"/>
      <c r="C127" s="141"/>
      <c r="D127" s="141"/>
      <c r="E127" s="141"/>
      <c r="F127" s="141"/>
      <c r="G127" s="141"/>
      <c r="H127" s="23">
        <f>H120+H121+H122+H123+H124+H126</f>
        <v>0</v>
      </c>
      <c r="I127" s="52">
        <f>SUM(I120:I126)</f>
        <v>0</v>
      </c>
      <c r="J127" s="32"/>
    </row>
    <row r="128" spans="1:12" ht="46.5" customHeight="1" x14ac:dyDescent="0.25">
      <c r="B128" s="152" t="s">
        <v>180</v>
      </c>
      <c r="C128" s="152"/>
      <c r="D128" s="152"/>
      <c r="E128" s="152"/>
      <c r="F128" s="152"/>
      <c r="G128" s="152"/>
      <c r="H128" s="152"/>
      <c r="I128" s="152"/>
    </row>
    <row r="129" spans="1:12" ht="5.25" customHeight="1" x14ac:dyDescent="0.25"/>
    <row r="130" spans="1:12" ht="48.75" customHeight="1" x14ac:dyDescent="0.25">
      <c r="A130" s="168" t="s">
        <v>102</v>
      </c>
      <c r="B130" s="168"/>
      <c r="C130" s="168"/>
      <c r="D130" s="168"/>
      <c r="E130" s="168"/>
      <c r="F130" s="53">
        <f>I29</f>
        <v>0.1</v>
      </c>
      <c r="G130" s="54">
        <f>I132*F130</f>
        <v>434.04421678617456</v>
      </c>
      <c r="H130" s="118" t="s">
        <v>103</v>
      </c>
      <c r="I130" s="56">
        <f>I97</f>
        <v>270.11836363636365</v>
      </c>
    </row>
    <row r="131" spans="1:12" s="59" customFormat="1" ht="16.5" customHeight="1" x14ac:dyDescent="0.25">
      <c r="A131" s="169" t="s">
        <v>104</v>
      </c>
      <c r="B131" s="169"/>
      <c r="C131" s="118" t="s">
        <v>105</v>
      </c>
      <c r="D131" s="118" t="s">
        <v>106</v>
      </c>
      <c r="E131" s="118" t="s">
        <v>107</v>
      </c>
      <c r="F131" s="118" t="s">
        <v>108</v>
      </c>
      <c r="G131" s="118" t="s">
        <v>109</v>
      </c>
      <c r="H131" s="118" t="s">
        <v>110</v>
      </c>
      <c r="I131" s="57" t="s">
        <v>111</v>
      </c>
      <c r="J131" s="58"/>
    </row>
    <row r="132" spans="1:12" ht="16.5" customHeight="1" x14ac:dyDescent="0.25">
      <c r="A132" s="170">
        <f>I46</f>
        <v>2098.0272727272727</v>
      </c>
      <c r="B132" s="170"/>
      <c r="C132" s="119">
        <f>I66</f>
        <v>772.07403636363642</v>
      </c>
      <c r="D132" s="119">
        <f>I78</f>
        <v>534.87736699090908</v>
      </c>
      <c r="E132" s="119">
        <f>I85</f>
        <v>149.29562072727273</v>
      </c>
      <c r="F132" s="119">
        <f>I89</f>
        <v>196.83487105265456</v>
      </c>
      <c r="G132" s="119">
        <f>I102</f>
        <v>859.45136363636357</v>
      </c>
      <c r="H132" s="119">
        <f>A132+C132+D132+E132+F132+G132</f>
        <v>4610.5605314981094</v>
      </c>
      <c r="I132" s="119">
        <f>H132-I130</f>
        <v>4340.4421678617455</v>
      </c>
      <c r="J132" s="32"/>
    </row>
    <row r="133" spans="1:12" ht="4.5" customHeight="1" x14ac:dyDescent="0.25">
      <c r="A133" s="27"/>
      <c r="B133" s="171"/>
      <c r="C133" s="171"/>
      <c r="D133" s="171"/>
      <c r="E133" s="171"/>
      <c r="F133" s="171"/>
      <c r="G133" s="171"/>
      <c r="H133" s="171"/>
      <c r="I133" s="171"/>
    </row>
    <row r="134" spans="1:12" ht="33.75" customHeight="1" x14ac:dyDescent="0.25">
      <c r="A134" s="20" t="s">
        <v>40</v>
      </c>
      <c r="B134" s="145" t="s">
        <v>112</v>
      </c>
      <c r="C134" s="145"/>
      <c r="D134" s="145"/>
      <c r="E134" s="145"/>
      <c r="F134" s="145"/>
      <c r="G134" s="145"/>
      <c r="H134" s="20" t="s">
        <v>33</v>
      </c>
      <c r="I134" s="20" t="s">
        <v>34</v>
      </c>
    </row>
    <row r="135" spans="1:12" ht="15" customHeight="1" x14ac:dyDescent="0.25">
      <c r="A135" s="106">
        <v>1</v>
      </c>
      <c r="B135" s="125" t="s">
        <v>113</v>
      </c>
      <c r="C135" s="125"/>
      <c r="D135" s="125"/>
      <c r="E135" s="125"/>
      <c r="F135" s="125"/>
      <c r="G135" s="125"/>
      <c r="H135" s="21">
        <f>I135/$I$145</f>
        <v>0</v>
      </c>
      <c r="I135" s="121">
        <v>0</v>
      </c>
    </row>
    <row r="136" spans="1:12" ht="15" customHeight="1" x14ac:dyDescent="0.25">
      <c r="A136" s="106">
        <v>2</v>
      </c>
      <c r="B136" s="125" t="s">
        <v>114</v>
      </c>
      <c r="C136" s="125"/>
      <c r="D136" s="125"/>
      <c r="E136" s="125"/>
      <c r="F136" s="125"/>
      <c r="G136" s="125"/>
      <c r="H136" s="21">
        <f>I136/$I$145</f>
        <v>0</v>
      </c>
      <c r="I136" s="121">
        <v>0</v>
      </c>
    </row>
    <row r="137" spans="1:12" ht="35.65" customHeight="1" x14ac:dyDescent="0.25">
      <c r="A137" s="141" t="s">
        <v>166</v>
      </c>
      <c r="B137" s="141"/>
      <c r="C137" s="141"/>
      <c r="D137" s="141"/>
      <c r="E137" s="141"/>
      <c r="F137" s="141"/>
      <c r="G137" s="141"/>
      <c r="H137" s="23">
        <f>H135+H136</f>
        <v>0</v>
      </c>
      <c r="I137" s="24">
        <f>SUM(I135:I136)</f>
        <v>0</v>
      </c>
    </row>
    <row r="138" spans="1:12" ht="4.5" customHeight="1" x14ac:dyDescent="0.25"/>
    <row r="139" spans="1:12" ht="33.75" customHeight="1" x14ac:dyDescent="0.25">
      <c r="A139" s="20" t="s">
        <v>52</v>
      </c>
      <c r="B139" s="145" t="s">
        <v>115</v>
      </c>
      <c r="C139" s="145"/>
      <c r="D139" s="145"/>
      <c r="E139" s="145"/>
      <c r="F139" s="145"/>
      <c r="G139" s="145"/>
      <c r="H139" s="20" t="s">
        <v>33</v>
      </c>
      <c r="I139" s="20" t="s">
        <v>34</v>
      </c>
    </row>
    <row r="140" spans="1:12" ht="15" customHeight="1" x14ac:dyDescent="0.25">
      <c r="A140" s="106">
        <v>1</v>
      </c>
      <c r="B140" s="125" t="s">
        <v>115</v>
      </c>
      <c r="C140" s="125"/>
      <c r="D140" s="125"/>
      <c r="E140" s="125"/>
      <c r="F140" s="125"/>
      <c r="G140" s="125"/>
      <c r="H140" s="21">
        <f>I140/I145</f>
        <v>0</v>
      </c>
      <c r="I140" s="121">
        <v>0</v>
      </c>
    </row>
    <row r="141" spans="1:12" ht="36.6" customHeight="1" x14ac:dyDescent="0.25">
      <c r="A141" s="141" t="s">
        <v>165</v>
      </c>
      <c r="B141" s="141"/>
      <c r="C141" s="141"/>
      <c r="D141" s="141"/>
      <c r="E141" s="141"/>
      <c r="F141" s="141"/>
      <c r="G141" s="141"/>
      <c r="H141" s="23">
        <f>H140</f>
        <v>0</v>
      </c>
      <c r="I141" s="24">
        <f>I140</f>
        <v>0</v>
      </c>
      <c r="J141" s="32"/>
      <c r="K141" s="32"/>
      <c r="L141" s="2"/>
    </row>
    <row r="142" spans="1:12" ht="4.5" customHeight="1" x14ac:dyDescent="0.25">
      <c r="A142" s="26"/>
      <c r="B142" s="26"/>
      <c r="C142" s="26"/>
      <c r="D142" s="26"/>
      <c r="E142" s="26"/>
      <c r="F142" s="26"/>
      <c r="G142" s="26"/>
      <c r="H142" s="33"/>
      <c r="I142" s="34"/>
    </row>
    <row r="143" spans="1:12" ht="39" customHeight="1" x14ac:dyDescent="0.25">
      <c r="A143" s="172" t="s">
        <v>116</v>
      </c>
      <c r="B143" s="172"/>
      <c r="C143" s="172"/>
      <c r="D143" s="172"/>
      <c r="E143" s="172"/>
      <c r="F143" s="53">
        <v>0.18</v>
      </c>
      <c r="G143" s="54">
        <f>I145*F143</f>
        <v>781.27959021511413</v>
      </c>
      <c r="H143" s="118" t="s">
        <v>103</v>
      </c>
      <c r="I143" s="56">
        <f>I97</f>
        <v>270.11836363636365</v>
      </c>
      <c r="L143" s="2"/>
    </row>
    <row r="144" spans="1:12" s="59" customFormat="1" ht="16.5" customHeight="1" x14ac:dyDescent="0.25">
      <c r="A144" s="169" t="s">
        <v>104</v>
      </c>
      <c r="B144" s="169"/>
      <c r="C144" s="118" t="s">
        <v>105</v>
      </c>
      <c r="D144" s="118" t="s">
        <v>106</v>
      </c>
      <c r="E144" s="118" t="s">
        <v>107</v>
      </c>
      <c r="F144" s="118" t="s">
        <v>108</v>
      </c>
      <c r="G144" s="118" t="s">
        <v>109</v>
      </c>
      <c r="H144" s="118" t="s">
        <v>110</v>
      </c>
      <c r="I144" s="57" t="s">
        <v>111</v>
      </c>
      <c r="J144" s="58"/>
      <c r="L144" s="58"/>
    </row>
    <row r="145" spans="1:12" ht="16.5" customHeight="1" x14ac:dyDescent="0.25">
      <c r="A145" s="170">
        <f>I46</f>
        <v>2098.0272727272727</v>
      </c>
      <c r="B145" s="170"/>
      <c r="C145" s="119">
        <f>I66</f>
        <v>772.07403636363642</v>
      </c>
      <c r="D145" s="119">
        <f>I78</f>
        <v>534.87736699090908</v>
      </c>
      <c r="E145" s="119">
        <f>I85</f>
        <v>149.29562072727273</v>
      </c>
      <c r="F145" s="119">
        <f>I89</f>
        <v>196.83487105265456</v>
      </c>
      <c r="G145" s="119">
        <f>I102</f>
        <v>859.45136363636357</v>
      </c>
      <c r="H145" s="119">
        <f>A145+C145+D145+E145+F145+G145</f>
        <v>4610.5605314981094</v>
      </c>
      <c r="I145" s="119">
        <f>H145-I143</f>
        <v>4340.4421678617455</v>
      </c>
      <c r="J145" s="32"/>
      <c r="L145" s="2"/>
    </row>
    <row r="146" spans="1:12" ht="4.5" customHeight="1" x14ac:dyDescent="0.25"/>
    <row r="147" spans="1:12" ht="12" customHeight="1" x14ac:dyDescent="0.25">
      <c r="A147" s="162" t="s">
        <v>117</v>
      </c>
      <c r="B147" s="162"/>
      <c r="C147" s="162"/>
      <c r="D147" s="162"/>
      <c r="E147" s="162"/>
      <c r="F147" s="162"/>
      <c r="G147" s="162"/>
      <c r="H147" s="45">
        <f>H127+H137+H141</f>
        <v>0</v>
      </c>
      <c r="I147" s="46">
        <f>I127+I137+I141</f>
        <v>0</v>
      </c>
    </row>
    <row r="148" spans="1:12" ht="4.5" customHeight="1" x14ac:dyDescent="0.25"/>
    <row r="149" spans="1:12" ht="11.25" customHeight="1" x14ac:dyDescent="0.25">
      <c r="A149" s="144" t="s">
        <v>118</v>
      </c>
      <c r="B149" s="144"/>
      <c r="C149" s="144"/>
      <c r="D149" s="144"/>
      <c r="E149" s="144"/>
      <c r="F149" s="144"/>
      <c r="G149" s="144"/>
      <c r="H149" s="144"/>
      <c r="I149" s="144"/>
    </row>
    <row r="150" spans="1:12" ht="33.75" customHeight="1" x14ac:dyDescent="0.25">
      <c r="A150" s="20" t="s">
        <v>31</v>
      </c>
      <c r="B150" s="145" t="s">
        <v>203</v>
      </c>
      <c r="C150" s="145"/>
      <c r="D150" s="145"/>
      <c r="E150" s="145"/>
      <c r="F150" s="145"/>
      <c r="G150" s="145"/>
      <c r="H150" s="20" t="s">
        <v>33</v>
      </c>
      <c r="I150" s="20" t="s">
        <v>34</v>
      </c>
    </row>
    <row r="151" spans="1:12" ht="15" customHeight="1" x14ac:dyDescent="0.25">
      <c r="A151" s="106">
        <v>1</v>
      </c>
      <c r="B151" s="125" t="s">
        <v>119</v>
      </c>
      <c r="C151" s="125"/>
      <c r="D151" s="125"/>
      <c r="E151" s="125"/>
      <c r="F151" s="125"/>
      <c r="G151" s="125"/>
      <c r="H151" s="21">
        <f>I151/$I$116</f>
        <v>7.3239436619718309E-3</v>
      </c>
      <c r="I151" s="121">
        <f>($D$161/$E$162)*H161</f>
        <v>33.767485582803054</v>
      </c>
    </row>
    <row r="152" spans="1:12" ht="15" customHeight="1" x14ac:dyDescent="0.25">
      <c r="A152" s="106">
        <v>2</v>
      </c>
      <c r="B152" s="125" t="s">
        <v>120</v>
      </c>
      <c r="C152" s="125"/>
      <c r="D152" s="125"/>
      <c r="E152" s="125"/>
      <c r="F152" s="125"/>
      <c r="G152" s="125"/>
      <c r="H152" s="21">
        <f>I152/$I$116</f>
        <v>3.3802816901408447E-2</v>
      </c>
      <c r="I152" s="121">
        <f>($D$161/$E$162)*H162</f>
        <v>155.84993345909101</v>
      </c>
    </row>
    <row r="153" spans="1:12" ht="15" customHeight="1" x14ac:dyDescent="0.25">
      <c r="A153" s="106">
        <v>3</v>
      </c>
      <c r="B153" s="125" t="s">
        <v>11</v>
      </c>
      <c r="C153" s="125"/>
      <c r="D153" s="125"/>
      <c r="E153" s="125"/>
      <c r="F153" s="125"/>
      <c r="G153" s="125"/>
      <c r="H153" s="21">
        <f>I153/$I$116</f>
        <v>2.2535211267605632E-2</v>
      </c>
      <c r="I153" s="121">
        <f>($D$161/$E$162)*H163</f>
        <v>103.89995563939401</v>
      </c>
    </row>
    <row r="154" spans="1:12" ht="15" customHeight="1" x14ac:dyDescent="0.25">
      <c r="A154" s="106">
        <v>4</v>
      </c>
      <c r="B154" s="125" t="s">
        <v>205</v>
      </c>
      <c r="C154" s="125"/>
      <c r="D154" s="125"/>
      <c r="E154" s="125"/>
      <c r="F154" s="125"/>
      <c r="G154" s="125"/>
      <c r="H154" s="21">
        <f>I154/$I$116</f>
        <v>0</v>
      </c>
      <c r="I154" s="121">
        <f>($D$161/$E$162)*G164</f>
        <v>0</v>
      </c>
    </row>
    <row r="155" spans="1:12" ht="15" customHeight="1" x14ac:dyDescent="0.25">
      <c r="A155" s="106">
        <v>5</v>
      </c>
      <c r="B155" s="125" t="s">
        <v>121</v>
      </c>
      <c r="C155" s="125"/>
      <c r="D155" s="125"/>
      <c r="E155" s="125"/>
      <c r="F155" s="125"/>
      <c r="G155" s="125"/>
      <c r="H155" s="21">
        <f>I155/$I$116</f>
        <v>0</v>
      </c>
      <c r="I155" s="121">
        <f>($D$161/$E$162)*G165</f>
        <v>0</v>
      </c>
    </row>
    <row r="156" spans="1:12" ht="15" customHeight="1" x14ac:dyDescent="0.25">
      <c r="A156" s="141" t="s">
        <v>122</v>
      </c>
      <c r="B156" s="141"/>
      <c r="C156" s="141"/>
      <c r="D156" s="141"/>
      <c r="E156" s="141"/>
      <c r="F156" s="141"/>
      <c r="G156" s="141"/>
      <c r="H156" s="23">
        <f>H151+H152+H153+H154+H155</f>
        <v>6.3661971830985903E-2</v>
      </c>
      <c r="I156" s="24">
        <f>SUM(I151:I155)</f>
        <v>293.51737468128806</v>
      </c>
    </row>
    <row r="157" spans="1:12" ht="11.25" customHeight="1" x14ac:dyDescent="0.25">
      <c r="A157" s="104" t="s">
        <v>124</v>
      </c>
      <c r="B157" s="152" t="s">
        <v>123</v>
      </c>
      <c r="C157" s="152"/>
      <c r="D157" s="152"/>
      <c r="E157" s="152"/>
      <c r="F157" s="152"/>
      <c r="G157" s="152"/>
      <c r="H157" s="152"/>
      <c r="I157" s="152"/>
    </row>
    <row r="158" spans="1:12" ht="18.75" customHeight="1" x14ac:dyDescent="0.25">
      <c r="A158" s="104" t="s">
        <v>204</v>
      </c>
      <c r="B158" s="173" t="s">
        <v>125</v>
      </c>
      <c r="C158" s="173"/>
      <c r="D158" s="173"/>
      <c r="E158" s="173"/>
      <c r="F158" s="173"/>
      <c r="G158" s="173"/>
      <c r="H158" s="173"/>
      <c r="I158" s="173"/>
    </row>
    <row r="159" spans="1:12" ht="13.5" customHeight="1" x14ac:dyDescent="0.25">
      <c r="A159" s="157" t="s">
        <v>126</v>
      </c>
      <c r="B159" s="157"/>
      <c r="C159" s="157"/>
      <c r="D159" s="157"/>
      <c r="E159" s="157"/>
      <c r="F159" s="157"/>
      <c r="G159" s="157"/>
      <c r="H159" s="157"/>
      <c r="I159" s="157"/>
    </row>
    <row r="160" spans="1:12" ht="13.5" customHeight="1" x14ac:dyDescent="0.25">
      <c r="A160" s="139" t="s">
        <v>127</v>
      </c>
      <c r="B160" s="139"/>
      <c r="C160" s="106" t="s">
        <v>128</v>
      </c>
      <c r="D160" s="134" t="s">
        <v>129</v>
      </c>
      <c r="E160" s="134"/>
      <c r="F160" s="106" t="s">
        <v>130</v>
      </c>
      <c r="G160" s="214" t="s">
        <v>131</v>
      </c>
      <c r="H160" s="206" t="s">
        <v>132</v>
      </c>
      <c r="I160" s="206"/>
    </row>
    <row r="161" spans="1:10" ht="13.5" customHeight="1" x14ac:dyDescent="0.25">
      <c r="A161" s="176">
        <f>I116</f>
        <v>4610.5605314981094</v>
      </c>
      <c r="B161" s="176"/>
      <c r="C161" s="121">
        <f>I147</f>
        <v>0</v>
      </c>
      <c r="D161" s="177">
        <f>A161+C161</f>
        <v>4610.5605314981094</v>
      </c>
      <c r="E161" s="177"/>
      <c r="F161" s="106" t="str">
        <f>B151</f>
        <v>PIS</v>
      </c>
      <c r="G161" s="217">
        <v>1.6500000000000001E-2</v>
      </c>
      <c r="H161" s="207">
        <v>6.4999999999999997E-3</v>
      </c>
      <c r="I161" s="207"/>
      <c r="J161" s="32"/>
    </row>
    <row r="162" spans="1:10" ht="13.5" customHeight="1" x14ac:dyDescent="0.25">
      <c r="A162" s="213" t="s">
        <v>133</v>
      </c>
      <c r="B162" s="213"/>
      <c r="C162" s="214">
        <v>1</v>
      </c>
      <c r="D162" s="215">
        <f>G166/1</f>
        <v>0.1125</v>
      </c>
      <c r="E162" s="216">
        <f>C162-D162</f>
        <v>0.88749999999999996</v>
      </c>
      <c r="F162" s="106" t="str">
        <f>B152</f>
        <v>COFINS</v>
      </c>
      <c r="G162" s="217">
        <v>7.5999999999999998E-2</v>
      </c>
      <c r="H162" s="207">
        <v>0.03</v>
      </c>
      <c r="I162" s="207"/>
    </row>
    <row r="163" spans="1:10" ht="13.5" customHeight="1" x14ac:dyDescent="0.25">
      <c r="A163" s="209" t="s">
        <v>134</v>
      </c>
      <c r="B163" s="209"/>
      <c r="C163" s="210">
        <v>1</v>
      </c>
      <c r="D163" s="211">
        <f>H166</f>
        <v>5.6499999999999995E-2</v>
      </c>
      <c r="E163" s="212">
        <f>C163-D163</f>
        <v>0.94350000000000001</v>
      </c>
      <c r="F163" s="106" t="str">
        <f>B153</f>
        <v>ISS</v>
      </c>
      <c r="G163" s="217">
        <f>I11</f>
        <v>0.02</v>
      </c>
      <c r="H163" s="207">
        <f>I11</f>
        <v>0.02</v>
      </c>
      <c r="I163" s="207"/>
    </row>
    <row r="164" spans="1:10" ht="13.5" customHeight="1" x14ac:dyDescent="0.25">
      <c r="A164" s="174" t="s">
        <v>135</v>
      </c>
      <c r="B164" s="174"/>
      <c r="C164" s="106">
        <v>1</v>
      </c>
      <c r="D164" s="61">
        <v>0.09</v>
      </c>
      <c r="E164" s="62">
        <f>C164-D164</f>
        <v>0.91</v>
      </c>
      <c r="F164" s="106" t="s">
        <v>136</v>
      </c>
      <c r="G164" s="217">
        <v>0</v>
      </c>
      <c r="H164" s="207">
        <v>0</v>
      </c>
      <c r="I164" s="207"/>
    </row>
    <row r="165" spans="1:10" ht="13.5" customHeight="1" x14ac:dyDescent="0.25">
      <c r="A165" s="175" t="s">
        <v>137</v>
      </c>
      <c r="B165" s="175" t="s">
        <v>138</v>
      </c>
      <c r="C165" s="175"/>
      <c r="D165" s="175"/>
      <c r="E165" s="175"/>
      <c r="F165" s="113" t="s">
        <v>207</v>
      </c>
      <c r="G165" s="217">
        <v>0</v>
      </c>
      <c r="H165" s="207">
        <v>0</v>
      </c>
      <c r="I165" s="207"/>
    </row>
    <row r="166" spans="1:10" ht="18" customHeight="1" x14ac:dyDescent="0.25">
      <c r="A166" s="175"/>
      <c r="B166" s="175"/>
      <c r="C166" s="175"/>
      <c r="D166" s="175"/>
      <c r="E166" s="175"/>
      <c r="F166" s="115" t="s">
        <v>139</v>
      </c>
      <c r="G166" s="218">
        <f>SUM(G161:G165)</f>
        <v>0.1125</v>
      </c>
      <c r="H166" s="208">
        <f>SUM(H161:I165)</f>
        <v>5.6499999999999995E-2</v>
      </c>
      <c r="I166" s="208"/>
    </row>
    <row r="167" spans="1:10" ht="18" customHeight="1" x14ac:dyDescent="0.25">
      <c r="A167" s="104" t="s">
        <v>206</v>
      </c>
      <c r="B167" s="173" t="s">
        <v>141</v>
      </c>
      <c r="C167" s="173"/>
      <c r="D167" s="173"/>
      <c r="E167" s="173"/>
      <c r="F167" s="173"/>
      <c r="G167" s="173"/>
      <c r="H167" s="173"/>
      <c r="I167" s="173"/>
    </row>
    <row r="168" spans="1:10" ht="4.5" customHeight="1" x14ac:dyDescent="0.25">
      <c r="A168" s="63"/>
      <c r="B168" s="178"/>
      <c r="C168" s="178"/>
      <c r="D168" s="178"/>
      <c r="E168" s="178"/>
      <c r="F168" s="178"/>
      <c r="G168" s="178"/>
      <c r="H168" s="178"/>
      <c r="I168" s="178"/>
    </row>
    <row r="169" spans="1:10" ht="12" customHeight="1" x14ac:dyDescent="0.25">
      <c r="A169" s="162" t="s">
        <v>142</v>
      </c>
      <c r="B169" s="162"/>
      <c r="C169" s="162"/>
      <c r="D169" s="162"/>
      <c r="E169" s="162"/>
      <c r="F169" s="162"/>
      <c r="G169" s="162"/>
      <c r="H169" s="45">
        <f>H156</f>
        <v>6.3661971830985903E-2</v>
      </c>
      <c r="I169" s="46">
        <f>I156</f>
        <v>293.51737468128806</v>
      </c>
    </row>
    <row r="170" spans="1:10" ht="4.5" customHeight="1" x14ac:dyDescent="0.25"/>
    <row r="171" spans="1:10" ht="11.25" customHeight="1" x14ac:dyDescent="0.25">
      <c r="A171" s="179" t="s">
        <v>143</v>
      </c>
      <c r="B171" s="179"/>
      <c r="C171" s="179"/>
      <c r="D171" s="179"/>
      <c r="E171" s="179"/>
      <c r="F171" s="179"/>
      <c r="G171" s="179"/>
      <c r="H171" s="179"/>
      <c r="I171" s="179"/>
    </row>
    <row r="172" spans="1:10" ht="11.25" customHeight="1" x14ac:dyDescent="0.25">
      <c r="A172" s="144" t="s">
        <v>30</v>
      </c>
      <c r="B172" s="144"/>
      <c r="C172" s="144"/>
      <c r="D172" s="144"/>
      <c r="E172" s="144"/>
      <c r="F172" s="144"/>
      <c r="G172" s="144"/>
      <c r="H172" s="144"/>
      <c r="I172" s="144"/>
    </row>
    <row r="173" spans="1:10" ht="15" customHeight="1" x14ac:dyDescent="0.25">
      <c r="A173" s="106">
        <v>1</v>
      </c>
      <c r="B173" s="125" t="s">
        <v>144</v>
      </c>
      <c r="C173" s="125"/>
      <c r="D173" s="125"/>
      <c r="E173" s="125"/>
      <c r="F173" s="125"/>
      <c r="G173" s="125"/>
      <c r="H173" s="21">
        <f>I173/$G$196</f>
        <v>0.42781279434481401</v>
      </c>
      <c r="I173" s="64">
        <f>I46</f>
        <v>2098.0272727272727</v>
      </c>
    </row>
    <row r="174" spans="1:10" ht="15" customHeight="1" x14ac:dyDescent="0.25">
      <c r="A174" s="106">
        <v>2</v>
      </c>
      <c r="B174" s="125" t="s">
        <v>145</v>
      </c>
      <c r="C174" s="125"/>
      <c r="D174" s="125"/>
      <c r="E174" s="125"/>
      <c r="F174" s="125"/>
      <c r="G174" s="125"/>
      <c r="H174" s="21">
        <f>I174/$G$196</f>
        <v>0.33708312281326164</v>
      </c>
      <c r="I174" s="64">
        <f>I66+I78+I85+I89</f>
        <v>1653.0818951344729</v>
      </c>
    </row>
    <row r="175" spans="1:10" ht="15" customHeight="1" x14ac:dyDescent="0.25">
      <c r="A175" s="106">
        <v>3</v>
      </c>
      <c r="B175" s="125" t="s">
        <v>146</v>
      </c>
      <c r="C175" s="125"/>
      <c r="D175" s="125"/>
      <c r="E175" s="125"/>
      <c r="F175" s="125"/>
      <c r="G175" s="125"/>
      <c r="H175" s="21">
        <f>I175/$G$196</f>
        <v>0.17525238792667006</v>
      </c>
      <c r="I175" s="64">
        <f>I102</f>
        <v>859.45136363636357</v>
      </c>
    </row>
    <row r="176" spans="1:10" s="26" customFormat="1" ht="15" customHeight="1" x14ac:dyDescent="0.25">
      <c r="A176" s="162" t="s">
        <v>147</v>
      </c>
      <c r="B176" s="162"/>
      <c r="C176" s="162"/>
      <c r="D176" s="162"/>
      <c r="E176" s="162"/>
      <c r="F176" s="162"/>
      <c r="G176" s="162"/>
      <c r="H176" s="45">
        <f>H173+H174+H175</f>
        <v>0.94014830508474567</v>
      </c>
      <c r="I176" s="46">
        <f>SUM(I173:I175)</f>
        <v>4610.5605314981094</v>
      </c>
      <c r="J176" s="33"/>
    </row>
    <row r="177" spans="1:11" ht="4.5" customHeight="1" x14ac:dyDescent="0.25"/>
    <row r="178" spans="1:11" ht="11.25" customHeight="1" x14ac:dyDescent="0.25">
      <c r="A178" s="144" t="s">
        <v>95</v>
      </c>
      <c r="B178" s="144"/>
      <c r="C178" s="144"/>
      <c r="D178" s="144"/>
      <c r="E178" s="144"/>
      <c r="F178" s="144"/>
      <c r="G178" s="144"/>
      <c r="H178" s="144"/>
      <c r="I178" s="144"/>
    </row>
    <row r="179" spans="1:11" ht="15" customHeight="1" x14ac:dyDescent="0.25">
      <c r="A179" s="106">
        <v>1</v>
      </c>
      <c r="B179" s="125" t="s">
        <v>148</v>
      </c>
      <c r="C179" s="125"/>
      <c r="D179" s="125"/>
      <c r="E179" s="125"/>
      <c r="F179" s="125"/>
      <c r="G179" s="125"/>
      <c r="H179" s="21">
        <f>I179/$G$196</f>
        <v>0</v>
      </c>
      <c r="I179" s="121">
        <f>I127</f>
        <v>0</v>
      </c>
    </row>
    <row r="180" spans="1:11" ht="15" customHeight="1" x14ac:dyDescent="0.25">
      <c r="A180" s="106">
        <v>2</v>
      </c>
      <c r="B180" s="125" t="s">
        <v>149</v>
      </c>
      <c r="C180" s="125"/>
      <c r="D180" s="125"/>
      <c r="E180" s="125"/>
      <c r="F180" s="125"/>
      <c r="G180" s="125"/>
      <c r="H180" s="21">
        <f>I180/$G$196</f>
        <v>0</v>
      </c>
      <c r="I180" s="121">
        <f>I137</f>
        <v>0</v>
      </c>
    </row>
    <row r="181" spans="1:11" ht="15" customHeight="1" x14ac:dyDescent="0.25">
      <c r="A181" s="106">
        <v>3</v>
      </c>
      <c r="B181" s="125" t="s">
        <v>150</v>
      </c>
      <c r="C181" s="125"/>
      <c r="D181" s="125"/>
      <c r="E181" s="125"/>
      <c r="F181" s="125"/>
      <c r="G181" s="125"/>
      <c r="H181" s="21">
        <f>I181/$G$196</f>
        <v>0</v>
      </c>
      <c r="I181" s="121">
        <f>I141</f>
        <v>0</v>
      </c>
    </row>
    <row r="182" spans="1:11" ht="15" customHeight="1" x14ac:dyDescent="0.25">
      <c r="A182" s="162" t="s">
        <v>151</v>
      </c>
      <c r="B182" s="162"/>
      <c r="C182" s="162"/>
      <c r="D182" s="162"/>
      <c r="E182" s="162"/>
      <c r="F182" s="162"/>
      <c r="G182" s="162"/>
      <c r="H182" s="45">
        <f>H179+H180+H181</f>
        <v>0</v>
      </c>
      <c r="I182" s="46">
        <f>I179+I180+I181</f>
        <v>0</v>
      </c>
    </row>
    <row r="183" spans="1:11" ht="4.5" customHeight="1" x14ac:dyDescent="0.25"/>
    <row r="184" spans="1:11" ht="11.25" customHeight="1" x14ac:dyDescent="0.25">
      <c r="A184" s="144" t="s">
        <v>118</v>
      </c>
      <c r="B184" s="144"/>
      <c r="C184" s="144"/>
      <c r="D184" s="144"/>
      <c r="E184" s="144"/>
      <c r="F184" s="144"/>
      <c r="G184" s="144"/>
      <c r="H184" s="144"/>
      <c r="I184" s="144"/>
    </row>
    <row r="185" spans="1:11" ht="15" customHeight="1" x14ac:dyDescent="0.25">
      <c r="A185" s="106">
        <v>1</v>
      </c>
      <c r="B185" s="125" t="s">
        <v>152</v>
      </c>
      <c r="C185" s="125"/>
      <c r="D185" s="125"/>
      <c r="E185" s="125"/>
      <c r="F185" s="125"/>
      <c r="G185" s="125"/>
      <c r="H185" s="21">
        <f>I185/$G$196</f>
        <v>5.985169491525423E-2</v>
      </c>
      <c r="I185" s="121">
        <f>I156</f>
        <v>293.51737468128806</v>
      </c>
    </row>
    <row r="186" spans="1:11" ht="15" customHeight="1" x14ac:dyDescent="0.25">
      <c r="A186" s="162" t="s">
        <v>153</v>
      </c>
      <c r="B186" s="162"/>
      <c r="C186" s="162"/>
      <c r="D186" s="162"/>
      <c r="E186" s="162"/>
      <c r="F186" s="162"/>
      <c r="G186" s="162"/>
      <c r="H186" s="45">
        <f>H185</f>
        <v>5.985169491525423E-2</v>
      </c>
      <c r="I186" s="46">
        <f>I156</f>
        <v>293.51737468128806</v>
      </c>
      <c r="K186" s="39"/>
    </row>
    <row r="187" spans="1:11" ht="4.5" customHeight="1" x14ac:dyDescent="0.25"/>
    <row r="188" spans="1:11" ht="11.25" customHeight="1" x14ac:dyDescent="0.25">
      <c r="A188" s="184" t="s">
        <v>174</v>
      </c>
      <c r="B188" s="184"/>
      <c r="C188" s="184"/>
      <c r="D188" s="184"/>
      <c r="E188" s="184"/>
      <c r="F188" s="184"/>
      <c r="G188" s="184"/>
      <c r="H188" s="184"/>
      <c r="I188" s="184"/>
    </row>
    <row r="189" spans="1:11" ht="4.9000000000000004" customHeight="1" x14ac:dyDescent="0.25">
      <c r="A189" s="180"/>
      <c r="B189" s="180"/>
      <c r="C189" s="180"/>
      <c r="D189" s="180"/>
      <c r="E189" s="180"/>
      <c r="F189" s="180"/>
      <c r="G189" s="180"/>
      <c r="H189" s="180"/>
      <c r="I189" s="180"/>
    </row>
    <row r="190" spans="1:11" ht="22.5" customHeight="1" x14ac:dyDescent="0.25">
      <c r="A190" s="181" t="s">
        <v>187</v>
      </c>
      <c r="B190" s="182"/>
      <c r="C190" s="182"/>
      <c r="D190" s="182"/>
      <c r="E190" s="182"/>
      <c r="F190" s="182"/>
      <c r="G190" s="182"/>
      <c r="H190" s="183"/>
      <c r="I190" s="87">
        <f>I123*H196</f>
        <v>0</v>
      </c>
    </row>
    <row r="191" spans="1:11" ht="4.5" customHeight="1" x14ac:dyDescent="0.25">
      <c r="A191" s="107"/>
      <c r="B191" s="107"/>
      <c r="C191" s="107"/>
      <c r="D191" s="107"/>
      <c r="E191" s="107"/>
      <c r="F191" s="107"/>
      <c r="G191" s="88"/>
      <c r="H191" s="88"/>
      <c r="I191" s="88"/>
    </row>
    <row r="192" spans="1:11" ht="40.5" customHeight="1" x14ac:dyDescent="0.25">
      <c r="A192" s="184" t="s">
        <v>172</v>
      </c>
      <c r="B192" s="184"/>
      <c r="C192" s="184"/>
      <c r="D192" s="184"/>
      <c r="E192" s="184"/>
      <c r="F192" s="181"/>
      <c r="G192" s="185" t="s">
        <v>176</v>
      </c>
      <c r="H192" s="186"/>
      <c r="I192" s="187"/>
    </row>
    <row r="193" spans="1:9" ht="11.25" customHeight="1" x14ac:dyDescent="0.25">
      <c r="A193" s="184"/>
      <c r="B193" s="184"/>
      <c r="C193" s="184"/>
      <c r="D193" s="184"/>
      <c r="E193" s="184"/>
      <c r="F193" s="184"/>
      <c r="G193" s="89"/>
      <c r="H193" s="90"/>
      <c r="I193" s="91">
        <f>((H70+H76+H77+H82+H83+H84)+((H70+H76+H77+H82+H83+H84)*H66))*I46*H196</f>
        <v>807.78714334232734</v>
      </c>
    </row>
    <row r="194" spans="1:9" ht="4.9000000000000004" customHeight="1" x14ac:dyDescent="0.25">
      <c r="A194" s="180"/>
      <c r="B194" s="180"/>
      <c r="C194" s="180"/>
      <c r="D194" s="180"/>
      <c r="E194" s="180"/>
      <c r="F194" s="180"/>
      <c r="G194" s="180"/>
      <c r="H194" s="180"/>
      <c r="I194" s="180"/>
    </row>
    <row r="195" spans="1:9" ht="35.450000000000003" customHeight="1" x14ac:dyDescent="0.25">
      <c r="A195" s="188" t="s">
        <v>173</v>
      </c>
      <c r="B195" s="189"/>
      <c r="C195" s="189"/>
      <c r="D195" s="189"/>
      <c r="E195" s="189"/>
      <c r="F195" s="190"/>
      <c r="G195" s="73" t="s">
        <v>154</v>
      </c>
      <c r="H195" s="73" t="s">
        <v>155</v>
      </c>
      <c r="I195" s="73" t="s">
        <v>156</v>
      </c>
    </row>
    <row r="196" spans="1:9" ht="14.45" customHeight="1" x14ac:dyDescent="0.25">
      <c r="A196" s="191"/>
      <c r="B196" s="192"/>
      <c r="C196" s="192"/>
      <c r="D196" s="192"/>
      <c r="E196" s="192"/>
      <c r="F196" s="193"/>
      <c r="G196" s="81">
        <f>I176+I182+I186</f>
        <v>4904.0779061793974</v>
      </c>
      <c r="H196" s="108">
        <f>IF(D6="12x36",2,1)</f>
        <v>1</v>
      </c>
      <c r="I196" s="82">
        <f>G196*H196</f>
        <v>4904.0779061793974</v>
      </c>
    </row>
  </sheetData>
  <mergeCells count="183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5:B105"/>
    <mergeCell ref="A106:B106"/>
    <mergeCell ref="A108:I108"/>
    <mergeCell ref="A109:B109"/>
    <mergeCell ref="A110:B110"/>
    <mergeCell ref="A112:E112"/>
    <mergeCell ref="F112:I112"/>
    <mergeCell ref="B99:G99"/>
    <mergeCell ref="B100:G100"/>
    <mergeCell ref="B101:G101"/>
    <mergeCell ref="A102:G102"/>
    <mergeCell ref="B103:G103"/>
    <mergeCell ref="A104:I104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96"/>
  <sheetViews>
    <sheetView showGridLines="0" view="pageBreakPreview" topLeftCell="A148" zoomScale="130" zoomScaleNormal="130" zoomScaleSheetLayoutView="130" zoomScalePageLayoutView="130" workbookViewId="0">
      <selection activeCell="M159" sqref="M159"/>
    </sheetView>
  </sheetViews>
  <sheetFormatPr defaultColWidth="9.28515625" defaultRowHeight="11.25" x14ac:dyDescent="0.25"/>
  <cols>
    <col min="1" max="1" width="2.7109375" style="110" customWidth="1"/>
    <col min="2" max="2" width="11.42578125" style="110" customWidth="1"/>
    <col min="3" max="3" width="12.28515625" style="110" customWidth="1"/>
    <col min="4" max="4" width="12.7109375" style="110" customWidth="1"/>
    <col min="5" max="5" width="12.28515625" style="110" customWidth="1"/>
    <col min="6" max="6" width="11.5703125" style="110" customWidth="1"/>
    <col min="7" max="7" width="11.42578125" style="110" customWidth="1"/>
    <col min="8" max="8" width="9.42578125" style="110" customWidth="1"/>
    <col min="9" max="9" width="11.5703125" style="110" customWidth="1"/>
    <col min="10" max="10" width="11.28515625" style="2" customWidth="1"/>
    <col min="11" max="11" width="10" style="110" customWidth="1"/>
    <col min="12" max="12" width="9.28515625" style="110"/>
    <col min="13" max="15" width="22.42578125" style="110" customWidth="1"/>
    <col min="16" max="16384" width="9.28515625" style="110"/>
  </cols>
  <sheetData>
    <row r="1" spans="1:11" ht="27.75" customHeight="1" x14ac:dyDescent="0.25">
      <c r="A1" s="126" t="s">
        <v>0</v>
      </c>
      <c r="B1" s="126"/>
      <c r="C1" s="126"/>
      <c r="D1" s="126"/>
      <c r="E1" s="126"/>
      <c r="F1" s="126"/>
      <c r="G1" s="126"/>
      <c r="H1" s="126"/>
      <c r="I1" s="126"/>
      <c r="K1" s="3"/>
    </row>
    <row r="2" spans="1:11" ht="22.5" customHeight="1" x14ac:dyDescent="0.25">
      <c r="A2" s="126" t="s">
        <v>1</v>
      </c>
      <c r="B2" s="126"/>
      <c r="C2" s="127" t="s">
        <v>208</v>
      </c>
      <c r="D2" s="127"/>
      <c r="E2" s="128" t="s">
        <v>236</v>
      </c>
      <c r="F2" s="128"/>
      <c r="G2" s="128"/>
      <c r="H2" s="128"/>
      <c r="I2" s="128"/>
    </row>
    <row r="3" spans="1:11" ht="11.25" customHeight="1" x14ac:dyDescent="0.25">
      <c r="A3" s="126" t="s">
        <v>2</v>
      </c>
      <c r="B3" s="126"/>
      <c r="C3" s="4"/>
      <c r="D3" s="122"/>
      <c r="E3" s="6" t="s">
        <v>3</v>
      </c>
      <c r="F3" s="4"/>
      <c r="G3" s="122"/>
      <c r="H3" s="122"/>
      <c r="I3" s="122"/>
    </row>
    <row r="4" spans="1:11" ht="4.5" customHeight="1" x14ac:dyDescent="0.25"/>
    <row r="5" spans="1:11" ht="18.75" customHeight="1" x14ac:dyDescent="0.25">
      <c r="A5" s="124" t="s">
        <v>4</v>
      </c>
      <c r="B5" s="124"/>
      <c r="C5" s="124"/>
      <c r="D5" s="129" t="s">
        <v>212</v>
      </c>
      <c r="E5" s="129"/>
      <c r="F5" s="129"/>
      <c r="G5" s="130" t="str">
        <f>IF(D6="12x36","Regime de trabalho:","Quantidade de HORAS/MÊS")</f>
        <v>Quantidade de HORAS/MÊS</v>
      </c>
      <c r="H5" s="130"/>
      <c r="I5" s="131">
        <f>IF(D6="12x36",D6,5*D6)</f>
        <v>200</v>
      </c>
    </row>
    <row r="6" spans="1:11" ht="18.75" customHeight="1" x14ac:dyDescent="0.25">
      <c r="A6" s="124" t="str">
        <f>IF(D6="12x36","Regime de trabalho:","Regime de trabalho (horas semanais):")</f>
        <v>Regime de trabalho (horas semanais):</v>
      </c>
      <c r="B6" s="124"/>
      <c r="C6" s="124"/>
      <c r="D6" s="124">
        <v>40</v>
      </c>
      <c r="E6" s="124"/>
      <c r="F6" s="124"/>
      <c r="G6" s="130"/>
      <c r="H6" s="130"/>
      <c r="I6" s="131"/>
    </row>
    <row r="7" spans="1:11" ht="22.5" customHeight="1" x14ac:dyDescent="0.25">
      <c r="A7" s="124" t="s">
        <v>5</v>
      </c>
      <c r="B7" s="124"/>
      <c r="C7" s="124"/>
      <c r="D7" s="125" t="s">
        <v>233</v>
      </c>
      <c r="E7" s="125"/>
      <c r="F7" s="125"/>
      <c r="G7" s="132" t="s">
        <v>6</v>
      </c>
      <c r="H7" s="132"/>
      <c r="I7" s="123" t="s">
        <v>175</v>
      </c>
    </row>
    <row r="8" spans="1:11" ht="22.5" customHeight="1" x14ac:dyDescent="0.25">
      <c r="A8" s="124" t="s">
        <v>7</v>
      </c>
      <c r="B8" s="124"/>
      <c r="C8" s="124"/>
      <c r="D8" s="125" t="s">
        <v>14</v>
      </c>
      <c r="E8" s="125"/>
      <c r="F8" s="125"/>
      <c r="G8" s="132"/>
      <c r="H8" s="132"/>
      <c r="I8" s="123"/>
    </row>
    <row r="9" spans="1:11" ht="24.75" customHeight="1" x14ac:dyDescent="0.25">
      <c r="A9" s="124" t="s">
        <v>8</v>
      </c>
      <c r="B9" s="124"/>
      <c r="C9" s="124"/>
      <c r="D9" s="124" t="s">
        <v>215</v>
      </c>
      <c r="E9" s="124"/>
      <c r="F9" s="124"/>
      <c r="G9" s="132" t="s">
        <v>9</v>
      </c>
      <c r="H9" s="132"/>
      <c r="I9" s="112" t="s">
        <v>175</v>
      </c>
    </row>
    <row r="10" spans="1:11" ht="32.25" customHeight="1" x14ac:dyDescent="0.25">
      <c r="A10" s="133" t="s">
        <v>168</v>
      </c>
      <c r="B10" s="133"/>
      <c r="C10" s="133"/>
      <c r="D10" s="133"/>
      <c r="E10" s="133"/>
      <c r="F10" s="133"/>
      <c r="G10" s="111" t="s">
        <v>10</v>
      </c>
      <c r="H10" s="114">
        <v>220</v>
      </c>
      <c r="I10" s="10">
        <v>2307.83</v>
      </c>
    </row>
    <row r="11" spans="1:11" ht="11.25" customHeight="1" x14ac:dyDescent="0.25">
      <c r="A11" s="134" t="s">
        <v>11</v>
      </c>
      <c r="B11" s="134"/>
      <c r="C11" s="134"/>
      <c r="D11" s="134"/>
      <c r="E11" s="134"/>
      <c r="F11" s="134"/>
      <c r="G11" s="114" t="str">
        <f>D9</f>
        <v>Santa Maria</v>
      </c>
      <c r="H11" s="114" t="s">
        <v>12</v>
      </c>
      <c r="I11" s="11">
        <v>0.04</v>
      </c>
    </row>
    <row r="12" spans="1:11" ht="15" customHeight="1" x14ac:dyDescent="0.25">
      <c r="A12" s="134" t="s">
        <v>13</v>
      </c>
      <c r="B12" s="134"/>
      <c r="C12" s="134"/>
      <c r="D12" s="134"/>
      <c r="E12" s="134"/>
      <c r="F12" s="134"/>
      <c r="G12" s="135" t="s">
        <v>14</v>
      </c>
      <c r="H12" s="114" t="s">
        <v>15</v>
      </c>
      <c r="I12" s="10">
        <v>7.25</v>
      </c>
    </row>
    <row r="13" spans="1:11" x14ac:dyDescent="0.25">
      <c r="A13" s="134"/>
      <c r="B13" s="134"/>
      <c r="C13" s="134"/>
      <c r="D13" s="134"/>
      <c r="E13" s="134"/>
      <c r="F13" s="134"/>
      <c r="G13" s="135"/>
      <c r="H13" s="114" t="s">
        <v>16</v>
      </c>
      <c r="I13" s="12">
        <v>22</v>
      </c>
    </row>
    <row r="14" spans="1:11" x14ac:dyDescent="0.25">
      <c r="A14" s="134"/>
      <c r="B14" s="134"/>
      <c r="C14" s="134"/>
      <c r="D14" s="134"/>
      <c r="E14" s="134"/>
      <c r="F14" s="134"/>
      <c r="G14" s="135"/>
      <c r="H14" s="114" t="s">
        <v>17</v>
      </c>
      <c r="I14" s="112">
        <v>0.06</v>
      </c>
    </row>
    <row r="15" spans="1:11" ht="11.25" customHeight="1" x14ac:dyDescent="0.25">
      <c r="A15" s="134" t="s">
        <v>167</v>
      </c>
      <c r="B15" s="134"/>
      <c r="C15" s="134"/>
      <c r="D15" s="134"/>
      <c r="E15" s="134"/>
      <c r="F15" s="134"/>
      <c r="G15" s="135" t="s">
        <v>14</v>
      </c>
      <c r="H15" s="114" t="s">
        <v>15</v>
      </c>
      <c r="I15" s="10">
        <v>27.15</v>
      </c>
    </row>
    <row r="16" spans="1:11" ht="11.25" customHeight="1" x14ac:dyDescent="0.25">
      <c r="A16" s="134"/>
      <c r="B16" s="134"/>
      <c r="C16" s="134"/>
      <c r="D16" s="134"/>
      <c r="E16" s="134"/>
      <c r="F16" s="134"/>
      <c r="G16" s="135"/>
      <c r="H16" s="114" t="s">
        <v>16</v>
      </c>
      <c r="I16" s="12">
        <v>22</v>
      </c>
    </row>
    <row r="17" spans="1:9" x14ac:dyDescent="0.25">
      <c r="A17" s="134"/>
      <c r="B17" s="134"/>
      <c r="C17" s="134"/>
      <c r="D17" s="134"/>
      <c r="E17" s="134"/>
      <c r="F17" s="134"/>
      <c r="G17" s="135"/>
      <c r="H17" s="114" t="s">
        <v>17</v>
      </c>
      <c r="I17" s="112">
        <v>0.19</v>
      </c>
    </row>
    <row r="18" spans="1:9" ht="11.25" customHeight="1" x14ac:dyDescent="0.25">
      <c r="A18" s="134" t="s">
        <v>19</v>
      </c>
      <c r="B18" s="134"/>
      <c r="C18" s="134"/>
      <c r="D18" s="134"/>
      <c r="E18" s="134"/>
      <c r="F18" s="134"/>
      <c r="G18" s="135" t="s">
        <v>14</v>
      </c>
      <c r="H18" s="114" t="s">
        <v>15</v>
      </c>
      <c r="I18" s="10" t="s">
        <v>175</v>
      </c>
    </row>
    <row r="19" spans="1:9" x14ac:dyDescent="0.25">
      <c r="A19" s="134"/>
      <c r="B19" s="134"/>
      <c r="C19" s="134"/>
      <c r="D19" s="134"/>
      <c r="E19" s="134"/>
      <c r="F19" s="134"/>
      <c r="G19" s="135"/>
      <c r="H19" s="114" t="s">
        <v>16</v>
      </c>
      <c r="I19" s="12" t="s">
        <v>175</v>
      </c>
    </row>
    <row r="20" spans="1:9" x14ac:dyDescent="0.25">
      <c r="A20" s="140"/>
      <c r="B20" s="140"/>
      <c r="C20" s="140"/>
      <c r="D20" s="140"/>
      <c r="E20" s="140"/>
      <c r="F20" s="140"/>
      <c r="G20" s="135"/>
      <c r="H20" s="114" t="s">
        <v>17</v>
      </c>
      <c r="I20" s="112" t="s">
        <v>175</v>
      </c>
    </row>
    <row r="21" spans="1:9" ht="14.25" customHeight="1" x14ac:dyDescent="0.25">
      <c r="A21" s="139" t="s">
        <v>194</v>
      </c>
      <c r="B21" s="139"/>
      <c r="C21" s="139"/>
      <c r="D21" s="139"/>
      <c r="E21" s="139"/>
      <c r="F21" s="139"/>
      <c r="G21" s="114" t="s">
        <v>14</v>
      </c>
      <c r="H21" s="116" t="s">
        <v>20</v>
      </c>
      <c r="I21" s="98">
        <v>80</v>
      </c>
    </row>
    <row r="22" spans="1:9" ht="14.25" customHeight="1" x14ac:dyDescent="0.25">
      <c r="A22" s="139" t="s">
        <v>193</v>
      </c>
      <c r="B22" s="139"/>
      <c r="C22" s="139"/>
      <c r="D22" s="139"/>
      <c r="E22" s="139"/>
      <c r="F22" s="139"/>
      <c r="G22" s="114" t="s">
        <v>14</v>
      </c>
      <c r="H22" s="116" t="s">
        <v>20</v>
      </c>
      <c r="I22" s="98">
        <v>25.52</v>
      </c>
    </row>
    <row r="23" spans="1:9" ht="14.25" customHeight="1" x14ac:dyDescent="0.25">
      <c r="A23" s="134" t="s">
        <v>169</v>
      </c>
      <c r="B23" s="136"/>
      <c r="C23" s="136"/>
      <c r="D23" s="136"/>
      <c r="E23" s="136"/>
      <c r="F23" s="137"/>
      <c r="G23" s="97" t="s">
        <v>14</v>
      </c>
      <c r="H23" s="116" t="s">
        <v>20</v>
      </c>
      <c r="I23" s="14" t="s">
        <v>175</v>
      </c>
    </row>
    <row r="24" spans="1:9" ht="22.5" customHeight="1" x14ac:dyDescent="0.25">
      <c r="A24" s="138" t="s">
        <v>21</v>
      </c>
      <c r="B24" s="138"/>
      <c r="C24" s="138"/>
      <c r="D24" s="138"/>
      <c r="E24" s="138"/>
      <c r="F24" s="138"/>
      <c r="G24" s="116"/>
      <c r="H24" s="116" t="s">
        <v>22</v>
      </c>
      <c r="I24" s="16" t="s">
        <v>175</v>
      </c>
    </row>
    <row r="25" spans="1:9" ht="34.5" customHeight="1" x14ac:dyDescent="0.25">
      <c r="A25" s="139" t="s">
        <v>23</v>
      </c>
      <c r="B25" s="139"/>
      <c r="C25" s="139"/>
      <c r="D25" s="139"/>
      <c r="E25" s="139"/>
      <c r="F25" s="139"/>
      <c r="G25" s="114"/>
      <c r="H25" s="114" t="s">
        <v>24</v>
      </c>
      <c r="I25" s="10">
        <f>I38</f>
        <v>2098.0272727272727</v>
      </c>
    </row>
    <row r="26" spans="1:9" ht="15" customHeight="1" x14ac:dyDescent="0.25">
      <c r="A26" s="139" t="s">
        <v>25</v>
      </c>
      <c r="B26" s="139"/>
      <c r="C26" s="139"/>
      <c r="D26" s="139"/>
      <c r="E26" s="139"/>
      <c r="F26" s="139"/>
      <c r="G26" s="116"/>
      <c r="H26" s="17" t="s">
        <v>26</v>
      </c>
      <c r="I26" s="18" t="s">
        <v>175</v>
      </c>
    </row>
    <row r="27" spans="1:9" ht="15" customHeight="1" x14ac:dyDescent="0.25">
      <c r="A27" s="139"/>
      <c r="B27" s="139"/>
      <c r="C27" s="139"/>
      <c r="D27" s="139"/>
      <c r="E27" s="139"/>
      <c r="F27" s="139"/>
      <c r="G27" s="116"/>
      <c r="H27" s="19" t="s">
        <v>27</v>
      </c>
      <c r="I27" s="112" t="s">
        <v>175</v>
      </c>
    </row>
    <row r="28" spans="1:9" ht="26.25" customHeight="1" x14ac:dyDescent="0.25">
      <c r="A28" s="139" t="s">
        <v>28</v>
      </c>
      <c r="B28" s="139"/>
      <c r="C28" s="139"/>
      <c r="D28" s="139"/>
      <c r="E28" s="139"/>
      <c r="F28" s="139"/>
      <c r="G28" s="116"/>
      <c r="H28" s="114" t="s">
        <v>26</v>
      </c>
      <c r="I28" s="18" t="s">
        <v>175</v>
      </c>
    </row>
    <row r="29" spans="1:9" ht="35.25" customHeight="1" x14ac:dyDescent="0.25">
      <c r="A29" s="139" t="s">
        <v>29</v>
      </c>
      <c r="B29" s="139"/>
      <c r="C29" s="139"/>
      <c r="D29" s="139"/>
      <c r="E29" s="139"/>
      <c r="F29" s="139"/>
      <c r="G29" s="114"/>
      <c r="H29" s="111" t="s">
        <v>22</v>
      </c>
      <c r="I29" s="112">
        <v>0.1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>
        <v>10</v>
      </c>
    </row>
    <row r="31" spans="1:9" ht="1.1499999999999999" customHeight="1" x14ac:dyDescent="0.25">
      <c r="A31" s="142"/>
      <c r="B31" s="142"/>
      <c r="C31" s="142"/>
      <c r="D31" s="142"/>
      <c r="E31" s="142"/>
      <c r="F31" s="142"/>
      <c r="G31" s="142"/>
      <c r="H31" s="142"/>
      <c r="I31" s="142"/>
    </row>
    <row r="32" spans="1:9" ht="1.1499999999999999" customHeight="1" x14ac:dyDescent="0.25">
      <c r="A32" s="142"/>
      <c r="B32" s="142"/>
      <c r="C32" s="142"/>
      <c r="D32" s="142"/>
      <c r="E32" s="142"/>
      <c r="F32" s="142"/>
      <c r="G32" s="142"/>
      <c r="H32" s="142"/>
      <c r="I32" s="142"/>
    </row>
    <row r="33" spans="1:10" ht="1.1499999999999999" customHeight="1" x14ac:dyDescent="0.25">
      <c r="A33" s="142"/>
      <c r="B33" s="142"/>
      <c r="C33" s="142"/>
      <c r="D33" s="142"/>
      <c r="E33" s="142"/>
      <c r="F33" s="142"/>
      <c r="G33" s="142"/>
      <c r="H33" s="142"/>
      <c r="I33" s="142"/>
    </row>
    <row r="34" spans="1:10" ht="1.1499999999999999" customHeight="1" x14ac:dyDescent="0.25">
      <c r="A34" s="142"/>
      <c r="B34" s="142"/>
      <c r="C34" s="142"/>
      <c r="D34" s="142"/>
      <c r="E34" s="142"/>
      <c r="F34" s="142"/>
      <c r="G34" s="142"/>
      <c r="H34" s="142"/>
      <c r="I34" s="142"/>
    </row>
    <row r="35" spans="1:10" ht="1.1499999999999999" customHeight="1" x14ac:dyDescent="0.25">
      <c r="A35" s="143"/>
      <c r="B35" s="143"/>
      <c r="C35" s="143"/>
      <c r="D35" s="143"/>
      <c r="E35" s="143"/>
      <c r="F35" s="143"/>
      <c r="G35" s="143"/>
      <c r="H35" s="143"/>
      <c r="I35" s="143"/>
    </row>
    <row r="36" spans="1:10" ht="8.25" customHeight="1" x14ac:dyDescent="0.25">
      <c r="A36" s="144" t="s">
        <v>30</v>
      </c>
      <c r="B36" s="144"/>
      <c r="C36" s="144"/>
      <c r="D36" s="144"/>
      <c r="E36" s="144"/>
      <c r="F36" s="144"/>
      <c r="G36" s="144"/>
      <c r="H36" s="144"/>
      <c r="I36" s="144"/>
    </row>
    <row r="37" spans="1:10" ht="33.75" customHeight="1" x14ac:dyDescent="0.25">
      <c r="A37" s="20" t="s">
        <v>31</v>
      </c>
      <c r="B37" s="145" t="s">
        <v>32</v>
      </c>
      <c r="C37" s="145"/>
      <c r="D37" s="145"/>
      <c r="E37" s="145"/>
      <c r="F37" s="145"/>
      <c r="G37" s="145"/>
      <c r="H37" s="20" t="s">
        <v>33</v>
      </c>
      <c r="I37" s="20" t="s">
        <v>34</v>
      </c>
    </row>
    <row r="38" spans="1:10" ht="15" customHeight="1" x14ac:dyDescent="0.25">
      <c r="A38" s="106">
        <v>1</v>
      </c>
      <c r="B38" s="125" t="s">
        <v>35</v>
      </c>
      <c r="C38" s="125"/>
      <c r="D38" s="125"/>
      <c r="E38" s="125"/>
      <c r="F38" s="125"/>
      <c r="G38" s="125"/>
      <c r="H38" s="21">
        <f t="shared" ref="H38:H45" si="0">I38/$I$46</f>
        <v>1</v>
      </c>
      <c r="I38" s="121">
        <f>IF(D6="12x36",I10,I10/H10*I5)</f>
        <v>2098.0272727272727</v>
      </c>
    </row>
    <row r="39" spans="1:10" ht="15" customHeight="1" x14ac:dyDescent="0.25">
      <c r="A39" s="106">
        <f t="shared" ref="A39:A45" si="1">A38+1</f>
        <v>2</v>
      </c>
      <c r="B39" s="125" t="s">
        <v>36</v>
      </c>
      <c r="C39" s="125"/>
      <c r="D39" s="125"/>
      <c r="E39" s="125"/>
      <c r="F39" s="125"/>
      <c r="G39" s="125"/>
      <c r="H39" s="21">
        <f t="shared" si="0"/>
        <v>0</v>
      </c>
      <c r="I39" s="121">
        <f>IF(I9=30%,I38*I9,0)</f>
        <v>0</v>
      </c>
    </row>
    <row r="40" spans="1:10" ht="15" customHeight="1" x14ac:dyDescent="0.25">
      <c r="A40" s="106">
        <f t="shared" si="1"/>
        <v>3</v>
      </c>
      <c r="B40" s="125" t="s">
        <v>199</v>
      </c>
      <c r="C40" s="125"/>
      <c r="D40" s="125"/>
      <c r="E40" s="125"/>
      <c r="F40" s="125"/>
      <c r="G40" s="125"/>
      <c r="H40" s="21">
        <f t="shared" si="0"/>
        <v>0</v>
      </c>
      <c r="I40" s="121">
        <f>IF(I7=10%,I25*I7,0)</f>
        <v>0</v>
      </c>
    </row>
    <row r="41" spans="1:10" ht="15" customHeight="1" x14ac:dyDescent="0.25">
      <c r="A41" s="106">
        <f t="shared" si="1"/>
        <v>4</v>
      </c>
      <c r="B41" s="125" t="s">
        <v>198</v>
      </c>
      <c r="C41" s="125"/>
      <c r="D41" s="125"/>
      <c r="E41" s="125"/>
      <c r="F41" s="125"/>
      <c r="G41" s="125"/>
      <c r="H41" s="21">
        <f t="shared" si="0"/>
        <v>0</v>
      </c>
      <c r="I41" s="121">
        <f>IF(I7=20%,I25*I7,0)</f>
        <v>0</v>
      </c>
    </row>
    <row r="42" spans="1:10" ht="15" customHeight="1" x14ac:dyDescent="0.25">
      <c r="A42" s="106">
        <f t="shared" si="1"/>
        <v>5</v>
      </c>
      <c r="B42" s="125" t="s">
        <v>197</v>
      </c>
      <c r="C42" s="125"/>
      <c r="D42" s="125"/>
      <c r="E42" s="125"/>
      <c r="F42" s="125"/>
      <c r="G42" s="125"/>
      <c r="H42" s="21">
        <f t="shared" si="0"/>
        <v>0</v>
      </c>
      <c r="I42" s="121">
        <f>IF(I7=40%,I25*I7,0)</f>
        <v>0</v>
      </c>
    </row>
    <row r="43" spans="1:10" ht="15" customHeight="1" x14ac:dyDescent="0.25">
      <c r="A43" s="106">
        <f t="shared" si="1"/>
        <v>6</v>
      </c>
      <c r="B43" s="125" t="s">
        <v>162</v>
      </c>
      <c r="C43" s="125"/>
      <c r="D43" s="125"/>
      <c r="E43" s="125"/>
      <c r="F43" s="125"/>
      <c r="G43" s="125"/>
      <c r="H43" s="21">
        <f t="shared" si="0"/>
        <v>0</v>
      </c>
      <c r="I43" s="121">
        <f>IF(I24="Não aplicável",0,I38*I24)</f>
        <v>0</v>
      </c>
    </row>
    <row r="44" spans="1:10" ht="15" customHeight="1" x14ac:dyDescent="0.25">
      <c r="A44" s="106">
        <f t="shared" si="1"/>
        <v>7</v>
      </c>
      <c r="B44" s="125" t="s">
        <v>37</v>
      </c>
      <c r="C44" s="125"/>
      <c r="D44" s="125"/>
      <c r="E44" s="125"/>
      <c r="F44" s="125"/>
      <c r="G44" s="125"/>
      <c r="H44" s="21">
        <f t="shared" si="0"/>
        <v>0</v>
      </c>
      <c r="I44" s="121">
        <f>IF(I26="Não aplicável",0,(I38+I39+I40+I41+I42+I43)/I5*I26*(1+I27))</f>
        <v>0</v>
      </c>
    </row>
    <row r="45" spans="1:10" ht="23.25" customHeight="1" x14ac:dyDescent="0.25">
      <c r="A45" s="106">
        <f t="shared" si="1"/>
        <v>8</v>
      </c>
      <c r="B45" s="125" t="s">
        <v>38</v>
      </c>
      <c r="C45" s="125"/>
      <c r="D45" s="125"/>
      <c r="E45" s="125"/>
      <c r="F45" s="125"/>
      <c r="G45" s="125"/>
      <c r="H45" s="21">
        <f t="shared" si="0"/>
        <v>0</v>
      </c>
      <c r="I45" s="121">
        <f>IF(I26="Não aplicável",0,I26/I13*5*(I10/H10*(1+I27)))</f>
        <v>0</v>
      </c>
    </row>
    <row r="46" spans="1:10" s="26" customFormat="1" ht="15" customHeight="1" x14ac:dyDescent="0.25">
      <c r="A46" s="141" t="s">
        <v>39</v>
      </c>
      <c r="B46" s="141"/>
      <c r="C46" s="141"/>
      <c r="D46" s="141"/>
      <c r="E46" s="141"/>
      <c r="F46" s="141"/>
      <c r="G46" s="141"/>
      <c r="H46" s="23">
        <f>SUM(H38:H45)</f>
        <v>1</v>
      </c>
      <c r="I46" s="24">
        <f>SUM(I38:I45)</f>
        <v>2098.0272727272727</v>
      </c>
      <c r="J46" s="25"/>
    </row>
    <row r="47" spans="1:10" s="26" customFormat="1" ht="34.9" customHeight="1" x14ac:dyDescent="0.25">
      <c r="A47" s="146" t="s">
        <v>140</v>
      </c>
      <c r="B47" s="149" t="s">
        <v>196</v>
      </c>
      <c r="C47" s="149"/>
      <c r="D47" s="149"/>
      <c r="E47" s="149"/>
      <c r="F47" s="149"/>
      <c r="G47" s="149"/>
      <c r="H47" s="149"/>
      <c r="I47" s="149"/>
      <c r="J47" s="25"/>
    </row>
    <row r="48" spans="1:10" s="26" customFormat="1" ht="1.1499999999999999" customHeight="1" x14ac:dyDescent="0.25">
      <c r="A48" s="147"/>
      <c r="B48" s="150"/>
      <c r="C48" s="150"/>
      <c r="D48" s="150"/>
      <c r="E48" s="150"/>
      <c r="F48" s="150"/>
      <c r="G48" s="150"/>
      <c r="H48" s="150"/>
      <c r="I48" s="150"/>
      <c r="J48" s="25"/>
    </row>
    <row r="49" spans="1:10" s="26" customFormat="1" ht="1.1499999999999999" customHeight="1" x14ac:dyDescent="0.25">
      <c r="A49" s="147"/>
      <c r="B49" s="150"/>
      <c r="C49" s="150"/>
      <c r="D49" s="150"/>
      <c r="E49" s="150"/>
      <c r="F49" s="150"/>
      <c r="G49" s="150"/>
      <c r="H49" s="150"/>
      <c r="I49" s="150"/>
      <c r="J49" s="25"/>
    </row>
    <row r="50" spans="1:10" s="26" customFormat="1" ht="1.1499999999999999" customHeight="1" x14ac:dyDescent="0.25">
      <c r="A50" s="147"/>
      <c r="B50" s="150"/>
      <c r="C50" s="150"/>
      <c r="D50" s="150"/>
      <c r="E50" s="150"/>
      <c r="F50" s="150"/>
      <c r="G50" s="150"/>
      <c r="H50" s="150"/>
      <c r="I50" s="150"/>
      <c r="J50" s="25"/>
    </row>
    <row r="51" spans="1:10" s="26" customFormat="1" ht="1.1499999999999999" customHeight="1" x14ac:dyDescent="0.25">
      <c r="A51" s="147"/>
      <c r="B51" s="150"/>
      <c r="C51" s="150"/>
      <c r="D51" s="150"/>
      <c r="E51" s="150"/>
      <c r="F51" s="150"/>
      <c r="G51" s="150"/>
      <c r="H51" s="150"/>
      <c r="I51" s="150"/>
      <c r="J51" s="25"/>
    </row>
    <row r="52" spans="1:10" s="26" customFormat="1" ht="1.1499999999999999" customHeight="1" x14ac:dyDescent="0.25">
      <c r="A52" s="147"/>
      <c r="B52" s="150"/>
      <c r="C52" s="150"/>
      <c r="D52" s="150"/>
      <c r="E52" s="150"/>
      <c r="F52" s="150"/>
      <c r="G52" s="150"/>
      <c r="H52" s="150"/>
      <c r="I52" s="150"/>
      <c r="J52" s="25"/>
    </row>
    <row r="53" spans="1:10" s="26" customFormat="1" ht="1.1499999999999999" customHeight="1" x14ac:dyDescent="0.25">
      <c r="A53" s="147"/>
      <c r="B53" s="150"/>
      <c r="C53" s="150"/>
      <c r="D53" s="150"/>
      <c r="E53" s="150"/>
      <c r="F53" s="150"/>
      <c r="G53" s="150"/>
      <c r="H53" s="150"/>
      <c r="I53" s="150"/>
      <c r="J53" s="25"/>
    </row>
    <row r="54" spans="1:10" s="26" customFormat="1" ht="1.1499999999999999" customHeight="1" x14ac:dyDescent="0.25">
      <c r="A54" s="147"/>
      <c r="B54" s="150"/>
      <c r="C54" s="150"/>
      <c r="D54" s="150"/>
      <c r="E54" s="150"/>
      <c r="F54" s="150"/>
      <c r="G54" s="150"/>
      <c r="H54" s="150"/>
      <c r="I54" s="150"/>
      <c r="J54" s="25"/>
    </row>
    <row r="55" spans="1:10" s="26" customFormat="1" ht="1.1499999999999999" customHeight="1" x14ac:dyDescent="0.25">
      <c r="A55" s="147"/>
      <c r="B55" s="150"/>
      <c r="C55" s="150"/>
      <c r="D55" s="150"/>
      <c r="E55" s="150"/>
      <c r="F55" s="150"/>
      <c r="G55" s="150"/>
      <c r="H55" s="150"/>
      <c r="I55" s="150"/>
      <c r="J55" s="25"/>
    </row>
    <row r="56" spans="1:10" ht="1.1499999999999999" customHeight="1" x14ac:dyDescent="0.25">
      <c r="A56" s="148"/>
      <c r="B56" s="151"/>
      <c r="C56" s="151"/>
      <c r="D56" s="151"/>
      <c r="E56" s="151"/>
      <c r="F56" s="151"/>
      <c r="G56" s="151"/>
      <c r="H56" s="151"/>
      <c r="I56" s="151"/>
    </row>
    <row r="57" spans="1:10" ht="33.75" customHeight="1" x14ac:dyDescent="0.25">
      <c r="A57" s="20" t="s">
        <v>40</v>
      </c>
      <c r="B57" s="145" t="s">
        <v>41</v>
      </c>
      <c r="C57" s="145"/>
      <c r="D57" s="145"/>
      <c r="E57" s="145"/>
      <c r="F57" s="145"/>
      <c r="G57" s="145"/>
      <c r="H57" s="20" t="s">
        <v>33</v>
      </c>
      <c r="I57" s="20" t="s">
        <v>34</v>
      </c>
    </row>
    <row r="58" spans="1:10" ht="15" customHeight="1" x14ac:dyDescent="0.25">
      <c r="A58" s="106">
        <v>1</v>
      </c>
      <c r="B58" s="125" t="s">
        <v>42</v>
      </c>
      <c r="C58" s="125"/>
      <c r="D58" s="125"/>
      <c r="E58" s="125"/>
      <c r="F58" s="125"/>
      <c r="G58" s="125"/>
      <c r="H58" s="21">
        <v>0.2</v>
      </c>
      <c r="I58" s="121">
        <f t="shared" ref="I58:I65" si="2">$I$46*H58</f>
        <v>419.60545454545456</v>
      </c>
    </row>
    <row r="59" spans="1:10" ht="15" customHeight="1" x14ac:dyDescent="0.25">
      <c r="A59" s="106">
        <v>2</v>
      </c>
      <c r="B59" s="125" t="s">
        <v>43</v>
      </c>
      <c r="C59" s="125"/>
      <c r="D59" s="125"/>
      <c r="E59" s="125"/>
      <c r="F59" s="125"/>
      <c r="G59" s="125"/>
      <c r="H59" s="21">
        <v>1.4999999999999999E-2</v>
      </c>
      <c r="I59" s="121">
        <f t="shared" si="2"/>
        <v>31.47040909090909</v>
      </c>
    </row>
    <row r="60" spans="1:10" ht="15" customHeight="1" x14ac:dyDescent="0.25">
      <c r="A60" s="106">
        <v>3</v>
      </c>
      <c r="B60" s="125" t="s">
        <v>44</v>
      </c>
      <c r="C60" s="125"/>
      <c r="D60" s="125"/>
      <c r="E60" s="125"/>
      <c r="F60" s="125"/>
      <c r="G60" s="125"/>
      <c r="H60" s="21">
        <v>0.01</v>
      </c>
      <c r="I60" s="121">
        <f t="shared" si="2"/>
        <v>20.980272727272727</v>
      </c>
    </row>
    <row r="61" spans="1:10" ht="15" customHeight="1" x14ac:dyDescent="0.25">
      <c r="A61" s="106">
        <v>4</v>
      </c>
      <c r="B61" s="125" t="s">
        <v>45</v>
      </c>
      <c r="C61" s="125"/>
      <c r="D61" s="125"/>
      <c r="E61" s="125"/>
      <c r="F61" s="125"/>
      <c r="G61" s="125"/>
      <c r="H61" s="21">
        <v>2E-3</v>
      </c>
      <c r="I61" s="121">
        <f t="shared" si="2"/>
        <v>4.1960545454545457</v>
      </c>
    </row>
    <row r="62" spans="1:10" ht="15" customHeight="1" x14ac:dyDescent="0.25">
      <c r="A62" s="106">
        <v>5</v>
      </c>
      <c r="B62" s="125" t="s">
        <v>46</v>
      </c>
      <c r="C62" s="125"/>
      <c r="D62" s="125"/>
      <c r="E62" s="125"/>
      <c r="F62" s="125"/>
      <c r="G62" s="125"/>
      <c r="H62" s="21">
        <v>2.5000000000000001E-2</v>
      </c>
      <c r="I62" s="121">
        <f t="shared" si="2"/>
        <v>52.45068181818182</v>
      </c>
    </row>
    <row r="63" spans="1:10" ht="15" customHeight="1" x14ac:dyDescent="0.25">
      <c r="A63" s="106">
        <v>6</v>
      </c>
      <c r="B63" s="125" t="s">
        <v>47</v>
      </c>
      <c r="C63" s="125"/>
      <c r="D63" s="125"/>
      <c r="E63" s="125"/>
      <c r="F63" s="125"/>
      <c r="G63" s="125"/>
      <c r="H63" s="21">
        <v>0.08</v>
      </c>
      <c r="I63" s="121">
        <f t="shared" si="2"/>
        <v>167.84218181818181</v>
      </c>
    </row>
    <row r="64" spans="1:10" ht="15" customHeight="1" x14ac:dyDescent="0.25">
      <c r="A64" s="106">
        <v>7</v>
      </c>
      <c r="B64" s="125" t="s">
        <v>201</v>
      </c>
      <c r="C64" s="125"/>
      <c r="D64" s="125"/>
      <c r="E64" s="125"/>
      <c r="F64" s="125"/>
      <c r="G64" s="125"/>
      <c r="H64" s="21">
        <v>0.03</v>
      </c>
      <c r="I64" s="121">
        <f t="shared" si="2"/>
        <v>62.94081818181818</v>
      </c>
    </row>
    <row r="65" spans="1:10" ht="15" customHeight="1" x14ac:dyDescent="0.25">
      <c r="A65" s="106">
        <v>8</v>
      </c>
      <c r="B65" s="125" t="s">
        <v>48</v>
      </c>
      <c r="C65" s="125"/>
      <c r="D65" s="125"/>
      <c r="E65" s="125"/>
      <c r="F65" s="125"/>
      <c r="G65" s="125"/>
      <c r="H65" s="21">
        <v>6.0000000000000001E-3</v>
      </c>
      <c r="I65" s="121">
        <f t="shared" si="2"/>
        <v>12.588163636363637</v>
      </c>
    </row>
    <row r="66" spans="1:10" s="26" customFormat="1" ht="15" customHeight="1" x14ac:dyDescent="0.25">
      <c r="A66" s="141" t="s">
        <v>49</v>
      </c>
      <c r="B66" s="141"/>
      <c r="C66" s="141"/>
      <c r="D66" s="141"/>
      <c r="E66" s="141"/>
      <c r="F66" s="141"/>
      <c r="G66" s="141"/>
      <c r="H66" s="23">
        <f>SUM(H58:H65)</f>
        <v>0.3680000000000001</v>
      </c>
      <c r="I66" s="24">
        <f>SUM(I58:I65)</f>
        <v>772.07403636363642</v>
      </c>
      <c r="J66" s="25"/>
    </row>
    <row r="67" spans="1:10" ht="15" customHeight="1" x14ac:dyDescent="0.25">
      <c r="A67" s="146" t="s">
        <v>200</v>
      </c>
      <c r="B67" s="152" t="s">
        <v>50</v>
      </c>
      <c r="C67" s="152"/>
      <c r="D67" s="152"/>
      <c r="E67" s="152"/>
      <c r="F67" s="152"/>
      <c r="G67" s="152"/>
      <c r="H67" s="152"/>
      <c r="I67" s="152"/>
    </row>
    <row r="68" spans="1:10" ht="30.75" customHeight="1" x14ac:dyDescent="0.25">
      <c r="A68" s="148"/>
      <c r="B68" s="153" t="s">
        <v>51</v>
      </c>
      <c r="C68" s="153"/>
      <c r="D68" s="153"/>
      <c r="E68" s="153"/>
      <c r="F68" s="153"/>
      <c r="G68" s="153"/>
      <c r="H68" s="153"/>
      <c r="I68" s="153"/>
    </row>
    <row r="69" spans="1:10" ht="33.75" customHeight="1" x14ac:dyDescent="0.25">
      <c r="A69" s="20" t="s">
        <v>52</v>
      </c>
      <c r="B69" s="154" t="s">
        <v>53</v>
      </c>
      <c r="C69" s="154"/>
      <c r="D69" s="154"/>
      <c r="E69" s="154"/>
      <c r="F69" s="154"/>
      <c r="G69" s="154"/>
      <c r="H69" s="105" t="s">
        <v>33</v>
      </c>
      <c r="I69" s="105" t="s">
        <v>34</v>
      </c>
    </row>
    <row r="70" spans="1:10" ht="15" customHeight="1" x14ac:dyDescent="0.25">
      <c r="A70" s="106">
        <v>1</v>
      </c>
      <c r="B70" s="125" t="s">
        <v>54</v>
      </c>
      <c r="C70" s="125"/>
      <c r="D70" s="125"/>
      <c r="E70" s="125"/>
      <c r="F70" s="125"/>
      <c r="G70" s="125"/>
      <c r="H70" s="21">
        <v>0.119314</v>
      </c>
      <c r="I70" s="121">
        <f t="shared" ref="I70:I77" si="3">$I$46*H70</f>
        <v>250.32402601818183</v>
      </c>
    </row>
    <row r="71" spans="1:10" ht="15" customHeight="1" x14ac:dyDescent="0.25">
      <c r="A71" s="106">
        <v>2</v>
      </c>
      <c r="B71" s="125" t="s">
        <v>202</v>
      </c>
      <c r="C71" s="125"/>
      <c r="D71" s="125"/>
      <c r="E71" s="125"/>
      <c r="F71" s="125"/>
      <c r="G71" s="125"/>
      <c r="H71" s="21">
        <v>2.0479000000000001E-2</v>
      </c>
      <c r="I71" s="121">
        <f t="shared" si="3"/>
        <v>42.96550051818182</v>
      </c>
    </row>
    <row r="72" spans="1:10" ht="15" customHeight="1" x14ac:dyDescent="0.25">
      <c r="A72" s="106">
        <v>3</v>
      </c>
      <c r="B72" s="125" t="s">
        <v>181</v>
      </c>
      <c r="C72" s="125"/>
      <c r="D72" s="125"/>
      <c r="E72" s="125"/>
      <c r="F72" s="125"/>
      <c r="G72" s="125"/>
      <c r="H72" s="21">
        <v>1.2123E-2</v>
      </c>
      <c r="I72" s="121">
        <f t="shared" si="3"/>
        <v>25.434384627272728</v>
      </c>
    </row>
    <row r="73" spans="1:10" ht="15" customHeight="1" x14ac:dyDescent="0.25">
      <c r="A73" s="106">
        <v>4</v>
      </c>
      <c r="B73" s="125" t="s">
        <v>55</v>
      </c>
      <c r="C73" s="125"/>
      <c r="D73" s="125"/>
      <c r="E73" s="125"/>
      <c r="F73" s="125"/>
      <c r="G73" s="125"/>
      <c r="H73" s="21">
        <v>1.1436E-2</v>
      </c>
      <c r="I73" s="121">
        <f t="shared" si="3"/>
        <v>23.993039890909092</v>
      </c>
    </row>
    <row r="74" spans="1:10" ht="15" customHeight="1" x14ac:dyDescent="0.25">
      <c r="A74" s="106">
        <v>5</v>
      </c>
      <c r="B74" s="125" t="s">
        <v>56</v>
      </c>
      <c r="C74" s="125"/>
      <c r="D74" s="125"/>
      <c r="E74" s="125"/>
      <c r="F74" s="125"/>
      <c r="G74" s="125"/>
      <c r="H74" s="21">
        <v>1.74E-4</v>
      </c>
      <c r="I74" s="121">
        <f t="shared" si="3"/>
        <v>0.36505674545454547</v>
      </c>
    </row>
    <row r="75" spans="1:10" ht="15" customHeight="1" x14ac:dyDescent="0.25">
      <c r="A75" s="106">
        <v>6</v>
      </c>
      <c r="B75" s="125" t="s">
        <v>57</v>
      </c>
      <c r="C75" s="125"/>
      <c r="D75" s="125"/>
      <c r="E75" s="125"/>
      <c r="F75" s="125"/>
      <c r="G75" s="125"/>
      <c r="H75" s="21">
        <v>4.4200000000000001E-4</v>
      </c>
      <c r="I75" s="121">
        <f t="shared" si="3"/>
        <v>0.92732805454545453</v>
      </c>
    </row>
    <row r="76" spans="1:10" ht="15" customHeight="1" x14ac:dyDescent="0.25">
      <c r="A76" s="106">
        <v>7</v>
      </c>
      <c r="B76" s="125" t="s">
        <v>58</v>
      </c>
      <c r="C76" s="125"/>
      <c r="D76" s="125"/>
      <c r="E76" s="125"/>
      <c r="F76" s="125"/>
      <c r="G76" s="125"/>
      <c r="H76" s="21">
        <v>1.85E-4</v>
      </c>
      <c r="I76" s="121">
        <f t="shared" si="3"/>
        <v>0.38813504545454547</v>
      </c>
    </row>
    <row r="77" spans="1:10" ht="15" customHeight="1" x14ac:dyDescent="0.25">
      <c r="A77" s="106">
        <v>8</v>
      </c>
      <c r="B77" s="125" t="s">
        <v>59</v>
      </c>
      <c r="C77" s="125"/>
      <c r="D77" s="125"/>
      <c r="E77" s="125"/>
      <c r="F77" s="125"/>
      <c r="G77" s="125"/>
      <c r="H77" s="21">
        <v>9.0789999999999996E-2</v>
      </c>
      <c r="I77" s="121">
        <f t="shared" si="3"/>
        <v>190.47989609090908</v>
      </c>
    </row>
    <row r="78" spans="1:10" s="26" customFormat="1" ht="15" customHeight="1" x14ac:dyDescent="0.25">
      <c r="A78" s="141" t="s">
        <v>60</v>
      </c>
      <c r="B78" s="141"/>
      <c r="C78" s="141"/>
      <c r="D78" s="141"/>
      <c r="E78" s="141"/>
      <c r="F78" s="141"/>
      <c r="G78" s="141"/>
      <c r="H78" s="23">
        <f>SUM(H70:H77)</f>
        <v>0.25494299999999998</v>
      </c>
      <c r="I78" s="24">
        <f>SUM(I70:I77)</f>
        <v>534.87736699090908</v>
      </c>
      <c r="J78" s="25"/>
    </row>
    <row r="79" spans="1:10" ht="11.25" customHeight="1" x14ac:dyDescent="0.25">
      <c r="A79" s="27" t="s">
        <v>61</v>
      </c>
      <c r="B79" s="152" t="s">
        <v>62</v>
      </c>
      <c r="C79" s="152"/>
      <c r="D79" s="152"/>
      <c r="E79" s="152"/>
      <c r="F79" s="152"/>
      <c r="G79" s="152"/>
      <c r="H79" s="152"/>
      <c r="I79" s="152"/>
    </row>
    <row r="80" spans="1:10" ht="15" customHeight="1" x14ac:dyDescent="0.25">
      <c r="A80" s="27" t="s">
        <v>63</v>
      </c>
      <c r="B80" s="153" t="s">
        <v>64</v>
      </c>
      <c r="C80" s="153"/>
      <c r="D80" s="153"/>
      <c r="E80" s="153"/>
      <c r="F80" s="153"/>
      <c r="G80" s="153"/>
      <c r="H80" s="153"/>
      <c r="I80" s="153"/>
    </row>
    <row r="81" spans="1:11" ht="33.75" customHeight="1" x14ac:dyDescent="0.25">
      <c r="A81" s="20" t="s">
        <v>65</v>
      </c>
      <c r="B81" s="145" t="s">
        <v>66</v>
      </c>
      <c r="C81" s="145"/>
      <c r="D81" s="145"/>
      <c r="E81" s="145"/>
      <c r="F81" s="145"/>
      <c r="G81" s="145"/>
      <c r="H81" s="20" t="s">
        <v>33</v>
      </c>
      <c r="I81" s="20" t="s">
        <v>34</v>
      </c>
    </row>
    <row r="82" spans="1:11" ht="15" customHeight="1" x14ac:dyDescent="0.25">
      <c r="A82" s="106">
        <v>1</v>
      </c>
      <c r="B82" s="125" t="s">
        <v>67</v>
      </c>
      <c r="C82" s="125"/>
      <c r="D82" s="125"/>
      <c r="E82" s="125"/>
      <c r="F82" s="125"/>
      <c r="G82" s="125"/>
      <c r="H82" s="21">
        <v>4.8321000000000003E-2</v>
      </c>
      <c r="I82" s="121">
        <f>$I$46*H82</f>
        <v>101.37877584545456</v>
      </c>
    </row>
    <row r="83" spans="1:11" ht="15" customHeight="1" x14ac:dyDescent="0.25">
      <c r="A83" s="106">
        <v>2</v>
      </c>
      <c r="B83" s="125" t="s">
        <v>68</v>
      </c>
      <c r="C83" s="125"/>
      <c r="D83" s="125"/>
      <c r="E83" s="125"/>
      <c r="F83" s="125"/>
      <c r="G83" s="125"/>
      <c r="H83" s="21">
        <v>3.5109999999999998E-3</v>
      </c>
      <c r="I83" s="121">
        <f>$I$46*H83</f>
        <v>7.3661737545454544</v>
      </c>
    </row>
    <row r="84" spans="1:11" ht="15" customHeight="1" x14ac:dyDescent="0.25">
      <c r="A84" s="106">
        <v>3</v>
      </c>
      <c r="B84" s="125" t="s">
        <v>69</v>
      </c>
      <c r="C84" s="125"/>
      <c r="D84" s="125"/>
      <c r="E84" s="125"/>
      <c r="F84" s="125"/>
      <c r="G84" s="125"/>
      <c r="H84" s="21">
        <v>1.9328000000000001E-2</v>
      </c>
      <c r="I84" s="121">
        <f>$I$46*H84</f>
        <v>40.550671127272729</v>
      </c>
    </row>
    <row r="85" spans="1:11" s="26" customFormat="1" ht="15" customHeight="1" x14ac:dyDescent="0.25">
      <c r="A85" s="141" t="s">
        <v>70</v>
      </c>
      <c r="B85" s="141"/>
      <c r="C85" s="141"/>
      <c r="D85" s="141"/>
      <c r="E85" s="141"/>
      <c r="F85" s="141"/>
      <c r="G85" s="141"/>
      <c r="H85" s="23">
        <f>SUM(H82:H84)</f>
        <v>7.1160000000000001E-2</v>
      </c>
      <c r="I85" s="24">
        <f>SUM(I82:I84)</f>
        <v>149.29562072727273</v>
      </c>
      <c r="J85" s="25"/>
    </row>
    <row r="86" spans="1:11" ht="4.5" customHeight="1" x14ac:dyDescent="0.25"/>
    <row r="87" spans="1:11" ht="33.75" customHeight="1" x14ac:dyDescent="0.25">
      <c r="A87" s="20" t="s">
        <v>71</v>
      </c>
      <c r="B87" s="145" t="s">
        <v>72</v>
      </c>
      <c r="C87" s="145"/>
      <c r="D87" s="145"/>
      <c r="E87" s="145"/>
      <c r="F87" s="145"/>
      <c r="G87" s="145"/>
      <c r="H87" s="20" t="s">
        <v>33</v>
      </c>
      <c r="I87" s="20" t="s">
        <v>34</v>
      </c>
    </row>
    <row r="88" spans="1:11" ht="15" customHeight="1" x14ac:dyDescent="0.25">
      <c r="A88" s="106">
        <v>1</v>
      </c>
      <c r="B88" s="125" t="s">
        <v>73</v>
      </c>
      <c r="C88" s="125"/>
      <c r="D88" s="125"/>
      <c r="E88" s="125"/>
      <c r="F88" s="125"/>
      <c r="G88" s="125"/>
      <c r="H88" s="21">
        <f>(H66*H78)</f>
        <v>9.3819024000000015E-2</v>
      </c>
      <c r="I88" s="121">
        <f>$I$46*H88</f>
        <v>196.83487105265456</v>
      </c>
    </row>
    <row r="89" spans="1:11" s="26" customFormat="1" ht="15" customHeight="1" x14ac:dyDescent="0.25">
      <c r="A89" s="141" t="s">
        <v>74</v>
      </c>
      <c r="B89" s="141"/>
      <c r="C89" s="141"/>
      <c r="D89" s="141"/>
      <c r="E89" s="141"/>
      <c r="F89" s="141"/>
      <c r="G89" s="141"/>
      <c r="H89" s="23">
        <f>SUM(H88:H88)</f>
        <v>9.3819024000000015E-2</v>
      </c>
      <c r="I89" s="24">
        <f>I88</f>
        <v>196.83487105265456</v>
      </c>
      <c r="J89" s="25"/>
      <c r="K89" s="28"/>
    </row>
    <row r="90" spans="1:11" ht="4.5" customHeight="1" x14ac:dyDescent="0.25">
      <c r="J90" s="29"/>
    </row>
    <row r="91" spans="1:11" s="26" customFormat="1" ht="12" customHeight="1" x14ac:dyDescent="0.25">
      <c r="A91" s="155" t="s">
        <v>170</v>
      </c>
      <c r="B91" s="155"/>
      <c r="C91" s="155"/>
      <c r="D91" s="155"/>
      <c r="E91" s="155"/>
      <c r="F91" s="155"/>
      <c r="G91" s="155"/>
      <c r="H91" s="30">
        <f>H66+H78+H85+H89</f>
        <v>0.787922024</v>
      </c>
      <c r="I91" s="31">
        <f>I66+I78+I85+I89</f>
        <v>1653.0818951344729</v>
      </c>
      <c r="J91" s="25"/>
    </row>
    <row r="92" spans="1:11" ht="4.5" customHeight="1" x14ac:dyDescent="0.25"/>
    <row r="93" spans="1:11" ht="33.75" customHeight="1" x14ac:dyDescent="0.25">
      <c r="A93" s="20" t="s">
        <v>75</v>
      </c>
      <c r="B93" s="145" t="s">
        <v>76</v>
      </c>
      <c r="C93" s="145"/>
      <c r="D93" s="145"/>
      <c r="E93" s="145"/>
      <c r="F93" s="145"/>
      <c r="G93" s="145"/>
      <c r="H93" s="20" t="s">
        <v>33</v>
      </c>
      <c r="I93" s="20" t="s">
        <v>34</v>
      </c>
    </row>
    <row r="94" spans="1:11" ht="15" customHeight="1" x14ac:dyDescent="0.25">
      <c r="A94" s="106">
        <v>1</v>
      </c>
      <c r="B94" s="125" t="s">
        <v>18</v>
      </c>
      <c r="C94" s="125"/>
      <c r="D94" s="125"/>
      <c r="E94" s="125"/>
      <c r="F94" s="125"/>
      <c r="G94" s="125"/>
      <c r="H94" s="21">
        <f t="shared" ref="H94:H101" si="4">I94/$I$46</f>
        <v>0.23060377064168505</v>
      </c>
      <c r="I94" s="121">
        <f>I114</f>
        <v>483.81299999999999</v>
      </c>
    </row>
    <row r="95" spans="1:11" ht="15" customHeight="1" x14ac:dyDescent="0.25">
      <c r="A95" s="106">
        <f>A94+1</f>
        <v>2</v>
      </c>
      <c r="B95" s="125" t="s">
        <v>19</v>
      </c>
      <c r="C95" s="125"/>
      <c r="D95" s="125"/>
      <c r="E95" s="125"/>
      <c r="F95" s="125"/>
      <c r="G95" s="125"/>
      <c r="H95" s="21">
        <f t="shared" si="4"/>
        <v>0</v>
      </c>
      <c r="I95" s="121">
        <f>I110</f>
        <v>0</v>
      </c>
    </row>
    <row r="96" spans="1:11" ht="15" customHeight="1" x14ac:dyDescent="0.25">
      <c r="A96" s="106">
        <f t="shared" ref="A96:A98" si="5">A95+1</f>
        <v>3</v>
      </c>
      <c r="B96" s="158" t="s">
        <v>164</v>
      </c>
      <c r="C96" s="159"/>
      <c r="D96" s="159"/>
      <c r="E96" s="159"/>
      <c r="F96" s="159"/>
      <c r="G96" s="160"/>
      <c r="H96" s="21">
        <f t="shared" si="4"/>
        <v>0</v>
      </c>
      <c r="I96" s="121">
        <v>0</v>
      </c>
    </row>
    <row r="97" spans="1:10" ht="15" customHeight="1" x14ac:dyDescent="0.25">
      <c r="A97" s="106">
        <f t="shared" si="5"/>
        <v>4</v>
      </c>
      <c r="B97" s="125" t="s">
        <v>77</v>
      </c>
      <c r="C97" s="125"/>
      <c r="D97" s="125"/>
      <c r="E97" s="125"/>
      <c r="F97" s="125"/>
      <c r="G97" s="125"/>
      <c r="H97" s="21">
        <f t="shared" si="4"/>
        <v>9.2047594493528562E-2</v>
      </c>
      <c r="I97" s="121">
        <f>I106</f>
        <v>193.11836363636365</v>
      </c>
    </row>
    <row r="98" spans="1:10" ht="15" customHeight="1" x14ac:dyDescent="0.25">
      <c r="A98" s="106">
        <f t="shared" si="5"/>
        <v>5</v>
      </c>
      <c r="B98" s="125" t="s">
        <v>78</v>
      </c>
      <c r="C98" s="125"/>
      <c r="D98" s="125"/>
      <c r="E98" s="125"/>
      <c r="F98" s="125"/>
      <c r="G98" s="125"/>
      <c r="H98" s="21">
        <f t="shared" si="4"/>
        <v>0</v>
      </c>
      <c r="I98" s="121">
        <f>IF(I28="Não aplicável",0,((I10/H10)*1.5*I28))</f>
        <v>0</v>
      </c>
    </row>
    <row r="99" spans="1:10" ht="15" customHeight="1" x14ac:dyDescent="0.25">
      <c r="A99" s="106">
        <v>6</v>
      </c>
      <c r="B99" s="125" t="s">
        <v>192</v>
      </c>
      <c r="C99" s="125"/>
      <c r="D99" s="125"/>
      <c r="E99" s="125"/>
      <c r="F99" s="125"/>
      <c r="G99" s="125"/>
      <c r="H99" s="21">
        <f>I99/$I$46</f>
        <v>3.813105818019525E-2</v>
      </c>
      <c r="I99" s="121">
        <f>IF(I21="Não aplicável",0,I21)</f>
        <v>80</v>
      </c>
    </row>
    <row r="100" spans="1:10" ht="15" customHeight="1" x14ac:dyDescent="0.25">
      <c r="A100" s="106">
        <v>7</v>
      </c>
      <c r="B100" s="125" t="s">
        <v>193</v>
      </c>
      <c r="C100" s="125"/>
      <c r="D100" s="125"/>
      <c r="E100" s="125"/>
      <c r="F100" s="125"/>
      <c r="G100" s="125"/>
      <c r="H100" s="21">
        <f>I100/$I$46</f>
        <v>1.2163807559482284E-2</v>
      </c>
      <c r="I100" s="121">
        <f>IF(I22="Não aplicável",0,I22)</f>
        <v>25.52</v>
      </c>
    </row>
    <row r="101" spans="1:10" ht="15" customHeight="1" x14ac:dyDescent="0.25">
      <c r="A101" s="106">
        <v>8</v>
      </c>
      <c r="B101" s="125" t="s">
        <v>79</v>
      </c>
      <c r="C101" s="125"/>
      <c r="D101" s="125"/>
      <c r="E101" s="125"/>
      <c r="F101" s="125"/>
      <c r="G101" s="125"/>
      <c r="H101" s="21">
        <f t="shared" si="4"/>
        <v>0</v>
      </c>
      <c r="I101" s="121">
        <f>IF(I23="Não aplicável",0,I23)</f>
        <v>0</v>
      </c>
    </row>
    <row r="102" spans="1:10" ht="15" customHeight="1" x14ac:dyDescent="0.25">
      <c r="A102" s="141" t="s">
        <v>80</v>
      </c>
      <c r="B102" s="141"/>
      <c r="C102" s="141"/>
      <c r="D102" s="141"/>
      <c r="E102" s="141"/>
      <c r="F102" s="141"/>
      <c r="G102" s="141"/>
      <c r="H102" s="23">
        <f>SUM(H94:H101)</f>
        <v>0.37294623087489115</v>
      </c>
      <c r="I102" s="24">
        <f>SUM(I94:I101)</f>
        <v>782.45136363636357</v>
      </c>
      <c r="J102" s="32"/>
    </row>
    <row r="103" spans="1:10" ht="18" customHeight="1" x14ac:dyDescent="0.25">
      <c r="A103" s="27" t="s">
        <v>81</v>
      </c>
      <c r="B103" s="156" t="s">
        <v>82</v>
      </c>
      <c r="C103" s="156"/>
      <c r="D103" s="156"/>
      <c r="E103" s="156"/>
      <c r="F103" s="156"/>
      <c r="G103" s="156"/>
      <c r="H103" s="33"/>
      <c r="I103" s="34"/>
    </row>
    <row r="104" spans="1:10" ht="15" customHeight="1" x14ac:dyDescent="0.25">
      <c r="A104" s="157" t="s">
        <v>83</v>
      </c>
      <c r="B104" s="157"/>
      <c r="C104" s="157"/>
      <c r="D104" s="157"/>
      <c r="E104" s="157"/>
      <c r="F104" s="157"/>
      <c r="G104" s="157"/>
      <c r="H104" s="157"/>
      <c r="I104" s="157"/>
    </row>
    <row r="105" spans="1:10" ht="24" customHeight="1" x14ac:dyDescent="0.25">
      <c r="A105" s="139" t="s">
        <v>84</v>
      </c>
      <c r="B105" s="139"/>
      <c r="C105" s="106" t="s">
        <v>85</v>
      </c>
      <c r="D105" s="106" t="s">
        <v>86</v>
      </c>
      <c r="E105" s="106" t="s">
        <v>87</v>
      </c>
      <c r="F105" s="106" t="s">
        <v>88</v>
      </c>
      <c r="G105" s="106" t="s">
        <v>89</v>
      </c>
      <c r="H105" s="21" t="s">
        <v>90</v>
      </c>
      <c r="I105" s="121" t="s">
        <v>91</v>
      </c>
    </row>
    <row r="106" spans="1:10" ht="15" customHeight="1" x14ac:dyDescent="0.25">
      <c r="A106" s="163">
        <f>IF(I12="Não aplicável",0,I12)</f>
        <v>7.25</v>
      </c>
      <c r="B106" s="163"/>
      <c r="C106" s="106">
        <f>IF(I13="Não aplicável",0,I13)</f>
        <v>22</v>
      </c>
      <c r="D106" s="106">
        <v>2</v>
      </c>
      <c r="E106" s="117">
        <f>A106*C106*D106</f>
        <v>319</v>
      </c>
      <c r="F106" s="117">
        <f>I38</f>
        <v>2098.0272727272727</v>
      </c>
      <c r="G106" s="36">
        <f>IF(I14="Não aplicável",0,I14)</f>
        <v>0.06</v>
      </c>
      <c r="H106" s="117">
        <f>F106*G106</f>
        <v>125.88163636363636</v>
      </c>
      <c r="I106" s="121">
        <f>IF((E106-H106)&gt;0,E106-H106,0)</f>
        <v>193.11836363636365</v>
      </c>
    </row>
    <row r="107" spans="1:10" ht="3.75" customHeight="1" x14ac:dyDescent="0.25">
      <c r="A107" s="37"/>
      <c r="E107" s="32"/>
      <c r="F107" s="32"/>
      <c r="G107" s="38"/>
      <c r="H107" s="32"/>
      <c r="I107" s="39"/>
    </row>
    <row r="108" spans="1:10" ht="15" customHeight="1" x14ac:dyDescent="0.25">
      <c r="A108" s="157" t="s">
        <v>92</v>
      </c>
      <c r="B108" s="157"/>
      <c r="C108" s="157"/>
      <c r="D108" s="157"/>
      <c r="E108" s="157"/>
      <c r="F108" s="157"/>
      <c r="G108" s="157"/>
      <c r="H108" s="157"/>
      <c r="I108" s="157"/>
    </row>
    <row r="109" spans="1:10" ht="23.25" customHeight="1" x14ac:dyDescent="0.25">
      <c r="A109" s="139" t="s">
        <v>84</v>
      </c>
      <c r="B109" s="139"/>
      <c r="C109" s="106" t="s">
        <v>93</v>
      </c>
      <c r="D109" s="106" t="s">
        <v>86</v>
      </c>
      <c r="E109" s="106" t="s">
        <v>87</v>
      </c>
      <c r="F109" s="106" t="s">
        <v>88</v>
      </c>
      <c r="G109" s="106" t="s">
        <v>89</v>
      </c>
      <c r="H109" s="21" t="s">
        <v>90</v>
      </c>
      <c r="I109" s="121" t="s">
        <v>91</v>
      </c>
    </row>
    <row r="110" spans="1:10" ht="15" customHeight="1" x14ac:dyDescent="0.25">
      <c r="A110" s="161">
        <f>IF(I18="Não aplicável",0,I18)</f>
        <v>0</v>
      </c>
      <c r="B110" s="161"/>
      <c r="C110" s="40">
        <f>IF(I19="Não aplicável",0,I19)</f>
        <v>0</v>
      </c>
      <c r="D110" s="106">
        <v>1</v>
      </c>
      <c r="E110" s="117">
        <f>A110*C110*D110</f>
        <v>0</v>
      </c>
      <c r="F110" s="117">
        <f>E110</f>
        <v>0</v>
      </c>
      <c r="G110" s="120">
        <f>IF(I20="Não aplicável",0,I20)</f>
        <v>0</v>
      </c>
      <c r="H110" s="117">
        <f>F110*G110</f>
        <v>0</v>
      </c>
      <c r="I110" s="121">
        <f>E110-H110</f>
        <v>0</v>
      </c>
    </row>
    <row r="111" spans="1:10" ht="4.5" customHeight="1" x14ac:dyDescent="0.25">
      <c r="A111" s="42"/>
      <c r="B111" s="42"/>
      <c r="C111" s="42"/>
      <c r="D111" s="42"/>
      <c r="E111" s="25"/>
      <c r="F111" s="25"/>
      <c r="G111" s="43"/>
      <c r="H111" s="25"/>
      <c r="I111" s="44"/>
    </row>
    <row r="112" spans="1:10" ht="15" customHeight="1" x14ac:dyDescent="0.25">
      <c r="A112" s="164" t="s">
        <v>163</v>
      </c>
      <c r="B112" s="165"/>
      <c r="C112" s="165"/>
      <c r="D112" s="165"/>
      <c r="E112" s="165"/>
      <c r="F112" s="166" t="str">
        <f>A15</f>
        <v xml:space="preserve">Auxílio Alimentação </v>
      </c>
      <c r="G112" s="166"/>
      <c r="H112" s="166"/>
      <c r="I112" s="167"/>
    </row>
    <row r="113" spans="1:12" ht="23.25" customHeight="1" x14ac:dyDescent="0.25">
      <c r="A113" s="138" t="s">
        <v>84</v>
      </c>
      <c r="B113" s="138"/>
      <c r="C113" s="109" t="s">
        <v>93</v>
      </c>
      <c r="D113" s="109" t="s">
        <v>86</v>
      </c>
      <c r="E113" s="109" t="s">
        <v>87</v>
      </c>
      <c r="F113" s="109" t="s">
        <v>88</v>
      </c>
      <c r="G113" s="109" t="s">
        <v>89</v>
      </c>
      <c r="H113" s="69" t="str">
        <f>H105</f>
        <v>Valor desconto</v>
      </c>
      <c r="I113" s="70" t="s">
        <v>91</v>
      </c>
    </row>
    <row r="114" spans="1:12" ht="15" customHeight="1" x14ac:dyDescent="0.25">
      <c r="A114" s="161">
        <f>IF(I15="Não aplicável",0,I15)</f>
        <v>27.15</v>
      </c>
      <c r="B114" s="161"/>
      <c r="C114" s="40">
        <f>IF(I16="Não aplicável",0,I16)</f>
        <v>22</v>
      </c>
      <c r="D114" s="106">
        <v>1</v>
      </c>
      <c r="E114" s="117">
        <f>A114*C114*D114</f>
        <v>597.29999999999995</v>
      </c>
      <c r="F114" s="117">
        <f>E114</f>
        <v>597.29999999999995</v>
      </c>
      <c r="G114" s="120">
        <f>IF(I17="Não aplicável",0,I17)</f>
        <v>0.19</v>
      </c>
      <c r="H114" s="117">
        <f>F114*G114</f>
        <v>113.48699999999999</v>
      </c>
      <c r="I114" s="121">
        <f>E114-H114</f>
        <v>483.81299999999999</v>
      </c>
    </row>
    <row r="115" spans="1:12" ht="4.5" customHeight="1" x14ac:dyDescent="0.25"/>
    <row r="116" spans="1:12" ht="12" customHeight="1" x14ac:dyDescent="0.25">
      <c r="A116" s="162" t="s">
        <v>94</v>
      </c>
      <c r="B116" s="162"/>
      <c r="C116" s="162"/>
      <c r="D116" s="162"/>
      <c r="E116" s="162"/>
      <c r="F116" s="162"/>
      <c r="G116" s="162"/>
      <c r="H116" s="45">
        <f>H46+H91+H102</f>
        <v>2.1608682548748912</v>
      </c>
      <c r="I116" s="46">
        <f>I46+I91+I102</f>
        <v>4533.5605314981094</v>
      </c>
      <c r="J116" s="32"/>
      <c r="L116" s="32"/>
    </row>
    <row r="117" spans="1:12" s="51" customFormat="1" ht="4.5" customHeight="1" x14ac:dyDescent="0.25">
      <c r="A117" s="47"/>
      <c r="B117" s="47"/>
      <c r="C117" s="47"/>
      <c r="D117" s="47"/>
      <c r="E117" s="47"/>
      <c r="F117" s="47"/>
      <c r="G117" s="47"/>
      <c r="H117" s="48"/>
      <c r="I117" s="49"/>
      <c r="J117" s="50"/>
      <c r="L117" s="50"/>
    </row>
    <row r="118" spans="1:12" ht="11.25" customHeight="1" x14ac:dyDescent="0.25">
      <c r="A118" s="144" t="s">
        <v>95</v>
      </c>
      <c r="B118" s="144"/>
      <c r="C118" s="144"/>
      <c r="D118" s="144"/>
      <c r="E118" s="144"/>
      <c r="F118" s="144"/>
      <c r="G118" s="144"/>
      <c r="H118" s="144"/>
      <c r="I118" s="144"/>
    </row>
    <row r="119" spans="1:12" ht="33.75" customHeight="1" x14ac:dyDescent="0.25">
      <c r="A119" s="20" t="s">
        <v>31</v>
      </c>
      <c r="B119" s="145" t="s">
        <v>96</v>
      </c>
      <c r="C119" s="145"/>
      <c r="D119" s="145"/>
      <c r="E119" s="145"/>
      <c r="F119" s="145"/>
      <c r="G119" s="145"/>
      <c r="H119" s="20" t="s">
        <v>33</v>
      </c>
      <c r="I119" s="20" t="s">
        <v>34</v>
      </c>
    </row>
    <row r="120" spans="1:12" ht="15" customHeight="1" x14ac:dyDescent="0.25">
      <c r="A120" s="106">
        <v>1</v>
      </c>
      <c r="B120" s="125" t="s">
        <v>97</v>
      </c>
      <c r="C120" s="125"/>
      <c r="D120" s="125"/>
      <c r="E120" s="125"/>
      <c r="F120" s="125"/>
      <c r="G120" s="125"/>
      <c r="H120" s="21">
        <f t="shared" ref="H120:H126" si="6">I120/$I$132</f>
        <v>0</v>
      </c>
      <c r="I120" s="121">
        <v>0</v>
      </c>
    </row>
    <row r="121" spans="1:12" ht="15" customHeight="1" x14ac:dyDescent="0.25">
      <c r="A121" s="106">
        <v>2</v>
      </c>
      <c r="B121" s="124" t="s">
        <v>98</v>
      </c>
      <c r="C121" s="124"/>
      <c r="D121" s="124"/>
      <c r="E121" s="124"/>
      <c r="F121" s="124"/>
      <c r="G121" s="124"/>
      <c r="H121" s="21">
        <f t="shared" si="6"/>
        <v>0</v>
      </c>
      <c r="I121" s="121">
        <v>0</v>
      </c>
    </row>
    <row r="122" spans="1:12" ht="15" customHeight="1" x14ac:dyDescent="0.25">
      <c r="A122" s="106">
        <v>3</v>
      </c>
      <c r="B122" s="125" t="s">
        <v>99</v>
      </c>
      <c r="C122" s="125"/>
      <c r="D122" s="125"/>
      <c r="E122" s="125"/>
      <c r="F122" s="125"/>
      <c r="G122" s="125"/>
      <c r="H122" s="21">
        <f t="shared" si="6"/>
        <v>0</v>
      </c>
      <c r="I122" s="121">
        <v>0</v>
      </c>
    </row>
    <row r="123" spans="1:12" ht="15" customHeight="1" x14ac:dyDescent="0.25">
      <c r="A123" s="106">
        <v>4</v>
      </c>
      <c r="B123" s="125" t="s">
        <v>177</v>
      </c>
      <c r="C123" s="125"/>
      <c r="D123" s="125"/>
      <c r="E123" s="125"/>
      <c r="F123" s="125"/>
      <c r="G123" s="125"/>
      <c r="H123" s="21">
        <f t="shared" si="6"/>
        <v>0</v>
      </c>
      <c r="I123" s="121">
        <f>IF(F130=20%,G130,0)</f>
        <v>0</v>
      </c>
    </row>
    <row r="124" spans="1:12" ht="15" customHeight="1" x14ac:dyDescent="0.25">
      <c r="A124" s="106">
        <v>5</v>
      </c>
      <c r="B124" s="125" t="s">
        <v>179</v>
      </c>
      <c r="C124" s="125"/>
      <c r="D124" s="125"/>
      <c r="E124" s="125"/>
      <c r="F124" s="125"/>
      <c r="G124" s="125"/>
      <c r="H124" s="21">
        <f t="shared" si="6"/>
        <v>0</v>
      </c>
      <c r="I124" s="121">
        <v>0</v>
      </c>
    </row>
    <row r="125" spans="1:12" ht="15" customHeight="1" x14ac:dyDescent="0.25">
      <c r="A125" s="106">
        <v>6</v>
      </c>
      <c r="B125" s="125" t="s">
        <v>178</v>
      </c>
      <c r="C125" s="125"/>
      <c r="D125" s="125"/>
      <c r="E125" s="125"/>
      <c r="F125" s="125"/>
      <c r="G125" s="125"/>
      <c r="H125" s="21">
        <f t="shared" si="6"/>
        <v>0</v>
      </c>
      <c r="I125" s="121">
        <v>0</v>
      </c>
    </row>
    <row r="126" spans="1:12" ht="15" customHeight="1" x14ac:dyDescent="0.25">
      <c r="A126" s="106">
        <v>7</v>
      </c>
      <c r="B126" s="125" t="s">
        <v>100</v>
      </c>
      <c r="C126" s="125"/>
      <c r="D126" s="125"/>
      <c r="E126" s="125"/>
      <c r="F126" s="125"/>
      <c r="G126" s="125"/>
      <c r="H126" s="21">
        <f t="shared" si="6"/>
        <v>0</v>
      </c>
      <c r="I126" s="121">
        <v>0</v>
      </c>
    </row>
    <row r="127" spans="1:12" ht="15" customHeight="1" x14ac:dyDescent="0.25">
      <c r="A127" s="141" t="s">
        <v>101</v>
      </c>
      <c r="B127" s="141"/>
      <c r="C127" s="141"/>
      <c r="D127" s="141"/>
      <c r="E127" s="141"/>
      <c r="F127" s="141"/>
      <c r="G127" s="141"/>
      <c r="H127" s="23">
        <f>H120+H121+H122+H123+H124+H126</f>
        <v>0</v>
      </c>
      <c r="I127" s="52">
        <f>SUM(I120:I126)</f>
        <v>0</v>
      </c>
      <c r="J127" s="32"/>
    </row>
    <row r="128" spans="1:12" ht="46.5" customHeight="1" x14ac:dyDescent="0.25">
      <c r="B128" s="152" t="s">
        <v>180</v>
      </c>
      <c r="C128" s="152"/>
      <c r="D128" s="152"/>
      <c r="E128" s="152"/>
      <c r="F128" s="152"/>
      <c r="G128" s="152"/>
      <c r="H128" s="152"/>
      <c r="I128" s="152"/>
    </row>
    <row r="129" spans="1:12" ht="5.25" customHeight="1" x14ac:dyDescent="0.25"/>
    <row r="130" spans="1:12" ht="48.75" customHeight="1" x14ac:dyDescent="0.25">
      <c r="A130" s="168" t="s">
        <v>102</v>
      </c>
      <c r="B130" s="168"/>
      <c r="C130" s="168"/>
      <c r="D130" s="168"/>
      <c r="E130" s="168"/>
      <c r="F130" s="53">
        <f>I29</f>
        <v>0.1</v>
      </c>
      <c r="G130" s="54">
        <f>I132*F130</f>
        <v>434.04421678617456</v>
      </c>
      <c r="H130" s="118" t="s">
        <v>103</v>
      </c>
      <c r="I130" s="56">
        <f>I97</f>
        <v>193.11836363636365</v>
      </c>
    </row>
    <row r="131" spans="1:12" s="59" customFormat="1" ht="16.5" customHeight="1" x14ac:dyDescent="0.25">
      <c r="A131" s="169" t="s">
        <v>104</v>
      </c>
      <c r="B131" s="169"/>
      <c r="C131" s="118" t="s">
        <v>105</v>
      </c>
      <c r="D131" s="118" t="s">
        <v>106</v>
      </c>
      <c r="E131" s="118" t="s">
        <v>107</v>
      </c>
      <c r="F131" s="118" t="s">
        <v>108</v>
      </c>
      <c r="G131" s="118" t="s">
        <v>109</v>
      </c>
      <c r="H131" s="118" t="s">
        <v>110</v>
      </c>
      <c r="I131" s="57" t="s">
        <v>111</v>
      </c>
      <c r="J131" s="58"/>
    </row>
    <row r="132" spans="1:12" ht="16.5" customHeight="1" x14ac:dyDescent="0.25">
      <c r="A132" s="170">
        <f>I46</f>
        <v>2098.0272727272727</v>
      </c>
      <c r="B132" s="170"/>
      <c r="C132" s="119">
        <f>I66</f>
        <v>772.07403636363642</v>
      </c>
      <c r="D132" s="119">
        <f>I78</f>
        <v>534.87736699090908</v>
      </c>
      <c r="E132" s="119">
        <f>I85</f>
        <v>149.29562072727273</v>
      </c>
      <c r="F132" s="119">
        <f>I89</f>
        <v>196.83487105265456</v>
      </c>
      <c r="G132" s="119">
        <f>I102</f>
        <v>782.45136363636357</v>
      </c>
      <c r="H132" s="119">
        <f>A132+C132+D132+E132+F132+G132</f>
        <v>4533.5605314981094</v>
      </c>
      <c r="I132" s="119">
        <f>H132-I130</f>
        <v>4340.4421678617455</v>
      </c>
      <c r="J132" s="32"/>
    </row>
    <row r="133" spans="1:12" ht="4.5" customHeight="1" x14ac:dyDescent="0.25">
      <c r="A133" s="27"/>
      <c r="B133" s="171"/>
      <c r="C133" s="171"/>
      <c r="D133" s="171"/>
      <c r="E133" s="171"/>
      <c r="F133" s="171"/>
      <c r="G133" s="171"/>
      <c r="H133" s="171"/>
      <c r="I133" s="171"/>
    </row>
    <row r="134" spans="1:12" ht="33.75" customHeight="1" x14ac:dyDescent="0.25">
      <c r="A134" s="20" t="s">
        <v>40</v>
      </c>
      <c r="B134" s="145" t="s">
        <v>112</v>
      </c>
      <c r="C134" s="145"/>
      <c r="D134" s="145"/>
      <c r="E134" s="145"/>
      <c r="F134" s="145"/>
      <c r="G134" s="145"/>
      <c r="H134" s="20" t="s">
        <v>33</v>
      </c>
      <c r="I134" s="20" t="s">
        <v>34</v>
      </c>
    </row>
    <row r="135" spans="1:12" ht="15" customHeight="1" x14ac:dyDescent="0.25">
      <c r="A135" s="106">
        <v>1</v>
      </c>
      <c r="B135" s="125" t="s">
        <v>113</v>
      </c>
      <c r="C135" s="125"/>
      <c r="D135" s="125"/>
      <c r="E135" s="125"/>
      <c r="F135" s="125"/>
      <c r="G135" s="125"/>
      <c r="H135" s="21">
        <f>I135/$I$145</f>
        <v>0</v>
      </c>
      <c r="I135" s="121">
        <v>0</v>
      </c>
    </row>
    <row r="136" spans="1:12" ht="15" customHeight="1" x14ac:dyDescent="0.25">
      <c r="A136" s="106">
        <v>2</v>
      </c>
      <c r="B136" s="125" t="s">
        <v>114</v>
      </c>
      <c r="C136" s="125"/>
      <c r="D136" s="125"/>
      <c r="E136" s="125"/>
      <c r="F136" s="125"/>
      <c r="G136" s="125"/>
      <c r="H136" s="21">
        <f>I136/$I$145</f>
        <v>0</v>
      </c>
      <c r="I136" s="121">
        <v>0</v>
      </c>
    </row>
    <row r="137" spans="1:12" ht="35.65" customHeight="1" x14ac:dyDescent="0.25">
      <c r="A137" s="141" t="s">
        <v>166</v>
      </c>
      <c r="B137" s="141"/>
      <c r="C137" s="141"/>
      <c r="D137" s="141"/>
      <c r="E137" s="141"/>
      <c r="F137" s="141"/>
      <c r="G137" s="141"/>
      <c r="H137" s="23">
        <f>H135+H136</f>
        <v>0</v>
      </c>
      <c r="I137" s="24">
        <f>SUM(I135:I136)</f>
        <v>0</v>
      </c>
    </row>
    <row r="138" spans="1:12" ht="4.5" customHeight="1" x14ac:dyDescent="0.25"/>
    <row r="139" spans="1:12" ht="33.75" customHeight="1" x14ac:dyDescent="0.25">
      <c r="A139" s="20" t="s">
        <v>52</v>
      </c>
      <c r="B139" s="145" t="s">
        <v>115</v>
      </c>
      <c r="C139" s="145"/>
      <c r="D139" s="145"/>
      <c r="E139" s="145"/>
      <c r="F139" s="145"/>
      <c r="G139" s="145"/>
      <c r="H139" s="20" t="s">
        <v>33</v>
      </c>
      <c r="I139" s="20" t="s">
        <v>34</v>
      </c>
    </row>
    <row r="140" spans="1:12" ht="15" customHeight="1" x14ac:dyDescent="0.25">
      <c r="A140" s="106">
        <v>1</v>
      </c>
      <c r="B140" s="125" t="s">
        <v>115</v>
      </c>
      <c r="C140" s="125"/>
      <c r="D140" s="125"/>
      <c r="E140" s="125"/>
      <c r="F140" s="125"/>
      <c r="G140" s="125"/>
      <c r="H140" s="21">
        <f>I140/I145</f>
        <v>0</v>
      </c>
      <c r="I140" s="121">
        <v>0</v>
      </c>
    </row>
    <row r="141" spans="1:12" ht="36.6" customHeight="1" x14ac:dyDescent="0.25">
      <c r="A141" s="141" t="s">
        <v>165</v>
      </c>
      <c r="B141" s="141"/>
      <c r="C141" s="141"/>
      <c r="D141" s="141"/>
      <c r="E141" s="141"/>
      <c r="F141" s="141"/>
      <c r="G141" s="141"/>
      <c r="H141" s="23">
        <f>H140</f>
        <v>0</v>
      </c>
      <c r="I141" s="24">
        <f>I140</f>
        <v>0</v>
      </c>
      <c r="J141" s="32"/>
      <c r="K141" s="32"/>
      <c r="L141" s="2"/>
    </row>
    <row r="142" spans="1:12" ht="4.5" customHeight="1" x14ac:dyDescent="0.25">
      <c r="A142" s="26"/>
      <c r="B142" s="26"/>
      <c r="C142" s="26"/>
      <c r="D142" s="26"/>
      <c r="E142" s="26"/>
      <c r="F142" s="26"/>
      <c r="G142" s="26"/>
      <c r="H142" s="33"/>
      <c r="I142" s="34"/>
    </row>
    <row r="143" spans="1:12" ht="39" customHeight="1" x14ac:dyDescent="0.25">
      <c r="A143" s="172" t="s">
        <v>116</v>
      </c>
      <c r="B143" s="172"/>
      <c r="C143" s="172"/>
      <c r="D143" s="172"/>
      <c r="E143" s="172"/>
      <c r="F143" s="53">
        <v>0.18</v>
      </c>
      <c r="G143" s="54">
        <f>I145*F143</f>
        <v>781.27959021511413</v>
      </c>
      <c r="H143" s="118" t="s">
        <v>103</v>
      </c>
      <c r="I143" s="56">
        <f>I97</f>
        <v>193.11836363636365</v>
      </c>
      <c r="L143" s="2"/>
    </row>
    <row r="144" spans="1:12" s="59" customFormat="1" ht="16.5" customHeight="1" x14ac:dyDescent="0.25">
      <c r="A144" s="169" t="s">
        <v>104</v>
      </c>
      <c r="B144" s="169"/>
      <c r="C144" s="118" t="s">
        <v>105</v>
      </c>
      <c r="D144" s="118" t="s">
        <v>106</v>
      </c>
      <c r="E144" s="118" t="s">
        <v>107</v>
      </c>
      <c r="F144" s="118" t="s">
        <v>108</v>
      </c>
      <c r="G144" s="118" t="s">
        <v>109</v>
      </c>
      <c r="H144" s="118" t="s">
        <v>110</v>
      </c>
      <c r="I144" s="57" t="s">
        <v>111</v>
      </c>
      <c r="J144" s="58"/>
      <c r="L144" s="58"/>
    </row>
    <row r="145" spans="1:12" ht="16.5" customHeight="1" x14ac:dyDescent="0.25">
      <c r="A145" s="170">
        <f>I46</f>
        <v>2098.0272727272727</v>
      </c>
      <c r="B145" s="170"/>
      <c r="C145" s="119">
        <f>I66</f>
        <v>772.07403636363642</v>
      </c>
      <c r="D145" s="119">
        <f>I78</f>
        <v>534.87736699090908</v>
      </c>
      <c r="E145" s="119">
        <f>I85</f>
        <v>149.29562072727273</v>
      </c>
      <c r="F145" s="119">
        <f>I89</f>
        <v>196.83487105265456</v>
      </c>
      <c r="G145" s="119">
        <f>I102</f>
        <v>782.45136363636357</v>
      </c>
      <c r="H145" s="119">
        <f>A145+C145+D145+E145+F145+G145</f>
        <v>4533.5605314981094</v>
      </c>
      <c r="I145" s="119">
        <f>H145-I143</f>
        <v>4340.4421678617455</v>
      </c>
      <c r="J145" s="32"/>
      <c r="L145" s="2"/>
    </row>
    <row r="146" spans="1:12" ht="4.5" customHeight="1" x14ac:dyDescent="0.25"/>
    <row r="147" spans="1:12" ht="12" customHeight="1" x14ac:dyDescent="0.25">
      <c r="A147" s="162" t="s">
        <v>117</v>
      </c>
      <c r="B147" s="162"/>
      <c r="C147" s="162"/>
      <c r="D147" s="162"/>
      <c r="E147" s="162"/>
      <c r="F147" s="162"/>
      <c r="G147" s="162"/>
      <c r="H147" s="45">
        <f>H127+H137+H141</f>
        <v>0</v>
      </c>
      <c r="I147" s="46">
        <f>I127+I137+I141</f>
        <v>0</v>
      </c>
    </row>
    <row r="148" spans="1:12" ht="4.5" customHeight="1" x14ac:dyDescent="0.25"/>
    <row r="149" spans="1:12" ht="11.25" customHeight="1" x14ac:dyDescent="0.25">
      <c r="A149" s="144" t="s">
        <v>118</v>
      </c>
      <c r="B149" s="144"/>
      <c r="C149" s="144"/>
      <c r="D149" s="144"/>
      <c r="E149" s="144"/>
      <c r="F149" s="144"/>
      <c r="G149" s="144"/>
      <c r="H149" s="144"/>
      <c r="I149" s="144"/>
    </row>
    <row r="150" spans="1:12" ht="33.75" customHeight="1" x14ac:dyDescent="0.25">
      <c r="A150" s="20" t="s">
        <v>31</v>
      </c>
      <c r="B150" s="145" t="s">
        <v>203</v>
      </c>
      <c r="C150" s="145"/>
      <c r="D150" s="145"/>
      <c r="E150" s="145"/>
      <c r="F150" s="145"/>
      <c r="G150" s="145"/>
      <c r="H150" s="20" t="s">
        <v>33</v>
      </c>
      <c r="I150" s="20" t="s">
        <v>34</v>
      </c>
    </row>
    <row r="151" spans="1:12" ht="15" customHeight="1" x14ac:dyDescent="0.25">
      <c r="A151" s="106">
        <v>1</v>
      </c>
      <c r="B151" s="125" t="s">
        <v>119</v>
      </c>
      <c r="C151" s="125"/>
      <c r="D151" s="125"/>
      <c r="E151" s="125"/>
      <c r="F151" s="125"/>
      <c r="G151" s="125"/>
      <c r="H151" s="21">
        <f>I151/$I$116</f>
        <v>7.492795389048991E-3</v>
      </c>
      <c r="I151" s="121">
        <f>($D$161/$E$162)*H161</f>
        <v>33.969041446383528</v>
      </c>
    </row>
    <row r="152" spans="1:12" ht="15" customHeight="1" x14ac:dyDescent="0.25">
      <c r="A152" s="106">
        <v>2</v>
      </c>
      <c r="B152" s="125" t="s">
        <v>120</v>
      </c>
      <c r="C152" s="125"/>
      <c r="D152" s="125"/>
      <c r="E152" s="125"/>
      <c r="F152" s="125"/>
      <c r="G152" s="125"/>
      <c r="H152" s="21">
        <f>I152/$I$116</f>
        <v>3.4582132564841501E-2</v>
      </c>
      <c r="I152" s="121">
        <f>($D$161/$E$162)*H162</f>
        <v>156.7801912910009</v>
      </c>
    </row>
    <row r="153" spans="1:12" ht="15" customHeight="1" x14ac:dyDescent="0.25">
      <c r="A153" s="106">
        <v>3</v>
      </c>
      <c r="B153" s="125" t="s">
        <v>11</v>
      </c>
      <c r="C153" s="125"/>
      <c r="D153" s="125"/>
      <c r="E153" s="125"/>
      <c r="F153" s="125"/>
      <c r="G153" s="125"/>
      <c r="H153" s="21">
        <f>I153/$I$116</f>
        <v>4.6109510086455335E-2</v>
      </c>
      <c r="I153" s="121">
        <f>($D$161/$E$162)*H163</f>
        <v>209.04025505466788</v>
      </c>
    </row>
    <row r="154" spans="1:12" ht="15" customHeight="1" x14ac:dyDescent="0.25">
      <c r="A154" s="106">
        <v>4</v>
      </c>
      <c r="B154" s="125" t="s">
        <v>205</v>
      </c>
      <c r="C154" s="125"/>
      <c r="D154" s="125"/>
      <c r="E154" s="125"/>
      <c r="F154" s="125"/>
      <c r="G154" s="125"/>
      <c r="H154" s="21">
        <f>I154/$I$116</f>
        <v>0</v>
      </c>
      <c r="I154" s="121">
        <f>($D$161/$E$162)*G164</f>
        <v>0</v>
      </c>
    </row>
    <row r="155" spans="1:12" ht="15" customHeight="1" x14ac:dyDescent="0.25">
      <c r="A155" s="106">
        <v>5</v>
      </c>
      <c r="B155" s="125" t="s">
        <v>121</v>
      </c>
      <c r="C155" s="125"/>
      <c r="D155" s="125"/>
      <c r="E155" s="125"/>
      <c r="F155" s="125"/>
      <c r="G155" s="125"/>
      <c r="H155" s="21">
        <f>I155/$I$116</f>
        <v>0</v>
      </c>
      <c r="I155" s="121">
        <f>($D$161/$E$162)*G165</f>
        <v>0</v>
      </c>
    </row>
    <row r="156" spans="1:12" ht="15" customHeight="1" x14ac:dyDescent="0.25">
      <c r="A156" s="141" t="s">
        <v>122</v>
      </c>
      <c r="B156" s="141"/>
      <c r="C156" s="141"/>
      <c r="D156" s="141"/>
      <c r="E156" s="141"/>
      <c r="F156" s="141"/>
      <c r="G156" s="141"/>
      <c r="H156" s="23">
        <f>H151+H152+H153+H154+H155</f>
        <v>8.8184438040345828E-2</v>
      </c>
      <c r="I156" s="24">
        <f>SUM(I151:I155)</f>
        <v>399.78948779205234</v>
      </c>
    </row>
    <row r="157" spans="1:12" ht="11.25" customHeight="1" x14ac:dyDescent="0.25">
      <c r="A157" s="104" t="s">
        <v>124</v>
      </c>
      <c r="B157" s="152" t="s">
        <v>123</v>
      </c>
      <c r="C157" s="152"/>
      <c r="D157" s="152"/>
      <c r="E157" s="152"/>
      <c r="F157" s="152"/>
      <c r="G157" s="152"/>
      <c r="H157" s="152"/>
      <c r="I157" s="152"/>
    </row>
    <row r="158" spans="1:12" ht="18.75" customHeight="1" x14ac:dyDescent="0.25">
      <c r="A158" s="104" t="s">
        <v>204</v>
      </c>
      <c r="B158" s="173" t="s">
        <v>125</v>
      </c>
      <c r="C158" s="173"/>
      <c r="D158" s="173"/>
      <c r="E158" s="173"/>
      <c r="F158" s="173"/>
      <c r="G158" s="173"/>
      <c r="H158" s="173"/>
      <c r="I158" s="173"/>
    </row>
    <row r="159" spans="1:12" ht="13.5" customHeight="1" x14ac:dyDescent="0.25">
      <c r="A159" s="157" t="s">
        <v>126</v>
      </c>
      <c r="B159" s="157"/>
      <c r="C159" s="157"/>
      <c r="D159" s="157"/>
      <c r="E159" s="157"/>
      <c r="F159" s="157"/>
      <c r="G159" s="157"/>
      <c r="H159" s="157"/>
      <c r="I159" s="157"/>
    </row>
    <row r="160" spans="1:12" ht="13.5" customHeight="1" x14ac:dyDescent="0.25">
      <c r="A160" s="225" t="s">
        <v>127</v>
      </c>
      <c r="B160" s="225"/>
      <c r="C160" s="219" t="s">
        <v>128</v>
      </c>
      <c r="D160" s="227" t="s">
        <v>129</v>
      </c>
      <c r="E160" s="227"/>
      <c r="F160" s="219" t="s">
        <v>130</v>
      </c>
      <c r="G160" s="214" t="s">
        <v>131</v>
      </c>
      <c r="H160" s="206" t="s">
        <v>132</v>
      </c>
      <c r="I160" s="206"/>
    </row>
    <row r="161" spans="1:10" ht="13.5" customHeight="1" x14ac:dyDescent="0.25">
      <c r="A161" s="228">
        <f>I116</f>
        <v>4533.5605314981094</v>
      </c>
      <c r="B161" s="228"/>
      <c r="C161" s="229">
        <f>I147</f>
        <v>0</v>
      </c>
      <c r="D161" s="226">
        <f>A161+C161</f>
        <v>4533.5605314981094</v>
      </c>
      <c r="E161" s="226"/>
      <c r="F161" s="219" t="str">
        <f>B151</f>
        <v>PIS</v>
      </c>
      <c r="G161" s="217">
        <v>1.6500000000000001E-2</v>
      </c>
      <c r="H161" s="207">
        <v>6.4999999999999997E-3</v>
      </c>
      <c r="I161" s="207"/>
      <c r="J161" s="32"/>
    </row>
    <row r="162" spans="1:10" ht="13.5" customHeight="1" x14ac:dyDescent="0.25">
      <c r="A162" s="213" t="s">
        <v>133</v>
      </c>
      <c r="B162" s="213"/>
      <c r="C162" s="214">
        <v>1</v>
      </c>
      <c r="D162" s="215">
        <f>G166/1</f>
        <v>0.13250000000000001</v>
      </c>
      <c r="E162" s="216">
        <f>C162-D162</f>
        <v>0.86749999999999994</v>
      </c>
      <c r="F162" s="219" t="str">
        <f>B152</f>
        <v>COFINS</v>
      </c>
      <c r="G162" s="217">
        <v>7.5999999999999998E-2</v>
      </c>
      <c r="H162" s="207">
        <v>0.03</v>
      </c>
      <c r="I162" s="207"/>
    </row>
    <row r="163" spans="1:10" ht="13.5" customHeight="1" x14ac:dyDescent="0.25">
      <c r="A163" s="209" t="s">
        <v>134</v>
      </c>
      <c r="B163" s="209"/>
      <c r="C163" s="210">
        <v>1</v>
      </c>
      <c r="D163" s="211">
        <f>H166</f>
        <v>7.6499999999999999E-2</v>
      </c>
      <c r="E163" s="212">
        <f>C163-D163</f>
        <v>0.92349999999999999</v>
      </c>
      <c r="F163" s="219" t="str">
        <f>B153</f>
        <v>ISS</v>
      </c>
      <c r="G163" s="217">
        <f>I11</f>
        <v>0.04</v>
      </c>
      <c r="H163" s="207">
        <f>I11</f>
        <v>0.04</v>
      </c>
      <c r="I163" s="207"/>
    </row>
    <row r="164" spans="1:10" ht="13.5" customHeight="1" x14ac:dyDescent="0.25">
      <c r="A164" s="222" t="s">
        <v>135</v>
      </c>
      <c r="B164" s="222"/>
      <c r="C164" s="219">
        <v>1</v>
      </c>
      <c r="D164" s="223">
        <v>0.09</v>
      </c>
      <c r="E164" s="224">
        <f>C164-D164</f>
        <v>0.91</v>
      </c>
      <c r="F164" s="219" t="s">
        <v>136</v>
      </c>
      <c r="G164" s="217">
        <v>0</v>
      </c>
      <c r="H164" s="207">
        <v>0</v>
      </c>
      <c r="I164" s="207"/>
    </row>
    <row r="165" spans="1:10" ht="13.5" customHeight="1" x14ac:dyDescent="0.25">
      <c r="A165" s="230" t="s">
        <v>137</v>
      </c>
      <c r="B165" s="230" t="s">
        <v>138</v>
      </c>
      <c r="C165" s="230"/>
      <c r="D165" s="230"/>
      <c r="E165" s="230"/>
      <c r="F165" s="220" t="s">
        <v>207</v>
      </c>
      <c r="G165" s="217">
        <v>0</v>
      </c>
      <c r="H165" s="207">
        <v>0</v>
      </c>
      <c r="I165" s="207"/>
    </row>
    <row r="166" spans="1:10" ht="18" customHeight="1" x14ac:dyDescent="0.25">
      <c r="A166" s="230"/>
      <c r="B166" s="230"/>
      <c r="C166" s="230"/>
      <c r="D166" s="230"/>
      <c r="E166" s="230"/>
      <c r="F166" s="221" t="s">
        <v>139</v>
      </c>
      <c r="G166" s="218">
        <f>SUM(G161:G165)</f>
        <v>0.13250000000000001</v>
      </c>
      <c r="H166" s="208">
        <f>SUM(H161:I165)</f>
        <v>7.6499999999999999E-2</v>
      </c>
      <c r="I166" s="208"/>
    </row>
    <row r="167" spans="1:10" ht="18" customHeight="1" x14ac:dyDescent="0.25">
      <c r="A167" s="104" t="s">
        <v>206</v>
      </c>
      <c r="B167" s="173" t="s">
        <v>141</v>
      </c>
      <c r="C167" s="173"/>
      <c r="D167" s="173"/>
      <c r="E167" s="173"/>
      <c r="F167" s="173"/>
      <c r="G167" s="173"/>
      <c r="H167" s="173"/>
      <c r="I167" s="173"/>
    </row>
    <row r="168" spans="1:10" ht="4.5" customHeight="1" x14ac:dyDescent="0.25">
      <c r="A168" s="63"/>
      <c r="B168" s="178"/>
      <c r="C168" s="178"/>
      <c r="D168" s="178"/>
      <c r="E168" s="178"/>
      <c r="F168" s="178"/>
      <c r="G168" s="178"/>
      <c r="H168" s="178"/>
      <c r="I168" s="178"/>
    </row>
    <row r="169" spans="1:10" ht="12" customHeight="1" x14ac:dyDescent="0.25">
      <c r="A169" s="162" t="s">
        <v>142</v>
      </c>
      <c r="B169" s="162"/>
      <c r="C169" s="162"/>
      <c r="D169" s="162"/>
      <c r="E169" s="162"/>
      <c r="F169" s="162"/>
      <c r="G169" s="162"/>
      <c r="H169" s="45">
        <f>H156</f>
        <v>8.8184438040345828E-2</v>
      </c>
      <c r="I169" s="46">
        <f>I156</f>
        <v>399.78948779205234</v>
      </c>
    </row>
    <row r="170" spans="1:10" ht="4.5" customHeight="1" x14ac:dyDescent="0.25"/>
    <row r="171" spans="1:10" ht="11.25" customHeight="1" x14ac:dyDescent="0.25">
      <c r="A171" s="179" t="s">
        <v>143</v>
      </c>
      <c r="B171" s="179"/>
      <c r="C171" s="179"/>
      <c r="D171" s="179"/>
      <c r="E171" s="179"/>
      <c r="F171" s="179"/>
      <c r="G171" s="179"/>
      <c r="H171" s="179"/>
      <c r="I171" s="179"/>
    </row>
    <row r="172" spans="1:10" ht="11.25" customHeight="1" x14ac:dyDescent="0.25">
      <c r="A172" s="144" t="s">
        <v>30</v>
      </c>
      <c r="B172" s="144"/>
      <c r="C172" s="144"/>
      <c r="D172" s="144"/>
      <c r="E172" s="144"/>
      <c r="F172" s="144"/>
      <c r="G172" s="144"/>
      <c r="H172" s="144"/>
      <c r="I172" s="144"/>
    </row>
    <row r="173" spans="1:10" ht="15" customHeight="1" x14ac:dyDescent="0.25">
      <c r="A173" s="106">
        <v>1</v>
      </c>
      <c r="B173" s="125" t="s">
        <v>144</v>
      </c>
      <c r="C173" s="125"/>
      <c r="D173" s="125"/>
      <c r="E173" s="125"/>
      <c r="F173" s="125"/>
      <c r="G173" s="125"/>
      <c r="H173" s="21">
        <f>I173/$G$196</f>
        <v>0.4252743601252012</v>
      </c>
      <c r="I173" s="64">
        <f>I46</f>
        <v>2098.0272727272727</v>
      </c>
    </row>
    <row r="174" spans="1:10" ht="15" customHeight="1" x14ac:dyDescent="0.25">
      <c r="A174" s="106">
        <v>2</v>
      </c>
      <c r="B174" s="125" t="s">
        <v>145</v>
      </c>
      <c r="C174" s="125"/>
      <c r="D174" s="125"/>
      <c r="E174" s="125"/>
      <c r="F174" s="125"/>
      <c r="G174" s="125"/>
      <c r="H174" s="21">
        <f>I174/$G$196</f>
        <v>0.33508303458515348</v>
      </c>
      <c r="I174" s="64">
        <f>I66+I78+I85+I89</f>
        <v>1653.0818951344729</v>
      </c>
    </row>
    <row r="175" spans="1:10" ht="15" customHeight="1" x14ac:dyDescent="0.25">
      <c r="A175" s="106">
        <v>3</v>
      </c>
      <c r="B175" s="125" t="s">
        <v>146</v>
      </c>
      <c r="C175" s="125"/>
      <c r="D175" s="125"/>
      <c r="E175" s="125"/>
      <c r="F175" s="125"/>
      <c r="G175" s="125"/>
      <c r="H175" s="21">
        <f>I175/$G$196</f>
        <v>0.15860446969642489</v>
      </c>
      <c r="I175" s="64">
        <f>I102</f>
        <v>782.45136363636357</v>
      </c>
    </row>
    <row r="176" spans="1:10" s="26" customFormat="1" ht="15" customHeight="1" x14ac:dyDescent="0.25">
      <c r="A176" s="162" t="s">
        <v>147</v>
      </c>
      <c r="B176" s="162"/>
      <c r="C176" s="162"/>
      <c r="D176" s="162"/>
      <c r="E176" s="162"/>
      <c r="F176" s="162"/>
      <c r="G176" s="162"/>
      <c r="H176" s="45">
        <f>H173+H174+H175</f>
        <v>0.91896186440677963</v>
      </c>
      <c r="I176" s="46">
        <f>SUM(I173:I175)</f>
        <v>4533.5605314981094</v>
      </c>
      <c r="J176" s="33"/>
    </row>
    <row r="177" spans="1:11" ht="4.5" customHeight="1" x14ac:dyDescent="0.25"/>
    <row r="178" spans="1:11" ht="11.25" customHeight="1" x14ac:dyDescent="0.25">
      <c r="A178" s="144" t="s">
        <v>95</v>
      </c>
      <c r="B178" s="144"/>
      <c r="C178" s="144"/>
      <c r="D178" s="144"/>
      <c r="E178" s="144"/>
      <c r="F178" s="144"/>
      <c r="G178" s="144"/>
      <c r="H178" s="144"/>
      <c r="I178" s="144"/>
    </row>
    <row r="179" spans="1:11" ht="15" customHeight="1" x14ac:dyDescent="0.25">
      <c r="A179" s="106">
        <v>1</v>
      </c>
      <c r="B179" s="125" t="s">
        <v>148</v>
      </c>
      <c r="C179" s="125"/>
      <c r="D179" s="125"/>
      <c r="E179" s="125"/>
      <c r="F179" s="125"/>
      <c r="G179" s="125"/>
      <c r="H179" s="21">
        <f>I179/$G$196</f>
        <v>0</v>
      </c>
      <c r="I179" s="121">
        <f>I127</f>
        <v>0</v>
      </c>
    </row>
    <row r="180" spans="1:11" ht="15" customHeight="1" x14ac:dyDescent="0.25">
      <c r="A180" s="106">
        <v>2</v>
      </c>
      <c r="B180" s="125" t="s">
        <v>149</v>
      </c>
      <c r="C180" s="125"/>
      <c r="D180" s="125"/>
      <c r="E180" s="125"/>
      <c r="F180" s="125"/>
      <c r="G180" s="125"/>
      <c r="H180" s="21">
        <f>I180/$G$196</f>
        <v>0</v>
      </c>
      <c r="I180" s="121">
        <f>I137</f>
        <v>0</v>
      </c>
    </row>
    <row r="181" spans="1:11" ht="15" customHeight="1" x14ac:dyDescent="0.25">
      <c r="A181" s="106">
        <v>3</v>
      </c>
      <c r="B181" s="125" t="s">
        <v>150</v>
      </c>
      <c r="C181" s="125"/>
      <c r="D181" s="125"/>
      <c r="E181" s="125"/>
      <c r="F181" s="125"/>
      <c r="G181" s="125"/>
      <c r="H181" s="21">
        <f>I181/$G$196</f>
        <v>0</v>
      </c>
      <c r="I181" s="121">
        <f>I141</f>
        <v>0</v>
      </c>
    </row>
    <row r="182" spans="1:11" ht="15" customHeight="1" x14ac:dyDescent="0.25">
      <c r="A182" s="162" t="s">
        <v>151</v>
      </c>
      <c r="B182" s="162"/>
      <c r="C182" s="162"/>
      <c r="D182" s="162"/>
      <c r="E182" s="162"/>
      <c r="F182" s="162"/>
      <c r="G182" s="162"/>
      <c r="H182" s="45">
        <f>H179+H180+H181</f>
        <v>0</v>
      </c>
      <c r="I182" s="46">
        <f>I179+I180+I181</f>
        <v>0</v>
      </c>
    </row>
    <row r="183" spans="1:11" ht="4.5" customHeight="1" x14ac:dyDescent="0.25"/>
    <row r="184" spans="1:11" ht="11.25" customHeight="1" x14ac:dyDescent="0.25">
      <c r="A184" s="144" t="s">
        <v>118</v>
      </c>
      <c r="B184" s="144"/>
      <c r="C184" s="144"/>
      <c r="D184" s="144"/>
      <c r="E184" s="144"/>
      <c r="F184" s="144"/>
      <c r="G184" s="144"/>
      <c r="H184" s="144"/>
      <c r="I184" s="144"/>
    </row>
    <row r="185" spans="1:11" ht="15" customHeight="1" x14ac:dyDescent="0.25">
      <c r="A185" s="106">
        <v>1</v>
      </c>
      <c r="B185" s="125" t="s">
        <v>152</v>
      </c>
      <c r="C185" s="125"/>
      <c r="D185" s="125"/>
      <c r="E185" s="125"/>
      <c r="F185" s="125"/>
      <c r="G185" s="125"/>
      <c r="H185" s="21">
        <f>I185/$G$196</f>
        <v>8.1038135593220345E-2</v>
      </c>
      <c r="I185" s="121">
        <f>I156</f>
        <v>399.78948779205234</v>
      </c>
    </row>
    <row r="186" spans="1:11" ht="15" customHeight="1" x14ac:dyDescent="0.25">
      <c r="A186" s="162" t="s">
        <v>153</v>
      </c>
      <c r="B186" s="162"/>
      <c r="C186" s="162"/>
      <c r="D186" s="162"/>
      <c r="E186" s="162"/>
      <c r="F186" s="162"/>
      <c r="G186" s="162"/>
      <c r="H186" s="45">
        <f>H185</f>
        <v>8.1038135593220345E-2</v>
      </c>
      <c r="I186" s="46">
        <f>I156</f>
        <v>399.78948779205234</v>
      </c>
      <c r="K186" s="39"/>
    </row>
    <row r="187" spans="1:11" ht="4.5" customHeight="1" x14ac:dyDescent="0.25"/>
    <row r="188" spans="1:11" ht="11.25" customHeight="1" x14ac:dyDescent="0.25">
      <c r="A188" s="184" t="s">
        <v>174</v>
      </c>
      <c r="B188" s="184"/>
      <c r="C188" s="184"/>
      <c r="D188" s="184"/>
      <c r="E188" s="184"/>
      <c r="F188" s="184"/>
      <c r="G188" s="184"/>
      <c r="H188" s="184"/>
      <c r="I188" s="184"/>
    </row>
    <row r="189" spans="1:11" ht="4.9000000000000004" customHeight="1" x14ac:dyDescent="0.25">
      <c r="A189" s="180"/>
      <c r="B189" s="180"/>
      <c r="C189" s="180"/>
      <c r="D189" s="180"/>
      <c r="E189" s="180"/>
      <c r="F189" s="180"/>
      <c r="G189" s="180"/>
      <c r="H189" s="180"/>
      <c r="I189" s="180"/>
    </row>
    <row r="190" spans="1:11" ht="22.5" customHeight="1" x14ac:dyDescent="0.25">
      <c r="A190" s="181" t="s">
        <v>187</v>
      </c>
      <c r="B190" s="182"/>
      <c r="C190" s="182"/>
      <c r="D190" s="182"/>
      <c r="E190" s="182"/>
      <c r="F190" s="182"/>
      <c r="G190" s="182"/>
      <c r="H190" s="183"/>
      <c r="I190" s="87">
        <f>I123*H196</f>
        <v>0</v>
      </c>
    </row>
    <row r="191" spans="1:11" ht="4.5" customHeight="1" x14ac:dyDescent="0.25">
      <c r="A191" s="107"/>
      <c r="B191" s="107"/>
      <c r="C191" s="107"/>
      <c r="D191" s="107"/>
      <c r="E191" s="107"/>
      <c r="F191" s="107"/>
      <c r="G191" s="88"/>
      <c r="H191" s="88"/>
      <c r="I191" s="88"/>
    </row>
    <row r="192" spans="1:11" ht="40.5" customHeight="1" x14ac:dyDescent="0.25">
      <c r="A192" s="184" t="s">
        <v>172</v>
      </c>
      <c r="B192" s="184"/>
      <c r="C192" s="184"/>
      <c r="D192" s="184"/>
      <c r="E192" s="184"/>
      <c r="F192" s="181"/>
      <c r="G192" s="185" t="s">
        <v>176</v>
      </c>
      <c r="H192" s="186"/>
      <c r="I192" s="187"/>
    </row>
    <row r="193" spans="1:9" ht="11.25" customHeight="1" x14ac:dyDescent="0.25">
      <c r="A193" s="184"/>
      <c r="B193" s="184"/>
      <c r="C193" s="184"/>
      <c r="D193" s="184"/>
      <c r="E193" s="184"/>
      <c r="F193" s="184"/>
      <c r="G193" s="89"/>
      <c r="H193" s="90"/>
      <c r="I193" s="91">
        <f>((H70+H76+H77+H82+H83+H84)+((H70+H76+H77+H82+H83+H84)*H66))*I46*H196</f>
        <v>807.78714334232734</v>
      </c>
    </row>
    <row r="194" spans="1:9" ht="4.9000000000000004" customHeight="1" x14ac:dyDescent="0.25">
      <c r="A194" s="180"/>
      <c r="B194" s="180"/>
      <c r="C194" s="180"/>
      <c r="D194" s="180"/>
      <c r="E194" s="180"/>
      <c r="F194" s="180"/>
      <c r="G194" s="180"/>
      <c r="H194" s="180"/>
      <c r="I194" s="180"/>
    </row>
    <row r="195" spans="1:9" ht="35.450000000000003" customHeight="1" x14ac:dyDescent="0.25">
      <c r="A195" s="188" t="s">
        <v>173</v>
      </c>
      <c r="B195" s="189"/>
      <c r="C195" s="189"/>
      <c r="D195" s="189"/>
      <c r="E195" s="189"/>
      <c r="F195" s="190"/>
      <c r="G195" s="73" t="s">
        <v>154</v>
      </c>
      <c r="H195" s="73" t="s">
        <v>155</v>
      </c>
      <c r="I195" s="73" t="s">
        <v>156</v>
      </c>
    </row>
    <row r="196" spans="1:9" ht="14.45" customHeight="1" x14ac:dyDescent="0.25">
      <c r="A196" s="191"/>
      <c r="B196" s="192"/>
      <c r="C196" s="192"/>
      <c r="D196" s="192"/>
      <c r="E196" s="192"/>
      <c r="F196" s="193"/>
      <c r="G196" s="81">
        <f>I176+I182+I186</f>
        <v>4933.350019290162</v>
      </c>
      <c r="H196" s="108">
        <f>IF(D6="12x36",2,1)</f>
        <v>1</v>
      </c>
      <c r="I196" s="82">
        <f>G196*H196</f>
        <v>4933.350019290162</v>
      </c>
    </row>
  </sheetData>
  <mergeCells count="183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5:B105"/>
    <mergeCell ref="A106:B106"/>
    <mergeCell ref="A108:I108"/>
    <mergeCell ref="A109:B109"/>
    <mergeCell ref="A110:B110"/>
    <mergeCell ref="A112:E112"/>
    <mergeCell ref="F112:I112"/>
    <mergeCell ref="B99:G99"/>
    <mergeCell ref="B100:G100"/>
    <mergeCell ref="B101:G101"/>
    <mergeCell ref="A102:G102"/>
    <mergeCell ref="B103:G103"/>
    <mergeCell ref="A104:I104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96"/>
  <sheetViews>
    <sheetView showGridLines="0" view="pageBreakPreview" topLeftCell="A139" zoomScale="130" zoomScaleNormal="130" zoomScaleSheetLayoutView="130" zoomScalePageLayoutView="130" workbookViewId="0">
      <selection activeCell="K150" sqref="K150"/>
    </sheetView>
  </sheetViews>
  <sheetFormatPr defaultColWidth="9.28515625" defaultRowHeight="11.25" x14ac:dyDescent="0.25"/>
  <cols>
    <col min="1" max="1" width="2.7109375" style="110" customWidth="1"/>
    <col min="2" max="2" width="11.42578125" style="110" customWidth="1"/>
    <col min="3" max="3" width="12.28515625" style="110" customWidth="1"/>
    <col min="4" max="4" width="12.7109375" style="110" customWidth="1"/>
    <col min="5" max="5" width="12.28515625" style="110" customWidth="1"/>
    <col min="6" max="6" width="11.5703125" style="110" customWidth="1"/>
    <col min="7" max="7" width="11.42578125" style="110" customWidth="1"/>
    <col min="8" max="8" width="9.42578125" style="110" customWidth="1"/>
    <col min="9" max="9" width="11.5703125" style="110" customWidth="1"/>
    <col min="10" max="10" width="11.28515625" style="2" customWidth="1"/>
    <col min="11" max="11" width="10" style="110" customWidth="1"/>
    <col min="12" max="12" width="9.28515625" style="110"/>
    <col min="13" max="15" width="22.42578125" style="110" customWidth="1"/>
    <col min="16" max="16384" width="9.28515625" style="110"/>
  </cols>
  <sheetData>
    <row r="1" spans="1:11" ht="27.75" customHeight="1" x14ac:dyDescent="0.25">
      <c r="A1" s="126" t="s">
        <v>0</v>
      </c>
      <c r="B1" s="126"/>
      <c r="C1" s="126"/>
      <c r="D1" s="126"/>
      <c r="E1" s="126"/>
      <c r="F1" s="126"/>
      <c r="G1" s="126"/>
      <c r="H1" s="126"/>
      <c r="I1" s="126"/>
      <c r="K1" s="3"/>
    </row>
    <row r="2" spans="1:11" ht="22.5" customHeight="1" x14ac:dyDescent="0.25">
      <c r="A2" s="126" t="s">
        <v>1</v>
      </c>
      <c r="B2" s="126"/>
      <c r="C2" s="127" t="s">
        <v>208</v>
      </c>
      <c r="D2" s="127"/>
      <c r="E2" s="128" t="s">
        <v>237</v>
      </c>
      <c r="F2" s="128"/>
      <c r="G2" s="128"/>
      <c r="H2" s="128"/>
      <c r="I2" s="128"/>
    </row>
    <row r="3" spans="1:11" ht="11.25" customHeight="1" x14ac:dyDescent="0.25">
      <c r="A3" s="126" t="s">
        <v>2</v>
      </c>
      <c r="B3" s="126"/>
      <c r="C3" s="4"/>
      <c r="D3" s="122"/>
      <c r="E3" s="6" t="s">
        <v>3</v>
      </c>
      <c r="F3" s="4"/>
      <c r="G3" s="122"/>
      <c r="H3" s="122"/>
      <c r="I3" s="122"/>
    </row>
    <row r="4" spans="1:11" ht="4.5" customHeight="1" x14ac:dyDescent="0.25"/>
    <row r="5" spans="1:11" ht="18.75" customHeight="1" x14ac:dyDescent="0.25">
      <c r="A5" s="124" t="s">
        <v>4</v>
      </c>
      <c r="B5" s="124"/>
      <c r="C5" s="124"/>
      <c r="D5" s="129" t="s">
        <v>212</v>
      </c>
      <c r="E5" s="129"/>
      <c r="F5" s="129"/>
      <c r="G5" s="130" t="str">
        <f>IF(D6="12x36","Regime de trabalho:","Quantidade de HORAS/MÊS")</f>
        <v>Quantidade de HORAS/MÊS</v>
      </c>
      <c r="H5" s="130"/>
      <c r="I5" s="131">
        <f>IF(D6="12x36",D6,5*D6)</f>
        <v>200</v>
      </c>
    </row>
    <row r="6" spans="1:11" ht="18.75" customHeight="1" x14ac:dyDescent="0.25">
      <c r="A6" s="124" t="str">
        <f>IF(D6="12x36","Regime de trabalho:","Regime de trabalho (horas semanais):")</f>
        <v>Regime de trabalho (horas semanais):</v>
      </c>
      <c r="B6" s="124"/>
      <c r="C6" s="124"/>
      <c r="D6" s="124">
        <v>40</v>
      </c>
      <c r="E6" s="124"/>
      <c r="F6" s="124"/>
      <c r="G6" s="130"/>
      <c r="H6" s="130"/>
      <c r="I6" s="131"/>
    </row>
    <row r="7" spans="1:11" ht="22.5" customHeight="1" x14ac:dyDescent="0.25">
      <c r="A7" s="124" t="s">
        <v>5</v>
      </c>
      <c r="B7" s="124"/>
      <c r="C7" s="124"/>
      <c r="D7" s="125" t="s">
        <v>232</v>
      </c>
      <c r="E7" s="125"/>
      <c r="F7" s="125"/>
      <c r="G7" s="132" t="s">
        <v>6</v>
      </c>
      <c r="H7" s="132"/>
      <c r="I7" s="123" t="s">
        <v>175</v>
      </c>
    </row>
    <row r="8" spans="1:11" ht="22.5" customHeight="1" x14ac:dyDescent="0.25">
      <c r="A8" s="124" t="s">
        <v>7</v>
      </c>
      <c r="B8" s="124"/>
      <c r="C8" s="124"/>
      <c r="D8" s="125" t="s">
        <v>14</v>
      </c>
      <c r="E8" s="125"/>
      <c r="F8" s="125"/>
      <c r="G8" s="132"/>
      <c r="H8" s="132"/>
      <c r="I8" s="123"/>
    </row>
    <row r="9" spans="1:11" ht="24.75" customHeight="1" x14ac:dyDescent="0.25">
      <c r="A9" s="124" t="s">
        <v>8</v>
      </c>
      <c r="B9" s="124"/>
      <c r="C9" s="124"/>
      <c r="D9" s="124" t="s">
        <v>214</v>
      </c>
      <c r="E9" s="124"/>
      <c r="F9" s="124"/>
      <c r="G9" s="132" t="s">
        <v>9</v>
      </c>
      <c r="H9" s="132"/>
      <c r="I9" s="112" t="s">
        <v>175</v>
      </c>
    </row>
    <row r="10" spans="1:11" ht="32.25" customHeight="1" x14ac:dyDescent="0.25">
      <c r="A10" s="133" t="s">
        <v>168</v>
      </c>
      <c r="B10" s="133"/>
      <c r="C10" s="133"/>
      <c r="D10" s="133"/>
      <c r="E10" s="133"/>
      <c r="F10" s="133"/>
      <c r="G10" s="111" t="s">
        <v>10</v>
      </c>
      <c r="H10" s="114">
        <v>220</v>
      </c>
      <c r="I10" s="10">
        <v>2307.83</v>
      </c>
    </row>
    <row r="11" spans="1:11" ht="11.25" customHeight="1" x14ac:dyDescent="0.25">
      <c r="A11" s="134" t="s">
        <v>11</v>
      </c>
      <c r="B11" s="134"/>
      <c r="C11" s="134"/>
      <c r="D11" s="134"/>
      <c r="E11" s="134"/>
      <c r="F11" s="134"/>
      <c r="G11" s="114" t="str">
        <f>D9</f>
        <v>Pelotas</v>
      </c>
      <c r="H11" s="114" t="s">
        <v>12</v>
      </c>
      <c r="I11" s="11">
        <v>3.5000000000000003E-2</v>
      </c>
    </row>
    <row r="12" spans="1:11" ht="15" customHeight="1" x14ac:dyDescent="0.25">
      <c r="A12" s="134" t="s">
        <v>13</v>
      </c>
      <c r="B12" s="134"/>
      <c r="C12" s="134"/>
      <c r="D12" s="134"/>
      <c r="E12" s="134"/>
      <c r="F12" s="134"/>
      <c r="G12" s="135" t="s">
        <v>14</v>
      </c>
      <c r="H12" s="114" t="s">
        <v>15</v>
      </c>
      <c r="I12" s="10">
        <v>6.25</v>
      </c>
    </row>
    <row r="13" spans="1:11" x14ac:dyDescent="0.25">
      <c r="A13" s="134"/>
      <c r="B13" s="134"/>
      <c r="C13" s="134"/>
      <c r="D13" s="134"/>
      <c r="E13" s="134"/>
      <c r="F13" s="134"/>
      <c r="G13" s="135"/>
      <c r="H13" s="114" t="s">
        <v>16</v>
      </c>
      <c r="I13" s="12">
        <v>22</v>
      </c>
    </row>
    <row r="14" spans="1:11" x14ac:dyDescent="0.25">
      <c r="A14" s="134"/>
      <c r="B14" s="134"/>
      <c r="C14" s="134"/>
      <c r="D14" s="134"/>
      <c r="E14" s="134"/>
      <c r="F14" s="134"/>
      <c r="G14" s="135"/>
      <c r="H14" s="114" t="s">
        <v>17</v>
      </c>
      <c r="I14" s="112">
        <v>0.06</v>
      </c>
    </row>
    <row r="15" spans="1:11" ht="11.25" customHeight="1" x14ac:dyDescent="0.25">
      <c r="A15" s="134" t="s">
        <v>167</v>
      </c>
      <c r="B15" s="134"/>
      <c r="C15" s="134"/>
      <c r="D15" s="134"/>
      <c r="E15" s="134"/>
      <c r="F15" s="134"/>
      <c r="G15" s="135" t="s">
        <v>14</v>
      </c>
      <c r="H15" s="114" t="s">
        <v>15</v>
      </c>
      <c r="I15" s="10">
        <v>27.15</v>
      </c>
    </row>
    <row r="16" spans="1:11" ht="11.25" customHeight="1" x14ac:dyDescent="0.25">
      <c r="A16" s="134"/>
      <c r="B16" s="134"/>
      <c r="C16" s="134"/>
      <c r="D16" s="134"/>
      <c r="E16" s="134"/>
      <c r="F16" s="134"/>
      <c r="G16" s="135"/>
      <c r="H16" s="114" t="s">
        <v>16</v>
      </c>
      <c r="I16" s="12">
        <v>22</v>
      </c>
    </row>
    <row r="17" spans="1:9" x14ac:dyDescent="0.25">
      <c r="A17" s="134"/>
      <c r="B17" s="134"/>
      <c r="C17" s="134"/>
      <c r="D17" s="134"/>
      <c r="E17" s="134"/>
      <c r="F17" s="134"/>
      <c r="G17" s="135"/>
      <c r="H17" s="114" t="s">
        <v>17</v>
      </c>
      <c r="I17" s="112">
        <v>0.19</v>
      </c>
    </row>
    <row r="18" spans="1:9" ht="11.25" customHeight="1" x14ac:dyDescent="0.25">
      <c r="A18" s="134" t="s">
        <v>19</v>
      </c>
      <c r="B18" s="134"/>
      <c r="C18" s="134"/>
      <c r="D18" s="134"/>
      <c r="E18" s="134"/>
      <c r="F18" s="134"/>
      <c r="G18" s="135" t="s">
        <v>14</v>
      </c>
      <c r="H18" s="114" t="s">
        <v>15</v>
      </c>
      <c r="I18" s="10" t="s">
        <v>175</v>
      </c>
    </row>
    <row r="19" spans="1:9" x14ac:dyDescent="0.25">
      <c r="A19" s="134"/>
      <c r="B19" s="134"/>
      <c r="C19" s="134"/>
      <c r="D19" s="134"/>
      <c r="E19" s="134"/>
      <c r="F19" s="134"/>
      <c r="G19" s="135"/>
      <c r="H19" s="114" t="s">
        <v>16</v>
      </c>
      <c r="I19" s="12" t="s">
        <v>175</v>
      </c>
    </row>
    <row r="20" spans="1:9" x14ac:dyDescent="0.25">
      <c r="A20" s="140"/>
      <c r="B20" s="140"/>
      <c r="C20" s="140"/>
      <c r="D20" s="140"/>
      <c r="E20" s="140"/>
      <c r="F20" s="140"/>
      <c r="G20" s="135"/>
      <c r="H20" s="114" t="s">
        <v>17</v>
      </c>
      <c r="I20" s="112" t="s">
        <v>175</v>
      </c>
    </row>
    <row r="21" spans="1:9" ht="14.25" customHeight="1" x14ac:dyDescent="0.25">
      <c r="A21" s="139" t="s">
        <v>194</v>
      </c>
      <c r="B21" s="139"/>
      <c r="C21" s="139"/>
      <c r="D21" s="139"/>
      <c r="E21" s="139"/>
      <c r="F21" s="139"/>
      <c r="G21" s="114" t="s">
        <v>14</v>
      </c>
      <c r="H21" s="116" t="s">
        <v>20</v>
      </c>
      <c r="I21" s="98">
        <v>80</v>
      </c>
    </row>
    <row r="22" spans="1:9" ht="14.25" customHeight="1" x14ac:dyDescent="0.25">
      <c r="A22" s="139" t="s">
        <v>193</v>
      </c>
      <c r="B22" s="139"/>
      <c r="C22" s="139"/>
      <c r="D22" s="139"/>
      <c r="E22" s="139"/>
      <c r="F22" s="139"/>
      <c r="G22" s="114" t="s">
        <v>14</v>
      </c>
      <c r="H22" s="116" t="s">
        <v>20</v>
      </c>
      <c r="I22" s="98">
        <v>25.52</v>
      </c>
    </row>
    <row r="23" spans="1:9" ht="14.25" customHeight="1" x14ac:dyDescent="0.25">
      <c r="A23" s="134" t="s">
        <v>169</v>
      </c>
      <c r="B23" s="136"/>
      <c r="C23" s="136"/>
      <c r="D23" s="136"/>
      <c r="E23" s="136"/>
      <c r="F23" s="137"/>
      <c r="G23" s="97" t="s">
        <v>14</v>
      </c>
      <c r="H23" s="116" t="s">
        <v>20</v>
      </c>
      <c r="I23" s="14" t="s">
        <v>175</v>
      </c>
    </row>
    <row r="24" spans="1:9" ht="22.5" customHeight="1" x14ac:dyDescent="0.25">
      <c r="A24" s="138" t="s">
        <v>21</v>
      </c>
      <c r="B24" s="138"/>
      <c r="C24" s="138"/>
      <c r="D24" s="138"/>
      <c r="E24" s="138"/>
      <c r="F24" s="138"/>
      <c r="G24" s="116"/>
      <c r="H24" s="116" t="s">
        <v>22</v>
      </c>
      <c r="I24" s="16" t="s">
        <v>175</v>
      </c>
    </row>
    <row r="25" spans="1:9" ht="34.5" customHeight="1" x14ac:dyDescent="0.25">
      <c r="A25" s="139" t="s">
        <v>23</v>
      </c>
      <c r="B25" s="139"/>
      <c r="C25" s="139"/>
      <c r="D25" s="139"/>
      <c r="E25" s="139"/>
      <c r="F25" s="139"/>
      <c r="G25" s="114"/>
      <c r="H25" s="114" t="s">
        <v>24</v>
      </c>
      <c r="I25" s="10">
        <f>I38</f>
        <v>2098.0272727272727</v>
      </c>
    </row>
    <row r="26" spans="1:9" ht="15" customHeight="1" x14ac:dyDescent="0.25">
      <c r="A26" s="139" t="s">
        <v>25</v>
      </c>
      <c r="B26" s="139"/>
      <c r="C26" s="139"/>
      <c r="D26" s="139"/>
      <c r="E26" s="139"/>
      <c r="F26" s="139"/>
      <c r="G26" s="116"/>
      <c r="H26" s="17" t="s">
        <v>26</v>
      </c>
      <c r="I26" s="18" t="s">
        <v>175</v>
      </c>
    </row>
    <row r="27" spans="1:9" ht="15" customHeight="1" x14ac:dyDescent="0.25">
      <c r="A27" s="139"/>
      <c r="B27" s="139"/>
      <c r="C27" s="139"/>
      <c r="D27" s="139"/>
      <c r="E27" s="139"/>
      <c r="F27" s="139"/>
      <c r="G27" s="116"/>
      <c r="H27" s="19" t="s">
        <v>27</v>
      </c>
      <c r="I27" s="112" t="s">
        <v>175</v>
      </c>
    </row>
    <row r="28" spans="1:9" ht="26.25" customHeight="1" x14ac:dyDescent="0.25">
      <c r="A28" s="139" t="s">
        <v>28</v>
      </c>
      <c r="B28" s="139"/>
      <c r="C28" s="139"/>
      <c r="D28" s="139"/>
      <c r="E28" s="139"/>
      <c r="F28" s="139"/>
      <c r="G28" s="116"/>
      <c r="H28" s="114" t="s">
        <v>26</v>
      </c>
      <c r="I28" s="18" t="s">
        <v>175</v>
      </c>
    </row>
    <row r="29" spans="1:9" ht="35.25" customHeight="1" x14ac:dyDescent="0.25">
      <c r="A29" s="139" t="s">
        <v>29</v>
      </c>
      <c r="B29" s="139"/>
      <c r="C29" s="139"/>
      <c r="D29" s="139"/>
      <c r="E29" s="139"/>
      <c r="F29" s="139"/>
      <c r="G29" s="114"/>
      <c r="H29" s="111" t="s">
        <v>22</v>
      </c>
      <c r="I29" s="112">
        <v>0.1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>
        <v>10</v>
      </c>
    </row>
    <row r="31" spans="1:9" ht="1.1499999999999999" customHeight="1" x14ac:dyDescent="0.25">
      <c r="A31" s="142"/>
      <c r="B31" s="142"/>
      <c r="C31" s="142"/>
      <c r="D31" s="142"/>
      <c r="E31" s="142"/>
      <c r="F31" s="142"/>
      <c r="G31" s="142"/>
      <c r="H31" s="142"/>
      <c r="I31" s="142"/>
    </row>
    <row r="32" spans="1:9" ht="1.1499999999999999" customHeight="1" x14ac:dyDescent="0.25">
      <c r="A32" s="142"/>
      <c r="B32" s="142"/>
      <c r="C32" s="142"/>
      <c r="D32" s="142"/>
      <c r="E32" s="142"/>
      <c r="F32" s="142"/>
      <c r="G32" s="142"/>
      <c r="H32" s="142"/>
      <c r="I32" s="142"/>
    </row>
    <row r="33" spans="1:10" ht="1.1499999999999999" customHeight="1" x14ac:dyDescent="0.25">
      <c r="A33" s="142"/>
      <c r="B33" s="142"/>
      <c r="C33" s="142"/>
      <c r="D33" s="142"/>
      <c r="E33" s="142"/>
      <c r="F33" s="142"/>
      <c r="G33" s="142"/>
      <c r="H33" s="142"/>
      <c r="I33" s="142"/>
    </row>
    <row r="34" spans="1:10" ht="1.1499999999999999" customHeight="1" x14ac:dyDescent="0.25">
      <c r="A34" s="142"/>
      <c r="B34" s="142"/>
      <c r="C34" s="142"/>
      <c r="D34" s="142"/>
      <c r="E34" s="142"/>
      <c r="F34" s="142"/>
      <c r="G34" s="142"/>
      <c r="H34" s="142"/>
      <c r="I34" s="142"/>
    </row>
    <row r="35" spans="1:10" ht="1.1499999999999999" customHeight="1" x14ac:dyDescent="0.25">
      <c r="A35" s="143"/>
      <c r="B35" s="143"/>
      <c r="C35" s="143"/>
      <c r="D35" s="143"/>
      <c r="E35" s="143"/>
      <c r="F35" s="143"/>
      <c r="G35" s="143"/>
      <c r="H35" s="143"/>
      <c r="I35" s="143"/>
    </row>
    <row r="36" spans="1:10" ht="8.25" customHeight="1" x14ac:dyDescent="0.25">
      <c r="A36" s="144" t="s">
        <v>30</v>
      </c>
      <c r="B36" s="144"/>
      <c r="C36" s="144"/>
      <c r="D36" s="144"/>
      <c r="E36" s="144"/>
      <c r="F36" s="144"/>
      <c r="G36" s="144"/>
      <c r="H36" s="144"/>
      <c r="I36" s="144"/>
    </row>
    <row r="37" spans="1:10" ht="33.75" customHeight="1" x14ac:dyDescent="0.25">
      <c r="A37" s="20" t="s">
        <v>31</v>
      </c>
      <c r="B37" s="145" t="s">
        <v>32</v>
      </c>
      <c r="C37" s="145"/>
      <c r="D37" s="145"/>
      <c r="E37" s="145"/>
      <c r="F37" s="145"/>
      <c r="G37" s="145"/>
      <c r="H37" s="20" t="s">
        <v>33</v>
      </c>
      <c r="I37" s="20" t="s">
        <v>34</v>
      </c>
    </row>
    <row r="38" spans="1:10" ht="15" customHeight="1" x14ac:dyDescent="0.25">
      <c r="A38" s="106">
        <v>1</v>
      </c>
      <c r="B38" s="125" t="s">
        <v>35</v>
      </c>
      <c r="C38" s="125"/>
      <c r="D38" s="125"/>
      <c r="E38" s="125"/>
      <c r="F38" s="125"/>
      <c r="G38" s="125"/>
      <c r="H38" s="21">
        <f t="shared" ref="H38:H45" si="0">I38/$I$46</f>
        <v>1</v>
      </c>
      <c r="I38" s="121">
        <f>IF(D6="12x36",I10,I10/H10*I5)</f>
        <v>2098.0272727272727</v>
      </c>
    </row>
    <row r="39" spans="1:10" ht="15" customHeight="1" x14ac:dyDescent="0.25">
      <c r="A39" s="106">
        <f t="shared" ref="A39:A45" si="1">A38+1</f>
        <v>2</v>
      </c>
      <c r="B39" s="125" t="s">
        <v>36</v>
      </c>
      <c r="C39" s="125"/>
      <c r="D39" s="125"/>
      <c r="E39" s="125"/>
      <c r="F39" s="125"/>
      <c r="G39" s="125"/>
      <c r="H39" s="21">
        <f t="shared" si="0"/>
        <v>0</v>
      </c>
      <c r="I39" s="121">
        <f>IF(I9=30%,I38*I9,0)</f>
        <v>0</v>
      </c>
    </row>
    <row r="40" spans="1:10" ht="15" customHeight="1" x14ac:dyDescent="0.25">
      <c r="A40" s="106">
        <f t="shared" si="1"/>
        <v>3</v>
      </c>
      <c r="B40" s="125" t="s">
        <v>199</v>
      </c>
      <c r="C40" s="125"/>
      <c r="D40" s="125"/>
      <c r="E40" s="125"/>
      <c r="F40" s="125"/>
      <c r="G40" s="125"/>
      <c r="H40" s="21">
        <f t="shared" si="0"/>
        <v>0</v>
      </c>
      <c r="I40" s="121">
        <f>IF(I7=10%,I25*I7,0)</f>
        <v>0</v>
      </c>
    </row>
    <row r="41" spans="1:10" ht="15" customHeight="1" x14ac:dyDescent="0.25">
      <c r="A41" s="106">
        <f t="shared" si="1"/>
        <v>4</v>
      </c>
      <c r="B41" s="125" t="s">
        <v>198</v>
      </c>
      <c r="C41" s="125"/>
      <c r="D41" s="125"/>
      <c r="E41" s="125"/>
      <c r="F41" s="125"/>
      <c r="G41" s="125"/>
      <c r="H41" s="21">
        <f t="shared" si="0"/>
        <v>0</v>
      </c>
      <c r="I41" s="121">
        <f>IF(I7=20%,I25*I7,0)</f>
        <v>0</v>
      </c>
    </row>
    <row r="42" spans="1:10" ht="15" customHeight="1" x14ac:dyDescent="0.25">
      <c r="A42" s="106">
        <f t="shared" si="1"/>
        <v>5</v>
      </c>
      <c r="B42" s="125" t="s">
        <v>197</v>
      </c>
      <c r="C42" s="125"/>
      <c r="D42" s="125"/>
      <c r="E42" s="125"/>
      <c r="F42" s="125"/>
      <c r="G42" s="125"/>
      <c r="H42" s="21">
        <f t="shared" si="0"/>
        <v>0</v>
      </c>
      <c r="I42" s="121">
        <f>IF(I7=40%,I25*I7,0)</f>
        <v>0</v>
      </c>
    </row>
    <row r="43" spans="1:10" ht="15" customHeight="1" x14ac:dyDescent="0.25">
      <c r="A43" s="106">
        <f t="shared" si="1"/>
        <v>6</v>
      </c>
      <c r="B43" s="125" t="s">
        <v>162</v>
      </c>
      <c r="C43" s="125"/>
      <c r="D43" s="125"/>
      <c r="E43" s="125"/>
      <c r="F43" s="125"/>
      <c r="G43" s="125"/>
      <c r="H43" s="21">
        <f t="shared" si="0"/>
        <v>0</v>
      </c>
      <c r="I43" s="121">
        <f>IF(I24="Não aplicável",0,I38*I24)</f>
        <v>0</v>
      </c>
    </row>
    <row r="44" spans="1:10" ht="15" customHeight="1" x14ac:dyDescent="0.25">
      <c r="A44" s="106">
        <f t="shared" si="1"/>
        <v>7</v>
      </c>
      <c r="B44" s="125" t="s">
        <v>37</v>
      </c>
      <c r="C44" s="125"/>
      <c r="D44" s="125"/>
      <c r="E44" s="125"/>
      <c r="F44" s="125"/>
      <c r="G44" s="125"/>
      <c r="H44" s="21">
        <f t="shared" si="0"/>
        <v>0</v>
      </c>
      <c r="I44" s="121">
        <f>IF(I26="Não aplicável",0,(I38+I39+I40+I41+I42+I43)/I5*I26*(1+I27))</f>
        <v>0</v>
      </c>
    </row>
    <row r="45" spans="1:10" ht="23.25" customHeight="1" x14ac:dyDescent="0.25">
      <c r="A45" s="106">
        <f t="shared" si="1"/>
        <v>8</v>
      </c>
      <c r="B45" s="125" t="s">
        <v>38</v>
      </c>
      <c r="C45" s="125"/>
      <c r="D45" s="125"/>
      <c r="E45" s="125"/>
      <c r="F45" s="125"/>
      <c r="G45" s="125"/>
      <c r="H45" s="21">
        <f t="shared" si="0"/>
        <v>0</v>
      </c>
      <c r="I45" s="121">
        <f>IF(I26="Não aplicável",0,I26/I13*5*(I10/H10*(1+I27)))</f>
        <v>0</v>
      </c>
    </row>
    <row r="46" spans="1:10" s="26" customFormat="1" ht="15" customHeight="1" x14ac:dyDescent="0.25">
      <c r="A46" s="141" t="s">
        <v>39</v>
      </c>
      <c r="B46" s="141"/>
      <c r="C46" s="141"/>
      <c r="D46" s="141"/>
      <c r="E46" s="141"/>
      <c r="F46" s="141"/>
      <c r="G46" s="141"/>
      <c r="H46" s="23">
        <f>SUM(H38:H45)</f>
        <v>1</v>
      </c>
      <c r="I46" s="24">
        <f>SUM(I38:I45)</f>
        <v>2098.0272727272727</v>
      </c>
      <c r="J46" s="25"/>
    </row>
    <row r="47" spans="1:10" s="26" customFormat="1" ht="34.9" customHeight="1" x14ac:dyDescent="0.25">
      <c r="A47" s="146" t="s">
        <v>140</v>
      </c>
      <c r="B47" s="149" t="s">
        <v>196</v>
      </c>
      <c r="C47" s="149"/>
      <c r="D47" s="149"/>
      <c r="E47" s="149"/>
      <c r="F47" s="149"/>
      <c r="G47" s="149"/>
      <c r="H47" s="149"/>
      <c r="I47" s="149"/>
      <c r="J47" s="25"/>
    </row>
    <row r="48" spans="1:10" s="26" customFormat="1" ht="1.1499999999999999" customHeight="1" x14ac:dyDescent="0.25">
      <c r="A48" s="147"/>
      <c r="B48" s="150"/>
      <c r="C48" s="150"/>
      <c r="D48" s="150"/>
      <c r="E48" s="150"/>
      <c r="F48" s="150"/>
      <c r="G48" s="150"/>
      <c r="H48" s="150"/>
      <c r="I48" s="150"/>
      <c r="J48" s="25"/>
    </row>
    <row r="49" spans="1:10" s="26" customFormat="1" ht="1.1499999999999999" customHeight="1" x14ac:dyDescent="0.25">
      <c r="A49" s="147"/>
      <c r="B49" s="150"/>
      <c r="C49" s="150"/>
      <c r="D49" s="150"/>
      <c r="E49" s="150"/>
      <c r="F49" s="150"/>
      <c r="G49" s="150"/>
      <c r="H49" s="150"/>
      <c r="I49" s="150"/>
      <c r="J49" s="25"/>
    </row>
    <row r="50" spans="1:10" s="26" customFormat="1" ht="1.1499999999999999" customHeight="1" x14ac:dyDescent="0.25">
      <c r="A50" s="147"/>
      <c r="B50" s="150"/>
      <c r="C50" s="150"/>
      <c r="D50" s="150"/>
      <c r="E50" s="150"/>
      <c r="F50" s="150"/>
      <c r="G50" s="150"/>
      <c r="H50" s="150"/>
      <c r="I50" s="150"/>
      <c r="J50" s="25"/>
    </row>
    <row r="51" spans="1:10" s="26" customFormat="1" ht="1.1499999999999999" customHeight="1" x14ac:dyDescent="0.25">
      <c r="A51" s="147"/>
      <c r="B51" s="150"/>
      <c r="C51" s="150"/>
      <c r="D51" s="150"/>
      <c r="E51" s="150"/>
      <c r="F51" s="150"/>
      <c r="G51" s="150"/>
      <c r="H51" s="150"/>
      <c r="I51" s="150"/>
      <c r="J51" s="25"/>
    </row>
    <row r="52" spans="1:10" s="26" customFormat="1" ht="1.1499999999999999" customHeight="1" x14ac:dyDescent="0.25">
      <c r="A52" s="147"/>
      <c r="B52" s="150"/>
      <c r="C52" s="150"/>
      <c r="D52" s="150"/>
      <c r="E52" s="150"/>
      <c r="F52" s="150"/>
      <c r="G52" s="150"/>
      <c r="H52" s="150"/>
      <c r="I52" s="150"/>
      <c r="J52" s="25"/>
    </row>
    <row r="53" spans="1:10" s="26" customFormat="1" ht="1.1499999999999999" customHeight="1" x14ac:dyDescent="0.25">
      <c r="A53" s="147"/>
      <c r="B53" s="150"/>
      <c r="C53" s="150"/>
      <c r="D53" s="150"/>
      <c r="E53" s="150"/>
      <c r="F53" s="150"/>
      <c r="G53" s="150"/>
      <c r="H53" s="150"/>
      <c r="I53" s="150"/>
      <c r="J53" s="25"/>
    </row>
    <row r="54" spans="1:10" s="26" customFormat="1" ht="1.1499999999999999" customHeight="1" x14ac:dyDescent="0.25">
      <c r="A54" s="147"/>
      <c r="B54" s="150"/>
      <c r="C54" s="150"/>
      <c r="D54" s="150"/>
      <c r="E54" s="150"/>
      <c r="F54" s="150"/>
      <c r="G54" s="150"/>
      <c r="H54" s="150"/>
      <c r="I54" s="150"/>
      <c r="J54" s="25"/>
    </row>
    <row r="55" spans="1:10" s="26" customFormat="1" ht="1.1499999999999999" customHeight="1" x14ac:dyDescent="0.25">
      <c r="A55" s="147"/>
      <c r="B55" s="150"/>
      <c r="C55" s="150"/>
      <c r="D55" s="150"/>
      <c r="E55" s="150"/>
      <c r="F55" s="150"/>
      <c r="G55" s="150"/>
      <c r="H55" s="150"/>
      <c r="I55" s="150"/>
      <c r="J55" s="25"/>
    </row>
    <row r="56" spans="1:10" ht="1.1499999999999999" customHeight="1" x14ac:dyDescent="0.25">
      <c r="A56" s="148"/>
      <c r="B56" s="151"/>
      <c r="C56" s="151"/>
      <c r="D56" s="151"/>
      <c r="E56" s="151"/>
      <c r="F56" s="151"/>
      <c r="G56" s="151"/>
      <c r="H56" s="151"/>
      <c r="I56" s="151"/>
    </row>
    <row r="57" spans="1:10" ht="33.75" customHeight="1" x14ac:dyDescent="0.25">
      <c r="A57" s="20" t="s">
        <v>40</v>
      </c>
      <c r="B57" s="145" t="s">
        <v>41</v>
      </c>
      <c r="C57" s="145"/>
      <c r="D57" s="145"/>
      <c r="E57" s="145"/>
      <c r="F57" s="145"/>
      <c r="G57" s="145"/>
      <c r="H57" s="20" t="s">
        <v>33</v>
      </c>
      <c r="I57" s="20" t="s">
        <v>34</v>
      </c>
    </row>
    <row r="58" spans="1:10" ht="15" customHeight="1" x14ac:dyDescent="0.25">
      <c r="A58" s="106">
        <v>1</v>
      </c>
      <c r="B58" s="125" t="s">
        <v>42</v>
      </c>
      <c r="C58" s="125"/>
      <c r="D58" s="125"/>
      <c r="E58" s="125"/>
      <c r="F58" s="125"/>
      <c r="G58" s="125"/>
      <c r="H58" s="21">
        <v>0.2</v>
      </c>
      <c r="I58" s="121">
        <f t="shared" ref="I58:I65" si="2">$I$46*H58</f>
        <v>419.60545454545456</v>
      </c>
    </row>
    <row r="59" spans="1:10" ht="15" customHeight="1" x14ac:dyDescent="0.25">
      <c r="A59" s="106">
        <v>2</v>
      </c>
      <c r="B59" s="125" t="s">
        <v>43</v>
      </c>
      <c r="C59" s="125"/>
      <c r="D59" s="125"/>
      <c r="E59" s="125"/>
      <c r="F59" s="125"/>
      <c r="G59" s="125"/>
      <c r="H59" s="21">
        <v>1.4999999999999999E-2</v>
      </c>
      <c r="I59" s="121">
        <f t="shared" si="2"/>
        <v>31.47040909090909</v>
      </c>
    </row>
    <row r="60" spans="1:10" ht="15" customHeight="1" x14ac:dyDescent="0.25">
      <c r="A60" s="106">
        <v>3</v>
      </c>
      <c r="B60" s="125" t="s">
        <v>44</v>
      </c>
      <c r="C60" s="125"/>
      <c r="D60" s="125"/>
      <c r="E60" s="125"/>
      <c r="F60" s="125"/>
      <c r="G60" s="125"/>
      <c r="H60" s="21">
        <v>0.01</v>
      </c>
      <c r="I60" s="121">
        <f t="shared" si="2"/>
        <v>20.980272727272727</v>
      </c>
    </row>
    <row r="61" spans="1:10" ht="15" customHeight="1" x14ac:dyDescent="0.25">
      <c r="A61" s="106">
        <v>4</v>
      </c>
      <c r="B61" s="125" t="s">
        <v>45</v>
      </c>
      <c r="C61" s="125"/>
      <c r="D61" s="125"/>
      <c r="E61" s="125"/>
      <c r="F61" s="125"/>
      <c r="G61" s="125"/>
      <c r="H61" s="21">
        <v>2E-3</v>
      </c>
      <c r="I61" s="121">
        <f t="shared" si="2"/>
        <v>4.1960545454545457</v>
      </c>
    </row>
    <row r="62" spans="1:10" ht="15" customHeight="1" x14ac:dyDescent="0.25">
      <c r="A62" s="106">
        <v>5</v>
      </c>
      <c r="B62" s="125" t="s">
        <v>46</v>
      </c>
      <c r="C62" s="125"/>
      <c r="D62" s="125"/>
      <c r="E62" s="125"/>
      <c r="F62" s="125"/>
      <c r="G62" s="125"/>
      <c r="H62" s="21">
        <v>2.5000000000000001E-2</v>
      </c>
      <c r="I62" s="121">
        <f t="shared" si="2"/>
        <v>52.45068181818182</v>
      </c>
    </row>
    <row r="63" spans="1:10" ht="15" customHeight="1" x14ac:dyDescent="0.25">
      <c r="A63" s="106">
        <v>6</v>
      </c>
      <c r="B63" s="125" t="s">
        <v>47</v>
      </c>
      <c r="C63" s="125"/>
      <c r="D63" s="125"/>
      <c r="E63" s="125"/>
      <c r="F63" s="125"/>
      <c r="G63" s="125"/>
      <c r="H63" s="21">
        <v>0.08</v>
      </c>
      <c r="I63" s="121">
        <f t="shared" si="2"/>
        <v>167.84218181818181</v>
      </c>
    </row>
    <row r="64" spans="1:10" ht="15" customHeight="1" x14ac:dyDescent="0.25">
      <c r="A64" s="106">
        <v>7</v>
      </c>
      <c r="B64" s="125" t="s">
        <v>201</v>
      </c>
      <c r="C64" s="125"/>
      <c r="D64" s="125"/>
      <c r="E64" s="125"/>
      <c r="F64" s="125"/>
      <c r="G64" s="125"/>
      <c r="H64" s="21">
        <v>0.03</v>
      </c>
      <c r="I64" s="121">
        <f t="shared" si="2"/>
        <v>62.94081818181818</v>
      </c>
    </row>
    <row r="65" spans="1:10" ht="15" customHeight="1" x14ac:dyDescent="0.25">
      <c r="A65" s="106">
        <v>8</v>
      </c>
      <c r="B65" s="125" t="s">
        <v>48</v>
      </c>
      <c r="C65" s="125"/>
      <c r="D65" s="125"/>
      <c r="E65" s="125"/>
      <c r="F65" s="125"/>
      <c r="G65" s="125"/>
      <c r="H65" s="21">
        <v>6.0000000000000001E-3</v>
      </c>
      <c r="I65" s="121">
        <f t="shared" si="2"/>
        <v>12.588163636363637</v>
      </c>
    </row>
    <row r="66" spans="1:10" s="26" customFormat="1" ht="15" customHeight="1" x14ac:dyDescent="0.25">
      <c r="A66" s="141" t="s">
        <v>49</v>
      </c>
      <c r="B66" s="141"/>
      <c r="C66" s="141"/>
      <c r="D66" s="141"/>
      <c r="E66" s="141"/>
      <c r="F66" s="141"/>
      <c r="G66" s="141"/>
      <c r="H66" s="23">
        <f>SUM(H58:H65)</f>
        <v>0.3680000000000001</v>
      </c>
      <c r="I66" s="24">
        <f>SUM(I58:I65)</f>
        <v>772.07403636363642</v>
      </c>
      <c r="J66" s="25"/>
    </row>
    <row r="67" spans="1:10" ht="15" customHeight="1" x14ac:dyDescent="0.25">
      <c r="A67" s="146" t="s">
        <v>200</v>
      </c>
      <c r="B67" s="152" t="s">
        <v>50</v>
      </c>
      <c r="C67" s="152"/>
      <c r="D67" s="152"/>
      <c r="E67" s="152"/>
      <c r="F67" s="152"/>
      <c r="G67" s="152"/>
      <c r="H67" s="152"/>
      <c r="I67" s="152"/>
    </row>
    <row r="68" spans="1:10" ht="30.75" customHeight="1" x14ac:dyDescent="0.25">
      <c r="A68" s="148"/>
      <c r="B68" s="153" t="s">
        <v>51</v>
      </c>
      <c r="C68" s="153"/>
      <c r="D68" s="153"/>
      <c r="E68" s="153"/>
      <c r="F68" s="153"/>
      <c r="G68" s="153"/>
      <c r="H68" s="153"/>
      <c r="I68" s="153"/>
    </row>
    <row r="69" spans="1:10" ht="33.75" customHeight="1" x14ac:dyDescent="0.25">
      <c r="A69" s="20" t="s">
        <v>52</v>
      </c>
      <c r="B69" s="154" t="s">
        <v>53</v>
      </c>
      <c r="C69" s="154"/>
      <c r="D69" s="154"/>
      <c r="E69" s="154"/>
      <c r="F69" s="154"/>
      <c r="G69" s="154"/>
      <c r="H69" s="105" t="s">
        <v>33</v>
      </c>
      <c r="I69" s="105" t="s">
        <v>34</v>
      </c>
    </row>
    <row r="70" spans="1:10" ht="15" customHeight="1" x14ac:dyDescent="0.25">
      <c r="A70" s="106">
        <v>1</v>
      </c>
      <c r="B70" s="125" t="s">
        <v>54</v>
      </c>
      <c r="C70" s="125"/>
      <c r="D70" s="125"/>
      <c r="E70" s="125"/>
      <c r="F70" s="125"/>
      <c r="G70" s="125"/>
      <c r="H70" s="21">
        <v>0.119314</v>
      </c>
      <c r="I70" s="121">
        <f t="shared" ref="I70:I77" si="3">$I$46*H70</f>
        <v>250.32402601818183</v>
      </c>
    </row>
    <row r="71" spans="1:10" ht="15" customHeight="1" x14ac:dyDescent="0.25">
      <c r="A71" s="106">
        <v>2</v>
      </c>
      <c r="B71" s="125" t="s">
        <v>202</v>
      </c>
      <c r="C71" s="125"/>
      <c r="D71" s="125"/>
      <c r="E71" s="125"/>
      <c r="F71" s="125"/>
      <c r="G71" s="125"/>
      <c r="H71" s="21">
        <v>2.0479000000000001E-2</v>
      </c>
      <c r="I71" s="121">
        <f t="shared" si="3"/>
        <v>42.96550051818182</v>
      </c>
    </row>
    <row r="72" spans="1:10" ht="15" customHeight="1" x14ac:dyDescent="0.25">
      <c r="A72" s="106">
        <v>3</v>
      </c>
      <c r="B72" s="125" t="s">
        <v>181</v>
      </c>
      <c r="C72" s="125"/>
      <c r="D72" s="125"/>
      <c r="E72" s="125"/>
      <c r="F72" s="125"/>
      <c r="G72" s="125"/>
      <c r="H72" s="21">
        <v>1.2123E-2</v>
      </c>
      <c r="I72" s="121">
        <f t="shared" si="3"/>
        <v>25.434384627272728</v>
      </c>
    </row>
    <row r="73" spans="1:10" ht="15" customHeight="1" x14ac:dyDescent="0.25">
      <c r="A73" s="106">
        <v>4</v>
      </c>
      <c r="B73" s="125" t="s">
        <v>55</v>
      </c>
      <c r="C73" s="125"/>
      <c r="D73" s="125"/>
      <c r="E73" s="125"/>
      <c r="F73" s="125"/>
      <c r="G73" s="125"/>
      <c r="H73" s="21">
        <v>1.1436E-2</v>
      </c>
      <c r="I73" s="121">
        <f t="shared" si="3"/>
        <v>23.993039890909092</v>
      </c>
    </row>
    <row r="74" spans="1:10" ht="15" customHeight="1" x14ac:dyDescent="0.25">
      <c r="A74" s="106">
        <v>5</v>
      </c>
      <c r="B74" s="125" t="s">
        <v>56</v>
      </c>
      <c r="C74" s="125"/>
      <c r="D74" s="125"/>
      <c r="E74" s="125"/>
      <c r="F74" s="125"/>
      <c r="G74" s="125"/>
      <c r="H74" s="21">
        <v>1.74E-4</v>
      </c>
      <c r="I74" s="121">
        <f t="shared" si="3"/>
        <v>0.36505674545454547</v>
      </c>
    </row>
    <row r="75" spans="1:10" ht="15" customHeight="1" x14ac:dyDescent="0.25">
      <c r="A75" s="106">
        <v>6</v>
      </c>
      <c r="B75" s="125" t="s">
        <v>57</v>
      </c>
      <c r="C75" s="125"/>
      <c r="D75" s="125"/>
      <c r="E75" s="125"/>
      <c r="F75" s="125"/>
      <c r="G75" s="125"/>
      <c r="H75" s="21">
        <v>4.4200000000000001E-4</v>
      </c>
      <c r="I75" s="121">
        <f t="shared" si="3"/>
        <v>0.92732805454545453</v>
      </c>
    </row>
    <row r="76" spans="1:10" ht="15" customHeight="1" x14ac:dyDescent="0.25">
      <c r="A76" s="106">
        <v>7</v>
      </c>
      <c r="B76" s="125" t="s">
        <v>58</v>
      </c>
      <c r="C76" s="125"/>
      <c r="D76" s="125"/>
      <c r="E76" s="125"/>
      <c r="F76" s="125"/>
      <c r="G76" s="125"/>
      <c r="H76" s="21">
        <v>1.85E-4</v>
      </c>
      <c r="I76" s="121">
        <f t="shared" si="3"/>
        <v>0.38813504545454547</v>
      </c>
    </row>
    <row r="77" spans="1:10" ht="15" customHeight="1" x14ac:dyDescent="0.25">
      <c r="A77" s="106">
        <v>8</v>
      </c>
      <c r="B77" s="125" t="s">
        <v>59</v>
      </c>
      <c r="C77" s="125"/>
      <c r="D77" s="125"/>
      <c r="E77" s="125"/>
      <c r="F77" s="125"/>
      <c r="G77" s="125"/>
      <c r="H77" s="21">
        <v>9.0789999999999996E-2</v>
      </c>
      <c r="I77" s="121">
        <f t="shared" si="3"/>
        <v>190.47989609090908</v>
      </c>
    </row>
    <row r="78" spans="1:10" s="26" customFormat="1" ht="15" customHeight="1" x14ac:dyDescent="0.25">
      <c r="A78" s="141" t="s">
        <v>60</v>
      </c>
      <c r="B78" s="141"/>
      <c r="C78" s="141"/>
      <c r="D78" s="141"/>
      <c r="E78" s="141"/>
      <c r="F78" s="141"/>
      <c r="G78" s="141"/>
      <c r="H78" s="23">
        <f>SUM(H70:H77)</f>
        <v>0.25494299999999998</v>
      </c>
      <c r="I78" s="24">
        <f>SUM(I70:I77)</f>
        <v>534.87736699090908</v>
      </c>
      <c r="J78" s="25"/>
    </row>
    <row r="79" spans="1:10" ht="11.25" customHeight="1" x14ac:dyDescent="0.25">
      <c r="A79" s="27" t="s">
        <v>61</v>
      </c>
      <c r="B79" s="152" t="s">
        <v>62</v>
      </c>
      <c r="C79" s="152"/>
      <c r="D79" s="152"/>
      <c r="E79" s="152"/>
      <c r="F79" s="152"/>
      <c r="G79" s="152"/>
      <c r="H79" s="152"/>
      <c r="I79" s="152"/>
    </row>
    <row r="80" spans="1:10" ht="15" customHeight="1" x14ac:dyDescent="0.25">
      <c r="A80" s="27" t="s">
        <v>63</v>
      </c>
      <c r="B80" s="153" t="s">
        <v>64</v>
      </c>
      <c r="C80" s="153"/>
      <c r="D80" s="153"/>
      <c r="E80" s="153"/>
      <c r="F80" s="153"/>
      <c r="G80" s="153"/>
      <c r="H80" s="153"/>
      <c r="I80" s="153"/>
    </row>
    <row r="81" spans="1:11" ht="33.75" customHeight="1" x14ac:dyDescent="0.25">
      <c r="A81" s="20" t="s">
        <v>65</v>
      </c>
      <c r="B81" s="145" t="s">
        <v>66</v>
      </c>
      <c r="C81" s="145"/>
      <c r="D81" s="145"/>
      <c r="E81" s="145"/>
      <c r="F81" s="145"/>
      <c r="G81" s="145"/>
      <c r="H81" s="20" t="s">
        <v>33</v>
      </c>
      <c r="I81" s="20" t="s">
        <v>34</v>
      </c>
    </row>
    <row r="82" spans="1:11" ht="15" customHeight="1" x14ac:dyDescent="0.25">
      <c r="A82" s="106">
        <v>1</v>
      </c>
      <c r="B82" s="125" t="s">
        <v>67</v>
      </c>
      <c r="C82" s="125"/>
      <c r="D82" s="125"/>
      <c r="E82" s="125"/>
      <c r="F82" s="125"/>
      <c r="G82" s="125"/>
      <c r="H82" s="21">
        <v>4.8321000000000003E-2</v>
      </c>
      <c r="I82" s="121">
        <f>$I$46*H82</f>
        <v>101.37877584545456</v>
      </c>
    </row>
    <row r="83" spans="1:11" ht="15" customHeight="1" x14ac:dyDescent="0.25">
      <c r="A83" s="106">
        <v>2</v>
      </c>
      <c r="B83" s="125" t="s">
        <v>68</v>
      </c>
      <c r="C83" s="125"/>
      <c r="D83" s="125"/>
      <c r="E83" s="125"/>
      <c r="F83" s="125"/>
      <c r="G83" s="125"/>
      <c r="H83" s="21">
        <v>3.5109999999999998E-3</v>
      </c>
      <c r="I83" s="121">
        <f>$I$46*H83</f>
        <v>7.3661737545454544</v>
      </c>
    </row>
    <row r="84" spans="1:11" ht="15" customHeight="1" x14ac:dyDescent="0.25">
      <c r="A84" s="106">
        <v>3</v>
      </c>
      <c r="B84" s="125" t="s">
        <v>69</v>
      </c>
      <c r="C84" s="125"/>
      <c r="D84" s="125"/>
      <c r="E84" s="125"/>
      <c r="F84" s="125"/>
      <c r="G84" s="125"/>
      <c r="H84" s="21">
        <v>1.9328000000000001E-2</v>
      </c>
      <c r="I84" s="121">
        <f>$I$46*H84</f>
        <v>40.550671127272729</v>
      </c>
    </row>
    <row r="85" spans="1:11" s="26" customFormat="1" ht="15" customHeight="1" x14ac:dyDescent="0.25">
      <c r="A85" s="141" t="s">
        <v>70</v>
      </c>
      <c r="B85" s="141"/>
      <c r="C85" s="141"/>
      <c r="D85" s="141"/>
      <c r="E85" s="141"/>
      <c r="F85" s="141"/>
      <c r="G85" s="141"/>
      <c r="H85" s="23">
        <f>SUM(H82:H84)</f>
        <v>7.1160000000000001E-2</v>
      </c>
      <c r="I85" s="24">
        <f>SUM(I82:I84)</f>
        <v>149.29562072727273</v>
      </c>
      <c r="J85" s="25"/>
    </row>
    <row r="86" spans="1:11" ht="4.5" customHeight="1" x14ac:dyDescent="0.25"/>
    <row r="87" spans="1:11" ht="33.75" customHeight="1" x14ac:dyDescent="0.25">
      <c r="A87" s="20" t="s">
        <v>71</v>
      </c>
      <c r="B87" s="145" t="s">
        <v>72</v>
      </c>
      <c r="C87" s="145"/>
      <c r="D87" s="145"/>
      <c r="E87" s="145"/>
      <c r="F87" s="145"/>
      <c r="G87" s="145"/>
      <c r="H87" s="20" t="s">
        <v>33</v>
      </c>
      <c r="I87" s="20" t="s">
        <v>34</v>
      </c>
    </row>
    <row r="88" spans="1:11" ht="15" customHeight="1" x14ac:dyDescent="0.25">
      <c r="A88" s="106">
        <v>1</v>
      </c>
      <c r="B88" s="125" t="s">
        <v>73</v>
      </c>
      <c r="C88" s="125"/>
      <c r="D88" s="125"/>
      <c r="E88" s="125"/>
      <c r="F88" s="125"/>
      <c r="G88" s="125"/>
      <c r="H88" s="21">
        <f>(H66*H78)</f>
        <v>9.3819024000000015E-2</v>
      </c>
      <c r="I88" s="121">
        <f>$I$46*H88</f>
        <v>196.83487105265456</v>
      </c>
    </row>
    <row r="89" spans="1:11" s="26" customFormat="1" ht="15" customHeight="1" x14ac:dyDescent="0.25">
      <c r="A89" s="141" t="s">
        <v>74</v>
      </c>
      <c r="B89" s="141"/>
      <c r="C89" s="141"/>
      <c r="D89" s="141"/>
      <c r="E89" s="141"/>
      <c r="F89" s="141"/>
      <c r="G89" s="141"/>
      <c r="H89" s="23">
        <f>SUM(H88:H88)</f>
        <v>9.3819024000000015E-2</v>
      </c>
      <c r="I89" s="24">
        <f>I88</f>
        <v>196.83487105265456</v>
      </c>
      <c r="J89" s="25"/>
      <c r="K89" s="28"/>
    </row>
    <row r="90" spans="1:11" ht="4.5" customHeight="1" x14ac:dyDescent="0.25">
      <c r="J90" s="29"/>
    </row>
    <row r="91" spans="1:11" s="26" customFormat="1" ht="12" customHeight="1" x14ac:dyDescent="0.25">
      <c r="A91" s="155" t="s">
        <v>170</v>
      </c>
      <c r="B91" s="155"/>
      <c r="C91" s="155"/>
      <c r="D91" s="155"/>
      <c r="E91" s="155"/>
      <c r="F91" s="155"/>
      <c r="G91" s="155"/>
      <c r="H91" s="30">
        <f>H66+H78+H85+H89</f>
        <v>0.787922024</v>
      </c>
      <c r="I91" s="31">
        <f>I66+I78+I85+I89</f>
        <v>1653.0818951344729</v>
      </c>
      <c r="J91" s="25"/>
    </row>
    <row r="92" spans="1:11" ht="4.5" customHeight="1" x14ac:dyDescent="0.25"/>
    <row r="93" spans="1:11" ht="33.75" customHeight="1" x14ac:dyDescent="0.25">
      <c r="A93" s="20" t="s">
        <v>75</v>
      </c>
      <c r="B93" s="145" t="s">
        <v>76</v>
      </c>
      <c r="C93" s="145"/>
      <c r="D93" s="145"/>
      <c r="E93" s="145"/>
      <c r="F93" s="145"/>
      <c r="G93" s="145"/>
      <c r="H93" s="20" t="s">
        <v>33</v>
      </c>
      <c r="I93" s="20" t="s">
        <v>34</v>
      </c>
    </row>
    <row r="94" spans="1:11" ht="15" customHeight="1" x14ac:dyDescent="0.25">
      <c r="A94" s="106">
        <v>1</v>
      </c>
      <c r="B94" s="125" t="s">
        <v>18</v>
      </c>
      <c r="C94" s="125"/>
      <c r="D94" s="125"/>
      <c r="E94" s="125"/>
      <c r="F94" s="125"/>
      <c r="G94" s="125"/>
      <c r="H94" s="21">
        <f t="shared" ref="H94:H101" si="4">I94/$I$46</f>
        <v>0.23060377064168505</v>
      </c>
      <c r="I94" s="121">
        <f>I114</f>
        <v>483.81299999999999</v>
      </c>
    </row>
    <row r="95" spans="1:11" ht="15" customHeight="1" x14ac:dyDescent="0.25">
      <c r="A95" s="106">
        <f>A94+1</f>
        <v>2</v>
      </c>
      <c r="B95" s="125" t="s">
        <v>19</v>
      </c>
      <c r="C95" s="125"/>
      <c r="D95" s="125"/>
      <c r="E95" s="125"/>
      <c r="F95" s="125"/>
      <c r="G95" s="125"/>
      <c r="H95" s="21">
        <f t="shared" si="4"/>
        <v>0</v>
      </c>
      <c r="I95" s="121">
        <f>I110</f>
        <v>0</v>
      </c>
    </row>
    <row r="96" spans="1:11" ht="15" customHeight="1" x14ac:dyDescent="0.25">
      <c r="A96" s="106">
        <f t="shared" ref="A96:A98" si="5">A95+1</f>
        <v>3</v>
      </c>
      <c r="B96" s="158" t="s">
        <v>164</v>
      </c>
      <c r="C96" s="159"/>
      <c r="D96" s="159"/>
      <c r="E96" s="159"/>
      <c r="F96" s="159"/>
      <c r="G96" s="160"/>
      <c r="H96" s="21">
        <f t="shared" si="4"/>
        <v>0</v>
      </c>
      <c r="I96" s="121">
        <v>0</v>
      </c>
    </row>
    <row r="97" spans="1:10" ht="15" customHeight="1" x14ac:dyDescent="0.25">
      <c r="A97" s="106">
        <f t="shared" si="5"/>
        <v>4</v>
      </c>
      <c r="B97" s="125" t="s">
        <v>77</v>
      </c>
      <c r="C97" s="125"/>
      <c r="D97" s="125"/>
      <c r="E97" s="125"/>
      <c r="F97" s="125"/>
      <c r="G97" s="125"/>
      <c r="H97" s="21">
        <f t="shared" si="4"/>
        <v>7.1075512494421178E-2</v>
      </c>
      <c r="I97" s="121">
        <f>I106</f>
        <v>149.11836363636365</v>
      </c>
    </row>
    <row r="98" spans="1:10" ht="15" customHeight="1" x14ac:dyDescent="0.25">
      <c r="A98" s="106">
        <f t="shared" si="5"/>
        <v>5</v>
      </c>
      <c r="B98" s="125" t="s">
        <v>78</v>
      </c>
      <c r="C98" s="125"/>
      <c r="D98" s="125"/>
      <c r="E98" s="125"/>
      <c r="F98" s="125"/>
      <c r="G98" s="125"/>
      <c r="H98" s="21">
        <f t="shared" si="4"/>
        <v>0</v>
      </c>
      <c r="I98" s="121">
        <f>IF(I28="Não aplicável",0,((I10/H10)*1.5*I28))</f>
        <v>0</v>
      </c>
    </row>
    <row r="99" spans="1:10" ht="15" customHeight="1" x14ac:dyDescent="0.25">
      <c r="A99" s="106">
        <v>6</v>
      </c>
      <c r="B99" s="125" t="s">
        <v>192</v>
      </c>
      <c r="C99" s="125"/>
      <c r="D99" s="125"/>
      <c r="E99" s="125"/>
      <c r="F99" s="125"/>
      <c r="G99" s="125"/>
      <c r="H99" s="21">
        <f>I99/$I$46</f>
        <v>3.813105818019525E-2</v>
      </c>
      <c r="I99" s="121">
        <f>IF(I21="Não aplicável",0,I21)</f>
        <v>80</v>
      </c>
    </row>
    <row r="100" spans="1:10" ht="15" customHeight="1" x14ac:dyDescent="0.25">
      <c r="A100" s="106">
        <v>7</v>
      </c>
      <c r="B100" s="125" t="s">
        <v>193</v>
      </c>
      <c r="C100" s="125"/>
      <c r="D100" s="125"/>
      <c r="E100" s="125"/>
      <c r="F100" s="125"/>
      <c r="G100" s="125"/>
      <c r="H100" s="21">
        <f>I100/$I$46</f>
        <v>1.2163807559482284E-2</v>
      </c>
      <c r="I100" s="121">
        <f>IF(I22="Não aplicável",0,I22)</f>
        <v>25.52</v>
      </c>
    </row>
    <row r="101" spans="1:10" ht="15" customHeight="1" x14ac:dyDescent="0.25">
      <c r="A101" s="106">
        <v>8</v>
      </c>
      <c r="B101" s="125" t="s">
        <v>79</v>
      </c>
      <c r="C101" s="125"/>
      <c r="D101" s="125"/>
      <c r="E101" s="125"/>
      <c r="F101" s="125"/>
      <c r="G101" s="125"/>
      <c r="H101" s="21">
        <f t="shared" si="4"/>
        <v>0</v>
      </c>
      <c r="I101" s="121">
        <f>IF(I23="Não aplicável",0,I23)</f>
        <v>0</v>
      </c>
    </row>
    <row r="102" spans="1:10" ht="15" customHeight="1" x14ac:dyDescent="0.25">
      <c r="A102" s="141" t="s">
        <v>80</v>
      </c>
      <c r="B102" s="141"/>
      <c r="C102" s="141"/>
      <c r="D102" s="141"/>
      <c r="E102" s="141"/>
      <c r="F102" s="141"/>
      <c r="G102" s="141"/>
      <c r="H102" s="23">
        <f>SUM(H94:H101)</f>
        <v>0.35197414887578377</v>
      </c>
      <c r="I102" s="24">
        <f>SUM(I94:I101)</f>
        <v>738.45136363636357</v>
      </c>
      <c r="J102" s="32"/>
    </row>
    <row r="103" spans="1:10" ht="18" customHeight="1" x14ac:dyDescent="0.25">
      <c r="A103" s="27" t="s">
        <v>81</v>
      </c>
      <c r="B103" s="156" t="s">
        <v>82</v>
      </c>
      <c r="C103" s="156"/>
      <c r="D103" s="156"/>
      <c r="E103" s="156"/>
      <c r="F103" s="156"/>
      <c r="G103" s="156"/>
      <c r="H103" s="33"/>
      <c r="I103" s="34"/>
    </row>
    <row r="104" spans="1:10" ht="15" customHeight="1" x14ac:dyDescent="0.25">
      <c r="A104" s="157" t="s">
        <v>83</v>
      </c>
      <c r="B104" s="157"/>
      <c r="C104" s="157"/>
      <c r="D104" s="157"/>
      <c r="E104" s="157"/>
      <c r="F104" s="157"/>
      <c r="G104" s="157"/>
      <c r="H104" s="157"/>
      <c r="I104" s="157"/>
    </row>
    <row r="105" spans="1:10" ht="24" customHeight="1" x14ac:dyDescent="0.25">
      <c r="A105" s="139" t="s">
        <v>84</v>
      </c>
      <c r="B105" s="139"/>
      <c r="C105" s="106" t="s">
        <v>85</v>
      </c>
      <c r="D105" s="106" t="s">
        <v>86</v>
      </c>
      <c r="E105" s="106" t="s">
        <v>87</v>
      </c>
      <c r="F105" s="106" t="s">
        <v>88</v>
      </c>
      <c r="G105" s="106" t="s">
        <v>89</v>
      </c>
      <c r="H105" s="21" t="s">
        <v>90</v>
      </c>
      <c r="I105" s="121" t="s">
        <v>91</v>
      </c>
    </row>
    <row r="106" spans="1:10" ht="15" customHeight="1" x14ac:dyDescent="0.25">
      <c r="A106" s="163">
        <f>IF(I12="Não aplicável",0,I12)</f>
        <v>6.25</v>
      </c>
      <c r="B106" s="163"/>
      <c r="C106" s="106">
        <f>IF(I13="Não aplicável",0,I13)</f>
        <v>22</v>
      </c>
      <c r="D106" s="106">
        <v>2</v>
      </c>
      <c r="E106" s="117">
        <f>A106*C106*D106</f>
        <v>275</v>
      </c>
      <c r="F106" s="117">
        <f>I38</f>
        <v>2098.0272727272727</v>
      </c>
      <c r="G106" s="36">
        <f>IF(I14="Não aplicável",0,I14)</f>
        <v>0.06</v>
      </c>
      <c r="H106" s="117">
        <f>F106*G106</f>
        <v>125.88163636363636</v>
      </c>
      <c r="I106" s="121">
        <f>IF((E106-H106)&gt;0,E106-H106,0)</f>
        <v>149.11836363636365</v>
      </c>
    </row>
    <row r="107" spans="1:10" ht="3.75" customHeight="1" x14ac:dyDescent="0.25">
      <c r="A107" s="37"/>
      <c r="E107" s="32"/>
      <c r="F107" s="32"/>
      <c r="G107" s="38"/>
      <c r="H107" s="32"/>
      <c r="I107" s="39"/>
    </row>
    <row r="108" spans="1:10" ht="15" customHeight="1" x14ac:dyDescent="0.25">
      <c r="A108" s="157" t="s">
        <v>92</v>
      </c>
      <c r="B108" s="157"/>
      <c r="C108" s="157"/>
      <c r="D108" s="157"/>
      <c r="E108" s="157"/>
      <c r="F108" s="157"/>
      <c r="G108" s="157"/>
      <c r="H108" s="157"/>
      <c r="I108" s="157"/>
    </row>
    <row r="109" spans="1:10" ht="23.25" customHeight="1" x14ac:dyDescent="0.25">
      <c r="A109" s="139" t="s">
        <v>84</v>
      </c>
      <c r="B109" s="139"/>
      <c r="C109" s="106" t="s">
        <v>93</v>
      </c>
      <c r="D109" s="106" t="s">
        <v>86</v>
      </c>
      <c r="E109" s="106" t="s">
        <v>87</v>
      </c>
      <c r="F109" s="106" t="s">
        <v>88</v>
      </c>
      <c r="G109" s="106" t="s">
        <v>89</v>
      </c>
      <c r="H109" s="21" t="s">
        <v>90</v>
      </c>
      <c r="I109" s="121" t="s">
        <v>91</v>
      </c>
    </row>
    <row r="110" spans="1:10" ht="15" customHeight="1" x14ac:dyDescent="0.25">
      <c r="A110" s="161">
        <f>IF(I18="Não aplicável",0,I18)</f>
        <v>0</v>
      </c>
      <c r="B110" s="161"/>
      <c r="C110" s="40">
        <f>IF(I19="Não aplicável",0,I19)</f>
        <v>0</v>
      </c>
      <c r="D110" s="106">
        <v>1</v>
      </c>
      <c r="E110" s="117">
        <f>A110*C110*D110</f>
        <v>0</v>
      </c>
      <c r="F110" s="117">
        <f>E110</f>
        <v>0</v>
      </c>
      <c r="G110" s="120">
        <f>IF(I20="Não aplicável",0,I20)</f>
        <v>0</v>
      </c>
      <c r="H110" s="117">
        <f>F110*G110</f>
        <v>0</v>
      </c>
      <c r="I110" s="121">
        <f>E110-H110</f>
        <v>0</v>
      </c>
    </row>
    <row r="111" spans="1:10" ht="4.5" customHeight="1" x14ac:dyDescent="0.25">
      <c r="A111" s="42"/>
      <c r="B111" s="42"/>
      <c r="C111" s="42"/>
      <c r="D111" s="42"/>
      <c r="E111" s="25"/>
      <c r="F111" s="25"/>
      <c r="G111" s="43"/>
      <c r="H111" s="25"/>
      <c r="I111" s="44"/>
    </row>
    <row r="112" spans="1:10" ht="15" customHeight="1" x14ac:dyDescent="0.25">
      <c r="A112" s="164" t="s">
        <v>163</v>
      </c>
      <c r="B112" s="165"/>
      <c r="C112" s="165"/>
      <c r="D112" s="165"/>
      <c r="E112" s="165"/>
      <c r="F112" s="166" t="str">
        <f>A15</f>
        <v xml:space="preserve">Auxílio Alimentação </v>
      </c>
      <c r="G112" s="166"/>
      <c r="H112" s="166"/>
      <c r="I112" s="167"/>
    </row>
    <row r="113" spans="1:12" ht="23.25" customHeight="1" x14ac:dyDescent="0.25">
      <c r="A113" s="138" t="s">
        <v>84</v>
      </c>
      <c r="B113" s="138"/>
      <c r="C113" s="109" t="s">
        <v>93</v>
      </c>
      <c r="D113" s="109" t="s">
        <v>86</v>
      </c>
      <c r="E113" s="109" t="s">
        <v>87</v>
      </c>
      <c r="F113" s="109" t="s">
        <v>88</v>
      </c>
      <c r="G113" s="109" t="s">
        <v>89</v>
      </c>
      <c r="H113" s="69" t="str">
        <f>H105</f>
        <v>Valor desconto</v>
      </c>
      <c r="I113" s="70" t="s">
        <v>91</v>
      </c>
    </row>
    <row r="114" spans="1:12" ht="15" customHeight="1" x14ac:dyDescent="0.25">
      <c r="A114" s="161">
        <f>IF(I15="Não aplicável",0,I15)</f>
        <v>27.15</v>
      </c>
      <c r="B114" s="161"/>
      <c r="C114" s="40">
        <f>IF(I16="Não aplicável",0,I16)</f>
        <v>22</v>
      </c>
      <c r="D114" s="106">
        <v>1</v>
      </c>
      <c r="E114" s="117">
        <f>A114*C114*D114</f>
        <v>597.29999999999995</v>
      </c>
      <c r="F114" s="117">
        <f>E114</f>
        <v>597.29999999999995</v>
      </c>
      <c r="G114" s="120">
        <f>IF(I17="Não aplicável",0,I17)</f>
        <v>0.19</v>
      </c>
      <c r="H114" s="117">
        <f>F114*G114</f>
        <v>113.48699999999999</v>
      </c>
      <c r="I114" s="121">
        <f>E114-H114</f>
        <v>483.81299999999999</v>
      </c>
    </row>
    <row r="115" spans="1:12" ht="4.5" customHeight="1" x14ac:dyDescent="0.25"/>
    <row r="116" spans="1:12" ht="12" customHeight="1" x14ac:dyDescent="0.25">
      <c r="A116" s="162" t="s">
        <v>94</v>
      </c>
      <c r="B116" s="162"/>
      <c r="C116" s="162"/>
      <c r="D116" s="162"/>
      <c r="E116" s="162"/>
      <c r="F116" s="162"/>
      <c r="G116" s="162"/>
      <c r="H116" s="45">
        <f>H46+H91+H102</f>
        <v>2.1398961728757837</v>
      </c>
      <c r="I116" s="46">
        <f>I46+I91+I102</f>
        <v>4489.5605314981094</v>
      </c>
      <c r="J116" s="32"/>
      <c r="L116" s="32"/>
    </row>
    <row r="117" spans="1:12" s="51" customFormat="1" ht="4.5" customHeight="1" x14ac:dyDescent="0.25">
      <c r="A117" s="47"/>
      <c r="B117" s="47"/>
      <c r="C117" s="47"/>
      <c r="D117" s="47"/>
      <c r="E117" s="47"/>
      <c r="F117" s="47"/>
      <c r="G117" s="47"/>
      <c r="H117" s="48"/>
      <c r="I117" s="49"/>
      <c r="J117" s="50"/>
      <c r="L117" s="50"/>
    </row>
    <row r="118" spans="1:12" ht="11.25" customHeight="1" x14ac:dyDescent="0.25">
      <c r="A118" s="144" t="s">
        <v>95</v>
      </c>
      <c r="B118" s="144"/>
      <c r="C118" s="144"/>
      <c r="D118" s="144"/>
      <c r="E118" s="144"/>
      <c r="F118" s="144"/>
      <c r="G118" s="144"/>
      <c r="H118" s="144"/>
      <c r="I118" s="144"/>
    </row>
    <row r="119" spans="1:12" ht="33.75" customHeight="1" x14ac:dyDescent="0.25">
      <c r="A119" s="20" t="s">
        <v>31</v>
      </c>
      <c r="B119" s="145" t="s">
        <v>96</v>
      </c>
      <c r="C119" s="145"/>
      <c r="D119" s="145"/>
      <c r="E119" s="145"/>
      <c r="F119" s="145"/>
      <c r="G119" s="145"/>
      <c r="H119" s="20" t="s">
        <v>33</v>
      </c>
      <c r="I119" s="20" t="s">
        <v>34</v>
      </c>
    </row>
    <row r="120" spans="1:12" ht="15" customHeight="1" x14ac:dyDescent="0.25">
      <c r="A120" s="106">
        <v>1</v>
      </c>
      <c r="B120" s="125" t="s">
        <v>97</v>
      </c>
      <c r="C120" s="125"/>
      <c r="D120" s="125"/>
      <c r="E120" s="125"/>
      <c r="F120" s="125"/>
      <c r="G120" s="125"/>
      <c r="H120" s="21">
        <f t="shared" ref="H120:H126" si="6">I120/$I$132</f>
        <v>0</v>
      </c>
      <c r="I120" s="121">
        <v>0</v>
      </c>
    </row>
    <row r="121" spans="1:12" ht="15" customHeight="1" x14ac:dyDescent="0.25">
      <c r="A121" s="106">
        <v>2</v>
      </c>
      <c r="B121" s="124" t="s">
        <v>98</v>
      </c>
      <c r="C121" s="124"/>
      <c r="D121" s="124"/>
      <c r="E121" s="124"/>
      <c r="F121" s="124"/>
      <c r="G121" s="124"/>
      <c r="H121" s="21">
        <f t="shared" si="6"/>
        <v>0</v>
      </c>
      <c r="I121" s="121">
        <v>0</v>
      </c>
    </row>
    <row r="122" spans="1:12" ht="15" customHeight="1" x14ac:dyDescent="0.25">
      <c r="A122" s="106">
        <v>3</v>
      </c>
      <c r="B122" s="125" t="s">
        <v>99</v>
      </c>
      <c r="C122" s="125"/>
      <c r="D122" s="125"/>
      <c r="E122" s="125"/>
      <c r="F122" s="125"/>
      <c r="G122" s="125"/>
      <c r="H122" s="21">
        <f t="shared" si="6"/>
        <v>0</v>
      </c>
      <c r="I122" s="121">
        <v>0</v>
      </c>
    </row>
    <row r="123" spans="1:12" ht="15" customHeight="1" x14ac:dyDescent="0.25">
      <c r="A123" s="106">
        <v>4</v>
      </c>
      <c r="B123" s="125" t="s">
        <v>177</v>
      </c>
      <c r="C123" s="125"/>
      <c r="D123" s="125"/>
      <c r="E123" s="125"/>
      <c r="F123" s="125"/>
      <c r="G123" s="125"/>
      <c r="H123" s="21">
        <f t="shared" si="6"/>
        <v>0</v>
      </c>
      <c r="I123" s="121">
        <f>IF(F130=20%,G130,0)</f>
        <v>0</v>
      </c>
    </row>
    <row r="124" spans="1:12" ht="15" customHeight="1" x14ac:dyDescent="0.25">
      <c r="A124" s="106">
        <v>5</v>
      </c>
      <c r="B124" s="125" t="s">
        <v>179</v>
      </c>
      <c r="C124" s="125"/>
      <c r="D124" s="125"/>
      <c r="E124" s="125"/>
      <c r="F124" s="125"/>
      <c r="G124" s="125"/>
      <c r="H124" s="21">
        <f t="shared" si="6"/>
        <v>0</v>
      </c>
      <c r="I124" s="121">
        <v>0</v>
      </c>
    </row>
    <row r="125" spans="1:12" ht="15" customHeight="1" x14ac:dyDescent="0.25">
      <c r="A125" s="106">
        <v>6</v>
      </c>
      <c r="B125" s="125" t="s">
        <v>178</v>
      </c>
      <c r="C125" s="125"/>
      <c r="D125" s="125"/>
      <c r="E125" s="125"/>
      <c r="F125" s="125"/>
      <c r="G125" s="125"/>
      <c r="H125" s="21">
        <f t="shared" si="6"/>
        <v>0</v>
      </c>
      <c r="I125" s="121">
        <v>0</v>
      </c>
    </row>
    <row r="126" spans="1:12" ht="15" customHeight="1" x14ac:dyDescent="0.25">
      <c r="A126" s="106">
        <v>7</v>
      </c>
      <c r="B126" s="125" t="s">
        <v>100</v>
      </c>
      <c r="C126" s="125"/>
      <c r="D126" s="125"/>
      <c r="E126" s="125"/>
      <c r="F126" s="125"/>
      <c r="G126" s="125"/>
      <c r="H126" s="21">
        <f t="shared" si="6"/>
        <v>0</v>
      </c>
      <c r="I126" s="121">
        <v>0</v>
      </c>
    </row>
    <row r="127" spans="1:12" ht="15" customHeight="1" x14ac:dyDescent="0.25">
      <c r="A127" s="141" t="s">
        <v>101</v>
      </c>
      <c r="B127" s="141"/>
      <c r="C127" s="141"/>
      <c r="D127" s="141"/>
      <c r="E127" s="141"/>
      <c r="F127" s="141"/>
      <c r="G127" s="141"/>
      <c r="H127" s="23">
        <f>H120+H121+H122+H123+H124+H126</f>
        <v>0</v>
      </c>
      <c r="I127" s="52">
        <f>SUM(I120:I126)</f>
        <v>0</v>
      </c>
      <c r="J127" s="32"/>
    </row>
    <row r="128" spans="1:12" ht="46.5" customHeight="1" x14ac:dyDescent="0.25">
      <c r="B128" s="152" t="s">
        <v>180</v>
      </c>
      <c r="C128" s="152"/>
      <c r="D128" s="152"/>
      <c r="E128" s="152"/>
      <c r="F128" s="152"/>
      <c r="G128" s="152"/>
      <c r="H128" s="152"/>
      <c r="I128" s="152"/>
    </row>
    <row r="129" spans="1:12" ht="5.25" customHeight="1" x14ac:dyDescent="0.25"/>
    <row r="130" spans="1:12" ht="48.75" customHeight="1" x14ac:dyDescent="0.25">
      <c r="A130" s="168" t="s">
        <v>102</v>
      </c>
      <c r="B130" s="168"/>
      <c r="C130" s="168"/>
      <c r="D130" s="168"/>
      <c r="E130" s="168"/>
      <c r="F130" s="53">
        <f>I29</f>
        <v>0.1</v>
      </c>
      <c r="G130" s="54">
        <f>I132*F130</f>
        <v>434.04421678617456</v>
      </c>
      <c r="H130" s="118" t="s">
        <v>103</v>
      </c>
      <c r="I130" s="56">
        <f>I97</f>
        <v>149.11836363636365</v>
      </c>
    </row>
    <row r="131" spans="1:12" s="59" customFormat="1" ht="16.5" customHeight="1" x14ac:dyDescent="0.25">
      <c r="A131" s="169" t="s">
        <v>104</v>
      </c>
      <c r="B131" s="169"/>
      <c r="C131" s="118" t="s">
        <v>105</v>
      </c>
      <c r="D131" s="118" t="s">
        <v>106</v>
      </c>
      <c r="E131" s="118" t="s">
        <v>107</v>
      </c>
      <c r="F131" s="118" t="s">
        <v>108</v>
      </c>
      <c r="G131" s="118" t="s">
        <v>109</v>
      </c>
      <c r="H131" s="118" t="s">
        <v>110</v>
      </c>
      <c r="I131" s="57" t="s">
        <v>111</v>
      </c>
      <c r="J131" s="58"/>
    </row>
    <row r="132" spans="1:12" ht="16.5" customHeight="1" x14ac:dyDescent="0.25">
      <c r="A132" s="170">
        <f>I46</f>
        <v>2098.0272727272727</v>
      </c>
      <c r="B132" s="170"/>
      <c r="C132" s="119">
        <f>I66</f>
        <v>772.07403636363642</v>
      </c>
      <c r="D132" s="119">
        <f>I78</f>
        <v>534.87736699090908</v>
      </c>
      <c r="E132" s="119">
        <f>I85</f>
        <v>149.29562072727273</v>
      </c>
      <c r="F132" s="119">
        <f>I89</f>
        <v>196.83487105265456</v>
      </c>
      <c r="G132" s="119">
        <f>I102</f>
        <v>738.45136363636357</v>
      </c>
      <c r="H132" s="119">
        <f>A132+C132+D132+E132+F132+G132</f>
        <v>4489.5605314981094</v>
      </c>
      <c r="I132" s="119">
        <f>H132-I130</f>
        <v>4340.4421678617455</v>
      </c>
      <c r="J132" s="32"/>
    </row>
    <row r="133" spans="1:12" ht="4.5" customHeight="1" x14ac:dyDescent="0.25">
      <c r="A133" s="27"/>
      <c r="B133" s="171"/>
      <c r="C133" s="171"/>
      <c r="D133" s="171"/>
      <c r="E133" s="171"/>
      <c r="F133" s="171"/>
      <c r="G133" s="171"/>
      <c r="H133" s="171"/>
      <c r="I133" s="171"/>
    </row>
    <row r="134" spans="1:12" ht="33.75" customHeight="1" x14ac:dyDescent="0.25">
      <c r="A134" s="20" t="s">
        <v>40</v>
      </c>
      <c r="B134" s="145" t="s">
        <v>112</v>
      </c>
      <c r="C134" s="145"/>
      <c r="D134" s="145"/>
      <c r="E134" s="145"/>
      <c r="F134" s="145"/>
      <c r="G134" s="145"/>
      <c r="H134" s="20" t="s">
        <v>33</v>
      </c>
      <c r="I134" s="20" t="s">
        <v>34</v>
      </c>
    </row>
    <row r="135" spans="1:12" ht="15" customHeight="1" x14ac:dyDescent="0.25">
      <c r="A135" s="106">
        <v>1</v>
      </c>
      <c r="B135" s="125" t="s">
        <v>113</v>
      </c>
      <c r="C135" s="125"/>
      <c r="D135" s="125"/>
      <c r="E135" s="125"/>
      <c r="F135" s="125"/>
      <c r="G135" s="125"/>
      <c r="H135" s="21">
        <f>I135/$I$145</f>
        <v>0</v>
      </c>
      <c r="I135" s="121">
        <v>0</v>
      </c>
    </row>
    <row r="136" spans="1:12" ht="15" customHeight="1" x14ac:dyDescent="0.25">
      <c r="A136" s="106">
        <v>2</v>
      </c>
      <c r="B136" s="125" t="s">
        <v>114</v>
      </c>
      <c r="C136" s="125"/>
      <c r="D136" s="125"/>
      <c r="E136" s="125"/>
      <c r="F136" s="125"/>
      <c r="G136" s="125"/>
      <c r="H136" s="21">
        <f>I136/$I$145</f>
        <v>0</v>
      </c>
      <c r="I136" s="121">
        <v>0</v>
      </c>
    </row>
    <row r="137" spans="1:12" ht="35.65" customHeight="1" x14ac:dyDescent="0.25">
      <c r="A137" s="141" t="s">
        <v>166</v>
      </c>
      <c r="B137" s="141"/>
      <c r="C137" s="141"/>
      <c r="D137" s="141"/>
      <c r="E137" s="141"/>
      <c r="F137" s="141"/>
      <c r="G137" s="141"/>
      <c r="H137" s="23">
        <f>H135+H136</f>
        <v>0</v>
      </c>
      <c r="I137" s="24">
        <f>SUM(I135:I136)</f>
        <v>0</v>
      </c>
    </row>
    <row r="138" spans="1:12" ht="4.5" customHeight="1" x14ac:dyDescent="0.25"/>
    <row r="139" spans="1:12" ht="33.75" customHeight="1" x14ac:dyDescent="0.25">
      <c r="A139" s="20" t="s">
        <v>52</v>
      </c>
      <c r="B139" s="145" t="s">
        <v>115</v>
      </c>
      <c r="C139" s="145"/>
      <c r="D139" s="145"/>
      <c r="E139" s="145"/>
      <c r="F139" s="145"/>
      <c r="G139" s="145"/>
      <c r="H139" s="20" t="s">
        <v>33</v>
      </c>
      <c r="I139" s="20" t="s">
        <v>34</v>
      </c>
    </row>
    <row r="140" spans="1:12" ht="15" customHeight="1" x14ac:dyDescent="0.25">
      <c r="A140" s="106">
        <v>1</v>
      </c>
      <c r="B140" s="125" t="s">
        <v>115</v>
      </c>
      <c r="C140" s="125"/>
      <c r="D140" s="125"/>
      <c r="E140" s="125"/>
      <c r="F140" s="125"/>
      <c r="G140" s="125"/>
      <c r="H140" s="21">
        <f>I140/I145</f>
        <v>0</v>
      </c>
      <c r="I140" s="121">
        <v>0</v>
      </c>
    </row>
    <row r="141" spans="1:12" ht="36.6" customHeight="1" x14ac:dyDescent="0.25">
      <c r="A141" s="141" t="s">
        <v>165</v>
      </c>
      <c r="B141" s="141"/>
      <c r="C141" s="141"/>
      <c r="D141" s="141"/>
      <c r="E141" s="141"/>
      <c r="F141" s="141"/>
      <c r="G141" s="141"/>
      <c r="H141" s="23">
        <f>H140</f>
        <v>0</v>
      </c>
      <c r="I141" s="24">
        <f>I140</f>
        <v>0</v>
      </c>
      <c r="J141" s="32"/>
      <c r="K141" s="32"/>
      <c r="L141" s="2"/>
    </row>
    <row r="142" spans="1:12" ht="4.5" customHeight="1" x14ac:dyDescent="0.25">
      <c r="A142" s="26"/>
      <c r="B142" s="26"/>
      <c r="C142" s="26"/>
      <c r="D142" s="26"/>
      <c r="E142" s="26"/>
      <c r="F142" s="26"/>
      <c r="G142" s="26"/>
      <c r="H142" s="33"/>
      <c r="I142" s="34"/>
    </row>
    <row r="143" spans="1:12" ht="39" customHeight="1" x14ac:dyDescent="0.25">
      <c r="A143" s="172" t="s">
        <v>116</v>
      </c>
      <c r="B143" s="172"/>
      <c r="C143" s="172"/>
      <c r="D143" s="172"/>
      <c r="E143" s="172"/>
      <c r="F143" s="53">
        <v>0.18</v>
      </c>
      <c r="G143" s="54">
        <f>I145*F143</f>
        <v>781.27959021511413</v>
      </c>
      <c r="H143" s="118" t="s">
        <v>103</v>
      </c>
      <c r="I143" s="56">
        <f>I97</f>
        <v>149.11836363636365</v>
      </c>
      <c r="L143" s="2"/>
    </row>
    <row r="144" spans="1:12" s="59" customFormat="1" ht="16.5" customHeight="1" x14ac:dyDescent="0.25">
      <c r="A144" s="169" t="s">
        <v>104</v>
      </c>
      <c r="B144" s="169"/>
      <c r="C144" s="118" t="s">
        <v>105</v>
      </c>
      <c r="D144" s="118" t="s">
        <v>106</v>
      </c>
      <c r="E144" s="118" t="s">
        <v>107</v>
      </c>
      <c r="F144" s="118" t="s">
        <v>108</v>
      </c>
      <c r="G144" s="118" t="s">
        <v>109</v>
      </c>
      <c r="H144" s="118" t="s">
        <v>110</v>
      </c>
      <c r="I144" s="57" t="s">
        <v>111</v>
      </c>
      <c r="J144" s="58"/>
      <c r="L144" s="58"/>
    </row>
    <row r="145" spans="1:12" ht="16.5" customHeight="1" x14ac:dyDescent="0.25">
      <c r="A145" s="170">
        <f>I46</f>
        <v>2098.0272727272727</v>
      </c>
      <c r="B145" s="170"/>
      <c r="C145" s="119">
        <f>I66</f>
        <v>772.07403636363642</v>
      </c>
      <c r="D145" s="119">
        <f>I78</f>
        <v>534.87736699090908</v>
      </c>
      <c r="E145" s="119">
        <f>I85</f>
        <v>149.29562072727273</v>
      </c>
      <c r="F145" s="119">
        <f>I89</f>
        <v>196.83487105265456</v>
      </c>
      <c r="G145" s="119">
        <f>I102</f>
        <v>738.45136363636357</v>
      </c>
      <c r="H145" s="119">
        <f>A145+C145+D145+E145+F145+G145</f>
        <v>4489.5605314981094</v>
      </c>
      <c r="I145" s="119">
        <f>H145-I143</f>
        <v>4340.4421678617455</v>
      </c>
      <c r="J145" s="32"/>
      <c r="L145" s="2"/>
    </row>
    <row r="146" spans="1:12" ht="4.5" customHeight="1" x14ac:dyDescent="0.25"/>
    <row r="147" spans="1:12" ht="12" customHeight="1" x14ac:dyDescent="0.25">
      <c r="A147" s="162" t="s">
        <v>117</v>
      </c>
      <c r="B147" s="162"/>
      <c r="C147" s="162"/>
      <c r="D147" s="162"/>
      <c r="E147" s="162"/>
      <c r="F147" s="162"/>
      <c r="G147" s="162"/>
      <c r="H147" s="45">
        <f>H127+H137+H141</f>
        <v>0</v>
      </c>
      <c r="I147" s="46">
        <f>I127+I137+I141</f>
        <v>0</v>
      </c>
    </row>
    <row r="148" spans="1:12" ht="4.5" customHeight="1" x14ac:dyDescent="0.25"/>
    <row r="149" spans="1:12" ht="11.25" customHeight="1" x14ac:dyDescent="0.25">
      <c r="A149" s="144" t="s">
        <v>118</v>
      </c>
      <c r="B149" s="144"/>
      <c r="C149" s="144"/>
      <c r="D149" s="144"/>
      <c r="E149" s="144"/>
      <c r="F149" s="144"/>
      <c r="G149" s="144"/>
      <c r="H149" s="144"/>
      <c r="I149" s="144"/>
    </row>
    <row r="150" spans="1:12" ht="33.75" customHeight="1" x14ac:dyDescent="0.25">
      <c r="A150" s="20" t="s">
        <v>31</v>
      </c>
      <c r="B150" s="145" t="s">
        <v>203</v>
      </c>
      <c r="C150" s="145"/>
      <c r="D150" s="145"/>
      <c r="E150" s="145"/>
      <c r="F150" s="145"/>
      <c r="G150" s="145"/>
      <c r="H150" s="20" t="s">
        <v>33</v>
      </c>
      <c r="I150" s="20" t="s">
        <v>34</v>
      </c>
    </row>
    <row r="151" spans="1:12" ht="15" customHeight="1" x14ac:dyDescent="0.25">
      <c r="A151" s="106">
        <v>1</v>
      </c>
      <c r="B151" s="125" t="s">
        <v>119</v>
      </c>
      <c r="C151" s="125"/>
      <c r="D151" s="125"/>
      <c r="E151" s="125"/>
      <c r="F151" s="125"/>
      <c r="G151" s="125"/>
      <c r="H151" s="21">
        <f>I151/$I$116</f>
        <v>7.4498567335243545E-3</v>
      </c>
      <c r="I151" s="121">
        <f>($D$161/$E$162)*H161</f>
        <v>33.44658275614637</v>
      </c>
    </row>
    <row r="152" spans="1:12" ht="15" customHeight="1" x14ac:dyDescent="0.25">
      <c r="A152" s="106">
        <v>2</v>
      </c>
      <c r="B152" s="125" t="s">
        <v>120</v>
      </c>
      <c r="C152" s="125"/>
      <c r="D152" s="125"/>
      <c r="E152" s="125"/>
      <c r="F152" s="125"/>
      <c r="G152" s="125"/>
      <c r="H152" s="21">
        <f>I152/$I$116</f>
        <v>3.4383954154727787E-2</v>
      </c>
      <c r="I152" s="121">
        <f>($D$161/$E$162)*H162</f>
        <v>154.36884348990631</v>
      </c>
    </row>
    <row r="153" spans="1:12" ht="15" customHeight="1" x14ac:dyDescent="0.25">
      <c r="A153" s="106">
        <v>3</v>
      </c>
      <c r="B153" s="125" t="s">
        <v>11</v>
      </c>
      <c r="C153" s="125"/>
      <c r="D153" s="125"/>
      <c r="E153" s="125"/>
      <c r="F153" s="125"/>
      <c r="G153" s="125"/>
      <c r="H153" s="21">
        <f>I153/$I$116</f>
        <v>4.0114613180515762E-2</v>
      </c>
      <c r="I153" s="121">
        <f>($D$161/$E$162)*H163</f>
        <v>180.09698407155742</v>
      </c>
    </row>
    <row r="154" spans="1:12" ht="15" customHeight="1" x14ac:dyDescent="0.25">
      <c r="A154" s="106">
        <v>4</v>
      </c>
      <c r="B154" s="125" t="s">
        <v>205</v>
      </c>
      <c r="C154" s="125"/>
      <c r="D154" s="125"/>
      <c r="E154" s="125"/>
      <c r="F154" s="125"/>
      <c r="G154" s="125"/>
      <c r="H154" s="21">
        <f>I154/$I$116</f>
        <v>0</v>
      </c>
      <c r="I154" s="121">
        <f>($D$161/$E$162)*G164</f>
        <v>0</v>
      </c>
    </row>
    <row r="155" spans="1:12" ht="15" customHeight="1" x14ac:dyDescent="0.25">
      <c r="A155" s="106">
        <v>5</v>
      </c>
      <c r="B155" s="125" t="s">
        <v>121</v>
      </c>
      <c r="C155" s="125"/>
      <c r="D155" s="125"/>
      <c r="E155" s="125"/>
      <c r="F155" s="125"/>
      <c r="G155" s="125"/>
      <c r="H155" s="21">
        <f>I155/$I$116</f>
        <v>0</v>
      </c>
      <c r="I155" s="121">
        <f>($D$161/$E$162)*G165</f>
        <v>0</v>
      </c>
    </row>
    <row r="156" spans="1:12" ht="15" customHeight="1" x14ac:dyDescent="0.25">
      <c r="A156" s="141" t="s">
        <v>122</v>
      </c>
      <c r="B156" s="141"/>
      <c r="C156" s="141"/>
      <c r="D156" s="141"/>
      <c r="E156" s="141"/>
      <c r="F156" s="141"/>
      <c r="G156" s="141"/>
      <c r="H156" s="23">
        <f>H151+H152+H153+H154+H155</f>
        <v>8.19484240687679E-2</v>
      </c>
      <c r="I156" s="24">
        <f>SUM(I151:I155)</f>
        <v>367.91241031761012</v>
      </c>
    </row>
    <row r="157" spans="1:12" ht="11.25" customHeight="1" x14ac:dyDescent="0.25">
      <c r="A157" s="104" t="s">
        <v>124</v>
      </c>
      <c r="B157" s="152" t="s">
        <v>123</v>
      </c>
      <c r="C157" s="152"/>
      <c r="D157" s="152"/>
      <c r="E157" s="152"/>
      <c r="F157" s="152"/>
      <c r="G157" s="152"/>
      <c r="H157" s="152"/>
      <c r="I157" s="152"/>
    </row>
    <row r="158" spans="1:12" ht="18.75" customHeight="1" x14ac:dyDescent="0.25">
      <c r="A158" s="104" t="s">
        <v>204</v>
      </c>
      <c r="B158" s="173" t="s">
        <v>125</v>
      </c>
      <c r="C158" s="173"/>
      <c r="D158" s="173"/>
      <c r="E158" s="173"/>
      <c r="F158" s="173"/>
      <c r="G158" s="173"/>
      <c r="H158" s="173"/>
      <c r="I158" s="173"/>
    </row>
    <row r="159" spans="1:12" ht="13.5" customHeight="1" x14ac:dyDescent="0.25">
      <c r="A159" s="157" t="s">
        <v>126</v>
      </c>
      <c r="B159" s="157"/>
      <c r="C159" s="157"/>
      <c r="D159" s="157"/>
      <c r="E159" s="157"/>
      <c r="F159" s="157"/>
      <c r="G159" s="157"/>
      <c r="H159" s="157"/>
      <c r="I159" s="157"/>
    </row>
    <row r="160" spans="1:12" ht="13.5" customHeight="1" x14ac:dyDescent="0.25">
      <c r="A160" s="139" t="s">
        <v>127</v>
      </c>
      <c r="B160" s="139"/>
      <c r="C160" s="106" t="s">
        <v>128</v>
      </c>
      <c r="D160" s="134" t="s">
        <v>129</v>
      </c>
      <c r="E160" s="134"/>
      <c r="F160" s="106" t="s">
        <v>130</v>
      </c>
      <c r="G160" s="214" t="s">
        <v>131</v>
      </c>
      <c r="H160" s="206" t="s">
        <v>132</v>
      </c>
      <c r="I160" s="206"/>
    </row>
    <row r="161" spans="1:10" ht="13.5" customHeight="1" x14ac:dyDescent="0.25">
      <c r="A161" s="176">
        <f>I116</f>
        <v>4489.5605314981094</v>
      </c>
      <c r="B161" s="176"/>
      <c r="C161" s="121">
        <f>I147</f>
        <v>0</v>
      </c>
      <c r="D161" s="177">
        <f>A161+C161</f>
        <v>4489.5605314981094</v>
      </c>
      <c r="E161" s="177"/>
      <c r="F161" s="106" t="str">
        <f>B151</f>
        <v>PIS</v>
      </c>
      <c r="G161" s="217">
        <v>1.6500000000000001E-2</v>
      </c>
      <c r="H161" s="207">
        <v>6.4999999999999997E-3</v>
      </c>
      <c r="I161" s="207"/>
      <c r="J161" s="32"/>
    </row>
    <row r="162" spans="1:10" ht="13.5" customHeight="1" x14ac:dyDescent="0.25">
      <c r="A162" s="213" t="s">
        <v>133</v>
      </c>
      <c r="B162" s="213"/>
      <c r="C162" s="214">
        <v>1</v>
      </c>
      <c r="D162" s="215">
        <f>G166/1</f>
        <v>0.1275</v>
      </c>
      <c r="E162" s="216">
        <f>C162-D162</f>
        <v>0.87250000000000005</v>
      </c>
      <c r="F162" s="106" t="str">
        <f>B152</f>
        <v>COFINS</v>
      </c>
      <c r="G162" s="217">
        <v>7.5999999999999998E-2</v>
      </c>
      <c r="H162" s="207">
        <v>0.03</v>
      </c>
      <c r="I162" s="207"/>
    </row>
    <row r="163" spans="1:10" ht="13.5" customHeight="1" x14ac:dyDescent="0.25">
      <c r="A163" s="209" t="s">
        <v>134</v>
      </c>
      <c r="B163" s="209"/>
      <c r="C163" s="210">
        <v>1</v>
      </c>
      <c r="D163" s="211">
        <f>H166</f>
        <v>7.1500000000000008E-2</v>
      </c>
      <c r="E163" s="212">
        <f>C163-D163</f>
        <v>0.92849999999999999</v>
      </c>
      <c r="F163" s="106" t="str">
        <f>B153</f>
        <v>ISS</v>
      </c>
      <c r="G163" s="217">
        <f>I11</f>
        <v>3.5000000000000003E-2</v>
      </c>
      <c r="H163" s="207">
        <f>I11</f>
        <v>3.5000000000000003E-2</v>
      </c>
      <c r="I163" s="207"/>
    </row>
    <row r="164" spans="1:10" ht="13.5" customHeight="1" x14ac:dyDescent="0.25">
      <c r="A164" s="174" t="s">
        <v>135</v>
      </c>
      <c r="B164" s="174"/>
      <c r="C164" s="106">
        <v>1</v>
      </c>
      <c r="D164" s="61">
        <v>0.09</v>
      </c>
      <c r="E164" s="62">
        <f>C164-D164</f>
        <v>0.91</v>
      </c>
      <c r="F164" s="106" t="s">
        <v>136</v>
      </c>
      <c r="G164" s="217">
        <v>0</v>
      </c>
      <c r="H164" s="207">
        <v>0</v>
      </c>
      <c r="I164" s="207"/>
    </row>
    <row r="165" spans="1:10" ht="13.5" customHeight="1" x14ac:dyDescent="0.25">
      <c r="A165" s="175" t="s">
        <v>137</v>
      </c>
      <c r="B165" s="175" t="s">
        <v>138</v>
      </c>
      <c r="C165" s="175"/>
      <c r="D165" s="175"/>
      <c r="E165" s="175"/>
      <c r="F165" s="113" t="s">
        <v>207</v>
      </c>
      <c r="G165" s="217">
        <v>0</v>
      </c>
      <c r="H165" s="207">
        <v>0</v>
      </c>
      <c r="I165" s="207"/>
    </row>
    <row r="166" spans="1:10" ht="18" customHeight="1" x14ac:dyDescent="0.25">
      <c r="A166" s="175"/>
      <c r="B166" s="175"/>
      <c r="C166" s="175"/>
      <c r="D166" s="175"/>
      <c r="E166" s="175"/>
      <c r="F166" s="115" t="s">
        <v>139</v>
      </c>
      <c r="G166" s="218">
        <f>SUM(G161:G165)</f>
        <v>0.1275</v>
      </c>
      <c r="H166" s="208">
        <f>SUM(H161:I165)</f>
        <v>7.1500000000000008E-2</v>
      </c>
      <c r="I166" s="208"/>
    </row>
    <row r="167" spans="1:10" ht="18" customHeight="1" x14ac:dyDescent="0.25">
      <c r="A167" s="104" t="s">
        <v>206</v>
      </c>
      <c r="B167" s="173" t="s">
        <v>141</v>
      </c>
      <c r="C167" s="173"/>
      <c r="D167" s="173"/>
      <c r="E167" s="173"/>
      <c r="F167" s="173"/>
      <c r="G167" s="173"/>
      <c r="H167" s="173"/>
      <c r="I167" s="173"/>
    </row>
    <row r="168" spans="1:10" ht="4.5" customHeight="1" x14ac:dyDescent="0.25">
      <c r="A168" s="63"/>
      <c r="B168" s="178"/>
      <c r="C168" s="178"/>
      <c r="D168" s="178"/>
      <c r="E168" s="178"/>
      <c r="F168" s="178"/>
      <c r="G168" s="178"/>
      <c r="H168" s="178"/>
      <c r="I168" s="178"/>
    </row>
    <row r="169" spans="1:10" ht="12" customHeight="1" x14ac:dyDescent="0.25">
      <c r="A169" s="162" t="s">
        <v>142</v>
      </c>
      <c r="B169" s="162"/>
      <c r="C169" s="162"/>
      <c r="D169" s="162"/>
      <c r="E169" s="162"/>
      <c r="F169" s="162"/>
      <c r="G169" s="162"/>
      <c r="H169" s="45">
        <f>H156</f>
        <v>8.19484240687679E-2</v>
      </c>
      <c r="I169" s="46">
        <f>I156</f>
        <v>367.91241031761012</v>
      </c>
    </row>
    <row r="170" spans="1:10" ht="4.5" customHeight="1" x14ac:dyDescent="0.25"/>
    <row r="171" spans="1:10" ht="11.25" customHeight="1" x14ac:dyDescent="0.25">
      <c r="A171" s="179" t="s">
        <v>143</v>
      </c>
      <c r="B171" s="179"/>
      <c r="C171" s="179"/>
      <c r="D171" s="179"/>
      <c r="E171" s="179"/>
      <c r="F171" s="179"/>
      <c r="G171" s="179"/>
      <c r="H171" s="179"/>
      <c r="I171" s="179"/>
    </row>
    <row r="172" spans="1:10" ht="11.25" customHeight="1" x14ac:dyDescent="0.25">
      <c r="A172" s="144" t="s">
        <v>30</v>
      </c>
      <c r="B172" s="144"/>
      <c r="C172" s="144"/>
      <c r="D172" s="144"/>
      <c r="E172" s="144"/>
      <c r="F172" s="144"/>
      <c r="G172" s="144"/>
      <c r="H172" s="144"/>
      <c r="I172" s="144"/>
    </row>
    <row r="173" spans="1:10" ht="15" customHeight="1" x14ac:dyDescent="0.25">
      <c r="A173" s="106">
        <v>1</v>
      </c>
      <c r="B173" s="125" t="s">
        <v>144</v>
      </c>
      <c r="C173" s="125"/>
      <c r="D173" s="125"/>
      <c r="E173" s="125"/>
      <c r="F173" s="125"/>
      <c r="G173" s="125"/>
      <c r="H173" s="21">
        <f>I173/$G$196</f>
        <v>0.4319174389354461</v>
      </c>
      <c r="I173" s="64">
        <f>I46</f>
        <v>2098.0272727272727</v>
      </c>
    </row>
    <row r="174" spans="1:10" ht="15" customHeight="1" x14ac:dyDescent="0.25">
      <c r="A174" s="106">
        <v>2</v>
      </c>
      <c r="B174" s="125" t="s">
        <v>145</v>
      </c>
      <c r="C174" s="125"/>
      <c r="D174" s="125"/>
      <c r="E174" s="125"/>
      <c r="F174" s="125"/>
      <c r="G174" s="125"/>
      <c r="H174" s="21">
        <f>I174/$G$196</f>
        <v>0.34031726268691315</v>
      </c>
      <c r="I174" s="64">
        <f>I66+I78+I85+I89</f>
        <v>1653.0818951344729</v>
      </c>
    </row>
    <row r="175" spans="1:10" ht="15" customHeight="1" x14ac:dyDescent="0.25">
      <c r="A175" s="106">
        <v>3</v>
      </c>
      <c r="B175" s="125" t="s">
        <v>146</v>
      </c>
      <c r="C175" s="125"/>
      <c r="D175" s="125"/>
      <c r="E175" s="125"/>
      <c r="F175" s="125"/>
      <c r="G175" s="125"/>
      <c r="H175" s="21">
        <f>I175/$G$196</f>
        <v>0.15202377295391192</v>
      </c>
      <c r="I175" s="64">
        <f>I102</f>
        <v>738.45136363636357</v>
      </c>
    </row>
    <row r="176" spans="1:10" s="26" customFormat="1" ht="15" customHeight="1" x14ac:dyDescent="0.25">
      <c r="A176" s="162" t="s">
        <v>147</v>
      </c>
      <c r="B176" s="162"/>
      <c r="C176" s="162"/>
      <c r="D176" s="162"/>
      <c r="E176" s="162"/>
      <c r="F176" s="162"/>
      <c r="G176" s="162"/>
      <c r="H176" s="45">
        <f>H173+H174+H175</f>
        <v>0.92425847457627108</v>
      </c>
      <c r="I176" s="46">
        <f>SUM(I173:I175)</f>
        <v>4489.5605314981094</v>
      </c>
      <c r="J176" s="33"/>
    </row>
    <row r="177" spans="1:11" ht="4.5" customHeight="1" x14ac:dyDescent="0.25"/>
    <row r="178" spans="1:11" ht="11.25" customHeight="1" x14ac:dyDescent="0.25">
      <c r="A178" s="144" t="s">
        <v>95</v>
      </c>
      <c r="B178" s="144"/>
      <c r="C178" s="144"/>
      <c r="D178" s="144"/>
      <c r="E178" s="144"/>
      <c r="F178" s="144"/>
      <c r="G178" s="144"/>
      <c r="H178" s="144"/>
      <c r="I178" s="144"/>
    </row>
    <row r="179" spans="1:11" ht="15" customHeight="1" x14ac:dyDescent="0.25">
      <c r="A179" s="106">
        <v>1</v>
      </c>
      <c r="B179" s="125" t="s">
        <v>148</v>
      </c>
      <c r="C179" s="125"/>
      <c r="D179" s="125"/>
      <c r="E179" s="125"/>
      <c r="F179" s="125"/>
      <c r="G179" s="125"/>
      <c r="H179" s="21">
        <f>I179/$G$196</f>
        <v>0</v>
      </c>
      <c r="I179" s="121">
        <f>I127</f>
        <v>0</v>
      </c>
    </row>
    <row r="180" spans="1:11" ht="15" customHeight="1" x14ac:dyDescent="0.25">
      <c r="A180" s="106">
        <v>2</v>
      </c>
      <c r="B180" s="125" t="s">
        <v>149</v>
      </c>
      <c r="C180" s="125"/>
      <c r="D180" s="125"/>
      <c r="E180" s="125"/>
      <c r="F180" s="125"/>
      <c r="G180" s="125"/>
      <c r="H180" s="21">
        <f>I180/$G$196</f>
        <v>0</v>
      </c>
      <c r="I180" s="121">
        <f>I137</f>
        <v>0</v>
      </c>
    </row>
    <row r="181" spans="1:11" ht="15" customHeight="1" x14ac:dyDescent="0.25">
      <c r="A181" s="106">
        <v>3</v>
      </c>
      <c r="B181" s="125" t="s">
        <v>150</v>
      </c>
      <c r="C181" s="125"/>
      <c r="D181" s="125"/>
      <c r="E181" s="125"/>
      <c r="F181" s="125"/>
      <c r="G181" s="125"/>
      <c r="H181" s="21">
        <f>I181/$G$196</f>
        <v>0</v>
      </c>
      <c r="I181" s="121">
        <f>I141</f>
        <v>0</v>
      </c>
    </row>
    <row r="182" spans="1:11" ht="15" customHeight="1" x14ac:dyDescent="0.25">
      <c r="A182" s="162" t="s">
        <v>151</v>
      </c>
      <c r="B182" s="162"/>
      <c r="C182" s="162"/>
      <c r="D182" s="162"/>
      <c r="E182" s="162"/>
      <c r="F182" s="162"/>
      <c r="G182" s="162"/>
      <c r="H182" s="45">
        <f>H179+H180+H181</f>
        <v>0</v>
      </c>
      <c r="I182" s="46">
        <f>I179+I180+I181</f>
        <v>0</v>
      </c>
    </row>
    <row r="183" spans="1:11" ht="4.5" customHeight="1" x14ac:dyDescent="0.25"/>
    <row r="184" spans="1:11" ht="11.25" customHeight="1" x14ac:dyDescent="0.25">
      <c r="A184" s="144" t="s">
        <v>118</v>
      </c>
      <c r="B184" s="144"/>
      <c r="C184" s="144"/>
      <c r="D184" s="144"/>
      <c r="E184" s="144"/>
      <c r="F184" s="144"/>
      <c r="G184" s="144"/>
      <c r="H184" s="144"/>
      <c r="I184" s="144"/>
    </row>
    <row r="185" spans="1:11" ht="15" customHeight="1" x14ac:dyDescent="0.25">
      <c r="A185" s="106">
        <v>1</v>
      </c>
      <c r="B185" s="125" t="s">
        <v>152</v>
      </c>
      <c r="C185" s="125"/>
      <c r="D185" s="125"/>
      <c r="E185" s="125"/>
      <c r="F185" s="125"/>
      <c r="G185" s="125"/>
      <c r="H185" s="21">
        <f>I185/$G$196</f>
        <v>7.574152542372882E-2</v>
      </c>
      <c r="I185" s="121">
        <f>I156</f>
        <v>367.91241031761012</v>
      </c>
    </row>
    <row r="186" spans="1:11" ht="15" customHeight="1" x14ac:dyDescent="0.25">
      <c r="A186" s="162" t="s">
        <v>153</v>
      </c>
      <c r="B186" s="162"/>
      <c r="C186" s="162"/>
      <c r="D186" s="162"/>
      <c r="E186" s="162"/>
      <c r="F186" s="162"/>
      <c r="G186" s="162"/>
      <c r="H186" s="45">
        <f>H185</f>
        <v>7.574152542372882E-2</v>
      </c>
      <c r="I186" s="46">
        <f>I156</f>
        <v>367.91241031761012</v>
      </c>
      <c r="K186" s="39"/>
    </row>
    <row r="187" spans="1:11" ht="4.5" customHeight="1" x14ac:dyDescent="0.25"/>
    <row r="188" spans="1:11" ht="11.25" customHeight="1" x14ac:dyDescent="0.25">
      <c r="A188" s="184" t="s">
        <v>174</v>
      </c>
      <c r="B188" s="184"/>
      <c r="C188" s="184"/>
      <c r="D188" s="184"/>
      <c r="E188" s="184"/>
      <c r="F188" s="184"/>
      <c r="G188" s="184"/>
      <c r="H188" s="184"/>
      <c r="I188" s="184"/>
    </row>
    <row r="189" spans="1:11" ht="4.9000000000000004" customHeight="1" x14ac:dyDescent="0.25">
      <c r="A189" s="180"/>
      <c r="B189" s="180"/>
      <c r="C189" s="180"/>
      <c r="D189" s="180"/>
      <c r="E189" s="180"/>
      <c r="F189" s="180"/>
      <c r="G189" s="180"/>
      <c r="H189" s="180"/>
      <c r="I189" s="180"/>
    </row>
    <row r="190" spans="1:11" ht="22.5" customHeight="1" x14ac:dyDescent="0.25">
      <c r="A190" s="181" t="s">
        <v>187</v>
      </c>
      <c r="B190" s="182"/>
      <c r="C190" s="182"/>
      <c r="D190" s="182"/>
      <c r="E190" s="182"/>
      <c r="F190" s="182"/>
      <c r="G190" s="182"/>
      <c r="H190" s="183"/>
      <c r="I190" s="87">
        <f>I123*H196</f>
        <v>0</v>
      </c>
    </row>
    <row r="191" spans="1:11" ht="4.5" customHeight="1" x14ac:dyDescent="0.25">
      <c r="A191" s="107"/>
      <c r="B191" s="107"/>
      <c r="C191" s="107"/>
      <c r="D191" s="107"/>
      <c r="E191" s="107"/>
      <c r="F191" s="107"/>
      <c r="G191" s="88"/>
      <c r="H191" s="88"/>
      <c r="I191" s="88"/>
    </row>
    <row r="192" spans="1:11" ht="40.5" customHeight="1" x14ac:dyDescent="0.25">
      <c r="A192" s="184" t="s">
        <v>172</v>
      </c>
      <c r="B192" s="184"/>
      <c r="C192" s="184"/>
      <c r="D192" s="184"/>
      <c r="E192" s="184"/>
      <c r="F192" s="181"/>
      <c r="G192" s="185" t="s">
        <v>176</v>
      </c>
      <c r="H192" s="186"/>
      <c r="I192" s="187"/>
    </row>
    <row r="193" spans="1:9" ht="11.25" customHeight="1" x14ac:dyDescent="0.25">
      <c r="A193" s="184"/>
      <c r="B193" s="184"/>
      <c r="C193" s="184"/>
      <c r="D193" s="184"/>
      <c r="E193" s="184"/>
      <c r="F193" s="184"/>
      <c r="G193" s="89"/>
      <c r="H193" s="90"/>
      <c r="I193" s="91">
        <f>((H70+H76+H77+H82+H83+H84)+((H70+H76+H77+H82+H83+H84)*H66))*I46*H196</f>
        <v>807.78714334232734</v>
      </c>
    </row>
    <row r="194" spans="1:9" ht="4.9000000000000004" customHeight="1" x14ac:dyDescent="0.25">
      <c r="A194" s="180"/>
      <c r="B194" s="180"/>
      <c r="C194" s="180"/>
      <c r="D194" s="180"/>
      <c r="E194" s="180"/>
      <c r="F194" s="180"/>
      <c r="G194" s="180"/>
      <c r="H194" s="180"/>
      <c r="I194" s="180"/>
    </row>
    <row r="195" spans="1:9" ht="35.450000000000003" customHeight="1" x14ac:dyDescent="0.25">
      <c r="A195" s="188" t="s">
        <v>173</v>
      </c>
      <c r="B195" s="189"/>
      <c r="C195" s="189"/>
      <c r="D195" s="189"/>
      <c r="E195" s="189"/>
      <c r="F195" s="190"/>
      <c r="G195" s="73" t="s">
        <v>154</v>
      </c>
      <c r="H195" s="73" t="s">
        <v>155</v>
      </c>
      <c r="I195" s="73" t="s">
        <v>156</v>
      </c>
    </row>
    <row r="196" spans="1:9" ht="14.45" customHeight="1" x14ac:dyDescent="0.25">
      <c r="A196" s="191"/>
      <c r="B196" s="192"/>
      <c r="C196" s="192"/>
      <c r="D196" s="192"/>
      <c r="E196" s="192"/>
      <c r="F196" s="193"/>
      <c r="G196" s="81">
        <f>I176+I182+I186</f>
        <v>4857.4729418157194</v>
      </c>
      <c r="H196" s="108">
        <f>IF(D6="12x36",2,1)</f>
        <v>1</v>
      </c>
      <c r="I196" s="82">
        <f>G196*H196</f>
        <v>4857.4729418157194</v>
      </c>
    </row>
  </sheetData>
  <mergeCells count="183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5:B105"/>
    <mergeCell ref="A106:B106"/>
    <mergeCell ref="A108:I108"/>
    <mergeCell ref="A109:B109"/>
    <mergeCell ref="A110:B110"/>
    <mergeCell ref="A112:E112"/>
    <mergeCell ref="F112:I112"/>
    <mergeCell ref="B99:G99"/>
    <mergeCell ref="B100:G100"/>
    <mergeCell ref="B101:G101"/>
    <mergeCell ref="A102:G102"/>
    <mergeCell ref="B103:G103"/>
    <mergeCell ref="A104:I104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96"/>
  <sheetViews>
    <sheetView showGridLines="0" view="pageBreakPreview" topLeftCell="A142" zoomScale="130" zoomScaleNormal="130" zoomScaleSheetLayoutView="130" zoomScalePageLayoutView="130" workbookViewId="0">
      <selection activeCell="M152" sqref="M152"/>
    </sheetView>
  </sheetViews>
  <sheetFormatPr defaultColWidth="9.28515625" defaultRowHeight="11.25" x14ac:dyDescent="0.25"/>
  <cols>
    <col min="1" max="1" width="2.7109375" style="110" customWidth="1"/>
    <col min="2" max="2" width="11.42578125" style="110" customWidth="1"/>
    <col min="3" max="3" width="12.28515625" style="110" customWidth="1"/>
    <col min="4" max="4" width="12.7109375" style="110" customWidth="1"/>
    <col min="5" max="5" width="12.28515625" style="110" customWidth="1"/>
    <col min="6" max="6" width="11.5703125" style="110" customWidth="1"/>
    <col min="7" max="7" width="11.42578125" style="110" customWidth="1"/>
    <col min="8" max="8" width="9.42578125" style="110" customWidth="1"/>
    <col min="9" max="9" width="11.5703125" style="110" customWidth="1"/>
    <col min="10" max="10" width="11.28515625" style="2" customWidth="1"/>
    <col min="11" max="11" width="10" style="110" customWidth="1"/>
    <col min="12" max="12" width="9.28515625" style="110"/>
    <col min="13" max="15" width="22.42578125" style="110" customWidth="1"/>
    <col min="16" max="16384" width="9.28515625" style="110"/>
  </cols>
  <sheetData>
    <row r="1" spans="1:11" ht="27.75" customHeight="1" x14ac:dyDescent="0.25">
      <c r="A1" s="126" t="s">
        <v>0</v>
      </c>
      <c r="B1" s="126"/>
      <c r="C1" s="126"/>
      <c r="D1" s="126"/>
      <c r="E1" s="126"/>
      <c r="F1" s="126"/>
      <c r="G1" s="126"/>
      <c r="H1" s="126"/>
      <c r="I1" s="126"/>
      <c r="K1" s="3"/>
    </row>
    <row r="2" spans="1:11" ht="22.5" customHeight="1" x14ac:dyDescent="0.25">
      <c r="A2" s="126" t="s">
        <v>1</v>
      </c>
      <c r="B2" s="126"/>
      <c r="C2" s="127" t="s">
        <v>208</v>
      </c>
      <c r="D2" s="127"/>
      <c r="E2" s="128" t="s">
        <v>236</v>
      </c>
      <c r="F2" s="128"/>
      <c r="G2" s="128"/>
      <c r="H2" s="128"/>
      <c r="I2" s="128"/>
    </row>
    <row r="3" spans="1:11" ht="11.25" customHeight="1" x14ac:dyDescent="0.25">
      <c r="A3" s="126" t="s">
        <v>2</v>
      </c>
      <c r="B3" s="126"/>
      <c r="C3" s="4"/>
      <c r="D3" s="122"/>
      <c r="E3" s="6" t="s">
        <v>3</v>
      </c>
      <c r="F3" s="4"/>
      <c r="G3" s="122"/>
      <c r="H3" s="122"/>
      <c r="I3" s="122"/>
    </row>
    <row r="4" spans="1:11" ht="4.5" customHeight="1" x14ac:dyDescent="0.25"/>
    <row r="5" spans="1:11" ht="18.75" customHeight="1" x14ac:dyDescent="0.25">
      <c r="A5" s="124" t="s">
        <v>4</v>
      </c>
      <c r="B5" s="124"/>
      <c r="C5" s="124"/>
      <c r="D5" s="129" t="s">
        <v>212</v>
      </c>
      <c r="E5" s="129"/>
      <c r="F5" s="129"/>
      <c r="G5" s="130" t="str">
        <f>IF(D6="12x36","Regime de trabalho:","Quantidade de HORAS/MÊS")</f>
        <v>Quantidade de HORAS/MÊS</v>
      </c>
      <c r="H5" s="130"/>
      <c r="I5" s="131">
        <f>IF(D6="12x36",D6,5*D6)</f>
        <v>200</v>
      </c>
    </row>
    <row r="6" spans="1:11" ht="18.75" customHeight="1" x14ac:dyDescent="0.25">
      <c r="A6" s="124" t="str">
        <f>IF(D6="12x36","Regime de trabalho:","Regime de trabalho (horas semanais):")</f>
        <v>Regime de trabalho (horas semanais):</v>
      </c>
      <c r="B6" s="124"/>
      <c r="C6" s="124"/>
      <c r="D6" s="124">
        <v>40</v>
      </c>
      <c r="E6" s="124"/>
      <c r="F6" s="124"/>
      <c r="G6" s="130"/>
      <c r="H6" s="130"/>
      <c r="I6" s="131"/>
    </row>
    <row r="7" spans="1:11" ht="22.5" customHeight="1" x14ac:dyDescent="0.25">
      <c r="A7" s="124" t="s">
        <v>5</v>
      </c>
      <c r="B7" s="124"/>
      <c r="C7" s="124"/>
      <c r="D7" s="125" t="s">
        <v>231</v>
      </c>
      <c r="E7" s="125"/>
      <c r="F7" s="125"/>
      <c r="G7" s="132" t="s">
        <v>6</v>
      </c>
      <c r="H7" s="132"/>
      <c r="I7" s="123" t="s">
        <v>175</v>
      </c>
    </row>
    <row r="8" spans="1:11" ht="22.5" customHeight="1" x14ac:dyDescent="0.25">
      <c r="A8" s="124" t="s">
        <v>7</v>
      </c>
      <c r="B8" s="124"/>
      <c r="C8" s="124"/>
      <c r="D8" s="125" t="s">
        <v>14</v>
      </c>
      <c r="E8" s="125"/>
      <c r="F8" s="125"/>
      <c r="G8" s="132"/>
      <c r="H8" s="132"/>
      <c r="I8" s="123"/>
    </row>
    <row r="9" spans="1:11" ht="24.75" customHeight="1" x14ac:dyDescent="0.25">
      <c r="A9" s="124" t="s">
        <v>8</v>
      </c>
      <c r="B9" s="124"/>
      <c r="C9" s="124"/>
      <c r="D9" s="124" t="s">
        <v>213</v>
      </c>
      <c r="E9" s="124"/>
      <c r="F9" s="124"/>
      <c r="G9" s="132" t="s">
        <v>9</v>
      </c>
      <c r="H9" s="132"/>
      <c r="I9" s="112" t="s">
        <v>175</v>
      </c>
    </row>
    <row r="10" spans="1:11" ht="32.25" customHeight="1" x14ac:dyDescent="0.25">
      <c r="A10" s="133" t="s">
        <v>168</v>
      </c>
      <c r="B10" s="133"/>
      <c r="C10" s="133"/>
      <c r="D10" s="133"/>
      <c r="E10" s="133"/>
      <c r="F10" s="133"/>
      <c r="G10" s="111" t="s">
        <v>10</v>
      </c>
      <c r="H10" s="114">
        <v>220</v>
      </c>
      <c r="I10" s="10">
        <v>2307.83</v>
      </c>
    </row>
    <row r="11" spans="1:11" ht="11.25" customHeight="1" x14ac:dyDescent="0.25">
      <c r="A11" s="134" t="s">
        <v>11</v>
      </c>
      <c r="B11" s="134"/>
      <c r="C11" s="134"/>
      <c r="D11" s="134"/>
      <c r="E11" s="134"/>
      <c r="F11" s="134"/>
      <c r="G11" s="114" t="str">
        <f>D9</f>
        <v>Frederico Westphalen</v>
      </c>
      <c r="H11" s="114" t="s">
        <v>12</v>
      </c>
      <c r="I11" s="11">
        <v>0.03</v>
      </c>
    </row>
    <row r="12" spans="1:11" ht="15" customHeight="1" x14ac:dyDescent="0.25">
      <c r="A12" s="134" t="s">
        <v>13</v>
      </c>
      <c r="B12" s="134"/>
      <c r="C12" s="134"/>
      <c r="D12" s="134"/>
      <c r="E12" s="134"/>
      <c r="F12" s="134"/>
      <c r="G12" s="135" t="s">
        <v>14</v>
      </c>
      <c r="H12" s="114" t="s">
        <v>15</v>
      </c>
      <c r="I12" s="10">
        <v>6</v>
      </c>
    </row>
    <row r="13" spans="1:11" x14ac:dyDescent="0.25">
      <c r="A13" s="134"/>
      <c r="B13" s="134"/>
      <c r="C13" s="134"/>
      <c r="D13" s="134"/>
      <c r="E13" s="134"/>
      <c r="F13" s="134"/>
      <c r="G13" s="135"/>
      <c r="H13" s="114" t="s">
        <v>16</v>
      </c>
      <c r="I13" s="12">
        <v>22</v>
      </c>
    </row>
    <row r="14" spans="1:11" x14ac:dyDescent="0.25">
      <c r="A14" s="134"/>
      <c r="B14" s="134"/>
      <c r="C14" s="134"/>
      <c r="D14" s="134"/>
      <c r="E14" s="134"/>
      <c r="F14" s="134"/>
      <c r="G14" s="135"/>
      <c r="H14" s="114" t="s">
        <v>17</v>
      </c>
      <c r="I14" s="112">
        <v>0.06</v>
      </c>
    </row>
    <row r="15" spans="1:11" ht="11.25" customHeight="1" x14ac:dyDescent="0.25">
      <c r="A15" s="134" t="s">
        <v>167</v>
      </c>
      <c r="B15" s="134"/>
      <c r="C15" s="134"/>
      <c r="D15" s="134"/>
      <c r="E15" s="134"/>
      <c r="F15" s="134"/>
      <c r="G15" s="135" t="s">
        <v>14</v>
      </c>
      <c r="H15" s="114" t="s">
        <v>15</v>
      </c>
      <c r="I15" s="10">
        <v>27.15</v>
      </c>
    </row>
    <row r="16" spans="1:11" ht="11.25" customHeight="1" x14ac:dyDescent="0.25">
      <c r="A16" s="134"/>
      <c r="B16" s="134"/>
      <c r="C16" s="134"/>
      <c r="D16" s="134"/>
      <c r="E16" s="134"/>
      <c r="F16" s="134"/>
      <c r="G16" s="135"/>
      <c r="H16" s="114" t="s">
        <v>16</v>
      </c>
      <c r="I16" s="12">
        <v>22</v>
      </c>
    </row>
    <row r="17" spans="1:9" x14ac:dyDescent="0.25">
      <c r="A17" s="134"/>
      <c r="B17" s="134"/>
      <c r="C17" s="134"/>
      <c r="D17" s="134"/>
      <c r="E17" s="134"/>
      <c r="F17" s="134"/>
      <c r="G17" s="135"/>
      <c r="H17" s="114" t="s">
        <v>17</v>
      </c>
      <c r="I17" s="112">
        <v>0.19</v>
      </c>
    </row>
    <row r="18" spans="1:9" ht="11.25" customHeight="1" x14ac:dyDescent="0.25">
      <c r="A18" s="134" t="s">
        <v>19</v>
      </c>
      <c r="B18" s="134"/>
      <c r="C18" s="134"/>
      <c r="D18" s="134"/>
      <c r="E18" s="134"/>
      <c r="F18" s="134"/>
      <c r="G18" s="135" t="s">
        <v>14</v>
      </c>
      <c r="H18" s="114" t="s">
        <v>15</v>
      </c>
      <c r="I18" s="10" t="s">
        <v>175</v>
      </c>
    </row>
    <row r="19" spans="1:9" x14ac:dyDescent="0.25">
      <c r="A19" s="134"/>
      <c r="B19" s="134"/>
      <c r="C19" s="134"/>
      <c r="D19" s="134"/>
      <c r="E19" s="134"/>
      <c r="F19" s="134"/>
      <c r="G19" s="135"/>
      <c r="H19" s="114" t="s">
        <v>16</v>
      </c>
      <c r="I19" s="12" t="s">
        <v>175</v>
      </c>
    </row>
    <row r="20" spans="1:9" x14ac:dyDescent="0.25">
      <c r="A20" s="140"/>
      <c r="B20" s="140"/>
      <c r="C20" s="140"/>
      <c r="D20" s="140"/>
      <c r="E20" s="140"/>
      <c r="F20" s="140"/>
      <c r="G20" s="135"/>
      <c r="H20" s="114" t="s">
        <v>17</v>
      </c>
      <c r="I20" s="112" t="s">
        <v>175</v>
      </c>
    </row>
    <row r="21" spans="1:9" ht="14.25" customHeight="1" x14ac:dyDescent="0.25">
      <c r="A21" s="139" t="s">
        <v>194</v>
      </c>
      <c r="B21" s="139"/>
      <c r="C21" s="139"/>
      <c r="D21" s="139"/>
      <c r="E21" s="139"/>
      <c r="F21" s="139"/>
      <c r="G21" s="114" t="s">
        <v>14</v>
      </c>
      <c r="H21" s="116" t="s">
        <v>20</v>
      </c>
      <c r="I21" s="98">
        <v>80</v>
      </c>
    </row>
    <row r="22" spans="1:9" ht="14.25" customHeight="1" x14ac:dyDescent="0.25">
      <c r="A22" s="139" t="s">
        <v>193</v>
      </c>
      <c r="B22" s="139"/>
      <c r="C22" s="139"/>
      <c r="D22" s="139"/>
      <c r="E22" s="139"/>
      <c r="F22" s="139"/>
      <c r="G22" s="114" t="s">
        <v>14</v>
      </c>
      <c r="H22" s="116" t="s">
        <v>20</v>
      </c>
      <c r="I22" s="98">
        <v>25.52</v>
      </c>
    </row>
    <row r="23" spans="1:9" ht="14.25" customHeight="1" x14ac:dyDescent="0.25">
      <c r="A23" s="134" t="s">
        <v>169</v>
      </c>
      <c r="B23" s="136"/>
      <c r="C23" s="136"/>
      <c r="D23" s="136"/>
      <c r="E23" s="136"/>
      <c r="F23" s="137"/>
      <c r="G23" s="97" t="s">
        <v>14</v>
      </c>
      <c r="H23" s="116" t="s">
        <v>20</v>
      </c>
      <c r="I23" s="14" t="s">
        <v>175</v>
      </c>
    </row>
    <row r="24" spans="1:9" ht="22.5" customHeight="1" x14ac:dyDescent="0.25">
      <c r="A24" s="138" t="s">
        <v>21</v>
      </c>
      <c r="B24" s="138"/>
      <c r="C24" s="138"/>
      <c r="D24" s="138"/>
      <c r="E24" s="138"/>
      <c r="F24" s="138"/>
      <c r="G24" s="116"/>
      <c r="H24" s="116" t="s">
        <v>22</v>
      </c>
      <c r="I24" s="16" t="s">
        <v>175</v>
      </c>
    </row>
    <row r="25" spans="1:9" ht="34.5" customHeight="1" x14ac:dyDescent="0.25">
      <c r="A25" s="139" t="s">
        <v>23</v>
      </c>
      <c r="B25" s="139"/>
      <c r="C25" s="139"/>
      <c r="D25" s="139"/>
      <c r="E25" s="139"/>
      <c r="F25" s="139"/>
      <c r="G25" s="114"/>
      <c r="H25" s="114" t="s">
        <v>24</v>
      </c>
      <c r="I25" s="10">
        <f>I38</f>
        <v>2098.0272727272727</v>
      </c>
    </row>
    <row r="26" spans="1:9" ht="15" customHeight="1" x14ac:dyDescent="0.25">
      <c r="A26" s="139" t="s">
        <v>25</v>
      </c>
      <c r="B26" s="139"/>
      <c r="C26" s="139"/>
      <c r="D26" s="139"/>
      <c r="E26" s="139"/>
      <c r="F26" s="139"/>
      <c r="G26" s="116"/>
      <c r="H26" s="17" t="s">
        <v>26</v>
      </c>
      <c r="I26" s="18" t="s">
        <v>175</v>
      </c>
    </row>
    <row r="27" spans="1:9" ht="15" customHeight="1" x14ac:dyDescent="0.25">
      <c r="A27" s="139"/>
      <c r="B27" s="139"/>
      <c r="C27" s="139"/>
      <c r="D27" s="139"/>
      <c r="E27" s="139"/>
      <c r="F27" s="139"/>
      <c r="G27" s="116"/>
      <c r="H27" s="19" t="s">
        <v>27</v>
      </c>
      <c r="I27" s="112" t="s">
        <v>175</v>
      </c>
    </row>
    <row r="28" spans="1:9" ht="26.25" customHeight="1" x14ac:dyDescent="0.25">
      <c r="A28" s="139" t="s">
        <v>28</v>
      </c>
      <c r="B28" s="139"/>
      <c r="C28" s="139"/>
      <c r="D28" s="139"/>
      <c r="E28" s="139"/>
      <c r="F28" s="139"/>
      <c r="G28" s="116"/>
      <c r="H28" s="114" t="s">
        <v>26</v>
      </c>
      <c r="I28" s="18" t="s">
        <v>175</v>
      </c>
    </row>
    <row r="29" spans="1:9" ht="35.25" customHeight="1" x14ac:dyDescent="0.25">
      <c r="A29" s="139" t="s">
        <v>29</v>
      </c>
      <c r="B29" s="139"/>
      <c r="C29" s="139"/>
      <c r="D29" s="139"/>
      <c r="E29" s="139"/>
      <c r="F29" s="139"/>
      <c r="G29" s="114"/>
      <c r="H29" s="111" t="s">
        <v>22</v>
      </c>
      <c r="I29" s="112">
        <v>0.1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>
        <v>10</v>
      </c>
    </row>
    <row r="31" spans="1:9" ht="1.1499999999999999" customHeight="1" x14ac:dyDescent="0.25">
      <c r="A31" s="142"/>
      <c r="B31" s="142"/>
      <c r="C31" s="142"/>
      <c r="D31" s="142"/>
      <c r="E31" s="142"/>
      <c r="F31" s="142"/>
      <c r="G31" s="142"/>
      <c r="H31" s="142"/>
      <c r="I31" s="142"/>
    </row>
    <row r="32" spans="1:9" ht="1.1499999999999999" customHeight="1" x14ac:dyDescent="0.25">
      <c r="A32" s="142"/>
      <c r="B32" s="142"/>
      <c r="C32" s="142"/>
      <c r="D32" s="142"/>
      <c r="E32" s="142"/>
      <c r="F32" s="142"/>
      <c r="G32" s="142"/>
      <c r="H32" s="142"/>
      <c r="I32" s="142"/>
    </row>
    <row r="33" spans="1:10" ht="1.1499999999999999" customHeight="1" x14ac:dyDescent="0.25">
      <c r="A33" s="142"/>
      <c r="B33" s="142"/>
      <c r="C33" s="142"/>
      <c r="D33" s="142"/>
      <c r="E33" s="142"/>
      <c r="F33" s="142"/>
      <c r="G33" s="142"/>
      <c r="H33" s="142"/>
      <c r="I33" s="142"/>
    </row>
    <row r="34" spans="1:10" ht="1.1499999999999999" customHeight="1" x14ac:dyDescent="0.25">
      <c r="A34" s="142"/>
      <c r="B34" s="142"/>
      <c r="C34" s="142"/>
      <c r="D34" s="142"/>
      <c r="E34" s="142"/>
      <c r="F34" s="142"/>
      <c r="G34" s="142"/>
      <c r="H34" s="142"/>
      <c r="I34" s="142"/>
    </row>
    <row r="35" spans="1:10" ht="1.1499999999999999" customHeight="1" x14ac:dyDescent="0.25">
      <c r="A35" s="143"/>
      <c r="B35" s="143"/>
      <c r="C35" s="143"/>
      <c r="D35" s="143"/>
      <c r="E35" s="143"/>
      <c r="F35" s="143"/>
      <c r="G35" s="143"/>
      <c r="H35" s="143"/>
      <c r="I35" s="143"/>
    </row>
    <row r="36" spans="1:10" ht="8.25" customHeight="1" x14ac:dyDescent="0.25">
      <c r="A36" s="144" t="s">
        <v>30</v>
      </c>
      <c r="B36" s="144"/>
      <c r="C36" s="144"/>
      <c r="D36" s="144"/>
      <c r="E36" s="144"/>
      <c r="F36" s="144"/>
      <c r="G36" s="144"/>
      <c r="H36" s="144"/>
      <c r="I36" s="144"/>
    </row>
    <row r="37" spans="1:10" ht="33.75" customHeight="1" x14ac:dyDescent="0.25">
      <c r="A37" s="20" t="s">
        <v>31</v>
      </c>
      <c r="B37" s="145" t="s">
        <v>32</v>
      </c>
      <c r="C37" s="145"/>
      <c r="D37" s="145"/>
      <c r="E37" s="145"/>
      <c r="F37" s="145"/>
      <c r="G37" s="145"/>
      <c r="H37" s="20" t="s">
        <v>33</v>
      </c>
      <c r="I37" s="20" t="s">
        <v>34</v>
      </c>
    </row>
    <row r="38" spans="1:10" ht="15" customHeight="1" x14ac:dyDescent="0.25">
      <c r="A38" s="106">
        <v>1</v>
      </c>
      <c r="B38" s="125" t="s">
        <v>35</v>
      </c>
      <c r="C38" s="125"/>
      <c r="D38" s="125"/>
      <c r="E38" s="125"/>
      <c r="F38" s="125"/>
      <c r="G38" s="125"/>
      <c r="H38" s="21">
        <f t="shared" ref="H38:H45" si="0">I38/$I$46</f>
        <v>1</v>
      </c>
      <c r="I38" s="121">
        <f>IF(D6="12x36",I10,I10/H10*I5)</f>
        <v>2098.0272727272727</v>
      </c>
    </row>
    <row r="39" spans="1:10" ht="15" customHeight="1" x14ac:dyDescent="0.25">
      <c r="A39" s="106">
        <f t="shared" ref="A39:A45" si="1">A38+1</f>
        <v>2</v>
      </c>
      <c r="B39" s="125" t="s">
        <v>36</v>
      </c>
      <c r="C39" s="125"/>
      <c r="D39" s="125"/>
      <c r="E39" s="125"/>
      <c r="F39" s="125"/>
      <c r="G39" s="125"/>
      <c r="H39" s="21">
        <f t="shared" si="0"/>
        <v>0</v>
      </c>
      <c r="I39" s="121">
        <f>IF(I9=30%,I38*I9,0)</f>
        <v>0</v>
      </c>
    </row>
    <row r="40" spans="1:10" ht="15" customHeight="1" x14ac:dyDescent="0.25">
      <c r="A40" s="106">
        <f t="shared" si="1"/>
        <v>3</v>
      </c>
      <c r="B40" s="125" t="s">
        <v>199</v>
      </c>
      <c r="C40" s="125"/>
      <c r="D40" s="125"/>
      <c r="E40" s="125"/>
      <c r="F40" s="125"/>
      <c r="G40" s="125"/>
      <c r="H40" s="21">
        <f t="shared" si="0"/>
        <v>0</v>
      </c>
      <c r="I40" s="121">
        <f>IF(I7=10%,I25*I7,0)</f>
        <v>0</v>
      </c>
    </row>
    <row r="41" spans="1:10" ht="15" customHeight="1" x14ac:dyDescent="0.25">
      <c r="A41" s="106">
        <f t="shared" si="1"/>
        <v>4</v>
      </c>
      <c r="B41" s="125" t="s">
        <v>198</v>
      </c>
      <c r="C41" s="125"/>
      <c r="D41" s="125"/>
      <c r="E41" s="125"/>
      <c r="F41" s="125"/>
      <c r="G41" s="125"/>
      <c r="H41" s="21">
        <f t="shared" si="0"/>
        <v>0</v>
      </c>
      <c r="I41" s="121">
        <f>IF(I7=20%,I25*I7,0)</f>
        <v>0</v>
      </c>
    </row>
    <row r="42" spans="1:10" ht="15" customHeight="1" x14ac:dyDescent="0.25">
      <c r="A42" s="106">
        <f t="shared" si="1"/>
        <v>5</v>
      </c>
      <c r="B42" s="125" t="s">
        <v>197</v>
      </c>
      <c r="C42" s="125"/>
      <c r="D42" s="125"/>
      <c r="E42" s="125"/>
      <c r="F42" s="125"/>
      <c r="G42" s="125"/>
      <c r="H42" s="21">
        <f t="shared" si="0"/>
        <v>0</v>
      </c>
      <c r="I42" s="121">
        <f>IF(I7=40%,I25*I7,0)</f>
        <v>0</v>
      </c>
    </row>
    <row r="43" spans="1:10" ht="15" customHeight="1" x14ac:dyDescent="0.25">
      <c r="A43" s="106">
        <f t="shared" si="1"/>
        <v>6</v>
      </c>
      <c r="B43" s="125" t="s">
        <v>162</v>
      </c>
      <c r="C43" s="125"/>
      <c r="D43" s="125"/>
      <c r="E43" s="125"/>
      <c r="F43" s="125"/>
      <c r="G43" s="125"/>
      <c r="H43" s="21">
        <f t="shared" si="0"/>
        <v>0</v>
      </c>
      <c r="I43" s="121">
        <f>IF(I24="Não aplicável",0,I38*I24)</f>
        <v>0</v>
      </c>
    </row>
    <row r="44" spans="1:10" ht="15" customHeight="1" x14ac:dyDescent="0.25">
      <c r="A44" s="106">
        <f t="shared" si="1"/>
        <v>7</v>
      </c>
      <c r="B44" s="125" t="s">
        <v>37</v>
      </c>
      <c r="C44" s="125"/>
      <c r="D44" s="125"/>
      <c r="E44" s="125"/>
      <c r="F44" s="125"/>
      <c r="G44" s="125"/>
      <c r="H44" s="21">
        <f t="shared" si="0"/>
        <v>0</v>
      </c>
      <c r="I44" s="121">
        <f>IF(I26="Não aplicável",0,(I38+I39+I40+I41+I42+I43)/I5*I26*(1+I27))</f>
        <v>0</v>
      </c>
    </row>
    <row r="45" spans="1:10" ht="23.25" customHeight="1" x14ac:dyDescent="0.25">
      <c r="A45" s="106">
        <f t="shared" si="1"/>
        <v>8</v>
      </c>
      <c r="B45" s="125" t="s">
        <v>38</v>
      </c>
      <c r="C45" s="125"/>
      <c r="D45" s="125"/>
      <c r="E45" s="125"/>
      <c r="F45" s="125"/>
      <c r="G45" s="125"/>
      <c r="H45" s="21">
        <f t="shared" si="0"/>
        <v>0</v>
      </c>
      <c r="I45" s="121">
        <f>IF(I26="Não aplicável",0,I26/I13*5*(I10/H10*(1+I27)))</f>
        <v>0</v>
      </c>
    </row>
    <row r="46" spans="1:10" s="26" customFormat="1" ht="15" customHeight="1" x14ac:dyDescent="0.25">
      <c r="A46" s="141" t="s">
        <v>39</v>
      </c>
      <c r="B46" s="141"/>
      <c r="C46" s="141"/>
      <c r="D46" s="141"/>
      <c r="E46" s="141"/>
      <c r="F46" s="141"/>
      <c r="G46" s="141"/>
      <c r="H46" s="23">
        <f>SUM(H38:H45)</f>
        <v>1</v>
      </c>
      <c r="I46" s="24">
        <f>SUM(I38:I45)</f>
        <v>2098.0272727272727</v>
      </c>
      <c r="J46" s="25"/>
    </row>
    <row r="47" spans="1:10" s="26" customFormat="1" ht="34.9" customHeight="1" x14ac:dyDescent="0.25">
      <c r="A47" s="146" t="s">
        <v>140</v>
      </c>
      <c r="B47" s="149" t="s">
        <v>196</v>
      </c>
      <c r="C47" s="149"/>
      <c r="D47" s="149"/>
      <c r="E47" s="149"/>
      <c r="F47" s="149"/>
      <c r="G47" s="149"/>
      <c r="H47" s="149"/>
      <c r="I47" s="149"/>
      <c r="J47" s="25"/>
    </row>
    <row r="48" spans="1:10" s="26" customFormat="1" ht="1.1499999999999999" customHeight="1" x14ac:dyDescent="0.25">
      <c r="A48" s="147"/>
      <c r="B48" s="150"/>
      <c r="C48" s="150"/>
      <c r="D48" s="150"/>
      <c r="E48" s="150"/>
      <c r="F48" s="150"/>
      <c r="G48" s="150"/>
      <c r="H48" s="150"/>
      <c r="I48" s="150"/>
      <c r="J48" s="25"/>
    </row>
    <row r="49" spans="1:10" s="26" customFormat="1" ht="1.1499999999999999" customHeight="1" x14ac:dyDescent="0.25">
      <c r="A49" s="147"/>
      <c r="B49" s="150"/>
      <c r="C49" s="150"/>
      <c r="D49" s="150"/>
      <c r="E49" s="150"/>
      <c r="F49" s="150"/>
      <c r="G49" s="150"/>
      <c r="H49" s="150"/>
      <c r="I49" s="150"/>
      <c r="J49" s="25"/>
    </row>
    <row r="50" spans="1:10" s="26" customFormat="1" ht="1.1499999999999999" customHeight="1" x14ac:dyDescent="0.25">
      <c r="A50" s="147"/>
      <c r="B50" s="150"/>
      <c r="C50" s="150"/>
      <c r="D50" s="150"/>
      <c r="E50" s="150"/>
      <c r="F50" s="150"/>
      <c r="G50" s="150"/>
      <c r="H50" s="150"/>
      <c r="I50" s="150"/>
      <c r="J50" s="25"/>
    </row>
    <row r="51" spans="1:10" s="26" customFormat="1" ht="1.1499999999999999" customHeight="1" x14ac:dyDescent="0.25">
      <c r="A51" s="147"/>
      <c r="B51" s="150"/>
      <c r="C51" s="150"/>
      <c r="D51" s="150"/>
      <c r="E51" s="150"/>
      <c r="F51" s="150"/>
      <c r="G51" s="150"/>
      <c r="H51" s="150"/>
      <c r="I51" s="150"/>
      <c r="J51" s="25"/>
    </row>
    <row r="52" spans="1:10" s="26" customFormat="1" ht="1.1499999999999999" customHeight="1" x14ac:dyDescent="0.25">
      <c r="A52" s="147"/>
      <c r="B52" s="150"/>
      <c r="C52" s="150"/>
      <c r="D52" s="150"/>
      <c r="E52" s="150"/>
      <c r="F52" s="150"/>
      <c r="G52" s="150"/>
      <c r="H52" s="150"/>
      <c r="I52" s="150"/>
      <c r="J52" s="25"/>
    </row>
    <row r="53" spans="1:10" s="26" customFormat="1" ht="1.1499999999999999" customHeight="1" x14ac:dyDescent="0.25">
      <c r="A53" s="147"/>
      <c r="B53" s="150"/>
      <c r="C53" s="150"/>
      <c r="D53" s="150"/>
      <c r="E53" s="150"/>
      <c r="F53" s="150"/>
      <c r="G53" s="150"/>
      <c r="H53" s="150"/>
      <c r="I53" s="150"/>
      <c r="J53" s="25"/>
    </row>
    <row r="54" spans="1:10" s="26" customFormat="1" ht="1.1499999999999999" customHeight="1" x14ac:dyDescent="0.25">
      <c r="A54" s="147"/>
      <c r="B54" s="150"/>
      <c r="C54" s="150"/>
      <c r="D54" s="150"/>
      <c r="E54" s="150"/>
      <c r="F54" s="150"/>
      <c r="G54" s="150"/>
      <c r="H54" s="150"/>
      <c r="I54" s="150"/>
      <c r="J54" s="25"/>
    </row>
    <row r="55" spans="1:10" s="26" customFormat="1" ht="1.1499999999999999" customHeight="1" x14ac:dyDescent="0.25">
      <c r="A55" s="147"/>
      <c r="B55" s="150"/>
      <c r="C55" s="150"/>
      <c r="D55" s="150"/>
      <c r="E55" s="150"/>
      <c r="F55" s="150"/>
      <c r="G55" s="150"/>
      <c r="H55" s="150"/>
      <c r="I55" s="150"/>
      <c r="J55" s="25"/>
    </row>
    <row r="56" spans="1:10" ht="1.1499999999999999" customHeight="1" x14ac:dyDescent="0.25">
      <c r="A56" s="148"/>
      <c r="B56" s="151"/>
      <c r="C56" s="151"/>
      <c r="D56" s="151"/>
      <c r="E56" s="151"/>
      <c r="F56" s="151"/>
      <c r="G56" s="151"/>
      <c r="H56" s="151"/>
      <c r="I56" s="151"/>
    </row>
    <row r="57" spans="1:10" ht="33.75" customHeight="1" x14ac:dyDescent="0.25">
      <c r="A57" s="20" t="s">
        <v>40</v>
      </c>
      <c r="B57" s="145" t="s">
        <v>41</v>
      </c>
      <c r="C57" s="145"/>
      <c r="D57" s="145"/>
      <c r="E57" s="145"/>
      <c r="F57" s="145"/>
      <c r="G57" s="145"/>
      <c r="H57" s="20" t="s">
        <v>33</v>
      </c>
      <c r="I57" s="20" t="s">
        <v>34</v>
      </c>
    </row>
    <row r="58" spans="1:10" ht="15" customHeight="1" x14ac:dyDescent="0.25">
      <c r="A58" s="106">
        <v>1</v>
      </c>
      <c r="B58" s="125" t="s">
        <v>42</v>
      </c>
      <c r="C58" s="125"/>
      <c r="D58" s="125"/>
      <c r="E58" s="125"/>
      <c r="F58" s="125"/>
      <c r="G58" s="125"/>
      <c r="H58" s="21">
        <v>0.2</v>
      </c>
      <c r="I58" s="121">
        <f t="shared" ref="I58:I65" si="2">$I$46*H58</f>
        <v>419.60545454545456</v>
      </c>
    </row>
    <row r="59" spans="1:10" ht="15" customHeight="1" x14ac:dyDescent="0.25">
      <c r="A59" s="106">
        <v>2</v>
      </c>
      <c r="B59" s="125" t="s">
        <v>43</v>
      </c>
      <c r="C59" s="125"/>
      <c r="D59" s="125"/>
      <c r="E59" s="125"/>
      <c r="F59" s="125"/>
      <c r="G59" s="125"/>
      <c r="H59" s="21">
        <v>1.4999999999999999E-2</v>
      </c>
      <c r="I59" s="121">
        <f t="shared" si="2"/>
        <v>31.47040909090909</v>
      </c>
    </row>
    <row r="60" spans="1:10" ht="15" customHeight="1" x14ac:dyDescent="0.25">
      <c r="A60" s="106">
        <v>3</v>
      </c>
      <c r="B60" s="125" t="s">
        <v>44</v>
      </c>
      <c r="C60" s="125"/>
      <c r="D60" s="125"/>
      <c r="E60" s="125"/>
      <c r="F60" s="125"/>
      <c r="G60" s="125"/>
      <c r="H60" s="21">
        <v>0.01</v>
      </c>
      <c r="I60" s="121">
        <f t="shared" si="2"/>
        <v>20.980272727272727</v>
      </c>
    </row>
    <row r="61" spans="1:10" ht="15" customHeight="1" x14ac:dyDescent="0.25">
      <c r="A61" s="106">
        <v>4</v>
      </c>
      <c r="B61" s="125" t="s">
        <v>45</v>
      </c>
      <c r="C61" s="125"/>
      <c r="D61" s="125"/>
      <c r="E61" s="125"/>
      <c r="F61" s="125"/>
      <c r="G61" s="125"/>
      <c r="H61" s="21">
        <v>2E-3</v>
      </c>
      <c r="I61" s="121">
        <f t="shared" si="2"/>
        <v>4.1960545454545457</v>
      </c>
    </row>
    <row r="62" spans="1:10" ht="15" customHeight="1" x14ac:dyDescent="0.25">
      <c r="A62" s="106">
        <v>5</v>
      </c>
      <c r="B62" s="125" t="s">
        <v>46</v>
      </c>
      <c r="C62" s="125"/>
      <c r="D62" s="125"/>
      <c r="E62" s="125"/>
      <c r="F62" s="125"/>
      <c r="G62" s="125"/>
      <c r="H62" s="21">
        <v>2.5000000000000001E-2</v>
      </c>
      <c r="I62" s="121">
        <f t="shared" si="2"/>
        <v>52.45068181818182</v>
      </c>
    </row>
    <row r="63" spans="1:10" ht="15" customHeight="1" x14ac:dyDescent="0.25">
      <c r="A63" s="106">
        <v>6</v>
      </c>
      <c r="B63" s="125" t="s">
        <v>47</v>
      </c>
      <c r="C63" s="125"/>
      <c r="D63" s="125"/>
      <c r="E63" s="125"/>
      <c r="F63" s="125"/>
      <c r="G63" s="125"/>
      <c r="H63" s="21">
        <v>0.08</v>
      </c>
      <c r="I63" s="121">
        <f t="shared" si="2"/>
        <v>167.84218181818181</v>
      </c>
    </row>
    <row r="64" spans="1:10" ht="15" customHeight="1" x14ac:dyDescent="0.25">
      <c r="A64" s="106">
        <v>7</v>
      </c>
      <c r="B64" s="125" t="s">
        <v>201</v>
      </c>
      <c r="C64" s="125"/>
      <c r="D64" s="125"/>
      <c r="E64" s="125"/>
      <c r="F64" s="125"/>
      <c r="G64" s="125"/>
      <c r="H64" s="21">
        <v>0.03</v>
      </c>
      <c r="I64" s="121">
        <f t="shared" si="2"/>
        <v>62.94081818181818</v>
      </c>
    </row>
    <row r="65" spans="1:10" ht="15" customHeight="1" x14ac:dyDescent="0.25">
      <c r="A65" s="106">
        <v>8</v>
      </c>
      <c r="B65" s="125" t="s">
        <v>48</v>
      </c>
      <c r="C65" s="125"/>
      <c r="D65" s="125"/>
      <c r="E65" s="125"/>
      <c r="F65" s="125"/>
      <c r="G65" s="125"/>
      <c r="H65" s="21">
        <v>6.0000000000000001E-3</v>
      </c>
      <c r="I65" s="121">
        <f t="shared" si="2"/>
        <v>12.588163636363637</v>
      </c>
    </row>
    <row r="66" spans="1:10" s="26" customFormat="1" ht="15" customHeight="1" x14ac:dyDescent="0.25">
      <c r="A66" s="141" t="s">
        <v>49</v>
      </c>
      <c r="B66" s="141"/>
      <c r="C66" s="141"/>
      <c r="D66" s="141"/>
      <c r="E66" s="141"/>
      <c r="F66" s="141"/>
      <c r="G66" s="141"/>
      <c r="H66" s="23">
        <f>SUM(H58:H65)</f>
        <v>0.3680000000000001</v>
      </c>
      <c r="I66" s="24">
        <f>SUM(I58:I65)</f>
        <v>772.07403636363642</v>
      </c>
      <c r="J66" s="25"/>
    </row>
    <row r="67" spans="1:10" ht="15" customHeight="1" x14ac:dyDescent="0.25">
      <c r="A67" s="146" t="s">
        <v>200</v>
      </c>
      <c r="B67" s="152" t="s">
        <v>50</v>
      </c>
      <c r="C67" s="152"/>
      <c r="D67" s="152"/>
      <c r="E67" s="152"/>
      <c r="F67" s="152"/>
      <c r="G67" s="152"/>
      <c r="H67" s="152"/>
      <c r="I67" s="152"/>
    </row>
    <row r="68" spans="1:10" ht="30.75" customHeight="1" x14ac:dyDescent="0.25">
      <c r="A68" s="148"/>
      <c r="B68" s="153" t="s">
        <v>51</v>
      </c>
      <c r="C68" s="153"/>
      <c r="D68" s="153"/>
      <c r="E68" s="153"/>
      <c r="F68" s="153"/>
      <c r="G68" s="153"/>
      <c r="H68" s="153"/>
      <c r="I68" s="153"/>
    </row>
    <row r="69" spans="1:10" ht="33.75" customHeight="1" x14ac:dyDescent="0.25">
      <c r="A69" s="20" t="s">
        <v>52</v>
      </c>
      <c r="B69" s="154" t="s">
        <v>53</v>
      </c>
      <c r="C69" s="154"/>
      <c r="D69" s="154"/>
      <c r="E69" s="154"/>
      <c r="F69" s="154"/>
      <c r="G69" s="154"/>
      <c r="H69" s="105" t="s">
        <v>33</v>
      </c>
      <c r="I69" s="105" t="s">
        <v>34</v>
      </c>
    </row>
    <row r="70" spans="1:10" ht="15" customHeight="1" x14ac:dyDescent="0.25">
      <c r="A70" s="106">
        <v>1</v>
      </c>
      <c r="B70" s="125" t="s">
        <v>54</v>
      </c>
      <c r="C70" s="125"/>
      <c r="D70" s="125"/>
      <c r="E70" s="125"/>
      <c r="F70" s="125"/>
      <c r="G70" s="125"/>
      <c r="H70" s="21">
        <v>0.119314</v>
      </c>
      <c r="I70" s="121">
        <f t="shared" ref="I70:I77" si="3">$I$46*H70</f>
        <v>250.32402601818183</v>
      </c>
    </row>
    <row r="71" spans="1:10" ht="15" customHeight="1" x14ac:dyDescent="0.25">
      <c r="A71" s="106">
        <v>2</v>
      </c>
      <c r="B71" s="125" t="s">
        <v>202</v>
      </c>
      <c r="C71" s="125"/>
      <c r="D71" s="125"/>
      <c r="E71" s="125"/>
      <c r="F71" s="125"/>
      <c r="G71" s="125"/>
      <c r="H71" s="21">
        <v>2.0479000000000001E-2</v>
      </c>
      <c r="I71" s="121">
        <f t="shared" si="3"/>
        <v>42.96550051818182</v>
      </c>
    </row>
    <row r="72" spans="1:10" ht="15" customHeight="1" x14ac:dyDescent="0.25">
      <c r="A72" s="106">
        <v>3</v>
      </c>
      <c r="B72" s="125" t="s">
        <v>181</v>
      </c>
      <c r="C72" s="125"/>
      <c r="D72" s="125"/>
      <c r="E72" s="125"/>
      <c r="F72" s="125"/>
      <c r="G72" s="125"/>
      <c r="H72" s="21">
        <v>1.2123E-2</v>
      </c>
      <c r="I72" s="121">
        <f t="shared" si="3"/>
        <v>25.434384627272728</v>
      </c>
    </row>
    <row r="73" spans="1:10" ht="15" customHeight="1" x14ac:dyDescent="0.25">
      <c r="A73" s="106">
        <v>4</v>
      </c>
      <c r="B73" s="125" t="s">
        <v>55</v>
      </c>
      <c r="C73" s="125"/>
      <c r="D73" s="125"/>
      <c r="E73" s="125"/>
      <c r="F73" s="125"/>
      <c r="G73" s="125"/>
      <c r="H73" s="21">
        <v>1.1436E-2</v>
      </c>
      <c r="I73" s="121">
        <f t="shared" si="3"/>
        <v>23.993039890909092</v>
      </c>
    </row>
    <row r="74" spans="1:10" ht="15" customHeight="1" x14ac:dyDescent="0.25">
      <c r="A74" s="106">
        <v>5</v>
      </c>
      <c r="B74" s="125" t="s">
        <v>56</v>
      </c>
      <c r="C74" s="125"/>
      <c r="D74" s="125"/>
      <c r="E74" s="125"/>
      <c r="F74" s="125"/>
      <c r="G74" s="125"/>
      <c r="H74" s="21">
        <v>1.74E-4</v>
      </c>
      <c r="I74" s="121">
        <f t="shared" si="3"/>
        <v>0.36505674545454547</v>
      </c>
    </row>
    <row r="75" spans="1:10" ht="15" customHeight="1" x14ac:dyDescent="0.25">
      <c r="A75" s="106">
        <v>6</v>
      </c>
      <c r="B75" s="125" t="s">
        <v>57</v>
      </c>
      <c r="C75" s="125"/>
      <c r="D75" s="125"/>
      <c r="E75" s="125"/>
      <c r="F75" s="125"/>
      <c r="G75" s="125"/>
      <c r="H75" s="21">
        <v>4.4200000000000001E-4</v>
      </c>
      <c r="I75" s="121">
        <f t="shared" si="3"/>
        <v>0.92732805454545453</v>
      </c>
    </row>
    <row r="76" spans="1:10" ht="15" customHeight="1" x14ac:dyDescent="0.25">
      <c r="A76" s="106">
        <v>7</v>
      </c>
      <c r="B76" s="125" t="s">
        <v>58</v>
      </c>
      <c r="C76" s="125"/>
      <c r="D76" s="125"/>
      <c r="E76" s="125"/>
      <c r="F76" s="125"/>
      <c r="G76" s="125"/>
      <c r="H76" s="21">
        <v>1.85E-4</v>
      </c>
      <c r="I76" s="121">
        <f t="shared" si="3"/>
        <v>0.38813504545454547</v>
      </c>
    </row>
    <row r="77" spans="1:10" ht="15" customHeight="1" x14ac:dyDescent="0.25">
      <c r="A77" s="106">
        <v>8</v>
      </c>
      <c r="B77" s="125" t="s">
        <v>59</v>
      </c>
      <c r="C77" s="125"/>
      <c r="D77" s="125"/>
      <c r="E77" s="125"/>
      <c r="F77" s="125"/>
      <c r="G77" s="125"/>
      <c r="H77" s="21">
        <v>9.0789999999999996E-2</v>
      </c>
      <c r="I77" s="121">
        <f t="shared" si="3"/>
        <v>190.47989609090908</v>
      </c>
    </row>
    <row r="78" spans="1:10" s="26" customFormat="1" ht="15" customHeight="1" x14ac:dyDescent="0.25">
      <c r="A78" s="141" t="s">
        <v>60</v>
      </c>
      <c r="B78" s="141"/>
      <c r="C78" s="141"/>
      <c r="D78" s="141"/>
      <c r="E78" s="141"/>
      <c r="F78" s="141"/>
      <c r="G78" s="141"/>
      <c r="H78" s="23">
        <f>SUM(H70:H77)</f>
        <v>0.25494299999999998</v>
      </c>
      <c r="I78" s="24">
        <f>SUM(I70:I77)</f>
        <v>534.87736699090908</v>
      </c>
      <c r="J78" s="25"/>
    </row>
    <row r="79" spans="1:10" ht="11.25" customHeight="1" x14ac:dyDescent="0.25">
      <c r="A79" s="27" t="s">
        <v>61</v>
      </c>
      <c r="B79" s="152" t="s">
        <v>62</v>
      </c>
      <c r="C79" s="152"/>
      <c r="D79" s="152"/>
      <c r="E79" s="152"/>
      <c r="F79" s="152"/>
      <c r="G79" s="152"/>
      <c r="H79" s="152"/>
      <c r="I79" s="152"/>
    </row>
    <row r="80" spans="1:10" ht="15" customHeight="1" x14ac:dyDescent="0.25">
      <c r="A80" s="27" t="s">
        <v>63</v>
      </c>
      <c r="B80" s="153" t="s">
        <v>64</v>
      </c>
      <c r="C80" s="153"/>
      <c r="D80" s="153"/>
      <c r="E80" s="153"/>
      <c r="F80" s="153"/>
      <c r="G80" s="153"/>
      <c r="H80" s="153"/>
      <c r="I80" s="153"/>
    </row>
    <row r="81" spans="1:11" ht="33.75" customHeight="1" x14ac:dyDescent="0.25">
      <c r="A81" s="20" t="s">
        <v>65</v>
      </c>
      <c r="B81" s="145" t="s">
        <v>66</v>
      </c>
      <c r="C81" s="145"/>
      <c r="D81" s="145"/>
      <c r="E81" s="145"/>
      <c r="F81" s="145"/>
      <c r="G81" s="145"/>
      <c r="H81" s="20" t="s">
        <v>33</v>
      </c>
      <c r="I81" s="20" t="s">
        <v>34</v>
      </c>
    </row>
    <row r="82" spans="1:11" ht="15" customHeight="1" x14ac:dyDescent="0.25">
      <c r="A82" s="106">
        <v>1</v>
      </c>
      <c r="B82" s="125" t="s">
        <v>67</v>
      </c>
      <c r="C82" s="125"/>
      <c r="D82" s="125"/>
      <c r="E82" s="125"/>
      <c r="F82" s="125"/>
      <c r="G82" s="125"/>
      <c r="H82" s="21">
        <v>4.8321000000000003E-2</v>
      </c>
      <c r="I82" s="121">
        <f>$I$46*H82</f>
        <v>101.37877584545456</v>
      </c>
    </row>
    <row r="83" spans="1:11" ht="15" customHeight="1" x14ac:dyDescent="0.25">
      <c r="A83" s="106">
        <v>2</v>
      </c>
      <c r="B83" s="125" t="s">
        <v>68</v>
      </c>
      <c r="C83" s="125"/>
      <c r="D83" s="125"/>
      <c r="E83" s="125"/>
      <c r="F83" s="125"/>
      <c r="G83" s="125"/>
      <c r="H83" s="21">
        <v>3.5109999999999998E-3</v>
      </c>
      <c r="I83" s="121">
        <f>$I$46*H83</f>
        <v>7.3661737545454544</v>
      </c>
    </row>
    <row r="84" spans="1:11" ht="15" customHeight="1" x14ac:dyDescent="0.25">
      <c r="A84" s="106">
        <v>3</v>
      </c>
      <c r="B84" s="125" t="s">
        <v>69</v>
      </c>
      <c r="C84" s="125"/>
      <c r="D84" s="125"/>
      <c r="E84" s="125"/>
      <c r="F84" s="125"/>
      <c r="G84" s="125"/>
      <c r="H84" s="21">
        <v>1.9328000000000001E-2</v>
      </c>
      <c r="I84" s="121">
        <f>$I$46*H84</f>
        <v>40.550671127272729</v>
      </c>
    </row>
    <row r="85" spans="1:11" s="26" customFormat="1" ht="15" customHeight="1" x14ac:dyDescent="0.25">
      <c r="A85" s="141" t="s">
        <v>70</v>
      </c>
      <c r="B85" s="141"/>
      <c r="C85" s="141"/>
      <c r="D85" s="141"/>
      <c r="E85" s="141"/>
      <c r="F85" s="141"/>
      <c r="G85" s="141"/>
      <c r="H85" s="23">
        <f>SUM(H82:H84)</f>
        <v>7.1160000000000001E-2</v>
      </c>
      <c r="I85" s="24">
        <f>SUM(I82:I84)</f>
        <v>149.29562072727273</v>
      </c>
      <c r="J85" s="25"/>
    </row>
    <row r="86" spans="1:11" ht="4.5" customHeight="1" x14ac:dyDescent="0.25"/>
    <row r="87" spans="1:11" ht="33.75" customHeight="1" x14ac:dyDescent="0.25">
      <c r="A87" s="20" t="s">
        <v>71</v>
      </c>
      <c r="B87" s="145" t="s">
        <v>72</v>
      </c>
      <c r="C87" s="145"/>
      <c r="D87" s="145"/>
      <c r="E87" s="145"/>
      <c r="F87" s="145"/>
      <c r="G87" s="145"/>
      <c r="H87" s="20" t="s">
        <v>33</v>
      </c>
      <c r="I87" s="20" t="s">
        <v>34</v>
      </c>
    </row>
    <row r="88" spans="1:11" ht="15" customHeight="1" x14ac:dyDescent="0.25">
      <c r="A88" s="106">
        <v>1</v>
      </c>
      <c r="B88" s="125" t="s">
        <v>73</v>
      </c>
      <c r="C88" s="125"/>
      <c r="D88" s="125"/>
      <c r="E88" s="125"/>
      <c r="F88" s="125"/>
      <c r="G88" s="125"/>
      <c r="H88" s="21">
        <f>(H66*H78)</f>
        <v>9.3819024000000015E-2</v>
      </c>
      <c r="I88" s="121">
        <f>$I$46*H88</f>
        <v>196.83487105265456</v>
      </c>
    </row>
    <row r="89" spans="1:11" s="26" customFormat="1" ht="15" customHeight="1" x14ac:dyDescent="0.25">
      <c r="A89" s="141" t="s">
        <v>74</v>
      </c>
      <c r="B89" s="141"/>
      <c r="C89" s="141"/>
      <c r="D89" s="141"/>
      <c r="E89" s="141"/>
      <c r="F89" s="141"/>
      <c r="G89" s="141"/>
      <c r="H89" s="23">
        <f>SUM(H88:H88)</f>
        <v>9.3819024000000015E-2</v>
      </c>
      <c r="I89" s="24">
        <f>I88</f>
        <v>196.83487105265456</v>
      </c>
      <c r="J89" s="25"/>
      <c r="K89" s="28"/>
    </row>
    <row r="90" spans="1:11" ht="4.5" customHeight="1" x14ac:dyDescent="0.25">
      <c r="J90" s="29"/>
    </row>
    <row r="91" spans="1:11" s="26" customFormat="1" ht="12" customHeight="1" x14ac:dyDescent="0.25">
      <c r="A91" s="155" t="s">
        <v>170</v>
      </c>
      <c r="B91" s="155"/>
      <c r="C91" s="155"/>
      <c r="D91" s="155"/>
      <c r="E91" s="155"/>
      <c r="F91" s="155"/>
      <c r="G91" s="155"/>
      <c r="H91" s="30">
        <f>H66+H78+H85+H89</f>
        <v>0.787922024</v>
      </c>
      <c r="I91" s="31">
        <f>I66+I78+I85+I89</f>
        <v>1653.0818951344729</v>
      </c>
      <c r="J91" s="25"/>
    </row>
    <row r="92" spans="1:11" ht="4.5" customHeight="1" x14ac:dyDescent="0.25"/>
    <row r="93" spans="1:11" ht="33.75" customHeight="1" x14ac:dyDescent="0.25">
      <c r="A93" s="20" t="s">
        <v>75</v>
      </c>
      <c r="B93" s="145" t="s">
        <v>76</v>
      </c>
      <c r="C93" s="145"/>
      <c r="D93" s="145"/>
      <c r="E93" s="145"/>
      <c r="F93" s="145"/>
      <c r="G93" s="145"/>
      <c r="H93" s="20" t="s">
        <v>33</v>
      </c>
      <c r="I93" s="20" t="s">
        <v>34</v>
      </c>
    </row>
    <row r="94" spans="1:11" ht="15" customHeight="1" x14ac:dyDescent="0.25">
      <c r="A94" s="106">
        <v>1</v>
      </c>
      <c r="B94" s="125" t="s">
        <v>18</v>
      </c>
      <c r="C94" s="125"/>
      <c r="D94" s="125"/>
      <c r="E94" s="125"/>
      <c r="F94" s="125"/>
      <c r="G94" s="125"/>
      <c r="H94" s="21">
        <f t="shared" ref="H94:H101" si="4">I94/$I$46</f>
        <v>0.23060377064168505</v>
      </c>
      <c r="I94" s="121">
        <f>I114</f>
        <v>483.81299999999999</v>
      </c>
    </row>
    <row r="95" spans="1:11" ht="15" customHeight="1" x14ac:dyDescent="0.25">
      <c r="A95" s="106">
        <f>A94+1</f>
        <v>2</v>
      </c>
      <c r="B95" s="125" t="s">
        <v>19</v>
      </c>
      <c r="C95" s="125"/>
      <c r="D95" s="125"/>
      <c r="E95" s="125"/>
      <c r="F95" s="125"/>
      <c r="G95" s="125"/>
      <c r="H95" s="21">
        <f t="shared" si="4"/>
        <v>0</v>
      </c>
      <c r="I95" s="121">
        <f>I110</f>
        <v>0</v>
      </c>
    </row>
    <row r="96" spans="1:11" ht="15" customHeight="1" x14ac:dyDescent="0.25">
      <c r="A96" s="106">
        <f t="shared" ref="A96:A98" si="5">A95+1</f>
        <v>3</v>
      </c>
      <c r="B96" s="158" t="s">
        <v>164</v>
      </c>
      <c r="C96" s="159"/>
      <c r="D96" s="159"/>
      <c r="E96" s="159"/>
      <c r="F96" s="159"/>
      <c r="G96" s="160"/>
      <c r="H96" s="21">
        <f t="shared" si="4"/>
        <v>0</v>
      </c>
      <c r="I96" s="121">
        <v>0</v>
      </c>
    </row>
    <row r="97" spans="1:10" ht="15" customHeight="1" x14ac:dyDescent="0.25">
      <c r="A97" s="106">
        <f t="shared" si="5"/>
        <v>4</v>
      </c>
      <c r="B97" s="125" t="s">
        <v>77</v>
      </c>
      <c r="C97" s="125"/>
      <c r="D97" s="125"/>
      <c r="E97" s="125"/>
      <c r="F97" s="125"/>
      <c r="G97" s="125"/>
      <c r="H97" s="21">
        <f t="shared" si="4"/>
        <v>6.5832491994644332E-2</v>
      </c>
      <c r="I97" s="121">
        <f>I106</f>
        <v>138.11836363636365</v>
      </c>
    </row>
    <row r="98" spans="1:10" ht="15" customHeight="1" x14ac:dyDescent="0.25">
      <c r="A98" s="106">
        <f t="shared" si="5"/>
        <v>5</v>
      </c>
      <c r="B98" s="125" t="s">
        <v>78</v>
      </c>
      <c r="C98" s="125"/>
      <c r="D98" s="125"/>
      <c r="E98" s="125"/>
      <c r="F98" s="125"/>
      <c r="G98" s="125"/>
      <c r="H98" s="21">
        <f t="shared" si="4"/>
        <v>0</v>
      </c>
      <c r="I98" s="121">
        <f>IF(I28="Não aplicável",0,((I10/H10)*1.5*I28))</f>
        <v>0</v>
      </c>
    </row>
    <row r="99" spans="1:10" ht="15" customHeight="1" x14ac:dyDescent="0.25">
      <c r="A99" s="106">
        <v>6</v>
      </c>
      <c r="B99" s="125" t="s">
        <v>192</v>
      </c>
      <c r="C99" s="125"/>
      <c r="D99" s="125"/>
      <c r="E99" s="125"/>
      <c r="F99" s="125"/>
      <c r="G99" s="125"/>
      <c r="H99" s="21">
        <f>I99/$I$46</f>
        <v>3.813105818019525E-2</v>
      </c>
      <c r="I99" s="121">
        <f>IF(I21="Não aplicável",0,I21)</f>
        <v>80</v>
      </c>
    </row>
    <row r="100" spans="1:10" ht="15" customHeight="1" x14ac:dyDescent="0.25">
      <c r="A100" s="106">
        <v>7</v>
      </c>
      <c r="B100" s="125" t="s">
        <v>193</v>
      </c>
      <c r="C100" s="125"/>
      <c r="D100" s="125"/>
      <c r="E100" s="125"/>
      <c r="F100" s="125"/>
      <c r="G100" s="125"/>
      <c r="H100" s="21">
        <f>I100/$I$46</f>
        <v>1.2163807559482284E-2</v>
      </c>
      <c r="I100" s="121">
        <f>IF(I22="Não aplicável",0,I22)</f>
        <v>25.52</v>
      </c>
    </row>
    <row r="101" spans="1:10" ht="15" customHeight="1" x14ac:dyDescent="0.25">
      <c r="A101" s="106">
        <v>8</v>
      </c>
      <c r="B101" s="125" t="s">
        <v>79</v>
      </c>
      <c r="C101" s="125"/>
      <c r="D101" s="125"/>
      <c r="E101" s="125"/>
      <c r="F101" s="125"/>
      <c r="G101" s="125"/>
      <c r="H101" s="21">
        <f t="shared" si="4"/>
        <v>0</v>
      </c>
      <c r="I101" s="121">
        <f>IF(I23="Não aplicável",0,I23)</f>
        <v>0</v>
      </c>
    </row>
    <row r="102" spans="1:10" ht="15" customHeight="1" x14ac:dyDescent="0.25">
      <c r="A102" s="141" t="s">
        <v>80</v>
      </c>
      <c r="B102" s="141"/>
      <c r="C102" s="141"/>
      <c r="D102" s="141"/>
      <c r="E102" s="141"/>
      <c r="F102" s="141"/>
      <c r="G102" s="141"/>
      <c r="H102" s="23">
        <f>SUM(H94:H101)</f>
        <v>0.34673112837600689</v>
      </c>
      <c r="I102" s="24">
        <f>SUM(I94:I101)</f>
        <v>727.45136363636357</v>
      </c>
      <c r="J102" s="32"/>
    </row>
    <row r="103" spans="1:10" ht="18" customHeight="1" x14ac:dyDescent="0.25">
      <c r="A103" s="27" t="s">
        <v>81</v>
      </c>
      <c r="B103" s="156" t="s">
        <v>82</v>
      </c>
      <c r="C103" s="156"/>
      <c r="D103" s="156"/>
      <c r="E103" s="156"/>
      <c r="F103" s="156"/>
      <c r="G103" s="156"/>
      <c r="H103" s="33"/>
      <c r="I103" s="34"/>
    </row>
    <row r="104" spans="1:10" ht="15" customHeight="1" x14ac:dyDescent="0.25">
      <c r="A104" s="157" t="s">
        <v>83</v>
      </c>
      <c r="B104" s="157"/>
      <c r="C104" s="157"/>
      <c r="D104" s="157"/>
      <c r="E104" s="157"/>
      <c r="F104" s="157"/>
      <c r="G104" s="157"/>
      <c r="H104" s="157"/>
      <c r="I104" s="157"/>
    </row>
    <row r="105" spans="1:10" ht="24" customHeight="1" x14ac:dyDescent="0.25">
      <c r="A105" s="139" t="s">
        <v>84</v>
      </c>
      <c r="B105" s="139"/>
      <c r="C105" s="106" t="s">
        <v>85</v>
      </c>
      <c r="D105" s="106" t="s">
        <v>86</v>
      </c>
      <c r="E105" s="106" t="s">
        <v>87</v>
      </c>
      <c r="F105" s="106" t="s">
        <v>88</v>
      </c>
      <c r="G105" s="106" t="s">
        <v>89</v>
      </c>
      <c r="H105" s="21" t="s">
        <v>90</v>
      </c>
      <c r="I105" s="121" t="s">
        <v>91</v>
      </c>
    </row>
    <row r="106" spans="1:10" ht="15" customHeight="1" x14ac:dyDescent="0.25">
      <c r="A106" s="163">
        <f>IF(I12="Não aplicável",0,I12)</f>
        <v>6</v>
      </c>
      <c r="B106" s="163"/>
      <c r="C106" s="106">
        <f>IF(I13="Não aplicável",0,I13)</f>
        <v>22</v>
      </c>
      <c r="D106" s="106">
        <v>2</v>
      </c>
      <c r="E106" s="117">
        <f>A106*C106*D106</f>
        <v>264</v>
      </c>
      <c r="F106" s="117">
        <f>I38</f>
        <v>2098.0272727272727</v>
      </c>
      <c r="G106" s="36">
        <f>IF(I14="Não aplicável",0,I14)</f>
        <v>0.06</v>
      </c>
      <c r="H106" s="117">
        <f>F106*G106</f>
        <v>125.88163636363636</v>
      </c>
      <c r="I106" s="121">
        <f>IF((E106-H106)&gt;0,E106-H106,0)</f>
        <v>138.11836363636365</v>
      </c>
    </row>
    <row r="107" spans="1:10" ht="3.75" customHeight="1" x14ac:dyDescent="0.25">
      <c r="A107" s="37"/>
      <c r="E107" s="32"/>
      <c r="F107" s="32"/>
      <c r="G107" s="38"/>
      <c r="H107" s="32"/>
      <c r="I107" s="39"/>
    </row>
    <row r="108" spans="1:10" ht="15" customHeight="1" x14ac:dyDescent="0.25">
      <c r="A108" s="157" t="s">
        <v>92</v>
      </c>
      <c r="B108" s="157"/>
      <c r="C108" s="157"/>
      <c r="D108" s="157"/>
      <c r="E108" s="157"/>
      <c r="F108" s="157"/>
      <c r="G108" s="157"/>
      <c r="H108" s="157"/>
      <c r="I108" s="157"/>
    </row>
    <row r="109" spans="1:10" ht="23.25" customHeight="1" x14ac:dyDescent="0.25">
      <c r="A109" s="139" t="s">
        <v>84</v>
      </c>
      <c r="B109" s="139"/>
      <c r="C109" s="106" t="s">
        <v>93</v>
      </c>
      <c r="D109" s="106" t="s">
        <v>86</v>
      </c>
      <c r="E109" s="106" t="s">
        <v>87</v>
      </c>
      <c r="F109" s="106" t="s">
        <v>88</v>
      </c>
      <c r="G109" s="106" t="s">
        <v>89</v>
      </c>
      <c r="H109" s="21" t="s">
        <v>90</v>
      </c>
      <c r="I109" s="121" t="s">
        <v>91</v>
      </c>
    </row>
    <row r="110" spans="1:10" ht="15" customHeight="1" x14ac:dyDescent="0.25">
      <c r="A110" s="161">
        <f>IF(I18="Não aplicável",0,I18)</f>
        <v>0</v>
      </c>
      <c r="B110" s="161"/>
      <c r="C110" s="40">
        <f>IF(I19="Não aplicável",0,I19)</f>
        <v>0</v>
      </c>
      <c r="D110" s="106">
        <v>1</v>
      </c>
      <c r="E110" s="117">
        <f>A110*C110*D110</f>
        <v>0</v>
      </c>
      <c r="F110" s="117">
        <f>E110</f>
        <v>0</v>
      </c>
      <c r="G110" s="120">
        <f>IF(I20="Não aplicável",0,I20)</f>
        <v>0</v>
      </c>
      <c r="H110" s="117">
        <f>F110*G110</f>
        <v>0</v>
      </c>
      <c r="I110" s="121">
        <f>E110-H110</f>
        <v>0</v>
      </c>
    </row>
    <row r="111" spans="1:10" ht="4.5" customHeight="1" x14ac:dyDescent="0.25">
      <c r="A111" s="42"/>
      <c r="B111" s="42"/>
      <c r="C111" s="42"/>
      <c r="D111" s="42"/>
      <c r="E111" s="25"/>
      <c r="F111" s="25"/>
      <c r="G111" s="43"/>
      <c r="H111" s="25"/>
      <c r="I111" s="44"/>
    </row>
    <row r="112" spans="1:10" ht="15" customHeight="1" x14ac:dyDescent="0.25">
      <c r="A112" s="164" t="s">
        <v>163</v>
      </c>
      <c r="B112" s="165"/>
      <c r="C112" s="165"/>
      <c r="D112" s="165"/>
      <c r="E112" s="165"/>
      <c r="F112" s="166" t="str">
        <f>A15</f>
        <v xml:space="preserve">Auxílio Alimentação </v>
      </c>
      <c r="G112" s="166"/>
      <c r="H112" s="166"/>
      <c r="I112" s="167"/>
    </row>
    <row r="113" spans="1:12" ht="23.25" customHeight="1" x14ac:dyDescent="0.25">
      <c r="A113" s="138" t="s">
        <v>84</v>
      </c>
      <c r="B113" s="138"/>
      <c r="C113" s="109" t="s">
        <v>93</v>
      </c>
      <c r="D113" s="109" t="s">
        <v>86</v>
      </c>
      <c r="E113" s="109" t="s">
        <v>87</v>
      </c>
      <c r="F113" s="109" t="s">
        <v>88</v>
      </c>
      <c r="G113" s="109" t="s">
        <v>89</v>
      </c>
      <c r="H113" s="69" t="str">
        <f>H105</f>
        <v>Valor desconto</v>
      </c>
      <c r="I113" s="70" t="s">
        <v>91</v>
      </c>
    </row>
    <row r="114" spans="1:12" ht="15" customHeight="1" x14ac:dyDescent="0.25">
      <c r="A114" s="161">
        <f>IF(I15="Não aplicável",0,I15)</f>
        <v>27.15</v>
      </c>
      <c r="B114" s="161"/>
      <c r="C114" s="40">
        <f>IF(I16="Não aplicável",0,I16)</f>
        <v>22</v>
      </c>
      <c r="D114" s="106">
        <v>1</v>
      </c>
      <c r="E114" s="117">
        <f>A114*C114*D114</f>
        <v>597.29999999999995</v>
      </c>
      <c r="F114" s="117">
        <f>E114</f>
        <v>597.29999999999995</v>
      </c>
      <c r="G114" s="120">
        <f>IF(I17="Não aplicável",0,I17)</f>
        <v>0.19</v>
      </c>
      <c r="H114" s="117">
        <f>F114*G114</f>
        <v>113.48699999999999</v>
      </c>
      <c r="I114" s="121">
        <f>E114-H114</f>
        <v>483.81299999999999</v>
      </c>
    </row>
    <row r="115" spans="1:12" ht="4.5" customHeight="1" x14ac:dyDescent="0.25"/>
    <row r="116" spans="1:12" ht="12" customHeight="1" x14ac:dyDescent="0.25">
      <c r="A116" s="162" t="s">
        <v>94</v>
      </c>
      <c r="B116" s="162"/>
      <c r="C116" s="162"/>
      <c r="D116" s="162"/>
      <c r="E116" s="162"/>
      <c r="F116" s="162"/>
      <c r="G116" s="162"/>
      <c r="H116" s="45">
        <f>H46+H91+H102</f>
        <v>2.1346531523760071</v>
      </c>
      <c r="I116" s="46">
        <f>I46+I91+I102</f>
        <v>4478.5605314981094</v>
      </c>
      <c r="J116" s="32"/>
      <c r="L116" s="32"/>
    </row>
    <row r="117" spans="1:12" s="51" customFormat="1" ht="4.5" customHeight="1" x14ac:dyDescent="0.25">
      <c r="A117" s="47"/>
      <c r="B117" s="47"/>
      <c r="C117" s="47"/>
      <c r="D117" s="47"/>
      <c r="E117" s="47"/>
      <c r="F117" s="47"/>
      <c r="G117" s="47"/>
      <c r="H117" s="48"/>
      <c r="I117" s="49"/>
      <c r="J117" s="50"/>
      <c r="L117" s="50"/>
    </row>
    <row r="118" spans="1:12" ht="11.25" customHeight="1" x14ac:dyDescent="0.25">
      <c r="A118" s="144" t="s">
        <v>95</v>
      </c>
      <c r="B118" s="144"/>
      <c r="C118" s="144"/>
      <c r="D118" s="144"/>
      <c r="E118" s="144"/>
      <c r="F118" s="144"/>
      <c r="G118" s="144"/>
      <c r="H118" s="144"/>
      <c r="I118" s="144"/>
    </row>
    <row r="119" spans="1:12" ht="33.75" customHeight="1" x14ac:dyDescent="0.25">
      <c r="A119" s="20" t="s">
        <v>31</v>
      </c>
      <c r="B119" s="145" t="s">
        <v>96</v>
      </c>
      <c r="C119" s="145"/>
      <c r="D119" s="145"/>
      <c r="E119" s="145"/>
      <c r="F119" s="145"/>
      <c r="G119" s="145"/>
      <c r="H119" s="20" t="s">
        <v>33</v>
      </c>
      <c r="I119" s="20" t="s">
        <v>34</v>
      </c>
    </row>
    <row r="120" spans="1:12" ht="15" customHeight="1" x14ac:dyDescent="0.25">
      <c r="A120" s="106">
        <v>1</v>
      </c>
      <c r="B120" s="125" t="s">
        <v>97</v>
      </c>
      <c r="C120" s="125"/>
      <c r="D120" s="125"/>
      <c r="E120" s="125"/>
      <c r="F120" s="125"/>
      <c r="G120" s="125"/>
      <c r="H120" s="21">
        <f t="shared" ref="H120:H126" si="6">I120/$I$132</f>
        <v>0</v>
      </c>
      <c r="I120" s="121">
        <v>0</v>
      </c>
    </row>
    <row r="121" spans="1:12" ht="15" customHeight="1" x14ac:dyDescent="0.25">
      <c r="A121" s="106">
        <v>2</v>
      </c>
      <c r="B121" s="124" t="s">
        <v>98</v>
      </c>
      <c r="C121" s="124"/>
      <c r="D121" s="124"/>
      <c r="E121" s="124"/>
      <c r="F121" s="124"/>
      <c r="G121" s="124"/>
      <c r="H121" s="21">
        <f t="shared" si="6"/>
        <v>0</v>
      </c>
      <c r="I121" s="121">
        <v>0</v>
      </c>
    </row>
    <row r="122" spans="1:12" ht="15" customHeight="1" x14ac:dyDescent="0.25">
      <c r="A122" s="106">
        <v>3</v>
      </c>
      <c r="B122" s="125" t="s">
        <v>99</v>
      </c>
      <c r="C122" s="125"/>
      <c r="D122" s="125"/>
      <c r="E122" s="125"/>
      <c r="F122" s="125"/>
      <c r="G122" s="125"/>
      <c r="H122" s="21">
        <f t="shared" si="6"/>
        <v>0</v>
      </c>
      <c r="I122" s="121">
        <v>0</v>
      </c>
    </row>
    <row r="123" spans="1:12" ht="15" customHeight="1" x14ac:dyDescent="0.25">
      <c r="A123" s="106">
        <v>4</v>
      </c>
      <c r="B123" s="125" t="s">
        <v>177</v>
      </c>
      <c r="C123" s="125"/>
      <c r="D123" s="125"/>
      <c r="E123" s="125"/>
      <c r="F123" s="125"/>
      <c r="G123" s="125"/>
      <c r="H123" s="21">
        <f t="shared" si="6"/>
        <v>0</v>
      </c>
      <c r="I123" s="121">
        <f>IF(F130=20%,G130,0)</f>
        <v>0</v>
      </c>
    </row>
    <row r="124" spans="1:12" ht="15" customHeight="1" x14ac:dyDescent="0.25">
      <c r="A124" s="106">
        <v>5</v>
      </c>
      <c r="B124" s="125" t="s">
        <v>179</v>
      </c>
      <c r="C124" s="125"/>
      <c r="D124" s="125"/>
      <c r="E124" s="125"/>
      <c r="F124" s="125"/>
      <c r="G124" s="125"/>
      <c r="H124" s="21">
        <f t="shared" si="6"/>
        <v>0</v>
      </c>
      <c r="I124" s="121">
        <v>0</v>
      </c>
    </row>
    <row r="125" spans="1:12" ht="15" customHeight="1" x14ac:dyDescent="0.25">
      <c r="A125" s="106">
        <v>6</v>
      </c>
      <c r="B125" s="125" t="s">
        <v>178</v>
      </c>
      <c r="C125" s="125"/>
      <c r="D125" s="125"/>
      <c r="E125" s="125"/>
      <c r="F125" s="125"/>
      <c r="G125" s="125"/>
      <c r="H125" s="21">
        <f t="shared" si="6"/>
        <v>0</v>
      </c>
      <c r="I125" s="121">
        <v>0</v>
      </c>
    </row>
    <row r="126" spans="1:12" ht="15" customHeight="1" x14ac:dyDescent="0.25">
      <c r="A126" s="106">
        <v>7</v>
      </c>
      <c r="B126" s="125" t="s">
        <v>100</v>
      </c>
      <c r="C126" s="125"/>
      <c r="D126" s="125"/>
      <c r="E126" s="125"/>
      <c r="F126" s="125"/>
      <c r="G126" s="125"/>
      <c r="H126" s="21">
        <f t="shared" si="6"/>
        <v>0</v>
      </c>
      <c r="I126" s="121">
        <v>0</v>
      </c>
    </row>
    <row r="127" spans="1:12" ht="15" customHeight="1" x14ac:dyDescent="0.25">
      <c r="A127" s="141" t="s">
        <v>101</v>
      </c>
      <c r="B127" s="141"/>
      <c r="C127" s="141"/>
      <c r="D127" s="141"/>
      <c r="E127" s="141"/>
      <c r="F127" s="141"/>
      <c r="G127" s="141"/>
      <c r="H127" s="23">
        <f>H120+H121+H122+H123+H124+H126</f>
        <v>0</v>
      </c>
      <c r="I127" s="52">
        <f>SUM(I120:I126)</f>
        <v>0</v>
      </c>
      <c r="J127" s="32"/>
    </row>
    <row r="128" spans="1:12" ht="46.5" customHeight="1" x14ac:dyDescent="0.25">
      <c r="B128" s="152" t="s">
        <v>180</v>
      </c>
      <c r="C128" s="152"/>
      <c r="D128" s="152"/>
      <c r="E128" s="152"/>
      <c r="F128" s="152"/>
      <c r="G128" s="152"/>
      <c r="H128" s="152"/>
      <c r="I128" s="152"/>
    </row>
    <row r="129" spans="1:12" ht="5.25" customHeight="1" x14ac:dyDescent="0.25"/>
    <row r="130" spans="1:12" ht="48.75" customHeight="1" x14ac:dyDescent="0.25">
      <c r="A130" s="168" t="s">
        <v>102</v>
      </c>
      <c r="B130" s="168"/>
      <c r="C130" s="168"/>
      <c r="D130" s="168"/>
      <c r="E130" s="168"/>
      <c r="F130" s="53">
        <f>I29</f>
        <v>0.1</v>
      </c>
      <c r="G130" s="54">
        <f>I132*F130</f>
        <v>434.04421678617456</v>
      </c>
      <c r="H130" s="118" t="s">
        <v>103</v>
      </c>
      <c r="I130" s="56">
        <f>I97</f>
        <v>138.11836363636365</v>
      </c>
    </row>
    <row r="131" spans="1:12" s="59" customFormat="1" ht="16.5" customHeight="1" x14ac:dyDescent="0.25">
      <c r="A131" s="169" t="s">
        <v>104</v>
      </c>
      <c r="B131" s="169"/>
      <c r="C131" s="118" t="s">
        <v>105</v>
      </c>
      <c r="D131" s="118" t="s">
        <v>106</v>
      </c>
      <c r="E131" s="118" t="s">
        <v>107</v>
      </c>
      <c r="F131" s="118" t="s">
        <v>108</v>
      </c>
      <c r="G131" s="118" t="s">
        <v>109</v>
      </c>
      <c r="H131" s="118" t="s">
        <v>110</v>
      </c>
      <c r="I131" s="57" t="s">
        <v>111</v>
      </c>
      <c r="J131" s="58"/>
    </row>
    <row r="132" spans="1:12" ht="16.5" customHeight="1" x14ac:dyDescent="0.25">
      <c r="A132" s="170">
        <f>I46</f>
        <v>2098.0272727272727</v>
      </c>
      <c r="B132" s="170"/>
      <c r="C132" s="119">
        <f>I66</f>
        <v>772.07403636363642</v>
      </c>
      <c r="D132" s="119">
        <f>I78</f>
        <v>534.87736699090908</v>
      </c>
      <c r="E132" s="119">
        <f>I85</f>
        <v>149.29562072727273</v>
      </c>
      <c r="F132" s="119">
        <f>I89</f>
        <v>196.83487105265456</v>
      </c>
      <c r="G132" s="119">
        <f>I102</f>
        <v>727.45136363636357</v>
      </c>
      <c r="H132" s="119">
        <f>A132+C132+D132+E132+F132+G132</f>
        <v>4478.5605314981094</v>
      </c>
      <c r="I132" s="119">
        <f>H132-I130</f>
        <v>4340.4421678617455</v>
      </c>
      <c r="J132" s="32"/>
    </row>
    <row r="133" spans="1:12" ht="4.5" customHeight="1" x14ac:dyDescent="0.25">
      <c r="A133" s="27"/>
      <c r="B133" s="171"/>
      <c r="C133" s="171"/>
      <c r="D133" s="171"/>
      <c r="E133" s="171"/>
      <c r="F133" s="171"/>
      <c r="G133" s="171"/>
      <c r="H133" s="171"/>
      <c r="I133" s="171"/>
    </row>
    <row r="134" spans="1:12" ht="33.75" customHeight="1" x14ac:dyDescent="0.25">
      <c r="A134" s="20" t="s">
        <v>40</v>
      </c>
      <c r="B134" s="145" t="s">
        <v>112</v>
      </c>
      <c r="C134" s="145"/>
      <c r="D134" s="145"/>
      <c r="E134" s="145"/>
      <c r="F134" s="145"/>
      <c r="G134" s="145"/>
      <c r="H134" s="20" t="s">
        <v>33</v>
      </c>
      <c r="I134" s="20" t="s">
        <v>34</v>
      </c>
    </row>
    <row r="135" spans="1:12" ht="15" customHeight="1" x14ac:dyDescent="0.25">
      <c r="A135" s="106">
        <v>1</v>
      </c>
      <c r="B135" s="125" t="s">
        <v>113</v>
      </c>
      <c r="C135" s="125"/>
      <c r="D135" s="125"/>
      <c r="E135" s="125"/>
      <c r="F135" s="125"/>
      <c r="G135" s="125"/>
      <c r="H135" s="21">
        <f>I135/$I$145</f>
        <v>0</v>
      </c>
      <c r="I135" s="121">
        <v>0</v>
      </c>
    </row>
    <row r="136" spans="1:12" ht="15" customHeight="1" x14ac:dyDescent="0.25">
      <c r="A136" s="106">
        <v>2</v>
      </c>
      <c r="B136" s="125" t="s">
        <v>114</v>
      </c>
      <c r="C136" s="125"/>
      <c r="D136" s="125"/>
      <c r="E136" s="125"/>
      <c r="F136" s="125"/>
      <c r="G136" s="125"/>
      <c r="H136" s="21">
        <f>I136/$I$145</f>
        <v>0</v>
      </c>
      <c r="I136" s="121">
        <v>0</v>
      </c>
    </row>
    <row r="137" spans="1:12" ht="35.65" customHeight="1" x14ac:dyDescent="0.25">
      <c r="A137" s="141" t="s">
        <v>166</v>
      </c>
      <c r="B137" s="141"/>
      <c r="C137" s="141"/>
      <c r="D137" s="141"/>
      <c r="E137" s="141"/>
      <c r="F137" s="141"/>
      <c r="G137" s="141"/>
      <c r="H137" s="23">
        <f>H135+H136</f>
        <v>0</v>
      </c>
      <c r="I137" s="24">
        <f>SUM(I135:I136)</f>
        <v>0</v>
      </c>
    </row>
    <row r="138" spans="1:12" ht="4.5" customHeight="1" x14ac:dyDescent="0.25"/>
    <row r="139" spans="1:12" ht="33.75" customHeight="1" x14ac:dyDescent="0.25">
      <c r="A139" s="20" t="s">
        <v>52</v>
      </c>
      <c r="B139" s="145" t="s">
        <v>115</v>
      </c>
      <c r="C139" s="145"/>
      <c r="D139" s="145"/>
      <c r="E139" s="145"/>
      <c r="F139" s="145"/>
      <c r="G139" s="145"/>
      <c r="H139" s="20" t="s">
        <v>33</v>
      </c>
      <c r="I139" s="20" t="s">
        <v>34</v>
      </c>
    </row>
    <row r="140" spans="1:12" ht="15" customHeight="1" x14ac:dyDescent="0.25">
      <c r="A140" s="106">
        <v>1</v>
      </c>
      <c r="B140" s="125" t="s">
        <v>115</v>
      </c>
      <c r="C140" s="125"/>
      <c r="D140" s="125"/>
      <c r="E140" s="125"/>
      <c r="F140" s="125"/>
      <c r="G140" s="125"/>
      <c r="H140" s="21">
        <f>I140/I145</f>
        <v>0</v>
      </c>
      <c r="I140" s="121">
        <v>0</v>
      </c>
    </row>
    <row r="141" spans="1:12" ht="36.6" customHeight="1" x14ac:dyDescent="0.25">
      <c r="A141" s="141" t="s">
        <v>165</v>
      </c>
      <c r="B141" s="141"/>
      <c r="C141" s="141"/>
      <c r="D141" s="141"/>
      <c r="E141" s="141"/>
      <c r="F141" s="141"/>
      <c r="G141" s="141"/>
      <c r="H141" s="23">
        <f>H140</f>
        <v>0</v>
      </c>
      <c r="I141" s="24">
        <f>I140</f>
        <v>0</v>
      </c>
      <c r="J141" s="32"/>
      <c r="K141" s="32"/>
      <c r="L141" s="2"/>
    </row>
    <row r="142" spans="1:12" ht="4.5" customHeight="1" x14ac:dyDescent="0.25">
      <c r="A142" s="26"/>
      <c r="B142" s="26"/>
      <c r="C142" s="26"/>
      <c r="D142" s="26"/>
      <c r="E142" s="26"/>
      <c r="F142" s="26"/>
      <c r="G142" s="26"/>
      <c r="H142" s="33"/>
      <c r="I142" s="34"/>
    </row>
    <row r="143" spans="1:12" ht="39" customHeight="1" x14ac:dyDescent="0.25">
      <c r="A143" s="172" t="s">
        <v>116</v>
      </c>
      <c r="B143" s="172"/>
      <c r="C143" s="172"/>
      <c r="D143" s="172"/>
      <c r="E143" s="172"/>
      <c r="F143" s="53">
        <v>0.18</v>
      </c>
      <c r="G143" s="54">
        <f>I145*F143</f>
        <v>781.27959021511413</v>
      </c>
      <c r="H143" s="118" t="s">
        <v>103</v>
      </c>
      <c r="I143" s="56">
        <f>I97</f>
        <v>138.11836363636365</v>
      </c>
      <c r="L143" s="2"/>
    </row>
    <row r="144" spans="1:12" s="59" customFormat="1" ht="16.5" customHeight="1" x14ac:dyDescent="0.25">
      <c r="A144" s="169" t="s">
        <v>104</v>
      </c>
      <c r="B144" s="169"/>
      <c r="C144" s="118" t="s">
        <v>105</v>
      </c>
      <c r="D144" s="118" t="s">
        <v>106</v>
      </c>
      <c r="E144" s="118" t="s">
        <v>107</v>
      </c>
      <c r="F144" s="118" t="s">
        <v>108</v>
      </c>
      <c r="G144" s="118" t="s">
        <v>109</v>
      </c>
      <c r="H144" s="118" t="s">
        <v>110</v>
      </c>
      <c r="I144" s="57" t="s">
        <v>111</v>
      </c>
      <c r="J144" s="58"/>
      <c r="L144" s="58"/>
    </row>
    <row r="145" spans="1:12" ht="16.5" customHeight="1" x14ac:dyDescent="0.25">
      <c r="A145" s="170">
        <f>I46</f>
        <v>2098.0272727272727</v>
      </c>
      <c r="B145" s="170"/>
      <c r="C145" s="119">
        <f>I66</f>
        <v>772.07403636363642</v>
      </c>
      <c r="D145" s="119">
        <f>I78</f>
        <v>534.87736699090908</v>
      </c>
      <c r="E145" s="119">
        <f>I85</f>
        <v>149.29562072727273</v>
      </c>
      <c r="F145" s="119">
        <f>I89</f>
        <v>196.83487105265456</v>
      </c>
      <c r="G145" s="119">
        <f>I102</f>
        <v>727.45136363636357</v>
      </c>
      <c r="H145" s="119">
        <f>A145+C145+D145+E145+F145+G145</f>
        <v>4478.5605314981094</v>
      </c>
      <c r="I145" s="119">
        <f>H145-I143</f>
        <v>4340.4421678617455</v>
      </c>
      <c r="J145" s="32"/>
      <c r="L145" s="2"/>
    </row>
    <row r="146" spans="1:12" ht="4.5" customHeight="1" x14ac:dyDescent="0.25"/>
    <row r="147" spans="1:12" ht="12" customHeight="1" x14ac:dyDescent="0.25">
      <c r="A147" s="162" t="s">
        <v>117</v>
      </c>
      <c r="B147" s="162"/>
      <c r="C147" s="162"/>
      <c r="D147" s="162"/>
      <c r="E147" s="162"/>
      <c r="F147" s="162"/>
      <c r="G147" s="162"/>
      <c r="H147" s="45">
        <f>H127+H137+H141</f>
        <v>0</v>
      </c>
      <c r="I147" s="46">
        <f>I127+I137+I141</f>
        <v>0</v>
      </c>
    </row>
    <row r="148" spans="1:12" ht="4.5" customHeight="1" x14ac:dyDescent="0.25"/>
    <row r="149" spans="1:12" ht="11.25" customHeight="1" x14ac:dyDescent="0.25">
      <c r="A149" s="144" t="s">
        <v>118</v>
      </c>
      <c r="B149" s="144"/>
      <c r="C149" s="144"/>
      <c r="D149" s="144"/>
      <c r="E149" s="144"/>
      <c r="F149" s="144"/>
      <c r="G149" s="144"/>
      <c r="H149" s="144"/>
      <c r="I149" s="144"/>
    </row>
    <row r="150" spans="1:12" ht="33.75" customHeight="1" x14ac:dyDescent="0.25">
      <c r="A150" s="20" t="s">
        <v>31</v>
      </c>
      <c r="B150" s="145" t="s">
        <v>203</v>
      </c>
      <c r="C150" s="145"/>
      <c r="D150" s="145"/>
      <c r="E150" s="145"/>
      <c r="F150" s="145"/>
      <c r="G150" s="145"/>
      <c r="H150" s="20" t="s">
        <v>33</v>
      </c>
      <c r="I150" s="20" t="s">
        <v>34</v>
      </c>
    </row>
    <row r="151" spans="1:12" ht="15" customHeight="1" x14ac:dyDescent="0.25">
      <c r="A151" s="106">
        <v>1</v>
      </c>
      <c r="B151" s="125" t="s">
        <v>119</v>
      </c>
      <c r="C151" s="125"/>
      <c r="D151" s="125"/>
      <c r="E151" s="125"/>
      <c r="F151" s="125"/>
      <c r="G151" s="125"/>
      <c r="H151" s="21">
        <f>I151/$I$116</f>
        <v>7.4074074074074068E-3</v>
      </c>
      <c r="I151" s="121">
        <f>($D$161/$E$162)*H161</f>
        <v>33.174522455541549</v>
      </c>
    </row>
    <row r="152" spans="1:12" ht="15" customHeight="1" x14ac:dyDescent="0.25">
      <c r="A152" s="106">
        <v>2</v>
      </c>
      <c r="B152" s="125" t="s">
        <v>120</v>
      </c>
      <c r="C152" s="125"/>
      <c r="D152" s="125"/>
      <c r="E152" s="125"/>
      <c r="F152" s="125"/>
      <c r="G152" s="125"/>
      <c r="H152" s="21">
        <f>I152/$I$116</f>
        <v>3.4188034188034191E-2</v>
      </c>
      <c r="I152" s="121">
        <f>($D$161/$E$162)*H162</f>
        <v>153.11318056403795</v>
      </c>
    </row>
    <row r="153" spans="1:12" ht="15" customHeight="1" x14ac:dyDescent="0.25">
      <c r="A153" s="106">
        <v>3</v>
      </c>
      <c r="B153" s="125" t="s">
        <v>11</v>
      </c>
      <c r="C153" s="125"/>
      <c r="D153" s="125"/>
      <c r="E153" s="125"/>
      <c r="F153" s="125"/>
      <c r="G153" s="125"/>
      <c r="H153" s="21">
        <f>I153/$I$116</f>
        <v>3.4188034188034191E-2</v>
      </c>
      <c r="I153" s="121">
        <f>($D$161/$E$162)*H163</f>
        <v>153.11318056403795</v>
      </c>
    </row>
    <row r="154" spans="1:12" ht="15" customHeight="1" x14ac:dyDescent="0.25">
      <c r="A154" s="106">
        <v>4</v>
      </c>
      <c r="B154" s="125" t="s">
        <v>205</v>
      </c>
      <c r="C154" s="125"/>
      <c r="D154" s="125"/>
      <c r="E154" s="125"/>
      <c r="F154" s="125"/>
      <c r="G154" s="125"/>
      <c r="H154" s="21">
        <f>I154/$I$116</f>
        <v>0</v>
      </c>
      <c r="I154" s="121">
        <f>($D$161/$E$162)*G164</f>
        <v>0</v>
      </c>
    </row>
    <row r="155" spans="1:12" ht="15" customHeight="1" x14ac:dyDescent="0.25">
      <c r="A155" s="106">
        <v>5</v>
      </c>
      <c r="B155" s="125" t="s">
        <v>121</v>
      </c>
      <c r="C155" s="125"/>
      <c r="D155" s="125"/>
      <c r="E155" s="125"/>
      <c r="F155" s="125"/>
      <c r="G155" s="125"/>
      <c r="H155" s="21">
        <f>I155/$I$116</f>
        <v>0</v>
      </c>
      <c r="I155" s="121">
        <f>($D$161/$E$162)*G165</f>
        <v>0</v>
      </c>
    </row>
    <row r="156" spans="1:12" ht="15" customHeight="1" x14ac:dyDescent="0.25">
      <c r="A156" s="141" t="s">
        <v>122</v>
      </c>
      <c r="B156" s="141"/>
      <c r="C156" s="141"/>
      <c r="D156" s="141"/>
      <c r="E156" s="141"/>
      <c r="F156" s="141"/>
      <c r="G156" s="141"/>
      <c r="H156" s="23">
        <f>H151+H152+H153+H154+H155</f>
        <v>7.5783475783475787E-2</v>
      </c>
      <c r="I156" s="24">
        <f>SUM(I151:I155)</f>
        <v>339.40088358361743</v>
      </c>
    </row>
    <row r="157" spans="1:12" ht="11.25" customHeight="1" x14ac:dyDescent="0.25">
      <c r="A157" s="104" t="s">
        <v>124</v>
      </c>
      <c r="B157" s="152" t="s">
        <v>123</v>
      </c>
      <c r="C157" s="152"/>
      <c r="D157" s="152"/>
      <c r="E157" s="152"/>
      <c r="F157" s="152"/>
      <c r="G157" s="152"/>
      <c r="H157" s="152"/>
      <c r="I157" s="152"/>
    </row>
    <row r="158" spans="1:12" ht="18.75" customHeight="1" x14ac:dyDescent="0.25">
      <c r="A158" s="104" t="s">
        <v>204</v>
      </c>
      <c r="B158" s="173" t="s">
        <v>125</v>
      </c>
      <c r="C158" s="173"/>
      <c r="D158" s="173"/>
      <c r="E158" s="173"/>
      <c r="F158" s="173"/>
      <c r="G158" s="173"/>
      <c r="H158" s="173"/>
      <c r="I158" s="173"/>
    </row>
    <row r="159" spans="1:12" ht="13.5" customHeight="1" x14ac:dyDescent="0.25">
      <c r="A159" s="157" t="s">
        <v>126</v>
      </c>
      <c r="B159" s="157"/>
      <c r="C159" s="157"/>
      <c r="D159" s="157"/>
      <c r="E159" s="157"/>
      <c r="F159" s="157"/>
      <c r="G159" s="157"/>
      <c r="H159" s="157"/>
      <c r="I159" s="157"/>
    </row>
    <row r="160" spans="1:12" ht="13.5" customHeight="1" x14ac:dyDescent="0.25">
      <c r="A160" s="225" t="s">
        <v>127</v>
      </c>
      <c r="B160" s="225"/>
      <c r="C160" s="219" t="s">
        <v>128</v>
      </c>
      <c r="D160" s="227" t="s">
        <v>129</v>
      </c>
      <c r="E160" s="227"/>
      <c r="F160" s="219" t="s">
        <v>130</v>
      </c>
      <c r="G160" s="214" t="s">
        <v>131</v>
      </c>
      <c r="H160" s="206" t="s">
        <v>132</v>
      </c>
      <c r="I160" s="206"/>
    </row>
    <row r="161" spans="1:10" ht="13.5" customHeight="1" x14ac:dyDescent="0.25">
      <c r="A161" s="228">
        <f>I116</f>
        <v>4478.5605314981094</v>
      </c>
      <c r="B161" s="228"/>
      <c r="C161" s="229">
        <f>I147</f>
        <v>0</v>
      </c>
      <c r="D161" s="226">
        <f>A161+C161</f>
        <v>4478.5605314981094</v>
      </c>
      <c r="E161" s="226"/>
      <c r="F161" s="219" t="str">
        <f>B151</f>
        <v>PIS</v>
      </c>
      <c r="G161" s="217">
        <v>1.6500000000000001E-2</v>
      </c>
      <c r="H161" s="207">
        <v>6.4999999999999997E-3</v>
      </c>
      <c r="I161" s="207"/>
      <c r="J161" s="32"/>
    </row>
    <row r="162" spans="1:10" ht="13.5" customHeight="1" x14ac:dyDescent="0.25">
      <c r="A162" s="213" t="s">
        <v>133</v>
      </c>
      <c r="B162" s="213"/>
      <c r="C162" s="214">
        <v>1</v>
      </c>
      <c r="D162" s="215">
        <f>G166/1</f>
        <v>0.1225</v>
      </c>
      <c r="E162" s="216">
        <f>C162-D162</f>
        <v>0.87749999999999995</v>
      </c>
      <c r="F162" s="219" t="str">
        <f>B152</f>
        <v>COFINS</v>
      </c>
      <c r="G162" s="217">
        <v>7.5999999999999998E-2</v>
      </c>
      <c r="H162" s="207">
        <v>0.03</v>
      </c>
      <c r="I162" s="207"/>
    </row>
    <row r="163" spans="1:10" ht="13.5" customHeight="1" x14ac:dyDescent="0.25">
      <c r="A163" s="209" t="s">
        <v>134</v>
      </c>
      <c r="B163" s="209"/>
      <c r="C163" s="210">
        <v>1</v>
      </c>
      <c r="D163" s="211">
        <f>H166</f>
        <v>6.6500000000000004E-2</v>
      </c>
      <c r="E163" s="212">
        <f>C163-D163</f>
        <v>0.9335</v>
      </c>
      <c r="F163" s="219" t="str">
        <f>B153</f>
        <v>ISS</v>
      </c>
      <c r="G163" s="217">
        <f>I11</f>
        <v>0.03</v>
      </c>
      <c r="H163" s="207">
        <f>I11</f>
        <v>0.03</v>
      </c>
      <c r="I163" s="207"/>
    </row>
    <row r="164" spans="1:10" ht="13.5" customHeight="1" x14ac:dyDescent="0.25">
      <c r="A164" s="222" t="s">
        <v>135</v>
      </c>
      <c r="B164" s="222"/>
      <c r="C164" s="219">
        <v>1</v>
      </c>
      <c r="D164" s="223">
        <v>0.09</v>
      </c>
      <c r="E164" s="224">
        <f>C164-D164</f>
        <v>0.91</v>
      </c>
      <c r="F164" s="219" t="s">
        <v>136</v>
      </c>
      <c r="G164" s="217">
        <v>0</v>
      </c>
      <c r="H164" s="207">
        <v>0</v>
      </c>
      <c r="I164" s="207"/>
    </row>
    <row r="165" spans="1:10" ht="13.5" customHeight="1" x14ac:dyDescent="0.25">
      <c r="A165" s="230" t="s">
        <v>137</v>
      </c>
      <c r="B165" s="230" t="s">
        <v>138</v>
      </c>
      <c r="C165" s="230"/>
      <c r="D165" s="230"/>
      <c r="E165" s="230"/>
      <c r="F165" s="220" t="s">
        <v>207</v>
      </c>
      <c r="G165" s="217">
        <v>0</v>
      </c>
      <c r="H165" s="207">
        <v>0</v>
      </c>
      <c r="I165" s="207"/>
    </row>
    <row r="166" spans="1:10" ht="18" customHeight="1" x14ac:dyDescent="0.25">
      <c r="A166" s="230"/>
      <c r="B166" s="230"/>
      <c r="C166" s="230"/>
      <c r="D166" s="230"/>
      <c r="E166" s="230"/>
      <c r="F166" s="221" t="s">
        <v>139</v>
      </c>
      <c r="G166" s="218">
        <f>SUM(G161:G165)</f>
        <v>0.1225</v>
      </c>
      <c r="H166" s="208">
        <f>SUM(H161:I165)</f>
        <v>6.6500000000000004E-2</v>
      </c>
      <c r="I166" s="208"/>
    </row>
    <row r="167" spans="1:10" ht="18" customHeight="1" x14ac:dyDescent="0.25">
      <c r="A167" s="104" t="s">
        <v>206</v>
      </c>
      <c r="B167" s="173" t="s">
        <v>141</v>
      </c>
      <c r="C167" s="173"/>
      <c r="D167" s="173"/>
      <c r="E167" s="173"/>
      <c r="F167" s="173"/>
      <c r="G167" s="173"/>
      <c r="H167" s="173"/>
      <c r="I167" s="173"/>
    </row>
    <row r="168" spans="1:10" ht="4.5" customHeight="1" x14ac:dyDescent="0.25">
      <c r="A168" s="63"/>
      <c r="B168" s="178"/>
      <c r="C168" s="178"/>
      <c r="D168" s="178"/>
      <c r="E168" s="178"/>
      <c r="F168" s="178"/>
      <c r="G168" s="178"/>
      <c r="H168" s="178"/>
      <c r="I168" s="178"/>
    </row>
    <row r="169" spans="1:10" ht="12" customHeight="1" x14ac:dyDescent="0.25">
      <c r="A169" s="162" t="s">
        <v>142</v>
      </c>
      <c r="B169" s="162"/>
      <c r="C169" s="162"/>
      <c r="D169" s="162"/>
      <c r="E169" s="162"/>
      <c r="F169" s="162"/>
      <c r="G169" s="162"/>
      <c r="H169" s="45">
        <f>H156</f>
        <v>7.5783475783475787E-2</v>
      </c>
      <c r="I169" s="46">
        <f>I156</f>
        <v>339.40088358361743</v>
      </c>
    </row>
    <row r="170" spans="1:10" ht="4.5" customHeight="1" x14ac:dyDescent="0.25"/>
    <row r="171" spans="1:10" ht="11.25" customHeight="1" x14ac:dyDescent="0.25">
      <c r="A171" s="179" t="s">
        <v>143</v>
      </c>
      <c r="B171" s="179"/>
      <c r="C171" s="179"/>
      <c r="D171" s="179"/>
      <c r="E171" s="179"/>
      <c r="F171" s="179"/>
      <c r="G171" s="179"/>
      <c r="H171" s="179"/>
      <c r="I171" s="179"/>
    </row>
    <row r="172" spans="1:10" ht="11.25" customHeight="1" x14ac:dyDescent="0.25">
      <c r="A172" s="144" t="s">
        <v>30</v>
      </c>
      <c r="B172" s="144"/>
      <c r="C172" s="144"/>
      <c r="D172" s="144"/>
      <c r="E172" s="144"/>
      <c r="F172" s="144"/>
      <c r="G172" s="144"/>
      <c r="H172" s="144"/>
      <c r="I172" s="144"/>
    </row>
    <row r="173" spans="1:10" ht="15" customHeight="1" x14ac:dyDescent="0.25">
      <c r="A173" s="106">
        <v>1</v>
      </c>
      <c r="B173" s="125" t="s">
        <v>144</v>
      </c>
      <c r="C173" s="125"/>
      <c r="D173" s="125"/>
      <c r="E173" s="125"/>
      <c r="F173" s="125"/>
      <c r="G173" s="125"/>
      <c r="H173" s="21">
        <f>I173/$G$196</f>
        <v>0.43545954232007561</v>
      </c>
      <c r="I173" s="64">
        <f>I46</f>
        <v>2098.0272727272727</v>
      </c>
    </row>
    <row r="174" spans="1:10" ht="15" customHeight="1" x14ac:dyDescent="0.25">
      <c r="A174" s="106">
        <v>2</v>
      </c>
      <c r="B174" s="125" t="s">
        <v>145</v>
      </c>
      <c r="C174" s="125"/>
      <c r="D174" s="125"/>
      <c r="E174" s="125"/>
      <c r="F174" s="125"/>
      <c r="G174" s="125"/>
      <c r="H174" s="21">
        <f>I174/$G$196</f>
        <v>0.3431081639549477</v>
      </c>
      <c r="I174" s="64">
        <f>I66+I78+I85+I89</f>
        <v>1653.0818951344729</v>
      </c>
    </row>
    <row r="175" spans="1:10" ht="15" customHeight="1" x14ac:dyDescent="0.25">
      <c r="A175" s="106">
        <v>3</v>
      </c>
      <c r="B175" s="125" t="s">
        <v>146</v>
      </c>
      <c r="C175" s="125"/>
      <c r="D175" s="125"/>
      <c r="E175" s="125"/>
      <c r="F175" s="125"/>
      <c r="G175" s="125"/>
      <c r="H175" s="21">
        <f>I175/$G$196</f>
        <v>0.15098737847073934</v>
      </c>
      <c r="I175" s="64">
        <f>I102</f>
        <v>727.45136363636357</v>
      </c>
    </row>
    <row r="176" spans="1:10" s="26" customFormat="1" ht="15" customHeight="1" x14ac:dyDescent="0.25">
      <c r="A176" s="162" t="s">
        <v>147</v>
      </c>
      <c r="B176" s="162"/>
      <c r="C176" s="162"/>
      <c r="D176" s="162"/>
      <c r="E176" s="162"/>
      <c r="F176" s="162"/>
      <c r="G176" s="162"/>
      <c r="H176" s="45">
        <f>H173+H174+H175</f>
        <v>0.92955508474576276</v>
      </c>
      <c r="I176" s="46">
        <f>SUM(I173:I175)</f>
        <v>4478.5605314981094</v>
      </c>
      <c r="J176" s="33"/>
    </row>
    <row r="177" spans="1:11" ht="4.5" customHeight="1" x14ac:dyDescent="0.25"/>
    <row r="178" spans="1:11" ht="11.25" customHeight="1" x14ac:dyDescent="0.25">
      <c r="A178" s="144" t="s">
        <v>95</v>
      </c>
      <c r="B178" s="144"/>
      <c r="C178" s="144"/>
      <c r="D178" s="144"/>
      <c r="E178" s="144"/>
      <c r="F178" s="144"/>
      <c r="G178" s="144"/>
      <c r="H178" s="144"/>
      <c r="I178" s="144"/>
    </row>
    <row r="179" spans="1:11" ht="15" customHeight="1" x14ac:dyDescent="0.25">
      <c r="A179" s="106">
        <v>1</v>
      </c>
      <c r="B179" s="125" t="s">
        <v>148</v>
      </c>
      <c r="C179" s="125"/>
      <c r="D179" s="125"/>
      <c r="E179" s="125"/>
      <c r="F179" s="125"/>
      <c r="G179" s="125"/>
      <c r="H179" s="21">
        <f>I179/$G$196</f>
        <v>0</v>
      </c>
      <c r="I179" s="121">
        <f>I127</f>
        <v>0</v>
      </c>
    </row>
    <row r="180" spans="1:11" ht="15" customHeight="1" x14ac:dyDescent="0.25">
      <c r="A180" s="106">
        <v>2</v>
      </c>
      <c r="B180" s="125" t="s">
        <v>149</v>
      </c>
      <c r="C180" s="125"/>
      <c r="D180" s="125"/>
      <c r="E180" s="125"/>
      <c r="F180" s="125"/>
      <c r="G180" s="125"/>
      <c r="H180" s="21">
        <f>I180/$G$196</f>
        <v>0</v>
      </c>
      <c r="I180" s="121">
        <f>I137</f>
        <v>0</v>
      </c>
    </row>
    <row r="181" spans="1:11" ht="15" customHeight="1" x14ac:dyDescent="0.25">
      <c r="A181" s="106">
        <v>3</v>
      </c>
      <c r="B181" s="125" t="s">
        <v>150</v>
      </c>
      <c r="C181" s="125"/>
      <c r="D181" s="125"/>
      <c r="E181" s="125"/>
      <c r="F181" s="125"/>
      <c r="G181" s="125"/>
      <c r="H181" s="21">
        <f>I181/$G$196</f>
        <v>0</v>
      </c>
      <c r="I181" s="121">
        <f>I141</f>
        <v>0</v>
      </c>
    </row>
    <row r="182" spans="1:11" ht="15" customHeight="1" x14ac:dyDescent="0.25">
      <c r="A182" s="162" t="s">
        <v>151</v>
      </c>
      <c r="B182" s="162"/>
      <c r="C182" s="162"/>
      <c r="D182" s="162"/>
      <c r="E182" s="162"/>
      <c r="F182" s="162"/>
      <c r="G182" s="162"/>
      <c r="H182" s="45">
        <f>H179+H180+H181</f>
        <v>0</v>
      </c>
      <c r="I182" s="46">
        <f>I179+I180+I181</f>
        <v>0</v>
      </c>
    </row>
    <row r="183" spans="1:11" ht="4.5" customHeight="1" x14ac:dyDescent="0.25"/>
    <row r="184" spans="1:11" ht="11.25" customHeight="1" x14ac:dyDescent="0.25">
      <c r="A184" s="144" t="s">
        <v>118</v>
      </c>
      <c r="B184" s="144"/>
      <c r="C184" s="144"/>
      <c r="D184" s="144"/>
      <c r="E184" s="144"/>
      <c r="F184" s="144"/>
      <c r="G184" s="144"/>
      <c r="H184" s="144"/>
      <c r="I184" s="144"/>
    </row>
    <row r="185" spans="1:11" ht="15" customHeight="1" x14ac:dyDescent="0.25">
      <c r="A185" s="106">
        <v>1</v>
      </c>
      <c r="B185" s="125" t="s">
        <v>152</v>
      </c>
      <c r="C185" s="125"/>
      <c r="D185" s="125"/>
      <c r="E185" s="125"/>
      <c r="F185" s="125"/>
      <c r="G185" s="125"/>
      <c r="H185" s="21">
        <f>I185/$G$196</f>
        <v>7.0444915254237295E-2</v>
      </c>
      <c r="I185" s="121">
        <f>I156</f>
        <v>339.40088358361743</v>
      </c>
    </row>
    <row r="186" spans="1:11" ht="15" customHeight="1" x14ac:dyDescent="0.25">
      <c r="A186" s="162" t="s">
        <v>153</v>
      </c>
      <c r="B186" s="162"/>
      <c r="C186" s="162"/>
      <c r="D186" s="162"/>
      <c r="E186" s="162"/>
      <c r="F186" s="162"/>
      <c r="G186" s="162"/>
      <c r="H186" s="45">
        <f>H185</f>
        <v>7.0444915254237295E-2</v>
      </c>
      <c r="I186" s="46">
        <f>I156</f>
        <v>339.40088358361743</v>
      </c>
      <c r="K186" s="39"/>
    </row>
    <row r="187" spans="1:11" ht="4.5" customHeight="1" x14ac:dyDescent="0.25"/>
    <row r="188" spans="1:11" ht="11.25" customHeight="1" x14ac:dyDescent="0.25">
      <c r="A188" s="184" t="s">
        <v>174</v>
      </c>
      <c r="B188" s="184"/>
      <c r="C188" s="184"/>
      <c r="D188" s="184"/>
      <c r="E188" s="184"/>
      <c r="F188" s="184"/>
      <c r="G188" s="184"/>
      <c r="H188" s="184"/>
      <c r="I188" s="184"/>
    </row>
    <row r="189" spans="1:11" ht="4.9000000000000004" customHeight="1" x14ac:dyDescent="0.25">
      <c r="A189" s="180"/>
      <c r="B189" s="180"/>
      <c r="C189" s="180"/>
      <c r="D189" s="180"/>
      <c r="E189" s="180"/>
      <c r="F189" s="180"/>
      <c r="G189" s="180"/>
      <c r="H189" s="180"/>
      <c r="I189" s="180"/>
    </row>
    <row r="190" spans="1:11" ht="22.5" customHeight="1" x14ac:dyDescent="0.25">
      <c r="A190" s="181" t="s">
        <v>187</v>
      </c>
      <c r="B190" s="182"/>
      <c r="C190" s="182"/>
      <c r="D190" s="182"/>
      <c r="E190" s="182"/>
      <c r="F190" s="182"/>
      <c r="G190" s="182"/>
      <c r="H190" s="183"/>
      <c r="I190" s="87">
        <f>I123*H196</f>
        <v>0</v>
      </c>
    </row>
    <row r="191" spans="1:11" ht="4.5" customHeight="1" x14ac:dyDescent="0.25">
      <c r="A191" s="107"/>
      <c r="B191" s="107"/>
      <c r="C191" s="107"/>
      <c r="D191" s="107"/>
      <c r="E191" s="107"/>
      <c r="F191" s="107"/>
      <c r="G191" s="88"/>
      <c r="H191" s="88"/>
      <c r="I191" s="88"/>
    </row>
    <row r="192" spans="1:11" ht="40.5" customHeight="1" x14ac:dyDescent="0.25">
      <c r="A192" s="184" t="s">
        <v>172</v>
      </c>
      <c r="B192" s="184"/>
      <c r="C192" s="184"/>
      <c r="D192" s="184"/>
      <c r="E192" s="184"/>
      <c r="F192" s="181"/>
      <c r="G192" s="185" t="s">
        <v>176</v>
      </c>
      <c r="H192" s="186"/>
      <c r="I192" s="187"/>
    </row>
    <row r="193" spans="1:9" ht="11.25" customHeight="1" x14ac:dyDescent="0.25">
      <c r="A193" s="184"/>
      <c r="B193" s="184"/>
      <c r="C193" s="184"/>
      <c r="D193" s="184"/>
      <c r="E193" s="184"/>
      <c r="F193" s="184"/>
      <c r="G193" s="89"/>
      <c r="H193" s="90"/>
      <c r="I193" s="91">
        <f>((H70+H76+H77+H82+H83+H84)+((H70+H76+H77+H82+H83+H84)*H66))*I46*H196</f>
        <v>807.78714334232734</v>
      </c>
    </row>
    <row r="194" spans="1:9" ht="4.9000000000000004" customHeight="1" x14ac:dyDescent="0.25">
      <c r="A194" s="180"/>
      <c r="B194" s="180"/>
      <c r="C194" s="180"/>
      <c r="D194" s="180"/>
      <c r="E194" s="180"/>
      <c r="F194" s="180"/>
      <c r="G194" s="180"/>
      <c r="H194" s="180"/>
      <c r="I194" s="180"/>
    </row>
    <row r="195" spans="1:9" ht="35.450000000000003" customHeight="1" x14ac:dyDescent="0.25">
      <c r="A195" s="188" t="s">
        <v>173</v>
      </c>
      <c r="B195" s="189"/>
      <c r="C195" s="189"/>
      <c r="D195" s="189"/>
      <c r="E195" s="189"/>
      <c r="F195" s="190"/>
      <c r="G195" s="73" t="s">
        <v>154</v>
      </c>
      <c r="H195" s="73" t="s">
        <v>155</v>
      </c>
      <c r="I195" s="73" t="s">
        <v>156</v>
      </c>
    </row>
    <row r="196" spans="1:9" ht="14.45" customHeight="1" x14ac:dyDescent="0.25">
      <c r="A196" s="191"/>
      <c r="B196" s="192"/>
      <c r="C196" s="192"/>
      <c r="D196" s="192"/>
      <c r="E196" s="192"/>
      <c r="F196" s="193"/>
      <c r="G196" s="81">
        <f>I176+I182+I186</f>
        <v>4817.961415081727</v>
      </c>
      <c r="H196" s="108">
        <f>IF(D6="12x36",2,1)</f>
        <v>1</v>
      </c>
      <c r="I196" s="82">
        <f>G196*H196</f>
        <v>4817.961415081727</v>
      </c>
    </row>
  </sheetData>
  <mergeCells count="183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5:B105"/>
    <mergeCell ref="A106:B106"/>
    <mergeCell ref="A108:I108"/>
    <mergeCell ref="A109:B109"/>
    <mergeCell ref="A110:B110"/>
    <mergeCell ref="A112:E112"/>
    <mergeCell ref="F112:I112"/>
    <mergeCell ref="B99:G99"/>
    <mergeCell ref="B100:G100"/>
    <mergeCell ref="B101:G101"/>
    <mergeCell ref="A102:G102"/>
    <mergeCell ref="B103:G103"/>
    <mergeCell ref="A104:I104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96"/>
  <sheetViews>
    <sheetView showGridLines="0" view="pageBreakPreview" topLeftCell="A145" zoomScale="130" zoomScaleNormal="130" zoomScaleSheetLayoutView="130" zoomScalePageLayoutView="130" workbookViewId="0">
      <selection activeCell="K159" sqref="K159"/>
    </sheetView>
  </sheetViews>
  <sheetFormatPr defaultColWidth="9.28515625" defaultRowHeight="11.25" x14ac:dyDescent="0.25"/>
  <cols>
    <col min="1" max="1" width="2.7109375" style="110" customWidth="1"/>
    <col min="2" max="2" width="11.42578125" style="110" customWidth="1"/>
    <col min="3" max="3" width="12.28515625" style="110" customWidth="1"/>
    <col min="4" max="4" width="12.7109375" style="110" customWidth="1"/>
    <col min="5" max="5" width="12.28515625" style="110" customWidth="1"/>
    <col min="6" max="6" width="11.5703125" style="110" customWidth="1"/>
    <col min="7" max="7" width="11.42578125" style="110" customWidth="1"/>
    <col min="8" max="8" width="9.42578125" style="110" customWidth="1"/>
    <col min="9" max="9" width="11.5703125" style="110" customWidth="1"/>
    <col min="10" max="10" width="11.28515625" style="2" customWidth="1"/>
    <col min="11" max="11" width="10" style="110" customWidth="1"/>
    <col min="12" max="12" width="9.28515625" style="110"/>
    <col min="13" max="15" width="22.42578125" style="110" customWidth="1"/>
    <col min="16" max="16384" width="9.28515625" style="110"/>
  </cols>
  <sheetData>
    <row r="1" spans="1:11" ht="27.75" customHeight="1" x14ac:dyDescent="0.25">
      <c r="A1" s="126" t="s">
        <v>0</v>
      </c>
      <c r="B1" s="126"/>
      <c r="C1" s="126"/>
      <c r="D1" s="126"/>
      <c r="E1" s="126"/>
      <c r="F1" s="126"/>
      <c r="G1" s="126"/>
      <c r="H1" s="126"/>
      <c r="I1" s="126"/>
      <c r="K1" s="3"/>
    </row>
    <row r="2" spans="1:11" ht="22.5" customHeight="1" x14ac:dyDescent="0.25">
      <c r="A2" s="126" t="s">
        <v>1</v>
      </c>
      <c r="B2" s="126"/>
      <c r="C2" s="127" t="s">
        <v>208</v>
      </c>
      <c r="D2" s="127"/>
      <c r="E2" s="128" t="s">
        <v>238</v>
      </c>
      <c r="F2" s="128"/>
      <c r="G2" s="128"/>
      <c r="H2" s="128"/>
      <c r="I2" s="128"/>
    </row>
    <row r="3" spans="1:11" ht="11.25" customHeight="1" x14ac:dyDescent="0.25">
      <c r="A3" s="126" t="s">
        <v>2</v>
      </c>
      <c r="B3" s="126"/>
      <c r="C3" s="4"/>
      <c r="D3" s="122"/>
      <c r="E3" s="6" t="s">
        <v>3</v>
      </c>
      <c r="F3" s="4"/>
      <c r="G3" s="122"/>
      <c r="H3" s="122"/>
      <c r="I3" s="122"/>
    </row>
    <row r="4" spans="1:11" ht="4.5" customHeight="1" x14ac:dyDescent="0.25"/>
    <row r="5" spans="1:11" ht="18.75" customHeight="1" x14ac:dyDescent="0.25">
      <c r="A5" s="124" t="s">
        <v>4</v>
      </c>
      <c r="B5" s="124"/>
      <c r="C5" s="124"/>
      <c r="D5" s="129" t="s">
        <v>212</v>
      </c>
      <c r="E5" s="129"/>
      <c r="F5" s="129"/>
      <c r="G5" s="130" t="str">
        <f>IF(D6="12x36","Regime de trabalho:","Quantidade de HORAS/MÊS")</f>
        <v>Quantidade de HORAS/MÊS</v>
      </c>
      <c r="H5" s="130"/>
      <c r="I5" s="131">
        <f>IF(D6="12x36",D6,5*D6)</f>
        <v>200</v>
      </c>
    </row>
    <row r="6" spans="1:11" ht="18.75" customHeight="1" x14ac:dyDescent="0.25">
      <c r="A6" s="124" t="str">
        <f>IF(D6="12x36","Regime de trabalho:","Regime de trabalho (horas semanais):")</f>
        <v>Regime de trabalho (horas semanais):</v>
      </c>
      <c r="B6" s="124"/>
      <c r="C6" s="124"/>
      <c r="D6" s="124">
        <v>40</v>
      </c>
      <c r="E6" s="124"/>
      <c r="F6" s="124"/>
      <c r="G6" s="130"/>
      <c r="H6" s="130"/>
      <c r="I6" s="131"/>
    </row>
    <row r="7" spans="1:11" ht="22.5" customHeight="1" x14ac:dyDescent="0.25">
      <c r="A7" s="124" t="s">
        <v>5</v>
      </c>
      <c r="B7" s="124"/>
      <c r="C7" s="124"/>
      <c r="D7" s="125" t="s">
        <v>210</v>
      </c>
      <c r="E7" s="125"/>
      <c r="F7" s="125"/>
      <c r="G7" s="132" t="s">
        <v>6</v>
      </c>
      <c r="H7" s="132"/>
      <c r="I7" s="123" t="s">
        <v>175</v>
      </c>
    </row>
    <row r="8" spans="1:11" ht="22.5" customHeight="1" x14ac:dyDescent="0.25">
      <c r="A8" s="124" t="s">
        <v>7</v>
      </c>
      <c r="B8" s="124"/>
      <c r="C8" s="124"/>
      <c r="D8" s="125" t="s">
        <v>14</v>
      </c>
      <c r="E8" s="125"/>
      <c r="F8" s="125"/>
      <c r="G8" s="132"/>
      <c r="H8" s="132"/>
      <c r="I8" s="123"/>
    </row>
    <row r="9" spans="1:11" ht="24.75" customHeight="1" x14ac:dyDescent="0.25">
      <c r="A9" s="124" t="s">
        <v>8</v>
      </c>
      <c r="B9" s="124"/>
      <c r="C9" s="124"/>
      <c r="D9" s="124" t="s">
        <v>211</v>
      </c>
      <c r="E9" s="124"/>
      <c r="F9" s="124"/>
      <c r="G9" s="132" t="s">
        <v>9</v>
      </c>
      <c r="H9" s="132"/>
      <c r="I9" s="112" t="s">
        <v>175</v>
      </c>
    </row>
    <row r="10" spans="1:11" ht="32.25" customHeight="1" x14ac:dyDescent="0.25">
      <c r="A10" s="133" t="s">
        <v>168</v>
      </c>
      <c r="B10" s="133"/>
      <c r="C10" s="133"/>
      <c r="D10" s="133"/>
      <c r="E10" s="133"/>
      <c r="F10" s="133"/>
      <c r="G10" s="111" t="s">
        <v>10</v>
      </c>
      <c r="H10" s="114">
        <v>220</v>
      </c>
      <c r="I10" s="10">
        <v>2307.83</v>
      </c>
    </row>
    <row r="11" spans="1:11" ht="11.25" customHeight="1" x14ac:dyDescent="0.25">
      <c r="A11" s="134" t="s">
        <v>11</v>
      </c>
      <c r="B11" s="134"/>
      <c r="C11" s="134"/>
      <c r="D11" s="134"/>
      <c r="E11" s="134"/>
      <c r="F11" s="134"/>
      <c r="G11" s="114" t="str">
        <f>D9</f>
        <v>Porto Alegre</v>
      </c>
      <c r="H11" s="114" t="s">
        <v>12</v>
      </c>
      <c r="I11" s="11">
        <v>0.05</v>
      </c>
    </row>
    <row r="12" spans="1:11" ht="15" customHeight="1" x14ac:dyDescent="0.25">
      <c r="A12" s="134" t="s">
        <v>13</v>
      </c>
      <c r="B12" s="134"/>
      <c r="C12" s="134"/>
      <c r="D12" s="134"/>
      <c r="E12" s="134"/>
      <c r="F12" s="134"/>
      <c r="G12" s="135" t="s">
        <v>14</v>
      </c>
      <c r="H12" s="114" t="s">
        <v>15</v>
      </c>
      <c r="I12" s="10">
        <v>5.3</v>
      </c>
    </row>
    <row r="13" spans="1:11" x14ac:dyDescent="0.25">
      <c r="A13" s="134"/>
      <c r="B13" s="134"/>
      <c r="C13" s="134"/>
      <c r="D13" s="134"/>
      <c r="E13" s="134"/>
      <c r="F13" s="134"/>
      <c r="G13" s="135"/>
      <c r="H13" s="114" t="s">
        <v>16</v>
      </c>
      <c r="I13" s="12">
        <v>22</v>
      </c>
    </row>
    <row r="14" spans="1:11" x14ac:dyDescent="0.25">
      <c r="A14" s="134"/>
      <c r="B14" s="134"/>
      <c r="C14" s="134"/>
      <c r="D14" s="134"/>
      <c r="E14" s="134"/>
      <c r="F14" s="134"/>
      <c r="G14" s="135"/>
      <c r="H14" s="114" t="s">
        <v>17</v>
      </c>
      <c r="I14" s="112">
        <v>0.06</v>
      </c>
    </row>
    <row r="15" spans="1:11" ht="11.25" customHeight="1" x14ac:dyDescent="0.25">
      <c r="A15" s="134" t="s">
        <v>167</v>
      </c>
      <c r="B15" s="134"/>
      <c r="C15" s="134"/>
      <c r="D15" s="134"/>
      <c r="E15" s="134"/>
      <c r="F15" s="134"/>
      <c r="G15" s="135" t="s">
        <v>14</v>
      </c>
      <c r="H15" s="114" t="s">
        <v>15</v>
      </c>
      <c r="I15" s="10">
        <v>27.15</v>
      </c>
    </row>
    <row r="16" spans="1:11" ht="11.25" customHeight="1" x14ac:dyDescent="0.25">
      <c r="A16" s="134"/>
      <c r="B16" s="134"/>
      <c r="C16" s="134"/>
      <c r="D16" s="134"/>
      <c r="E16" s="134"/>
      <c r="F16" s="134"/>
      <c r="G16" s="135"/>
      <c r="H16" s="114" t="s">
        <v>16</v>
      </c>
      <c r="I16" s="12">
        <v>22</v>
      </c>
    </row>
    <row r="17" spans="1:9" x14ac:dyDescent="0.25">
      <c r="A17" s="134"/>
      <c r="B17" s="134"/>
      <c r="C17" s="134"/>
      <c r="D17" s="134"/>
      <c r="E17" s="134"/>
      <c r="F17" s="134"/>
      <c r="G17" s="135"/>
      <c r="H17" s="114" t="s">
        <v>17</v>
      </c>
      <c r="I17" s="112">
        <v>0.19</v>
      </c>
    </row>
    <row r="18" spans="1:9" ht="11.25" customHeight="1" x14ac:dyDescent="0.25">
      <c r="A18" s="134" t="s">
        <v>19</v>
      </c>
      <c r="B18" s="134"/>
      <c r="C18" s="134"/>
      <c r="D18" s="134"/>
      <c r="E18" s="134"/>
      <c r="F18" s="134"/>
      <c r="G18" s="135" t="s">
        <v>14</v>
      </c>
      <c r="H18" s="114" t="s">
        <v>15</v>
      </c>
      <c r="I18" s="10" t="s">
        <v>175</v>
      </c>
    </row>
    <row r="19" spans="1:9" x14ac:dyDescent="0.25">
      <c r="A19" s="134"/>
      <c r="B19" s="134"/>
      <c r="C19" s="134"/>
      <c r="D19" s="134"/>
      <c r="E19" s="134"/>
      <c r="F19" s="134"/>
      <c r="G19" s="135"/>
      <c r="H19" s="114" t="s">
        <v>16</v>
      </c>
      <c r="I19" s="12" t="s">
        <v>175</v>
      </c>
    </row>
    <row r="20" spans="1:9" x14ac:dyDescent="0.25">
      <c r="A20" s="140"/>
      <c r="B20" s="140"/>
      <c r="C20" s="140"/>
      <c r="D20" s="140"/>
      <c r="E20" s="140"/>
      <c r="F20" s="140"/>
      <c r="G20" s="135"/>
      <c r="H20" s="114" t="s">
        <v>17</v>
      </c>
      <c r="I20" s="112" t="s">
        <v>175</v>
      </c>
    </row>
    <row r="21" spans="1:9" ht="14.25" customHeight="1" x14ac:dyDescent="0.25">
      <c r="A21" s="139" t="s">
        <v>194</v>
      </c>
      <c r="B21" s="139"/>
      <c r="C21" s="139"/>
      <c r="D21" s="139"/>
      <c r="E21" s="139"/>
      <c r="F21" s="139"/>
      <c r="G21" s="114" t="s">
        <v>14</v>
      </c>
      <c r="H21" s="116" t="s">
        <v>20</v>
      </c>
      <c r="I21" s="98">
        <v>80</v>
      </c>
    </row>
    <row r="22" spans="1:9" ht="14.25" customHeight="1" x14ac:dyDescent="0.25">
      <c r="A22" s="139" t="s">
        <v>193</v>
      </c>
      <c r="B22" s="139"/>
      <c r="C22" s="139"/>
      <c r="D22" s="139"/>
      <c r="E22" s="139"/>
      <c r="F22" s="139"/>
      <c r="G22" s="114" t="s">
        <v>14</v>
      </c>
      <c r="H22" s="116" t="s">
        <v>20</v>
      </c>
      <c r="I22" s="98">
        <v>25.52</v>
      </c>
    </row>
    <row r="23" spans="1:9" ht="14.25" customHeight="1" x14ac:dyDescent="0.25">
      <c r="A23" s="134" t="s">
        <v>169</v>
      </c>
      <c r="B23" s="136"/>
      <c r="C23" s="136"/>
      <c r="D23" s="136"/>
      <c r="E23" s="136"/>
      <c r="F23" s="137"/>
      <c r="G23" s="97" t="s">
        <v>14</v>
      </c>
      <c r="H23" s="116" t="s">
        <v>20</v>
      </c>
      <c r="I23" s="14" t="s">
        <v>175</v>
      </c>
    </row>
    <row r="24" spans="1:9" ht="22.5" customHeight="1" x14ac:dyDescent="0.25">
      <c r="A24" s="138" t="s">
        <v>21</v>
      </c>
      <c r="B24" s="138"/>
      <c r="C24" s="138"/>
      <c r="D24" s="138"/>
      <c r="E24" s="138"/>
      <c r="F24" s="138"/>
      <c r="G24" s="116"/>
      <c r="H24" s="116" t="s">
        <v>22</v>
      </c>
      <c r="I24" s="16" t="s">
        <v>175</v>
      </c>
    </row>
    <row r="25" spans="1:9" ht="34.5" customHeight="1" x14ac:dyDescent="0.25">
      <c r="A25" s="139" t="s">
        <v>23</v>
      </c>
      <c r="B25" s="139"/>
      <c r="C25" s="139"/>
      <c r="D25" s="139"/>
      <c r="E25" s="139"/>
      <c r="F25" s="139"/>
      <c r="G25" s="114"/>
      <c r="H25" s="114" t="s">
        <v>24</v>
      </c>
      <c r="I25" s="10">
        <f>I38</f>
        <v>2098.0272727272727</v>
      </c>
    </row>
    <row r="26" spans="1:9" ht="15" customHeight="1" x14ac:dyDescent="0.25">
      <c r="A26" s="139" t="s">
        <v>25</v>
      </c>
      <c r="B26" s="139"/>
      <c r="C26" s="139"/>
      <c r="D26" s="139"/>
      <c r="E26" s="139"/>
      <c r="F26" s="139"/>
      <c r="G26" s="116"/>
      <c r="H26" s="17" t="s">
        <v>26</v>
      </c>
      <c r="I26" s="18" t="s">
        <v>175</v>
      </c>
    </row>
    <row r="27" spans="1:9" ht="15" customHeight="1" x14ac:dyDescent="0.25">
      <c r="A27" s="139"/>
      <c r="B27" s="139"/>
      <c r="C27" s="139"/>
      <c r="D27" s="139"/>
      <c r="E27" s="139"/>
      <c r="F27" s="139"/>
      <c r="G27" s="116"/>
      <c r="H27" s="19" t="s">
        <v>27</v>
      </c>
      <c r="I27" s="112" t="s">
        <v>175</v>
      </c>
    </row>
    <row r="28" spans="1:9" ht="26.25" customHeight="1" x14ac:dyDescent="0.25">
      <c r="A28" s="139" t="s">
        <v>28</v>
      </c>
      <c r="B28" s="139"/>
      <c r="C28" s="139"/>
      <c r="D28" s="139"/>
      <c r="E28" s="139"/>
      <c r="F28" s="139"/>
      <c r="G28" s="116"/>
      <c r="H28" s="114" t="s">
        <v>26</v>
      </c>
      <c r="I28" s="18" t="s">
        <v>175</v>
      </c>
    </row>
    <row r="29" spans="1:9" ht="35.25" customHeight="1" x14ac:dyDescent="0.25">
      <c r="A29" s="139" t="s">
        <v>29</v>
      </c>
      <c r="B29" s="139"/>
      <c r="C29" s="139"/>
      <c r="D29" s="139"/>
      <c r="E29" s="139"/>
      <c r="F29" s="139"/>
      <c r="G29" s="114"/>
      <c r="H29" s="111" t="s">
        <v>22</v>
      </c>
      <c r="I29" s="112">
        <v>0.1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>
        <v>10</v>
      </c>
    </row>
    <row r="31" spans="1:9" ht="1.1499999999999999" customHeight="1" x14ac:dyDescent="0.25">
      <c r="A31" s="142"/>
      <c r="B31" s="142"/>
      <c r="C31" s="142"/>
      <c r="D31" s="142"/>
      <c r="E31" s="142"/>
      <c r="F31" s="142"/>
      <c r="G31" s="142"/>
      <c r="H31" s="142"/>
      <c r="I31" s="142"/>
    </row>
    <row r="32" spans="1:9" ht="1.1499999999999999" customHeight="1" x14ac:dyDescent="0.25">
      <c r="A32" s="142"/>
      <c r="B32" s="142"/>
      <c r="C32" s="142"/>
      <c r="D32" s="142"/>
      <c r="E32" s="142"/>
      <c r="F32" s="142"/>
      <c r="G32" s="142"/>
      <c r="H32" s="142"/>
      <c r="I32" s="142"/>
    </row>
    <row r="33" spans="1:10" ht="1.1499999999999999" customHeight="1" x14ac:dyDescent="0.25">
      <c r="A33" s="142"/>
      <c r="B33" s="142"/>
      <c r="C33" s="142"/>
      <c r="D33" s="142"/>
      <c r="E33" s="142"/>
      <c r="F33" s="142"/>
      <c r="G33" s="142"/>
      <c r="H33" s="142"/>
      <c r="I33" s="142"/>
    </row>
    <row r="34" spans="1:10" ht="1.1499999999999999" customHeight="1" x14ac:dyDescent="0.25">
      <c r="A34" s="142"/>
      <c r="B34" s="142"/>
      <c r="C34" s="142"/>
      <c r="D34" s="142"/>
      <c r="E34" s="142"/>
      <c r="F34" s="142"/>
      <c r="G34" s="142"/>
      <c r="H34" s="142"/>
      <c r="I34" s="142"/>
    </row>
    <row r="35" spans="1:10" ht="1.1499999999999999" customHeight="1" x14ac:dyDescent="0.25">
      <c r="A35" s="143"/>
      <c r="B35" s="143"/>
      <c r="C35" s="143"/>
      <c r="D35" s="143"/>
      <c r="E35" s="143"/>
      <c r="F35" s="143"/>
      <c r="G35" s="143"/>
      <c r="H35" s="143"/>
      <c r="I35" s="143"/>
    </row>
    <row r="36" spans="1:10" ht="8.25" customHeight="1" x14ac:dyDescent="0.25">
      <c r="A36" s="144" t="s">
        <v>30</v>
      </c>
      <c r="B36" s="144"/>
      <c r="C36" s="144"/>
      <c r="D36" s="144"/>
      <c r="E36" s="144"/>
      <c r="F36" s="144"/>
      <c r="G36" s="144"/>
      <c r="H36" s="144"/>
      <c r="I36" s="144"/>
    </row>
    <row r="37" spans="1:10" ht="33.75" customHeight="1" x14ac:dyDescent="0.25">
      <c r="A37" s="20" t="s">
        <v>31</v>
      </c>
      <c r="B37" s="145" t="s">
        <v>32</v>
      </c>
      <c r="C37" s="145"/>
      <c r="D37" s="145"/>
      <c r="E37" s="145"/>
      <c r="F37" s="145"/>
      <c r="G37" s="145"/>
      <c r="H37" s="20" t="s">
        <v>33</v>
      </c>
      <c r="I37" s="20" t="s">
        <v>34</v>
      </c>
    </row>
    <row r="38" spans="1:10" ht="15" customHeight="1" x14ac:dyDescent="0.25">
      <c r="A38" s="106">
        <v>1</v>
      </c>
      <c r="B38" s="125" t="s">
        <v>35</v>
      </c>
      <c r="C38" s="125"/>
      <c r="D38" s="125"/>
      <c r="E38" s="125"/>
      <c r="F38" s="125"/>
      <c r="G38" s="125"/>
      <c r="H38" s="21">
        <f t="shared" ref="H38:H45" si="0">I38/$I$46</f>
        <v>1</v>
      </c>
      <c r="I38" s="121">
        <f>IF(D6="12x36",I10,I10/H10*I5)</f>
        <v>2098.0272727272727</v>
      </c>
    </row>
    <row r="39" spans="1:10" ht="15" customHeight="1" x14ac:dyDescent="0.25">
      <c r="A39" s="106">
        <f t="shared" ref="A39:A45" si="1">A38+1</f>
        <v>2</v>
      </c>
      <c r="B39" s="125" t="s">
        <v>36</v>
      </c>
      <c r="C39" s="125"/>
      <c r="D39" s="125"/>
      <c r="E39" s="125"/>
      <c r="F39" s="125"/>
      <c r="G39" s="125"/>
      <c r="H39" s="21">
        <f t="shared" si="0"/>
        <v>0</v>
      </c>
      <c r="I39" s="121">
        <f>IF(I9=30%,I38*I9,0)</f>
        <v>0</v>
      </c>
    </row>
    <row r="40" spans="1:10" ht="15" customHeight="1" x14ac:dyDescent="0.25">
      <c r="A40" s="106">
        <f t="shared" si="1"/>
        <v>3</v>
      </c>
      <c r="B40" s="125" t="s">
        <v>199</v>
      </c>
      <c r="C40" s="125"/>
      <c r="D40" s="125"/>
      <c r="E40" s="125"/>
      <c r="F40" s="125"/>
      <c r="G40" s="125"/>
      <c r="H40" s="21">
        <f t="shared" si="0"/>
        <v>0</v>
      </c>
      <c r="I40" s="121">
        <f>IF(I7=10%,I25*I7,0)</f>
        <v>0</v>
      </c>
    </row>
    <row r="41" spans="1:10" ht="15" customHeight="1" x14ac:dyDescent="0.25">
      <c r="A41" s="106">
        <f t="shared" si="1"/>
        <v>4</v>
      </c>
      <c r="B41" s="125" t="s">
        <v>198</v>
      </c>
      <c r="C41" s="125"/>
      <c r="D41" s="125"/>
      <c r="E41" s="125"/>
      <c r="F41" s="125"/>
      <c r="G41" s="125"/>
      <c r="H41" s="21">
        <f t="shared" si="0"/>
        <v>0</v>
      </c>
      <c r="I41" s="121">
        <f>IF(I7=20%,I25*I7,0)</f>
        <v>0</v>
      </c>
    </row>
    <row r="42" spans="1:10" ht="15" customHeight="1" x14ac:dyDescent="0.25">
      <c r="A42" s="106">
        <f t="shared" si="1"/>
        <v>5</v>
      </c>
      <c r="B42" s="125" t="s">
        <v>197</v>
      </c>
      <c r="C42" s="125"/>
      <c r="D42" s="125"/>
      <c r="E42" s="125"/>
      <c r="F42" s="125"/>
      <c r="G42" s="125"/>
      <c r="H42" s="21">
        <f t="shared" si="0"/>
        <v>0</v>
      </c>
      <c r="I42" s="121">
        <f>IF(I7=40%,I25*I7,0)</f>
        <v>0</v>
      </c>
    </row>
    <row r="43" spans="1:10" ht="15" customHeight="1" x14ac:dyDescent="0.25">
      <c r="A43" s="106">
        <f t="shared" si="1"/>
        <v>6</v>
      </c>
      <c r="B43" s="125" t="s">
        <v>162</v>
      </c>
      <c r="C43" s="125"/>
      <c r="D43" s="125"/>
      <c r="E43" s="125"/>
      <c r="F43" s="125"/>
      <c r="G43" s="125"/>
      <c r="H43" s="21">
        <f t="shared" si="0"/>
        <v>0</v>
      </c>
      <c r="I43" s="121">
        <f>IF(I24="Não aplicável",0,I38*I24)</f>
        <v>0</v>
      </c>
    </row>
    <row r="44" spans="1:10" ht="15" customHeight="1" x14ac:dyDescent="0.25">
      <c r="A44" s="106">
        <f t="shared" si="1"/>
        <v>7</v>
      </c>
      <c r="B44" s="125" t="s">
        <v>37</v>
      </c>
      <c r="C44" s="125"/>
      <c r="D44" s="125"/>
      <c r="E44" s="125"/>
      <c r="F44" s="125"/>
      <c r="G44" s="125"/>
      <c r="H44" s="21">
        <f t="shared" si="0"/>
        <v>0</v>
      </c>
      <c r="I44" s="121">
        <f>IF(I26="Não aplicável",0,(I38+I39+I40+I41+I42+I43)/I5*I26*(1+I27))</f>
        <v>0</v>
      </c>
    </row>
    <row r="45" spans="1:10" ht="23.25" customHeight="1" x14ac:dyDescent="0.25">
      <c r="A45" s="106">
        <f t="shared" si="1"/>
        <v>8</v>
      </c>
      <c r="B45" s="125" t="s">
        <v>38</v>
      </c>
      <c r="C45" s="125"/>
      <c r="D45" s="125"/>
      <c r="E45" s="125"/>
      <c r="F45" s="125"/>
      <c r="G45" s="125"/>
      <c r="H45" s="21">
        <f t="shared" si="0"/>
        <v>0</v>
      </c>
      <c r="I45" s="121">
        <f>IF(I26="Não aplicável",0,I26/I13*5*(I10/H10*(1+I27)))</f>
        <v>0</v>
      </c>
    </row>
    <row r="46" spans="1:10" s="26" customFormat="1" ht="15" customHeight="1" x14ac:dyDescent="0.25">
      <c r="A46" s="141" t="s">
        <v>39</v>
      </c>
      <c r="B46" s="141"/>
      <c r="C46" s="141"/>
      <c r="D46" s="141"/>
      <c r="E46" s="141"/>
      <c r="F46" s="141"/>
      <c r="G46" s="141"/>
      <c r="H46" s="23">
        <f>SUM(H38:H45)</f>
        <v>1</v>
      </c>
      <c r="I46" s="24">
        <f>SUM(I38:I45)</f>
        <v>2098.0272727272727</v>
      </c>
      <c r="J46" s="25"/>
    </row>
    <row r="47" spans="1:10" s="26" customFormat="1" ht="34.9" customHeight="1" x14ac:dyDescent="0.25">
      <c r="A47" s="146" t="s">
        <v>140</v>
      </c>
      <c r="B47" s="149" t="s">
        <v>196</v>
      </c>
      <c r="C47" s="149"/>
      <c r="D47" s="149"/>
      <c r="E47" s="149"/>
      <c r="F47" s="149"/>
      <c r="G47" s="149"/>
      <c r="H47" s="149"/>
      <c r="I47" s="149"/>
      <c r="J47" s="25"/>
    </row>
    <row r="48" spans="1:10" s="26" customFormat="1" ht="1.1499999999999999" customHeight="1" x14ac:dyDescent="0.25">
      <c r="A48" s="147"/>
      <c r="B48" s="150"/>
      <c r="C48" s="150"/>
      <c r="D48" s="150"/>
      <c r="E48" s="150"/>
      <c r="F48" s="150"/>
      <c r="G48" s="150"/>
      <c r="H48" s="150"/>
      <c r="I48" s="150"/>
      <c r="J48" s="25"/>
    </row>
    <row r="49" spans="1:10" s="26" customFormat="1" ht="1.1499999999999999" customHeight="1" x14ac:dyDescent="0.25">
      <c r="A49" s="147"/>
      <c r="B49" s="150"/>
      <c r="C49" s="150"/>
      <c r="D49" s="150"/>
      <c r="E49" s="150"/>
      <c r="F49" s="150"/>
      <c r="G49" s="150"/>
      <c r="H49" s="150"/>
      <c r="I49" s="150"/>
      <c r="J49" s="25"/>
    </row>
    <row r="50" spans="1:10" s="26" customFormat="1" ht="1.1499999999999999" customHeight="1" x14ac:dyDescent="0.25">
      <c r="A50" s="147"/>
      <c r="B50" s="150"/>
      <c r="C50" s="150"/>
      <c r="D50" s="150"/>
      <c r="E50" s="150"/>
      <c r="F50" s="150"/>
      <c r="G50" s="150"/>
      <c r="H50" s="150"/>
      <c r="I50" s="150"/>
      <c r="J50" s="25"/>
    </row>
    <row r="51" spans="1:10" s="26" customFormat="1" ht="1.1499999999999999" customHeight="1" x14ac:dyDescent="0.25">
      <c r="A51" s="147"/>
      <c r="B51" s="150"/>
      <c r="C51" s="150"/>
      <c r="D51" s="150"/>
      <c r="E51" s="150"/>
      <c r="F51" s="150"/>
      <c r="G51" s="150"/>
      <c r="H51" s="150"/>
      <c r="I51" s="150"/>
      <c r="J51" s="25"/>
    </row>
    <row r="52" spans="1:10" s="26" customFormat="1" ht="1.1499999999999999" customHeight="1" x14ac:dyDescent="0.25">
      <c r="A52" s="147"/>
      <c r="B52" s="150"/>
      <c r="C52" s="150"/>
      <c r="D52" s="150"/>
      <c r="E52" s="150"/>
      <c r="F52" s="150"/>
      <c r="G52" s="150"/>
      <c r="H52" s="150"/>
      <c r="I52" s="150"/>
      <c r="J52" s="25"/>
    </row>
    <row r="53" spans="1:10" s="26" customFormat="1" ht="1.1499999999999999" customHeight="1" x14ac:dyDescent="0.25">
      <c r="A53" s="147"/>
      <c r="B53" s="150"/>
      <c r="C53" s="150"/>
      <c r="D53" s="150"/>
      <c r="E53" s="150"/>
      <c r="F53" s="150"/>
      <c r="G53" s="150"/>
      <c r="H53" s="150"/>
      <c r="I53" s="150"/>
      <c r="J53" s="25"/>
    </row>
    <row r="54" spans="1:10" s="26" customFormat="1" ht="1.1499999999999999" customHeight="1" x14ac:dyDescent="0.25">
      <c r="A54" s="147"/>
      <c r="B54" s="150"/>
      <c r="C54" s="150"/>
      <c r="D54" s="150"/>
      <c r="E54" s="150"/>
      <c r="F54" s="150"/>
      <c r="G54" s="150"/>
      <c r="H54" s="150"/>
      <c r="I54" s="150"/>
      <c r="J54" s="25"/>
    </row>
    <row r="55" spans="1:10" s="26" customFormat="1" ht="1.1499999999999999" customHeight="1" x14ac:dyDescent="0.25">
      <c r="A55" s="147"/>
      <c r="B55" s="150"/>
      <c r="C55" s="150"/>
      <c r="D55" s="150"/>
      <c r="E55" s="150"/>
      <c r="F55" s="150"/>
      <c r="G55" s="150"/>
      <c r="H55" s="150"/>
      <c r="I55" s="150"/>
      <c r="J55" s="25"/>
    </row>
    <row r="56" spans="1:10" ht="15" customHeight="1" x14ac:dyDescent="0.25">
      <c r="A56" s="148"/>
      <c r="B56" s="151"/>
      <c r="C56" s="151"/>
      <c r="D56" s="151"/>
      <c r="E56" s="151"/>
      <c r="F56" s="151"/>
      <c r="G56" s="151"/>
      <c r="H56" s="151"/>
      <c r="I56" s="151"/>
    </row>
    <row r="57" spans="1:10" ht="33.75" customHeight="1" x14ac:dyDescent="0.25">
      <c r="A57" s="20" t="s">
        <v>40</v>
      </c>
      <c r="B57" s="145" t="s">
        <v>41</v>
      </c>
      <c r="C57" s="145"/>
      <c r="D57" s="145"/>
      <c r="E57" s="145"/>
      <c r="F57" s="145"/>
      <c r="G57" s="145"/>
      <c r="H57" s="20" t="s">
        <v>33</v>
      </c>
      <c r="I57" s="20" t="s">
        <v>34</v>
      </c>
    </row>
    <row r="58" spans="1:10" ht="15" customHeight="1" x14ac:dyDescent="0.25">
      <c r="A58" s="106">
        <v>1</v>
      </c>
      <c r="B58" s="125" t="s">
        <v>42</v>
      </c>
      <c r="C58" s="125"/>
      <c r="D58" s="125"/>
      <c r="E58" s="125"/>
      <c r="F58" s="125"/>
      <c r="G58" s="125"/>
      <c r="H58" s="21">
        <v>0.2</v>
      </c>
      <c r="I58" s="121">
        <f t="shared" ref="I58:I65" si="2">$I$46*H58</f>
        <v>419.60545454545456</v>
      </c>
    </row>
    <row r="59" spans="1:10" ht="15" customHeight="1" x14ac:dyDescent="0.25">
      <c r="A59" s="106">
        <v>2</v>
      </c>
      <c r="B59" s="125" t="s">
        <v>43</v>
      </c>
      <c r="C59" s="125"/>
      <c r="D59" s="125"/>
      <c r="E59" s="125"/>
      <c r="F59" s="125"/>
      <c r="G59" s="125"/>
      <c r="H59" s="21">
        <v>1.4999999999999999E-2</v>
      </c>
      <c r="I59" s="121">
        <f t="shared" si="2"/>
        <v>31.47040909090909</v>
      </c>
    </row>
    <row r="60" spans="1:10" ht="15" customHeight="1" x14ac:dyDescent="0.25">
      <c r="A60" s="106">
        <v>3</v>
      </c>
      <c r="B60" s="125" t="s">
        <v>44</v>
      </c>
      <c r="C60" s="125"/>
      <c r="D60" s="125"/>
      <c r="E60" s="125"/>
      <c r="F60" s="125"/>
      <c r="G60" s="125"/>
      <c r="H60" s="21">
        <v>0.01</v>
      </c>
      <c r="I60" s="121">
        <f t="shared" si="2"/>
        <v>20.980272727272727</v>
      </c>
    </row>
    <row r="61" spans="1:10" ht="15" customHeight="1" x14ac:dyDescent="0.25">
      <c r="A61" s="106">
        <v>4</v>
      </c>
      <c r="B61" s="125" t="s">
        <v>45</v>
      </c>
      <c r="C61" s="125"/>
      <c r="D61" s="125"/>
      <c r="E61" s="125"/>
      <c r="F61" s="125"/>
      <c r="G61" s="125"/>
      <c r="H61" s="21">
        <v>2E-3</v>
      </c>
      <c r="I61" s="121">
        <f t="shared" si="2"/>
        <v>4.1960545454545457</v>
      </c>
    </row>
    <row r="62" spans="1:10" ht="15" customHeight="1" x14ac:dyDescent="0.25">
      <c r="A62" s="106">
        <v>5</v>
      </c>
      <c r="B62" s="125" t="s">
        <v>46</v>
      </c>
      <c r="C62" s="125"/>
      <c r="D62" s="125"/>
      <c r="E62" s="125"/>
      <c r="F62" s="125"/>
      <c r="G62" s="125"/>
      <c r="H62" s="21">
        <v>2.5000000000000001E-2</v>
      </c>
      <c r="I62" s="121">
        <f t="shared" si="2"/>
        <v>52.45068181818182</v>
      </c>
    </row>
    <row r="63" spans="1:10" ht="15" customHeight="1" x14ac:dyDescent="0.25">
      <c r="A63" s="106">
        <v>6</v>
      </c>
      <c r="B63" s="125" t="s">
        <v>47</v>
      </c>
      <c r="C63" s="125"/>
      <c r="D63" s="125"/>
      <c r="E63" s="125"/>
      <c r="F63" s="125"/>
      <c r="G63" s="125"/>
      <c r="H63" s="21">
        <v>0.08</v>
      </c>
      <c r="I63" s="121">
        <f t="shared" si="2"/>
        <v>167.84218181818181</v>
      </c>
    </row>
    <row r="64" spans="1:10" ht="15" customHeight="1" x14ac:dyDescent="0.25">
      <c r="A64" s="106">
        <v>7</v>
      </c>
      <c r="B64" s="125" t="s">
        <v>201</v>
      </c>
      <c r="C64" s="125"/>
      <c r="D64" s="125"/>
      <c r="E64" s="125"/>
      <c r="F64" s="125"/>
      <c r="G64" s="125"/>
      <c r="H64" s="21">
        <v>0.03</v>
      </c>
      <c r="I64" s="121">
        <f t="shared" si="2"/>
        <v>62.94081818181818</v>
      </c>
    </row>
    <row r="65" spans="1:10" ht="15" customHeight="1" x14ac:dyDescent="0.25">
      <c r="A65" s="106">
        <v>8</v>
      </c>
      <c r="B65" s="125" t="s">
        <v>48</v>
      </c>
      <c r="C65" s="125"/>
      <c r="D65" s="125"/>
      <c r="E65" s="125"/>
      <c r="F65" s="125"/>
      <c r="G65" s="125"/>
      <c r="H65" s="21">
        <v>6.0000000000000001E-3</v>
      </c>
      <c r="I65" s="121">
        <f t="shared" si="2"/>
        <v>12.588163636363637</v>
      </c>
    </row>
    <row r="66" spans="1:10" s="26" customFormat="1" ht="15" customHeight="1" x14ac:dyDescent="0.25">
      <c r="A66" s="141" t="s">
        <v>49</v>
      </c>
      <c r="B66" s="141"/>
      <c r="C66" s="141"/>
      <c r="D66" s="141"/>
      <c r="E66" s="141"/>
      <c r="F66" s="141"/>
      <c r="G66" s="141"/>
      <c r="H66" s="23">
        <f>SUM(H58:H65)</f>
        <v>0.3680000000000001</v>
      </c>
      <c r="I66" s="24">
        <f>SUM(I58:I65)</f>
        <v>772.07403636363642</v>
      </c>
      <c r="J66" s="25"/>
    </row>
    <row r="67" spans="1:10" ht="15" customHeight="1" x14ac:dyDescent="0.25">
      <c r="A67" s="146" t="s">
        <v>200</v>
      </c>
      <c r="B67" s="152" t="s">
        <v>50</v>
      </c>
      <c r="C67" s="152"/>
      <c r="D67" s="152"/>
      <c r="E67" s="152"/>
      <c r="F67" s="152"/>
      <c r="G67" s="152"/>
      <c r="H67" s="152"/>
      <c r="I67" s="152"/>
    </row>
    <row r="68" spans="1:10" ht="30.75" customHeight="1" x14ac:dyDescent="0.25">
      <c r="A68" s="148"/>
      <c r="B68" s="153" t="s">
        <v>51</v>
      </c>
      <c r="C68" s="153"/>
      <c r="D68" s="153"/>
      <c r="E68" s="153"/>
      <c r="F68" s="153"/>
      <c r="G68" s="153"/>
      <c r="H68" s="153"/>
      <c r="I68" s="153"/>
    </row>
    <row r="69" spans="1:10" ht="33.75" customHeight="1" x14ac:dyDescent="0.25">
      <c r="A69" s="20" t="s">
        <v>52</v>
      </c>
      <c r="B69" s="154" t="s">
        <v>53</v>
      </c>
      <c r="C69" s="154"/>
      <c r="D69" s="154"/>
      <c r="E69" s="154"/>
      <c r="F69" s="154"/>
      <c r="G69" s="154"/>
      <c r="H69" s="105" t="s">
        <v>33</v>
      </c>
      <c r="I69" s="105" t="s">
        <v>34</v>
      </c>
    </row>
    <row r="70" spans="1:10" ht="15" customHeight="1" x14ac:dyDescent="0.25">
      <c r="A70" s="106">
        <v>1</v>
      </c>
      <c r="B70" s="125" t="s">
        <v>54</v>
      </c>
      <c r="C70" s="125"/>
      <c r="D70" s="125"/>
      <c r="E70" s="125"/>
      <c r="F70" s="125"/>
      <c r="G70" s="125"/>
      <c r="H70" s="21">
        <v>0.119314</v>
      </c>
      <c r="I70" s="121">
        <f t="shared" ref="I70:I77" si="3">$I$46*H70</f>
        <v>250.32402601818183</v>
      </c>
    </row>
    <row r="71" spans="1:10" ht="15" customHeight="1" x14ac:dyDescent="0.25">
      <c r="A71" s="106">
        <v>2</v>
      </c>
      <c r="B71" s="125" t="s">
        <v>202</v>
      </c>
      <c r="C71" s="125"/>
      <c r="D71" s="125"/>
      <c r="E71" s="125"/>
      <c r="F71" s="125"/>
      <c r="G71" s="125"/>
      <c r="H71" s="21">
        <v>2.0479000000000001E-2</v>
      </c>
      <c r="I71" s="121">
        <f t="shared" si="3"/>
        <v>42.96550051818182</v>
      </c>
    </row>
    <row r="72" spans="1:10" ht="15" customHeight="1" x14ac:dyDescent="0.25">
      <c r="A72" s="106">
        <v>3</v>
      </c>
      <c r="B72" s="125" t="s">
        <v>181</v>
      </c>
      <c r="C72" s="125"/>
      <c r="D72" s="125"/>
      <c r="E72" s="125"/>
      <c r="F72" s="125"/>
      <c r="G72" s="125"/>
      <c r="H72" s="21">
        <v>1.2123E-2</v>
      </c>
      <c r="I72" s="121">
        <f t="shared" si="3"/>
        <v>25.434384627272728</v>
      </c>
    </row>
    <row r="73" spans="1:10" ht="15" customHeight="1" x14ac:dyDescent="0.25">
      <c r="A73" s="106">
        <v>4</v>
      </c>
      <c r="B73" s="125" t="s">
        <v>55</v>
      </c>
      <c r="C73" s="125"/>
      <c r="D73" s="125"/>
      <c r="E73" s="125"/>
      <c r="F73" s="125"/>
      <c r="G73" s="125"/>
      <c r="H73" s="21">
        <v>1.1436E-2</v>
      </c>
      <c r="I73" s="121">
        <f t="shared" si="3"/>
        <v>23.993039890909092</v>
      </c>
    </row>
    <row r="74" spans="1:10" ht="15" customHeight="1" x14ac:dyDescent="0.25">
      <c r="A74" s="106">
        <v>5</v>
      </c>
      <c r="B74" s="125" t="s">
        <v>56</v>
      </c>
      <c r="C74" s="125"/>
      <c r="D74" s="125"/>
      <c r="E74" s="125"/>
      <c r="F74" s="125"/>
      <c r="G74" s="125"/>
      <c r="H74" s="21">
        <v>1.74E-4</v>
      </c>
      <c r="I74" s="121">
        <f t="shared" si="3"/>
        <v>0.36505674545454547</v>
      </c>
    </row>
    <row r="75" spans="1:10" ht="15" customHeight="1" x14ac:dyDescent="0.25">
      <c r="A75" s="106">
        <v>6</v>
      </c>
      <c r="B75" s="125" t="s">
        <v>57</v>
      </c>
      <c r="C75" s="125"/>
      <c r="D75" s="125"/>
      <c r="E75" s="125"/>
      <c r="F75" s="125"/>
      <c r="G75" s="125"/>
      <c r="H75" s="21">
        <v>4.4200000000000001E-4</v>
      </c>
      <c r="I75" s="121">
        <f t="shared" si="3"/>
        <v>0.92732805454545453</v>
      </c>
    </row>
    <row r="76" spans="1:10" ht="15" customHeight="1" x14ac:dyDescent="0.25">
      <c r="A76" s="106">
        <v>7</v>
      </c>
      <c r="B76" s="125" t="s">
        <v>58</v>
      </c>
      <c r="C76" s="125"/>
      <c r="D76" s="125"/>
      <c r="E76" s="125"/>
      <c r="F76" s="125"/>
      <c r="G76" s="125"/>
      <c r="H76" s="21">
        <v>1.85E-4</v>
      </c>
      <c r="I76" s="121">
        <f t="shared" si="3"/>
        <v>0.38813504545454547</v>
      </c>
    </row>
    <row r="77" spans="1:10" ht="15" customHeight="1" x14ac:dyDescent="0.25">
      <c r="A77" s="106">
        <v>8</v>
      </c>
      <c r="B77" s="125" t="s">
        <v>59</v>
      </c>
      <c r="C77" s="125"/>
      <c r="D77" s="125"/>
      <c r="E77" s="125"/>
      <c r="F77" s="125"/>
      <c r="G77" s="125"/>
      <c r="H77" s="21">
        <v>9.0789999999999996E-2</v>
      </c>
      <c r="I77" s="121">
        <f t="shared" si="3"/>
        <v>190.47989609090908</v>
      </c>
    </row>
    <row r="78" spans="1:10" s="26" customFormat="1" ht="15" customHeight="1" x14ac:dyDescent="0.25">
      <c r="A78" s="141" t="s">
        <v>60</v>
      </c>
      <c r="B78" s="141"/>
      <c r="C78" s="141"/>
      <c r="D78" s="141"/>
      <c r="E78" s="141"/>
      <c r="F78" s="141"/>
      <c r="G78" s="141"/>
      <c r="H78" s="23">
        <f>SUM(H70:H77)</f>
        <v>0.25494299999999998</v>
      </c>
      <c r="I78" s="24">
        <f>SUM(I70:I77)</f>
        <v>534.87736699090908</v>
      </c>
      <c r="J78" s="25"/>
    </row>
    <row r="79" spans="1:10" ht="11.25" customHeight="1" x14ac:dyDescent="0.25">
      <c r="A79" s="27" t="s">
        <v>61</v>
      </c>
      <c r="B79" s="152" t="s">
        <v>62</v>
      </c>
      <c r="C79" s="152"/>
      <c r="D79" s="152"/>
      <c r="E79" s="152"/>
      <c r="F79" s="152"/>
      <c r="G79" s="152"/>
      <c r="H79" s="152"/>
      <c r="I79" s="152"/>
    </row>
    <row r="80" spans="1:10" ht="15" customHeight="1" x14ac:dyDescent="0.25">
      <c r="A80" s="27" t="s">
        <v>63</v>
      </c>
      <c r="B80" s="153" t="s">
        <v>64</v>
      </c>
      <c r="C80" s="153"/>
      <c r="D80" s="153"/>
      <c r="E80" s="153"/>
      <c r="F80" s="153"/>
      <c r="G80" s="153"/>
      <c r="H80" s="153"/>
      <c r="I80" s="153"/>
    </row>
    <row r="81" spans="1:11" ht="33.75" customHeight="1" x14ac:dyDescent="0.25">
      <c r="A81" s="20" t="s">
        <v>65</v>
      </c>
      <c r="B81" s="145" t="s">
        <v>66</v>
      </c>
      <c r="C81" s="145"/>
      <c r="D81" s="145"/>
      <c r="E81" s="145"/>
      <c r="F81" s="145"/>
      <c r="G81" s="145"/>
      <c r="H81" s="20" t="s">
        <v>33</v>
      </c>
      <c r="I81" s="20" t="s">
        <v>34</v>
      </c>
    </row>
    <row r="82" spans="1:11" ht="15" customHeight="1" x14ac:dyDescent="0.25">
      <c r="A82" s="106">
        <v>1</v>
      </c>
      <c r="B82" s="125" t="s">
        <v>67</v>
      </c>
      <c r="C82" s="125"/>
      <c r="D82" s="125"/>
      <c r="E82" s="125"/>
      <c r="F82" s="125"/>
      <c r="G82" s="125"/>
      <c r="H82" s="21">
        <v>4.8321000000000003E-2</v>
      </c>
      <c r="I82" s="121">
        <f>$I$46*H82</f>
        <v>101.37877584545456</v>
      </c>
    </row>
    <row r="83" spans="1:11" ht="15" customHeight="1" x14ac:dyDescent="0.25">
      <c r="A83" s="106">
        <v>2</v>
      </c>
      <c r="B83" s="125" t="s">
        <v>68</v>
      </c>
      <c r="C83" s="125"/>
      <c r="D83" s="125"/>
      <c r="E83" s="125"/>
      <c r="F83" s="125"/>
      <c r="G83" s="125"/>
      <c r="H83" s="21">
        <v>3.5109999999999998E-3</v>
      </c>
      <c r="I83" s="121">
        <f>$I$46*H83</f>
        <v>7.3661737545454544</v>
      </c>
    </row>
    <row r="84" spans="1:11" ht="15" customHeight="1" x14ac:dyDescent="0.25">
      <c r="A84" s="106">
        <v>3</v>
      </c>
      <c r="B84" s="125" t="s">
        <v>69</v>
      </c>
      <c r="C84" s="125"/>
      <c r="D84" s="125"/>
      <c r="E84" s="125"/>
      <c r="F84" s="125"/>
      <c r="G84" s="125"/>
      <c r="H84" s="21">
        <v>1.9328000000000001E-2</v>
      </c>
      <c r="I84" s="121">
        <f>$I$46*H84</f>
        <v>40.550671127272729</v>
      </c>
    </row>
    <row r="85" spans="1:11" s="26" customFormat="1" ht="15" customHeight="1" x14ac:dyDescent="0.25">
      <c r="A85" s="141" t="s">
        <v>70</v>
      </c>
      <c r="B85" s="141"/>
      <c r="C85" s="141"/>
      <c r="D85" s="141"/>
      <c r="E85" s="141"/>
      <c r="F85" s="141"/>
      <c r="G85" s="141"/>
      <c r="H85" s="23">
        <f>SUM(H82:H84)</f>
        <v>7.1160000000000001E-2</v>
      </c>
      <c r="I85" s="24">
        <f>SUM(I82:I84)</f>
        <v>149.29562072727273</v>
      </c>
      <c r="J85" s="25"/>
    </row>
    <row r="86" spans="1:11" ht="4.5" customHeight="1" x14ac:dyDescent="0.25"/>
    <row r="87" spans="1:11" ht="33.75" customHeight="1" x14ac:dyDescent="0.25">
      <c r="A87" s="20" t="s">
        <v>71</v>
      </c>
      <c r="B87" s="145" t="s">
        <v>72</v>
      </c>
      <c r="C87" s="145"/>
      <c r="D87" s="145"/>
      <c r="E87" s="145"/>
      <c r="F87" s="145"/>
      <c r="G87" s="145"/>
      <c r="H87" s="20" t="s">
        <v>33</v>
      </c>
      <c r="I87" s="20" t="s">
        <v>34</v>
      </c>
    </row>
    <row r="88" spans="1:11" ht="15" customHeight="1" x14ac:dyDescent="0.25">
      <c r="A88" s="106">
        <v>1</v>
      </c>
      <c r="B88" s="125" t="s">
        <v>73</v>
      </c>
      <c r="C88" s="125"/>
      <c r="D88" s="125"/>
      <c r="E88" s="125"/>
      <c r="F88" s="125"/>
      <c r="G88" s="125"/>
      <c r="H88" s="21">
        <f>(H66*H78)</f>
        <v>9.3819024000000015E-2</v>
      </c>
      <c r="I88" s="121">
        <f>$I$46*H88</f>
        <v>196.83487105265456</v>
      </c>
    </row>
    <row r="89" spans="1:11" s="26" customFormat="1" ht="15" customHeight="1" x14ac:dyDescent="0.25">
      <c r="A89" s="141" t="s">
        <v>74</v>
      </c>
      <c r="B89" s="141"/>
      <c r="C89" s="141"/>
      <c r="D89" s="141"/>
      <c r="E89" s="141"/>
      <c r="F89" s="141"/>
      <c r="G89" s="141"/>
      <c r="H89" s="23">
        <f>SUM(H88:H88)</f>
        <v>9.3819024000000015E-2</v>
      </c>
      <c r="I89" s="24">
        <f>I88</f>
        <v>196.83487105265456</v>
      </c>
      <c r="J89" s="25"/>
      <c r="K89" s="28"/>
    </row>
    <row r="90" spans="1:11" ht="4.5" customHeight="1" x14ac:dyDescent="0.25">
      <c r="J90" s="29"/>
    </row>
    <row r="91" spans="1:11" s="26" customFormat="1" ht="12" customHeight="1" x14ac:dyDescent="0.25">
      <c r="A91" s="155" t="s">
        <v>170</v>
      </c>
      <c r="B91" s="155"/>
      <c r="C91" s="155"/>
      <c r="D91" s="155"/>
      <c r="E91" s="155"/>
      <c r="F91" s="155"/>
      <c r="G91" s="155"/>
      <c r="H91" s="30">
        <f>H66+H78+H85+H89</f>
        <v>0.787922024</v>
      </c>
      <c r="I91" s="31">
        <f>I66+I78+I85+I89</f>
        <v>1653.0818951344729</v>
      </c>
      <c r="J91" s="25"/>
    </row>
    <row r="92" spans="1:11" ht="4.5" customHeight="1" x14ac:dyDescent="0.25"/>
    <row r="93" spans="1:11" ht="33.75" customHeight="1" x14ac:dyDescent="0.25">
      <c r="A93" s="20" t="s">
        <v>75</v>
      </c>
      <c r="B93" s="145" t="s">
        <v>76</v>
      </c>
      <c r="C93" s="145"/>
      <c r="D93" s="145"/>
      <c r="E93" s="145"/>
      <c r="F93" s="145"/>
      <c r="G93" s="145"/>
      <c r="H93" s="20" t="s">
        <v>33</v>
      </c>
      <c r="I93" s="20" t="s">
        <v>34</v>
      </c>
    </row>
    <row r="94" spans="1:11" ht="15" customHeight="1" x14ac:dyDescent="0.25">
      <c r="A94" s="106">
        <v>1</v>
      </c>
      <c r="B94" s="125" t="s">
        <v>18</v>
      </c>
      <c r="C94" s="125"/>
      <c r="D94" s="125"/>
      <c r="E94" s="125"/>
      <c r="F94" s="125"/>
      <c r="G94" s="125"/>
      <c r="H94" s="21">
        <f t="shared" ref="H94:H101" si="4">I94/$I$46</f>
        <v>0.23060377064168505</v>
      </c>
      <c r="I94" s="121">
        <f>I114</f>
        <v>483.81299999999999</v>
      </c>
    </row>
    <row r="95" spans="1:11" ht="15" customHeight="1" x14ac:dyDescent="0.25">
      <c r="A95" s="106">
        <f>A94+1</f>
        <v>2</v>
      </c>
      <c r="B95" s="125" t="s">
        <v>19</v>
      </c>
      <c r="C95" s="125"/>
      <c r="D95" s="125"/>
      <c r="E95" s="125"/>
      <c r="F95" s="125"/>
      <c r="G95" s="125"/>
      <c r="H95" s="21">
        <f t="shared" si="4"/>
        <v>0</v>
      </c>
      <c r="I95" s="121">
        <f>I110</f>
        <v>0</v>
      </c>
    </row>
    <row r="96" spans="1:11" ht="15" customHeight="1" x14ac:dyDescent="0.25">
      <c r="A96" s="106">
        <f t="shared" ref="A96:A98" si="5">A95+1</f>
        <v>3</v>
      </c>
      <c r="B96" s="158" t="s">
        <v>164</v>
      </c>
      <c r="C96" s="159"/>
      <c r="D96" s="159"/>
      <c r="E96" s="159"/>
      <c r="F96" s="159"/>
      <c r="G96" s="160"/>
      <c r="H96" s="21">
        <f t="shared" si="4"/>
        <v>0</v>
      </c>
      <c r="I96" s="121">
        <v>0</v>
      </c>
    </row>
    <row r="97" spans="1:10" ht="15" customHeight="1" x14ac:dyDescent="0.25">
      <c r="A97" s="106">
        <f t="shared" si="5"/>
        <v>4</v>
      </c>
      <c r="B97" s="125" t="s">
        <v>77</v>
      </c>
      <c r="C97" s="125"/>
      <c r="D97" s="125"/>
      <c r="E97" s="125"/>
      <c r="F97" s="125"/>
      <c r="G97" s="125"/>
      <c r="H97" s="21">
        <f t="shared" si="4"/>
        <v>5.1152034595269145E-2</v>
      </c>
      <c r="I97" s="121">
        <f>I106</f>
        <v>107.31836363636363</v>
      </c>
    </row>
    <row r="98" spans="1:10" ht="15" customHeight="1" x14ac:dyDescent="0.25">
      <c r="A98" s="106">
        <f t="shared" si="5"/>
        <v>5</v>
      </c>
      <c r="B98" s="125" t="s">
        <v>78</v>
      </c>
      <c r="C98" s="125"/>
      <c r="D98" s="125"/>
      <c r="E98" s="125"/>
      <c r="F98" s="125"/>
      <c r="G98" s="125"/>
      <c r="H98" s="21">
        <f t="shared" si="4"/>
        <v>0</v>
      </c>
      <c r="I98" s="121">
        <f>IF(I28="Não aplicável",0,((I10/H10)*1.5*I28))</f>
        <v>0</v>
      </c>
    </row>
    <row r="99" spans="1:10" ht="15" customHeight="1" x14ac:dyDescent="0.25">
      <c r="A99" s="106">
        <v>6</v>
      </c>
      <c r="B99" s="125" t="s">
        <v>192</v>
      </c>
      <c r="C99" s="125"/>
      <c r="D99" s="125"/>
      <c r="E99" s="125"/>
      <c r="F99" s="125"/>
      <c r="G99" s="125"/>
      <c r="H99" s="21">
        <f>I99/$I$46</f>
        <v>3.813105818019525E-2</v>
      </c>
      <c r="I99" s="121">
        <f>IF(I21="Não aplicável",0,I21)</f>
        <v>80</v>
      </c>
    </row>
    <row r="100" spans="1:10" ht="15" customHeight="1" x14ac:dyDescent="0.25">
      <c r="A100" s="106">
        <v>7</v>
      </c>
      <c r="B100" s="125" t="s">
        <v>193</v>
      </c>
      <c r="C100" s="125"/>
      <c r="D100" s="125"/>
      <c r="E100" s="125"/>
      <c r="F100" s="125"/>
      <c r="G100" s="125"/>
      <c r="H100" s="21">
        <f>I100/$I$46</f>
        <v>1.2163807559482284E-2</v>
      </c>
      <c r="I100" s="121">
        <f>IF(I22="Não aplicável",0,I22)</f>
        <v>25.52</v>
      </c>
    </row>
    <row r="101" spans="1:10" ht="15" customHeight="1" x14ac:dyDescent="0.25">
      <c r="A101" s="106">
        <v>8</v>
      </c>
      <c r="B101" s="125" t="s">
        <v>79</v>
      </c>
      <c r="C101" s="125"/>
      <c r="D101" s="125"/>
      <c r="E101" s="125"/>
      <c r="F101" s="125"/>
      <c r="G101" s="125"/>
      <c r="H101" s="21">
        <f t="shared" si="4"/>
        <v>0</v>
      </c>
      <c r="I101" s="121">
        <f>IF(I23="Não aplicável",0,I23)</f>
        <v>0</v>
      </c>
    </row>
    <row r="102" spans="1:10" ht="15" customHeight="1" x14ac:dyDescent="0.25">
      <c r="A102" s="141" t="s">
        <v>80</v>
      </c>
      <c r="B102" s="141"/>
      <c r="C102" s="141"/>
      <c r="D102" s="141"/>
      <c r="E102" s="141"/>
      <c r="F102" s="141"/>
      <c r="G102" s="141"/>
      <c r="H102" s="23">
        <f>SUM(H94:H101)</f>
        <v>0.33205067097663171</v>
      </c>
      <c r="I102" s="24">
        <f>SUM(I94:I101)</f>
        <v>696.65136363636361</v>
      </c>
      <c r="J102" s="32"/>
    </row>
    <row r="103" spans="1:10" ht="18" customHeight="1" x14ac:dyDescent="0.25">
      <c r="A103" s="27" t="s">
        <v>81</v>
      </c>
      <c r="B103" s="156" t="s">
        <v>82</v>
      </c>
      <c r="C103" s="156"/>
      <c r="D103" s="156"/>
      <c r="E103" s="156"/>
      <c r="F103" s="156"/>
      <c r="G103" s="156"/>
      <c r="H103" s="33"/>
      <c r="I103" s="34"/>
    </row>
    <row r="104" spans="1:10" ht="15" customHeight="1" x14ac:dyDescent="0.25">
      <c r="A104" s="157" t="s">
        <v>83</v>
      </c>
      <c r="B104" s="157"/>
      <c r="C104" s="157"/>
      <c r="D104" s="157"/>
      <c r="E104" s="157"/>
      <c r="F104" s="157"/>
      <c r="G104" s="157"/>
      <c r="H104" s="157"/>
      <c r="I104" s="157"/>
    </row>
    <row r="105" spans="1:10" ht="24" customHeight="1" x14ac:dyDescent="0.25">
      <c r="A105" s="139" t="s">
        <v>84</v>
      </c>
      <c r="B105" s="139"/>
      <c r="C105" s="106" t="s">
        <v>85</v>
      </c>
      <c r="D105" s="106" t="s">
        <v>86</v>
      </c>
      <c r="E105" s="106" t="s">
        <v>87</v>
      </c>
      <c r="F105" s="106" t="s">
        <v>88</v>
      </c>
      <c r="G105" s="106" t="s">
        <v>89</v>
      </c>
      <c r="H105" s="21" t="s">
        <v>90</v>
      </c>
      <c r="I105" s="121" t="s">
        <v>91</v>
      </c>
    </row>
    <row r="106" spans="1:10" ht="15" customHeight="1" x14ac:dyDescent="0.25">
      <c r="A106" s="163">
        <f>IF(I12="Não aplicável",0,I12)</f>
        <v>5.3</v>
      </c>
      <c r="B106" s="163"/>
      <c r="C106" s="106">
        <f>IF(I13="Não aplicável",0,I13)</f>
        <v>22</v>
      </c>
      <c r="D106" s="106">
        <v>2</v>
      </c>
      <c r="E106" s="117">
        <f>A106*C106*D106</f>
        <v>233.2</v>
      </c>
      <c r="F106" s="117">
        <f>I38</f>
        <v>2098.0272727272727</v>
      </c>
      <c r="G106" s="36">
        <f>IF(I14="Não aplicável",0,I14)</f>
        <v>0.06</v>
      </c>
      <c r="H106" s="117">
        <f>F106*G106</f>
        <v>125.88163636363636</v>
      </c>
      <c r="I106" s="121">
        <f>IF((E106-H106)&gt;0,E106-H106,0)</f>
        <v>107.31836363636363</v>
      </c>
    </row>
    <row r="107" spans="1:10" ht="3.75" customHeight="1" x14ac:dyDescent="0.25">
      <c r="A107" s="37"/>
      <c r="E107" s="32"/>
      <c r="F107" s="32"/>
      <c r="G107" s="38"/>
      <c r="H107" s="32"/>
      <c r="I107" s="39"/>
    </row>
    <row r="108" spans="1:10" ht="15" customHeight="1" x14ac:dyDescent="0.25">
      <c r="A108" s="157" t="s">
        <v>92</v>
      </c>
      <c r="B108" s="157"/>
      <c r="C108" s="157"/>
      <c r="D108" s="157"/>
      <c r="E108" s="157"/>
      <c r="F108" s="157"/>
      <c r="G108" s="157"/>
      <c r="H108" s="157"/>
      <c r="I108" s="157"/>
    </row>
    <row r="109" spans="1:10" ht="23.25" customHeight="1" x14ac:dyDescent="0.25">
      <c r="A109" s="139" t="s">
        <v>84</v>
      </c>
      <c r="B109" s="139"/>
      <c r="C109" s="106" t="s">
        <v>93</v>
      </c>
      <c r="D109" s="106" t="s">
        <v>86</v>
      </c>
      <c r="E109" s="106" t="s">
        <v>87</v>
      </c>
      <c r="F109" s="106" t="s">
        <v>88</v>
      </c>
      <c r="G109" s="106" t="s">
        <v>89</v>
      </c>
      <c r="H109" s="21" t="s">
        <v>90</v>
      </c>
      <c r="I109" s="121" t="s">
        <v>91</v>
      </c>
    </row>
    <row r="110" spans="1:10" ht="15" customHeight="1" x14ac:dyDescent="0.25">
      <c r="A110" s="161">
        <f>IF(I18="Não aplicável",0,I18)</f>
        <v>0</v>
      </c>
      <c r="B110" s="161"/>
      <c r="C110" s="40">
        <f>IF(I19="Não aplicável",0,I19)</f>
        <v>0</v>
      </c>
      <c r="D110" s="106">
        <v>1</v>
      </c>
      <c r="E110" s="117">
        <f>A110*C110*D110</f>
        <v>0</v>
      </c>
      <c r="F110" s="117">
        <f>E110</f>
        <v>0</v>
      </c>
      <c r="G110" s="120">
        <f>IF(I20="Não aplicável",0,I20)</f>
        <v>0</v>
      </c>
      <c r="H110" s="117">
        <f>F110*G110</f>
        <v>0</v>
      </c>
      <c r="I110" s="121">
        <f>E110-H110</f>
        <v>0</v>
      </c>
    </row>
    <row r="111" spans="1:10" ht="4.5" customHeight="1" x14ac:dyDescent="0.25">
      <c r="A111" s="42"/>
      <c r="B111" s="42"/>
      <c r="C111" s="42"/>
      <c r="D111" s="42"/>
      <c r="E111" s="25"/>
      <c r="F111" s="25"/>
      <c r="G111" s="43"/>
      <c r="H111" s="25"/>
      <c r="I111" s="44"/>
    </row>
    <row r="112" spans="1:10" ht="15" customHeight="1" x14ac:dyDescent="0.25">
      <c r="A112" s="164" t="s">
        <v>163</v>
      </c>
      <c r="B112" s="165"/>
      <c r="C112" s="165"/>
      <c r="D112" s="165"/>
      <c r="E112" s="165"/>
      <c r="F112" s="166" t="str">
        <f>A15</f>
        <v xml:space="preserve">Auxílio Alimentação </v>
      </c>
      <c r="G112" s="166"/>
      <c r="H112" s="166"/>
      <c r="I112" s="167"/>
    </row>
    <row r="113" spans="1:12" ht="23.25" customHeight="1" x14ac:dyDescent="0.25">
      <c r="A113" s="138" t="s">
        <v>84</v>
      </c>
      <c r="B113" s="138"/>
      <c r="C113" s="109" t="s">
        <v>93</v>
      </c>
      <c r="D113" s="109" t="s">
        <v>86</v>
      </c>
      <c r="E113" s="109" t="s">
        <v>87</v>
      </c>
      <c r="F113" s="109" t="s">
        <v>88</v>
      </c>
      <c r="G113" s="109" t="s">
        <v>89</v>
      </c>
      <c r="H113" s="69" t="str">
        <f>H105</f>
        <v>Valor desconto</v>
      </c>
      <c r="I113" s="70" t="s">
        <v>91</v>
      </c>
    </row>
    <row r="114" spans="1:12" ht="15" customHeight="1" x14ac:dyDescent="0.25">
      <c r="A114" s="161">
        <f>IF(I15="Não aplicável",0,I15)</f>
        <v>27.15</v>
      </c>
      <c r="B114" s="161"/>
      <c r="C114" s="40">
        <f>IF(I16="Não aplicável",0,I16)</f>
        <v>22</v>
      </c>
      <c r="D114" s="106">
        <v>1</v>
      </c>
      <c r="E114" s="117">
        <f>A114*C114*D114</f>
        <v>597.29999999999995</v>
      </c>
      <c r="F114" s="117">
        <f>E114</f>
        <v>597.29999999999995</v>
      </c>
      <c r="G114" s="120">
        <f>IF(I17="Não aplicável",0,I17)</f>
        <v>0.19</v>
      </c>
      <c r="H114" s="117">
        <f>F114*G114</f>
        <v>113.48699999999999</v>
      </c>
      <c r="I114" s="121">
        <f>E114-H114</f>
        <v>483.81299999999999</v>
      </c>
    </row>
    <row r="115" spans="1:12" ht="4.5" customHeight="1" x14ac:dyDescent="0.25"/>
    <row r="116" spans="1:12" ht="12" customHeight="1" x14ac:dyDescent="0.25">
      <c r="A116" s="162" t="s">
        <v>94</v>
      </c>
      <c r="B116" s="162"/>
      <c r="C116" s="162"/>
      <c r="D116" s="162"/>
      <c r="E116" s="162"/>
      <c r="F116" s="162"/>
      <c r="G116" s="162"/>
      <c r="H116" s="45">
        <f>H46+H91+H102</f>
        <v>2.1199726949766315</v>
      </c>
      <c r="I116" s="46">
        <f>I46+I91+I102</f>
        <v>4447.7605314981092</v>
      </c>
      <c r="J116" s="32"/>
      <c r="L116" s="32"/>
    </row>
    <row r="117" spans="1:12" s="51" customFormat="1" ht="4.5" customHeight="1" x14ac:dyDescent="0.25">
      <c r="A117" s="47"/>
      <c r="B117" s="47"/>
      <c r="C117" s="47"/>
      <c r="D117" s="47"/>
      <c r="E117" s="47"/>
      <c r="F117" s="47"/>
      <c r="G117" s="47"/>
      <c r="H117" s="48"/>
      <c r="I117" s="49"/>
      <c r="J117" s="50"/>
      <c r="L117" s="50"/>
    </row>
    <row r="118" spans="1:12" ht="11.25" customHeight="1" x14ac:dyDescent="0.25">
      <c r="A118" s="144" t="s">
        <v>95</v>
      </c>
      <c r="B118" s="144"/>
      <c r="C118" s="144"/>
      <c r="D118" s="144"/>
      <c r="E118" s="144"/>
      <c r="F118" s="144"/>
      <c r="G118" s="144"/>
      <c r="H118" s="144"/>
      <c r="I118" s="144"/>
    </row>
    <row r="119" spans="1:12" ht="33.75" customHeight="1" x14ac:dyDescent="0.25">
      <c r="A119" s="20" t="s">
        <v>31</v>
      </c>
      <c r="B119" s="145" t="s">
        <v>96</v>
      </c>
      <c r="C119" s="145"/>
      <c r="D119" s="145"/>
      <c r="E119" s="145"/>
      <c r="F119" s="145"/>
      <c r="G119" s="145"/>
      <c r="H119" s="20" t="s">
        <v>33</v>
      </c>
      <c r="I119" s="20" t="s">
        <v>34</v>
      </c>
    </row>
    <row r="120" spans="1:12" ht="15" customHeight="1" x14ac:dyDescent="0.25">
      <c r="A120" s="106">
        <v>1</v>
      </c>
      <c r="B120" s="125" t="s">
        <v>97</v>
      </c>
      <c r="C120" s="125"/>
      <c r="D120" s="125"/>
      <c r="E120" s="125"/>
      <c r="F120" s="125"/>
      <c r="G120" s="125"/>
      <c r="H120" s="21">
        <f t="shared" ref="H120:H126" si="6">I120/$I$132</f>
        <v>0</v>
      </c>
      <c r="I120" s="121">
        <v>0</v>
      </c>
    </row>
    <row r="121" spans="1:12" ht="15" customHeight="1" x14ac:dyDescent="0.25">
      <c r="A121" s="106">
        <v>2</v>
      </c>
      <c r="B121" s="124" t="s">
        <v>98</v>
      </c>
      <c r="C121" s="124"/>
      <c r="D121" s="124"/>
      <c r="E121" s="124"/>
      <c r="F121" s="124"/>
      <c r="G121" s="124"/>
      <c r="H121" s="21">
        <f t="shared" si="6"/>
        <v>0</v>
      </c>
      <c r="I121" s="121">
        <v>0</v>
      </c>
    </row>
    <row r="122" spans="1:12" ht="15" customHeight="1" x14ac:dyDescent="0.25">
      <c r="A122" s="106">
        <v>3</v>
      </c>
      <c r="B122" s="125" t="s">
        <v>99</v>
      </c>
      <c r="C122" s="125"/>
      <c r="D122" s="125"/>
      <c r="E122" s="125"/>
      <c r="F122" s="125"/>
      <c r="G122" s="125"/>
      <c r="H122" s="21">
        <f t="shared" si="6"/>
        <v>0</v>
      </c>
      <c r="I122" s="121">
        <v>0</v>
      </c>
    </row>
    <row r="123" spans="1:12" ht="15" customHeight="1" x14ac:dyDescent="0.25">
      <c r="A123" s="106">
        <v>4</v>
      </c>
      <c r="B123" s="125" t="s">
        <v>177</v>
      </c>
      <c r="C123" s="125"/>
      <c r="D123" s="125"/>
      <c r="E123" s="125"/>
      <c r="F123" s="125"/>
      <c r="G123" s="125"/>
      <c r="H123" s="21">
        <f t="shared" si="6"/>
        <v>0</v>
      </c>
      <c r="I123" s="121">
        <f>IF(F130=20%,G130,0)</f>
        <v>0</v>
      </c>
    </row>
    <row r="124" spans="1:12" ht="15" customHeight="1" x14ac:dyDescent="0.25">
      <c r="A124" s="106">
        <v>5</v>
      </c>
      <c r="B124" s="125" t="s">
        <v>179</v>
      </c>
      <c r="C124" s="125"/>
      <c r="D124" s="125"/>
      <c r="E124" s="125"/>
      <c r="F124" s="125"/>
      <c r="G124" s="125"/>
      <c r="H124" s="21">
        <f t="shared" si="6"/>
        <v>0</v>
      </c>
      <c r="I124" s="121">
        <v>0</v>
      </c>
    </row>
    <row r="125" spans="1:12" ht="15" customHeight="1" x14ac:dyDescent="0.25">
      <c r="A125" s="106">
        <v>6</v>
      </c>
      <c r="B125" s="125" t="s">
        <v>178</v>
      </c>
      <c r="C125" s="125"/>
      <c r="D125" s="125"/>
      <c r="E125" s="125"/>
      <c r="F125" s="125"/>
      <c r="G125" s="125"/>
      <c r="H125" s="21">
        <f t="shared" si="6"/>
        <v>0</v>
      </c>
      <c r="I125" s="121">
        <v>0</v>
      </c>
    </row>
    <row r="126" spans="1:12" ht="15" customHeight="1" x14ac:dyDescent="0.25">
      <c r="A126" s="106">
        <v>7</v>
      </c>
      <c r="B126" s="125" t="s">
        <v>100</v>
      </c>
      <c r="C126" s="125"/>
      <c r="D126" s="125"/>
      <c r="E126" s="125"/>
      <c r="F126" s="125"/>
      <c r="G126" s="125"/>
      <c r="H126" s="21">
        <f t="shared" si="6"/>
        <v>0</v>
      </c>
      <c r="I126" s="121">
        <v>0</v>
      </c>
    </row>
    <row r="127" spans="1:12" ht="15" customHeight="1" x14ac:dyDescent="0.25">
      <c r="A127" s="141" t="s">
        <v>101</v>
      </c>
      <c r="B127" s="141"/>
      <c r="C127" s="141"/>
      <c r="D127" s="141"/>
      <c r="E127" s="141"/>
      <c r="F127" s="141"/>
      <c r="G127" s="141"/>
      <c r="H127" s="23">
        <f>H120+H121+H122+H123+H124+H126</f>
        <v>0</v>
      </c>
      <c r="I127" s="52">
        <f>SUM(I120:I126)</f>
        <v>0</v>
      </c>
      <c r="J127" s="32"/>
    </row>
    <row r="128" spans="1:12" ht="46.5" customHeight="1" x14ac:dyDescent="0.25">
      <c r="B128" s="152" t="s">
        <v>180</v>
      </c>
      <c r="C128" s="152"/>
      <c r="D128" s="152"/>
      <c r="E128" s="152"/>
      <c r="F128" s="152"/>
      <c r="G128" s="152"/>
      <c r="H128" s="152"/>
      <c r="I128" s="152"/>
    </row>
    <row r="129" spans="1:12" ht="5.25" customHeight="1" x14ac:dyDescent="0.25"/>
    <row r="130" spans="1:12" ht="48.75" customHeight="1" x14ac:dyDescent="0.25">
      <c r="A130" s="168" t="s">
        <v>102</v>
      </c>
      <c r="B130" s="168"/>
      <c r="C130" s="168"/>
      <c r="D130" s="168"/>
      <c r="E130" s="168"/>
      <c r="F130" s="53">
        <f>I29</f>
        <v>0.1</v>
      </c>
      <c r="G130" s="54">
        <f>I132*F130</f>
        <v>434.04421678617456</v>
      </c>
      <c r="H130" s="118" t="s">
        <v>103</v>
      </c>
      <c r="I130" s="56">
        <f>I97</f>
        <v>107.31836363636363</v>
      </c>
    </row>
    <row r="131" spans="1:12" s="59" customFormat="1" ht="16.5" customHeight="1" x14ac:dyDescent="0.25">
      <c r="A131" s="169" t="s">
        <v>104</v>
      </c>
      <c r="B131" s="169"/>
      <c r="C131" s="118" t="s">
        <v>105</v>
      </c>
      <c r="D131" s="118" t="s">
        <v>106</v>
      </c>
      <c r="E131" s="118" t="s">
        <v>107</v>
      </c>
      <c r="F131" s="118" t="s">
        <v>108</v>
      </c>
      <c r="G131" s="118" t="s">
        <v>109</v>
      </c>
      <c r="H131" s="118" t="s">
        <v>110</v>
      </c>
      <c r="I131" s="57" t="s">
        <v>111</v>
      </c>
      <c r="J131" s="58"/>
    </row>
    <row r="132" spans="1:12" ht="16.5" customHeight="1" x14ac:dyDescent="0.25">
      <c r="A132" s="170">
        <f>I46</f>
        <v>2098.0272727272727</v>
      </c>
      <c r="B132" s="170"/>
      <c r="C132" s="119">
        <f>I66</f>
        <v>772.07403636363642</v>
      </c>
      <c r="D132" s="119">
        <f>I78</f>
        <v>534.87736699090908</v>
      </c>
      <c r="E132" s="119">
        <f>I85</f>
        <v>149.29562072727273</v>
      </c>
      <c r="F132" s="119">
        <f>I89</f>
        <v>196.83487105265456</v>
      </c>
      <c r="G132" s="119">
        <f>I102</f>
        <v>696.65136363636361</v>
      </c>
      <c r="H132" s="119">
        <f>A132+C132+D132+E132+F132+G132</f>
        <v>4447.7605314981092</v>
      </c>
      <c r="I132" s="119">
        <f>H132-I130</f>
        <v>4340.4421678617455</v>
      </c>
      <c r="J132" s="32"/>
    </row>
    <row r="133" spans="1:12" ht="4.5" customHeight="1" x14ac:dyDescent="0.25">
      <c r="A133" s="27"/>
      <c r="B133" s="171"/>
      <c r="C133" s="171"/>
      <c r="D133" s="171"/>
      <c r="E133" s="171"/>
      <c r="F133" s="171"/>
      <c r="G133" s="171"/>
      <c r="H133" s="171"/>
      <c r="I133" s="171"/>
    </row>
    <row r="134" spans="1:12" ht="33.75" customHeight="1" x14ac:dyDescent="0.25">
      <c r="A134" s="20" t="s">
        <v>40</v>
      </c>
      <c r="B134" s="145" t="s">
        <v>112</v>
      </c>
      <c r="C134" s="145"/>
      <c r="D134" s="145"/>
      <c r="E134" s="145"/>
      <c r="F134" s="145"/>
      <c r="G134" s="145"/>
      <c r="H134" s="20" t="s">
        <v>33</v>
      </c>
      <c r="I134" s="20" t="s">
        <v>34</v>
      </c>
    </row>
    <row r="135" spans="1:12" ht="15" customHeight="1" x14ac:dyDescent="0.25">
      <c r="A135" s="106">
        <v>1</v>
      </c>
      <c r="B135" s="125" t="s">
        <v>113</v>
      </c>
      <c r="C135" s="125"/>
      <c r="D135" s="125"/>
      <c r="E135" s="125"/>
      <c r="F135" s="125"/>
      <c r="G135" s="125"/>
      <c r="H135" s="21">
        <f>I135/$I$145</f>
        <v>0</v>
      </c>
      <c r="I135" s="121">
        <v>0</v>
      </c>
    </row>
    <row r="136" spans="1:12" ht="15" customHeight="1" x14ac:dyDescent="0.25">
      <c r="A136" s="106">
        <v>2</v>
      </c>
      <c r="B136" s="125" t="s">
        <v>114</v>
      </c>
      <c r="C136" s="125"/>
      <c r="D136" s="125"/>
      <c r="E136" s="125"/>
      <c r="F136" s="125"/>
      <c r="G136" s="125"/>
      <c r="H136" s="21">
        <f>I136/$I$145</f>
        <v>0</v>
      </c>
      <c r="I136" s="121">
        <v>0</v>
      </c>
    </row>
    <row r="137" spans="1:12" ht="35.65" customHeight="1" x14ac:dyDescent="0.25">
      <c r="A137" s="141" t="s">
        <v>166</v>
      </c>
      <c r="B137" s="141"/>
      <c r="C137" s="141"/>
      <c r="D137" s="141"/>
      <c r="E137" s="141"/>
      <c r="F137" s="141"/>
      <c r="G137" s="141"/>
      <c r="H137" s="23">
        <f>H135+H136</f>
        <v>0</v>
      </c>
      <c r="I137" s="24">
        <f>SUM(I135:I136)</f>
        <v>0</v>
      </c>
    </row>
    <row r="138" spans="1:12" ht="4.5" customHeight="1" x14ac:dyDescent="0.25"/>
    <row r="139" spans="1:12" ht="33.75" customHeight="1" x14ac:dyDescent="0.25">
      <c r="A139" s="20" t="s">
        <v>52</v>
      </c>
      <c r="B139" s="145" t="s">
        <v>115</v>
      </c>
      <c r="C139" s="145"/>
      <c r="D139" s="145"/>
      <c r="E139" s="145"/>
      <c r="F139" s="145"/>
      <c r="G139" s="145"/>
      <c r="H139" s="20" t="s">
        <v>33</v>
      </c>
      <c r="I139" s="20" t="s">
        <v>34</v>
      </c>
    </row>
    <row r="140" spans="1:12" ht="15" customHeight="1" x14ac:dyDescent="0.25">
      <c r="A140" s="106">
        <v>1</v>
      </c>
      <c r="B140" s="125" t="s">
        <v>115</v>
      </c>
      <c r="C140" s="125"/>
      <c r="D140" s="125"/>
      <c r="E140" s="125"/>
      <c r="F140" s="125"/>
      <c r="G140" s="125"/>
      <c r="H140" s="21">
        <f>I140/I145</f>
        <v>0</v>
      </c>
      <c r="I140" s="121">
        <v>0</v>
      </c>
    </row>
    <row r="141" spans="1:12" ht="36.6" customHeight="1" x14ac:dyDescent="0.25">
      <c r="A141" s="141" t="s">
        <v>165</v>
      </c>
      <c r="B141" s="141"/>
      <c r="C141" s="141"/>
      <c r="D141" s="141"/>
      <c r="E141" s="141"/>
      <c r="F141" s="141"/>
      <c r="G141" s="141"/>
      <c r="H141" s="23">
        <f>H140</f>
        <v>0</v>
      </c>
      <c r="I141" s="24">
        <f>I140</f>
        <v>0</v>
      </c>
      <c r="J141" s="32"/>
      <c r="K141" s="32"/>
      <c r="L141" s="2"/>
    </row>
    <row r="142" spans="1:12" ht="4.5" customHeight="1" x14ac:dyDescent="0.25">
      <c r="A142" s="26"/>
      <c r="B142" s="26"/>
      <c r="C142" s="26"/>
      <c r="D142" s="26"/>
      <c r="E142" s="26"/>
      <c r="F142" s="26"/>
      <c r="G142" s="26"/>
      <c r="H142" s="33"/>
      <c r="I142" s="34"/>
    </row>
    <row r="143" spans="1:12" ht="39" customHeight="1" x14ac:dyDescent="0.25">
      <c r="A143" s="172" t="s">
        <v>116</v>
      </c>
      <c r="B143" s="172"/>
      <c r="C143" s="172"/>
      <c r="D143" s="172"/>
      <c r="E143" s="172"/>
      <c r="F143" s="53">
        <v>0.18</v>
      </c>
      <c r="G143" s="54">
        <f>I145*F143</f>
        <v>781.27959021511413</v>
      </c>
      <c r="H143" s="118" t="s">
        <v>103</v>
      </c>
      <c r="I143" s="56">
        <f>I97</f>
        <v>107.31836363636363</v>
      </c>
      <c r="L143" s="2"/>
    </row>
    <row r="144" spans="1:12" s="59" customFormat="1" ht="16.5" customHeight="1" x14ac:dyDescent="0.25">
      <c r="A144" s="169" t="s">
        <v>104</v>
      </c>
      <c r="B144" s="169"/>
      <c r="C144" s="118" t="s">
        <v>105</v>
      </c>
      <c r="D144" s="118" t="s">
        <v>106</v>
      </c>
      <c r="E144" s="118" t="s">
        <v>107</v>
      </c>
      <c r="F144" s="118" t="s">
        <v>108</v>
      </c>
      <c r="G144" s="118" t="s">
        <v>109</v>
      </c>
      <c r="H144" s="118" t="s">
        <v>110</v>
      </c>
      <c r="I144" s="57" t="s">
        <v>111</v>
      </c>
      <c r="J144" s="58"/>
      <c r="L144" s="58"/>
    </row>
    <row r="145" spans="1:12" ht="16.5" customHeight="1" x14ac:dyDescent="0.25">
      <c r="A145" s="170">
        <f>I46</f>
        <v>2098.0272727272727</v>
      </c>
      <c r="B145" s="170"/>
      <c r="C145" s="119">
        <f>I66</f>
        <v>772.07403636363642</v>
      </c>
      <c r="D145" s="119">
        <f>I78</f>
        <v>534.87736699090908</v>
      </c>
      <c r="E145" s="119">
        <f>I85</f>
        <v>149.29562072727273</v>
      </c>
      <c r="F145" s="119">
        <f>I89</f>
        <v>196.83487105265456</v>
      </c>
      <c r="G145" s="119">
        <f>I102</f>
        <v>696.65136363636361</v>
      </c>
      <c r="H145" s="119">
        <f>A145+C145+D145+E145+F145+G145</f>
        <v>4447.7605314981092</v>
      </c>
      <c r="I145" s="119">
        <f>H145-I143</f>
        <v>4340.4421678617455</v>
      </c>
      <c r="J145" s="32"/>
      <c r="L145" s="2"/>
    </row>
    <row r="146" spans="1:12" ht="4.5" customHeight="1" x14ac:dyDescent="0.25"/>
    <row r="147" spans="1:12" ht="12" customHeight="1" x14ac:dyDescent="0.25">
      <c r="A147" s="162" t="s">
        <v>117</v>
      </c>
      <c r="B147" s="162"/>
      <c r="C147" s="162"/>
      <c r="D147" s="162"/>
      <c r="E147" s="162"/>
      <c r="F147" s="162"/>
      <c r="G147" s="162"/>
      <c r="H147" s="45">
        <f>H127+H137+H141</f>
        <v>0</v>
      </c>
      <c r="I147" s="46">
        <f>I127+I137+I141</f>
        <v>0</v>
      </c>
    </row>
    <row r="148" spans="1:12" ht="4.5" customHeight="1" x14ac:dyDescent="0.25"/>
    <row r="149" spans="1:12" ht="11.25" customHeight="1" x14ac:dyDescent="0.25">
      <c r="A149" s="144" t="s">
        <v>118</v>
      </c>
      <c r="B149" s="144"/>
      <c r="C149" s="144"/>
      <c r="D149" s="144"/>
      <c r="E149" s="144"/>
      <c r="F149" s="144"/>
      <c r="G149" s="144"/>
      <c r="H149" s="144"/>
      <c r="I149" s="144"/>
    </row>
    <row r="150" spans="1:12" ht="33.75" customHeight="1" x14ac:dyDescent="0.25">
      <c r="A150" s="20" t="s">
        <v>31</v>
      </c>
      <c r="B150" s="145" t="s">
        <v>203</v>
      </c>
      <c r="C150" s="145"/>
      <c r="D150" s="145"/>
      <c r="E150" s="145"/>
      <c r="F150" s="145"/>
      <c r="G150" s="145"/>
      <c r="H150" s="20" t="s">
        <v>33</v>
      </c>
      <c r="I150" s="20" t="s">
        <v>34</v>
      </c>
    </row>
    <row r="151" spans="1:12" ht="15" customHeight="1" x14ac:dyDescent="0.25">
      <c r="A151" s="106">
        <v>1</v>
      </c>
      <c r="B151" s="125" t="s">
        <v>119</v>
      </c>
      <c r="C151" s="125"/>
      <c r="D151" s="125"/>
      <c r="E151" s="125"/>
      <c r="F151" s="125"/>
      <c r="G151" s="125"/>
      <c r="H151" s="21">
        <f>I151/$I$116</f>
        <v>7.5801749271137021E-3</v>
      </c>
      <c r="I151" s="121">
        <f>($D$161/$E$162)*H161</f>
        <v>33.714802862667881</v>
      </c>
    </row>
    <row r="152" spans="1:12" ht="15" customHeight="1" x14ac:dyDescent="0.25">
      <c r="A152" s="106">
        <v>2</v>
      </c>
      <c r="B152" s="125" t="s">
        <v>120</v>
      </c>
      <c r="C152" s="125"/>
      <c r="D152" s="125"/>
      <c r="E152" s="125"/>
      <c r="F152" s="125"/>
      <c r="G152" s="125"/>
      <c r="H152" s="21">
        <f>I152/$I$116</f>
        <v>3.4985422740524776E-2</v>
      </c>
      <c r="I152" s="121">
        <f>($D$161/$E$162)*H162</f>
        <v>155.60678244308252</v>
      </c>
    </row>
    <row r="153" spans="1:12" ht="15" customHeight="1" x14ac:dyDescent="0.25">
      <c r="A153" s="106">
        <v>3</v>
      </c>
      <c r="B153" s="125" t="s">
        <v>11</v>
      </c>
      <c r="C153" s="125"/>
      <c r="D153" s="125"/>
      <c r="E153" s="125"/>
      <c r="F153" s="125"/>
      <c r="G153" s="125"/>
      <c r="H153" s="21">
        <f>I153/$I$116</f>
        <v>5.830903790087464E-2</v>
      </c>
      <c r="I153" s="121">
        <f>($D$161/$E$162)*H163</f>
        <v>259.34463740513758</v>
      </c>
    </row>
    <row r="154" spans="1:12" ht="15" customHeight="1" x14ac:dyDescent="0.25">
      <c r="A154" s="106">
        <v>4</v>
      </c>
      <c r="B154" s="125" t="s">
        <v>205</v>
      </c>
      <c r="C154" s="125"/>
      <c r="D154" s="125"/>
      <c r="E154" s="125"/>
      <c r="F154" s="125"/>
      <c r="G154" s="125"/>
      <c r="H154" s="21">
        <f>I154/$I$116</f>
        <v>0</v>
      </c>
      <c r="I154" s="121">
        <f>($D$161/$E$162)*G164</f>
        <v>0</v>
      </c>
    </row>
    <row r="155" spans="1:12" ht="15" customHeight="1" x14ac:dyDescent="0.25">
      <c r="A155" s="106">
        <v>5</v>
      </c>
      <c r="B155" s="125" t="s">
        <v>121</v>
      </c>
      <c r="C155" s="125"/>
      <c r="D155" s="125"/>
      <c r="E155" s="125"/>
      <c r="F155" s="125"/>
      <c r="G155" s="125"/>
      <c r="H155" s="21">
        <f>I155/$I$116</f>
        <v>0</v>
      </c>
      <c r="I155" s="121">
        <f>($D$161/$E$162)*G165</f>
        <v>0</v>
      </c>
    </row>
    <row r="156" spans="1:12" ht="15" customHeight="1" x14ac:dyDescent="0.25">
      <c r="A156" s="141" t="s">
        <v>122</v>
      </c>
      <c r="B156" s="141"/>
      <c r="C156" s="141"/>
      <c r="D156" s="141"/>
      <c r="E156" s="141"/>
      <c r="F156" s="141"/>
      <c r="G156" s="141"/>
      <c r="H156" s="23">
        <f>H151+H152+H153+H154+H155</f>
        <v>0.10087463556851312</v>
      </c>
      <c r="I156" s="24">
        <f>SUM(I151:I155)</f>
        <v>448.66622271088795</v>
      </c>
    </row>
    <row r="157" spans="1:12" ht="11.25" customHeight="1" x14ac:dyDescent="0.25">
      <c r="A157" s="104" t="s">
        <v>124</v>
      </c>
      <c r="B157" s="152" t="s">
        <v>123</v>
      </c>
      <c r="C157" s="152"/>
      <c r="D157" s="152"/>
      <c r="E157" s="152"/>
      <c r="F157" s="152"/>
      <c r="G157" s="152"/>
      <c r="H157" s="152"/>
      <c r="I157" s="152"/>
    </row>
    <row r="158" spans="1:12" ht="18.75" customHeight="1" x14ac:dyDescent="0.25">
      <c r="A158" s="104" t="s">
        <v>204</v>
      </c>
      <c r="B158" s="173" t="s">
        <v>125</v>
      </c>
      <c r="C158" s="173"/>
      <c r="D158" s="173"/>
      <c r="E158" s="173"/>
      <c r="F158" s="173"/>
      <c r="G158" s="173"/>
      <c r="H158" s="173"/>
      <c r="I158" s="173"/>
    </row>
    <row r="159" spans="1:12" ht="13.5" customHeight="1" x14ac:dyDescent="0.25">
      <c r="A159" s="157" t="s">
        <v>126</v>
      </c>
      <c r="B159" s="157"/>
      <c r="C159" s="157"/>
      <c r="D159" s="157"/>
      <c r="E159" s="157"/>
      <c r="F159" s="157"/>
      <c r="G159" s="157"/>
      <c r="H159" s="157"/>
      <c r="I159" s="157"/>
    </row>
    <row r="160" spans="1:12" ht="13.5" customHeight="1" x14ac:dyDescent="0.25">
      <c r="A160" s="139" t="s">
        <v>127</v>
      </c>
      <c r="B160" s="139"/>
      <c r="C160" s="106" t="s">
        <v>128</v>
      </c>
      <c r="D160" s="134" t="s">
        <v>129</v>
      </c>
      <c r="E160" s="134"/>
      <c r="F160" s="106" t="s">
        <v>130</v>
      </c>
      <c r="G160" s="214" t="s">
        <v>131</v>
      </c>
      <c r="H160" s="206" t="s">
        <v>132</v>
      </c>
      <c r="I160" s="206"/>
    </row>
    <row r="161" spans="1:10" ht="13.5" customHeight="1" x14ac:dyDescent="0.25">
      <c r="A161" s="176">
        <f>I116</f>
        <v>4447.7605314981092</v>
      </c>
      <c r="B161" s="176"/>
      <c r="C161" s="121">
        <f>I147</f>
        <v>0</v>
      </c>
      <c r="D161" s="177">
        <f>A161+C161</f>
        <v>4447.7605314981092</v>
      </c>
      <c r="E161" s="177"/>
      <c r="F161" s="106" t="str">
        <f>B151</f>
        <v>PIS</v>
      </c>
      <c r="G161" s="217">
        <v>1.6500000000000001E-2</v>
      </c>
      <c r="H161" s="207">
        <v>6.4999999999999997E-3</v>
      </c>
      <c r="I161" s="207"/>
      <c r="J161" s="32"/>
    </row>
    <row r="162" spans="1:10" ht="13.5" customHeight="1" x14ac:dyDescent="0.25">
      <c r="A162" s="213" t="s">
        <v>133</v>
      </c>
      <c r="B162" s="213"/>
      <c r="C162" s="214">
        <v>1</v>
      </c>
      <c r="D162" s="215">
        <f>G166/1</f>
        <v>0.14250000000000002</v>
      </c>
      <c r="E162" s="216">
        <f>C162-D162</f>
        <v>0.85749999999999993</v>
      </c>
      <c r="F162" s="106" t="str">
        <f>B152</f>
        <v>COFINS</v>
      </c>
      <c r="G162" s="217">
        <v>7.5999999999999998E-2</v>
      </c>
      <c r="H162" s="207">
        <v>0.03</v>
      </c>
      <c r="I162" s="207"/>
    </row>
    <row r="163" spans="1:10" ht="13.5" customHeight="1" x14ac:dyDescent="0.25">
      <c r="A163" s="209" t="s">
        <v>134</v>
      </c>
      <c r="B163" s="209"/>
      <c r="C163" s="210">
        <v>1</v>
      </c>
      <c r="D163" s="211">
        <f>H166</f>
        <v>8.6499999999999994E-2</v>
      </c>
      <c r="E163" s="212">
        <f>C163-D163</f>
        <v>0.91349999999999998</v>
      </c>
      <c r="F163" s="106" t="str">
        <f>B153</f>
        <v>ISS</v>
      </c>
      <c r="G163" s="217">
        <f>I11</f>
        <v>0.05</v>
      </c>
      <c r="H163" s="207">
        <f>I11</f>
        <v>0.05</v>
      </c>
      <c r="I163" s="207"/>
    </row>
    <row r="164" spans="1:10" ht="13.5" customHeight="1" x14ac:dyDescent="0.25">
      <c r="A164" s="174" t="s">
        <v>135</v>
      </c>
      <c r="B164" s="174"/>
      <c r="C164" s="106">
        <v>1</v>
      </c>
      <c r="D164" s="61">
        <v>0.09</v>
      </c>
      <c r="E164" s="62">
        <f>C164-D164</f>
        <v>0.91</v>
      </c>
      <c r="F164" s="106" t="s">
        <v>136</v>
      </c>
      <c r="G164" s="217">
        <v>0</v>
      </c>
      <c r="H164" s="207">
        <v>0</v>
      </c>
      <c r="I164" s="207"/>
    </row>
    <row r="165" spans="1:10" ht="13.5" customHeight="1" x14ac:dyDescent="0.25">
      <c r="A165" s="175" t="s">
        <v>137</v>
      </c>
      <c r="B165" s="175" t="s">
        <v>138</v>
      </c>
      <c r="C165" s="175"/>
      <c r="D165" s="175"/>
      <c r="E165" s="175"/>
      <c r="F165" s="113" t="s">
        <v>207</v>
      </c>
      <c r="G165" s="217">
        <v>0</v>
      </c>
      <c r="H165" s="207">
        <v>0</v>
      </c>
      <c r="I165" s="207"/>
    </row>
    <row r="166" spans="1:10" ht="18" customHeight="1" x14ac:dyDescent="0.25">
      <c r="A166" s="175"/>
      <c r="B166" s="175"/>
      <c r="C166" s="175"/>
      <c r="D166" s="175"/>
      <c r="E166" s="175"/>
      <c r="F166" s="115" t="s">
        <v>139</v>
      </c>
      <c r="G166" s="218">
        <f>SUM(G161:G165)</f>
        <v>0.14250000000000002</v>
      </c>
      <c r="H166" s="208">
        <f>SUM(H161:I165)</f>
        <v>8.6499999999999994E-2</v>
      </c>
      <c r="I166" s="208"/>
    </row>
    <row r="167" spans="1:10" ht="18" customHeight="1" x14ac:dyDescent="0.25">
      <c r="A167" s="104" t="s">
        <v>206</v>
      </c>
      <c r="B167" s="173" t="s">
        <v>141</v>
      </c>
      <c r="C167" s="173"/>
      <c r="D167" s="173"/>
      <c r="E167" s="173"/>
      <c r="F167" s="173"/>
      <c r="G167" s="173"/>
      <c r="H167" s="173"/>
      <c r="I167" s="173"/>
    </row>
    <row r="168" spans="1:10" ht="4.5" customHeight="1" x14ac:dyDescent="0.25">
      <c r="A168" s="63"/>
      <c r="B168" s="178"/>
      <c r="C168" s="178"/>
      <c r="D168" s="178"/>
      <c r="E168" s="178"/>
      <c r="F168" s="178"/>
      <c r="G168" s="178"/>
      <c r="H168" s="178"/>
      <c r="I168" s="178"/>
    </row>
    <row r="169" spans="1:10" ht="12" customHeight="1" x14ac:dyDescent="0.25">
      <c r="A169" s="162" t="s">
        <v>142</v>
      </c>
      <c r="B169" s="162"/>
      <c r="C169" s="162"/>
      <c r="D169" s="162"/>
      <c r="E169" s="162"/>
      <c r="F169" s="162"/>
      <c r="G169" s="162"/>
      <c r="H169" s="45">
        <f>H156</f>
        <v>0.10087463556851312</v>
      </c>
      <c r="I169" s="46">
        <f>I156</f>
        <v>448.66622271088795</v>
      </c>
    </row>
    <row r="170" spans="1:10" ht="4.5" customHeight="1" x14ac:dyDescent="0.25"/>
    <row r="171" spans="1:10" ht="11.25" customHeight="1" x14ac:dyDescent="0.25">
      <c r="A171" s="179" t="s">
        <v>143</v>
      </c>
      <c r="B171" s="179"/>
      <c r="C171" s="179"/>
      <c r="D171" s="179"/>
      <c r="E171" s="179"/>
      <c r="F171" s="179"/>
      <c r="G171" s="179"/>
      <c r="H171" s="179"/>
      <c r="I171" s="179"/>
    </row>
    <row r="172" spans="1:10" ht="11.25" customHeight="1" x14ac:dyDescent="0.25">
      <c r="A172" s="144" t="s">
        <v>30</v>
      </c>
      <c r="B172" s="144"/>
      <c r="C172" s="144"/>
      <c r="D172" s="144"/>
      <c r="E172" s="144"/>
      <c r="F172" s="144"/>
      <c r="G172" s="144"/>
      <c r="H172" s="144"/>
      <c r="I172" s="144"/>
    </row>
    <row r="173" spans="1:10" ht="15" customHeight="1" x14ac:dyDescent="0.25">
      <c r="A173" s="106">
        <v>1</v>
      </c>
      <c r="B173" s="125" t="s">
        <v>144</v>
      </c>
      <c r="C173" s="125"/>
      <c r="D173" s="125"/>
      <c r="E173" s="125"/>
      <c r="F173" s="125"/>
      <c r="G173" s="125"/>
      <c r="H173" s="21">
        <f>I173/$G$196</f>
        <v>0.42848129422620201</v>
      </c>
      <c r="I173" s="64">
        <f>I46</f>
        <v>2098.0272727272727</v>
      </c>
    </row>
    <row r="174" spans="1:10" ht="15" customHeight="1" x14ac:dyDescent="0.25">
      <c r="A174" s="106">
        <v>2</v>
      </c>
      <c r="B174" s="125" t="s">
        <v>145</v>
      </c>
      <c r="C174" s="125"/>
      <c r="D174" s="125"/>
      <c r="E174" s="125"/>
      <c r="F174" s="125"/>
      <c r="G174" s="125"/>
      <c r="H174" s="21">
        <f>I174/$G$196</f>
        <v>0.33760984859284865</v>
      </c>
      <c r="I174" s="64">
        <f>I66+I78+I85+I89</f>
        <v>1653.0818951344729</v>
      </c>
    </row>
    <row r="175" spans="1:10" ht="15" customHeight="1" x14ac:dyDescent="0.25">
      <c r="A175" s="106">
        <v>3</v>
      </c>
      <c r="B175" s="125" t="s">
        <v>146</v>
      </c>
      <c r="C175" s="125"/>
      <c r="D175" s="125"/>
      <c r="E175" s="125"/>
      <c r="F175" s="125"/>
      <c r="G175" s="125"/>
      <c r="H175" s="21">
        <f>I175/$G$196</f>
        <v>0.14227750124874594</v>
      </c>
      <c r="I175" s="64">
        <f>I102</f>
        <v>696.65136363636361</v>
      </c>
    </row>
    <row r="176" spans="1:10" s="26" customFormat="1" ht="15" customHeight="1" x14ac:dyDescent="0.25">
      <c r="A176" s="162" t="s">
        <v>147</v>
      </c>
      <c r="B176" s="162"/>
      <c r="C176" s="162"/>
      <c r="D176" s="162"/>
      <c r="E176" s="162"/>
      <c r="F176" s="162"/>
      <c r="G176" s="162"/>
      <c r="H176" s="45">
        <f>H173+H174+H175</f>
        <v>0.9083686440677966</v>
      </c>
      <c r="I176" s="46">
        <f>SUM(I173:I175)</f>
        <v>4447.7605314981092</v>
      </c>
      <c r="J176" s="33"/>
    </row>
    <row r="177" spans="1:11" ht="4.5" customHeight="1" x14ac:dyDescent="0.25"/>
    <row r="178" spans="1:11" ht="11.25" customHeight="1" x14ac:dyDescent="0.25">
      <c r="A178" s="144" t="s">
        <v>95</v>
      </c>
      <c r="B178" s="144"/>
      <c r="C178" s="144"/>
      <c r="D178" s="144"/>
      <c r="E178" s="144"/>
      <c r="F178" s="144"/>
      <c r="G178" s="144"/>
      <c r="H178" s="144"/>
      <c r="I178" s="144"/>
    </row>
    <row r="179" spans="1:11" ht="15" customHeight="1" x14ac:dyDescent="0.25">
      <c r="A179" s="106">
        <v>1</v>
      </c>
      <c r="B179" s="125" t="s">
        <v>148</v>
      </c>
      <c r="C179" s="125"/>
      <c r="D179" s="125"/>
      <c r="E179" s="125"/>
      <c r="F179" s="125"/>
      <c r="G179" s="125"/>
      <c r="H179" s="21">
        <f>I179/$G$196</f>
        <v>0</v>
      </c>
      <c r="I179" s="121">
        <f>I127</f>
        <v>0</v>
      </c>
    </row>
    <row r="180" spans="1:11" ht="15" customHeight="1" x14ac:dyDescent="0.25">
      <c r="A180" s="106">
        <v>2</v>
      </c>
      <c r="B180" s="125" t="s">
        <v>149</v>
      </c>
      <c r="C180" s="125"/>
      <c r="D180" s="125"/>
      <c r="E180" s="125"/>
      <c r="F180" s="125"/>
      <c r="G180" s="125"/>
      <c r="H180" s="21">
        <f>I180/$G$196</f>
        <v>0</v>
      </c>
      <c r="I180" s="121">
        <f>I137</f>
        <v>0</v>
      </c>
    </row>
    <row r="181" spans="1:11" ht="15" customHeight="1" x14ac:dyDescent="0.25">
      <c r="A181" s="106">
        <v>3</v>
      </c>
      <c r="B181" s="125" t="s">
        <v>150</v>
      </c>
      <c r="C181" s="125"/>
      <c r="D181" s="125"/>
      <c r="E181" s="125"/>
      <c r="F181" s="125"/>
      <c r="G181" s="125"/>
      <c r="H181" s="21">
        <f>I181/$G$196</f>
        <v>0</v>
      </c>
      <c r="I181" s="121">
        <f>I141</f>
        <v>0</v>
      </c>
    </row>
    <row r="182" spans="1:11" ht="15" customHeight="1" x14ac:dyDescent="0.25">
      <c r="A182" s="162" t="s">
        <v>151</v>
      </c>
      <c r="B182" s="162"/>
      <c r="C182" s="162"/>
      <c r="D182" s="162"/>
      <c r="E182" s="162"/>
      <c r="F182" s="162"/>
      <c r="G182" s="162"/>
      <c r="H182" s="45">
        <f>H179+H180+H181</f>
        <v>0</v>
      </c>
      <c r="I182" s="46">
        <f>I179+I180+I181</f>
        <v>0</v>
      </c>
    </row>
    <row r="183" spans="1:11" ht="4.5" customHeight="1" x14ac:dyDescent="0.25"/>
    <row r="184" spans="1:11" ht="11.25" customHeight="1" x14ac:dyDescent="0.25">
      <c r="A184" s="144" t="s">
        <v>118</v>
      </c>
      <c r="B184" s="144"/>
      <c r="C184" s="144"/>
      <c r="D184" s="144"/>
      <c r="E184" s="144"/>
      <c r="F184" s="144"/>
      <c r="G184" s="144"/>
      <c r="H184" s="144"/>
      <c r="I184" s="144"/>
    </row>
    <row r="185" spans="1:11" ht="15" customHeight="1" x14ac:dyDescent="0.25">
      <c r="A185" s="106">
        <v>1</v>
      </c>
      <c r="B185" s="125" t="s">
        <v>152</v>
      </c>
      <c r="C185" s="125"/>
      <c r="D185" s="125"/>
      <c r="E185" s="125"/>
      <c r="F185" s="125"/>
      <c r="G185" s="125"/>
      <c r="H185" s="21">
        <f>I185/$G$196</f>
        <v>9.1631355932203382E-2</v>
      </c>
      <c r="I185" s="121">
        <f>I156</f>
        <v>448.66622271088795</v>
      </c>
    </row>
    <row r="186" spans="1:11" ht="15" customHeight="1" x14ac:dyDescent="0.25">
      <c r="A186" s="162" t="s">
        <v>153</v>
      </c>
      <c r="B186" s="162"/>
      <c r="C186" s="162"/>
      <c r="D186" s="162"/>
      <c r="E186" s="162"/>
      <c r="F186" s="162"/>
      <c r="G186" s="162"/>
      <c r="H186" s="45">
        <f>H185</f>
        <v>9.1631355932203382E-2</v>
      </c>
      <c r="I186" s="46">
        <f>I156</f>
        <v>448.66622271088795</v>
      </c>
      <c r="K186" s="39"/>
    </row>
    <row r="187" spans="1:11" ht="4.5" customHeight="1" x14ac:dyDescent="0.25"/>
    <row r="188" spans="1:11" ht="11.25" customHeight="1" x14ac:dyDescent="0.25">
      <c r="A188" s="184" t="s">
        <v>174</v>
      </c>
      <c r="B188" s="184"/>
      <c r="C188" s="184"/>
      <c r="D188" s="184"/>
      <c r="E188" s="184"/>
      <c r="F188" s="184"/>
      <c r="G188" s="184"/>
      <c r="H188" s="184"/>
      <c r="I188" s="184"/>
    </row>
    <row r="189" spans="1:11" ht="4.9000000000000004" customHeight="1" x14ac:dyDescent="0.25">
      <c r="A189" s="180"/>
      <c r="B189" s="180"/>
      <c r="C189" s="180"/>
      <c r="D189" s="180"/>
      <c r="E189" s="180"/>
      <c r="F189" s="180"/>
      <c r="G189" s="180"/>
      <c r="H189" s="180"/>
      <c r="I189" s="180"/>
    </row>
    <row r="190" spans="1:11" ht="22.5" customHeight="1" x14ac:dyDescent="0.25">
      <c r="A190" s="181" t="s">
        <v>187</v>
      </c>
      <c r="B190" s="182"/>
      <c r="C190" s="182"/>
      <c r="D190" s="182"/>
      <c r="E190" s="182"/>
      <c r="F190" s="182"/>
      <c r="G190" s="182"/>
      <c r="H190" s="183"/>
      <c r="I190" s="87">
        <f>I123*H196</f>
        <v>0</v>
      </c>
    </row>
    <row r="191" spans="1:11" ht="4.5" customHeight="1" x14ac:dyDescent="0.25">
      <c r="A191" s="107"/>
      <c r="B191" s="107"/>
      <c r="C191" s="107"/>
      <c r="D191" s="107"/>
      <c r="E191" s="107"/>
      <c r="F191" s="107"/>
      <c r="G191" s="88"/>
      <c r="H191" s="88"/>
      <c r="I191" s="88"/>
    </row>
    <row r="192" spans="1:11" ht="40.5" customHeight="1" x14ac:dyDescent="0.25">
      <c r="A192" s="184" t="s">
        <v>172</v>
      </c>
      <c r="B192" s="184"/>
      <c r="C192" s="184"/>
      <c r="D192" s="184"/>
      <c r="E192" s="184"/>
      <c r="F192" s="181"/>
      <c r="G192" s="185" t="s">
        <v>176</v>
      </c>
      <c r="H192" s="186"/>
      <c r="I192" s="187"/>
    </row>
    <row r="193" spans="1:9" ht="11.25" customHeight="1" x14ac:dyDescent="0.25">
      <c r="A193" s="184"/>
      <c r="B193" s="184"/>
      <c r="C193" s="184"/>
      <c r="D193" s="184"/>
      <c r="E193" s="184"/>
      <c r="F193" s="184"/>
      <c r="G193" s="89"/>
      <c r="H193" s="90"/>
      <c r="I193" s="91">
        <f>((H70+H76+H77+H82+H83+H84)+((H70+H76+H77+H82+H83+H84)*H66))*I46*H196</f>
        <v>807.78714334232734</v>
      </c>
    </row>
    <row r="194" spans="1:9" ht="4.9000000000000004" customHeight="1" x14ac:dyDescent="0.25">
      <c r="A194" s="180"/>
      <c r="B194" s="180"/>
      <c r="C194" s="180"/>
      <c r="D194" s="180"/>
      <c r="E194" s="180"/>
      <c r="F194" s="180"/>
      <c r="G194" s="180"/>
      <c r="H194" s="180"/>
      <c r="I194" s="180"/>
    </row>
    <row r="195" spans="1:9" ht="35.450000000000003" customHeight="1" x14ac:dyDescent="0.25">
      <c r="A195" s="188" t="s">
        <v>173</v>
      </c>
      <c r="B195" s="189"/>
      <c r="C195" s="189"/>
      <c r="D195" s="189"/>
      <c r="E195" s="189"/>
      <c r="F195" s="190"/>
      <c r="G195" s="73" t="s">
        <v>154</v>
      </c>
      <c r="H195" s="73" t="s">
        <v>155</v>
      </c>
      <c r="I195" s="73" t="s">
        <v>156</v>
      </c>
    </row>
    <row r="196" spans="1:9" ht="14.45" customHeight="1" x14ac:dyDescent="0.25">
      <c r="A196" s="191"/>
      <c r="B196" s="192"/>
      <c r="C196" s="192"/>
      <c r="D196" s="192"/>
      <c r="E196" s="192"/>
      <c r="F196" s="193"/>
      <c r="G196" s="81">
        <f>I176+I182+I186</f>
        <v>4896.4267542089974</v>
      </c>
      <c r="H196" s="108">
        <f>IF(D6="12x36",2,1)</f>
        <v>1</v>
      </c>
      <c r="I196" s="82">
        <f>G196*H196</f>
        <v>4896.4267542089974</v>
      </c>
    </row>
  </sheetData>
  <mergeCells count="183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A156:G156"/>
    <mergeCell ref="B157:I157"/>
    <mergeCell ref="B158:I158"/>
    <mergeCell ref="A159:I159"/>
    <mergeCell ref="A160:B160"/>
    <mergeCell ref="D160:E160"/>
    <mergeCell ref="H160:I160"/>
    <mergeCell ref="B150:G150"/>
    <mergeCell ref="B151:G151"/>
    <mergeCell ref="B152:G152"/>
    <mergeCell ref="B153:G153"/>
    <mergeCell ref="B154:G154"/>
    <mergeCell ref="B155:G155"/>
    <mergeCell ref="A141:G141"/>
    <mergeCell ref="A143:E143"/>
    <mergeCell ref="A144:B144"/>
    <mergeCell ref="A145:B145"/>
    <mergeCell ref="A147:G147"/>
    <mergeCell ref="A149:I149"/>
    <mergeCell ref="B134:G134"/>
    <mergeCell ref="B135:G135"/>
    <mergeCell ref="B136:G136"/>
    <mergeCell ref="A137:G137"/>
    <mergeCell ref="B139:G139"/>
    <mergeCell ref="B140:G140"/>
    <mergeCell ref="A127:G127"/>
    <mergeCell ref="B128:I128"/>
    <mergeCell ref="A130:E130"/>
    <mergeCell ref="A131:B131"/>
    <mergeCell ref="A132:B132"/>
    <mergeCell ref="B133:I133"/>
    <mergeCell ref="B121:G121"/>
    <mergeCell ref="B122:G122"/>
    <mergeCell ref="B123:G123"/>
    <mergeCell ref="B124:G124"/>
    <mergeCell ref="B125:G125"/>
    <mergeCell ref="B126:G126"/>
    <mergeCell ref="A113:B113"/>
    <mergeCell ref="A114:B114"/>
    <mergeCell ref="A116:G116"/>
    <mergeCell ref="A118:I118"/>
    <mergeCell ref="B119:G119"/>
    <mergeCell ref="B120:G120"/>
    <mergeCell ref="A105:B105"/>
    <mergeCell ref="A106:B106"/>
    <mergeCell ref="A108:I108"/>
    <mergeCell ref="A109:B109"/>
    <mergeCell ref="A110:B110"/>
    <mergeCell ref="A112:E112"/>
    <mergeCell ref="F112:I112"/>
    <mergeCell ref="B99:G99"/>
    <mergeCell ref="B100:G100"/>
    <mergeCell ref="B101:G101"/>
    <mergeCell ref="A102:G102"/>
    <mergeCell ref="B103:G103"/>
    <mergeCell ref="A104:I104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A67:A68"/>
    <mergeCell ref="B67:I67"/>
    <mergeCell ref="B68:I68"/>
    <mergeCell ref="B69:G69"/>
    <mergeCell ref="B70:G70"/>
    <mergeCell ref="B71:G71"/>
    <mergeCell ref="B61:G61"/>
    <mergeCell ref="B62:G62"/>
    <mergeCell ref="B63:G63"/>
    <mergeCell ref="B64:G64"/>
    <mergeCell ref="B65:G65"/>
    <mergeCell ref="A66:G66"/>
    <mergeCell ref="A47:A56"/>
    <mergeCell ref="B47:I56"/>
    <mergeCell ref="B57:G57"/>
    <mergeCell ref="B58:G58"/>
    <mergeCell ref="B59:G59"/>
    <mergeCell ref="B60:G60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96"/>
  <sheetViews>
    <sheetView showGridLines="0" view="pageBreakPreview" topLeftCell="A148" zoomScale="130" zoomScaleNormal="130" zoomScaleSheetLayoutView="130" zoomScalePageLayoutView="130" workbookViewId="0">
      <selection activeCell="I154" sqref="I154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26" t="s">
        <v>0</v>
      </c>
      <c r="B1" s="126"/>
      <c r="C1" s="126"/>
      <c r="D1" s="126"/>
      <c r="E1" s="126"/>
      <c r="F1" s="126"/>
      <c r="G1" s="126"/>
      <c r="H1" s="126"/>
      <c r="I1" s="126"/>
      <c r="K1" s="3"/>
    </row>
    <row r="2" spans="1:11" ht="22.5" customHeight="1" x14ac:dyDescent="0.25">
      <c r="A2" s="126" t="s">
        <v>1</v>
      </c>
      <c r="B2" s="126"/>
      <c r="C2" s="127" t="s">
        <v>208</v>
      </c>
      <c r="D2" s="127"/>
      <c r="E2" s="128" t="s">
        <v>236</v>
      </c>
      <c r="F2" s="128"/>
      <c r="G2" s="128"/>
      <c r="H2" s="128"/>
      <c r="I2" s="128"/>
    </row>
    <row r="3" spans="1:11" ht="11.25" customHeight="1" x14ac:dyDescent="0.25">
      <c r="A3" s="126" t="s">
        <v>2</v>
      </c>
      <c r="B3" s="126"/>
      <c r="C3" s="4"/>
      <c r="D3" s="5"/>
      <c r="E3" s="6" t="s">
        <v>3</v>
      </c>
      <c r="F3" s="4"/>
      <c r="G3" s="5"/>
      <c r="H3" s="5"/>
      <c r="I3" s="5"/>
    </row>
    <row r="4" spans="1:11" ht="4.5" customHeight="1" x14ac:dyDescent="0.25"/>
    <row r="5" spans="1:11" ht="18.75" customHeight="1" x14ac:dyDescent="0.25">
      <c r="A5" s="124" t="s">
        <v>4</v>
      </c>
      <c r="B5" s="124"/>
      <c r="C5" s="124"/>
      <c r="D5" s="129" t="s">
        <v>209</v>
      </c>
      <c r="E5" s="129"/>
      <c r="F5" s="129"/>
      <c r="G5" s="130" t="str">
        <f>IF(D6="12x36","Regime de trabalho:","Quantidade de HORAS/MÊS")</f>
        <v>Quantidade de HORAS/MÊS</v>
      </c>
      <c r="H5" s="130"/>
      <c r="I5" s="131">
        <f>IF(D6="12x36",D6,5*D6)</f>
        <v>200</v>
      </c>
    </row>
    <row r="6" spans="1:11" ht="18.75" customHeight="1" x14ac:dyDescent="0.25">
      <c r="A6" s="124" t="str">
        <f>IF(D6="12x36","Regime de trabalho:","Regime de trabalho (horas semanais):")</f>
        <v>Regime de trabalho (horas semanais):</v>
      </c>
      <c r="B6" s="124"/>
      <c r="C6" s="124"/>
      <c r="D6" s="124">
        <v>40</v>
      </c>
      <c r="E6" s="124"/>
      <c r="F6" s="124"/>
      <c r="G6" s="130"/>
      <c r="H6" s="130"/>
      <c r="I6" s="131"/>
    </row>
    <row r="7" spans="1:11" ht="22.5" customHeight="1" x14ac:dyDescent="0.25">
      <c r="A7" s="124" t="s">
        <v>5</v>
      </c>
      <c r="B7" s="124"/>
      <c r="C7" s="124"/>
      <c r="D7" s="125" t="s">
        <v>210</v>
      </c>
      <c r="E7" s="125"/>
      <c r="F7" s="125"/>
      <c r="G7" s="132" t="s">
        <v>6</v>
      </c>
      <c r="H7" s="132"/>
      <c r="I7" s="123">
        <v>0.2</v>
      </c>
    </row>
    <row r="8" spans="1:11" ht="22.5" customHeight="1" x14ac:dyDescent="0.25">
      <c r="A8" s="124" t="s">
        <v>7</v>
      </c>
      <c r="B8" s="124"/>
      <c r="C8" s="124"/>
      <c r="D8" s="125" t="s">
        <v>14</v>
      </c>
      <c r="E8" s="125"/>
      <c r="F8" s="125"/>
      <c r="G8" s="132"/>
      <c r="H8" s="132"/>
      <c r="I8" s="123"/>
    </row>
    <row r="9" spans="1:11" ht="24.75" customHeight="1" x14ac:dyDescent="0.25">
      <c r="A9" s="124" t="s">
        <v>8</v>
      </c>
      <c r="B9" s="124"/>
      <c r="C9" s="124"/>
      <c r="D9" s="124" t="s">
        <v>211</v>
      </c>
      <c r="E9" s="124"/>
      <c r="F9" s="124"/>
      <c r="G9" s="132" t="s">
        <v>9</v>
      </c>
      <c r="H9" s="132"/>
      <c r="I9" s="8" t="s">
        <v>175</v>
      </c>
    </row>
    <row r="10" spans="1:11" ht="32.25" customHeight="1" x14ac:dyDescent="0.25">
      <c r="A10" s="133" t="s">
        <v>168</v>
      </c>
      <c r="B10" s="133"/>
      <c r="C10" s="133"/>
      <c r="D10" s="133"/>
      <c r="E10" s="133"/>
      <c r="F10" s="133"/>
      <c r="G10" s="7" t="s">
        <v>10</v>
      </c>
      <c r="H10" s="9">
        <v>220</v>
      </c>
      <c r="I10" s="10">
        <v>1765.86</v>
      </c>
    </row>
    <row r="11" spans="1:11" ht="11.25" customHeight="1" x14ac:dyDescent="0.25">
      <c r="A11" s="134" t="s">
        <v>11</v>
      </c>
      <c r="B11" s="134"/>
      <c r="C11" s="134"/>
      <c r="D11" s="134"/>
      <c r="E11" s="134"/>
      <c r="F11" s="134"/>
      <c r="G11" s="9" t="str">
        <f>D9</f>
        <v>Porto Alegre</v>
      </c>
      <c r="H11" s="9" t="s">
        <v>12</v>
      </c>
      <c r="I11" s="11">
        <v>0.05</v>
      </c>
    </row>
    <row r="12" spans="1:11" ht="15" customHeight="1" x14ac:dyDescent="0.25">
      <c r="A12" s="134" t="s">
        <v>13</v>
      </c>
      <c r="B12" s="134"/>
      <c r="C12" s="134"/>
      <c r="D12" s="134"/>
      <c r="E12" s="134"/>
      <c r="F12" s="134"/>
      <c r="G12" s="135" t="s">
        <v>14</v>
      </c>
      <c r="H12" s="9" t="s">
        <v>15</v>
      </c>
      <c r="I12" s="10">
        <v>5.3</v>
      </c>
    </row>
    <row r="13" spans="1:11" x14ac:dyDescent="0.25">
      <c r="A13" s="134"/>
      <c r="B13" s="134"/>
      <c r="C13" s="134"/>
      <c r="D13" s="134"/>
      <c r="E13" s="134"/>
      <c r="F13" s="134"/>
      <c r="G13" s="135"/>
      <c r="H13" s="9" t="s">
        <v>16</v>
      </c>
      <c r="I13" s="12">
        <v>22</v>
      </c>
    </row>
    <row r="14" spans="1:11" x14ac:dyDescent="0.25">
      <c r="A14" s="134"/>
      <c r="B14" s="134"/>
      <c r="C14" s="134"/>
      <c r="D14" s="134"/>
      <c r="E14" s="134"/>
      <c r="F14" s="134"/>
      <c r="G14" s="135"/>
      <c r="H14" s="9" t="s">
        <v>17</v>
      </c>
      <c r="I14" s="8">
        <v>0.06</v>
      </c>
    </row>
    <row r="15" spans="1:11" ht="11.25" customHeight="1" x14ac:dyDescent="0.25">
      <c r="A15" s="134" t="s">
        <v>167</v>
      </c>
      <c r="B15" s="134"/>
      <c r="C15" s="134"/>
      <c r="D15" s="134"/>
      <c r="E15" s="134"/>
      <c r="F15" s="134"/>
      <c r="G15" s="135" t="s">
        <v>14</v>
      </c>
      <c r="H15" s="9" t="s">
        <v>15</v>
      </c>
      <c r="I15" s="10">
        <v>27.15</v>
      </c>
    </row>
    <row r="16" spans="1:11" ht="11.25" customHeight="1" x14ac:dyDescent="0.25">
      <c r="A16" s="134"/>
      <c r="B16" s="134"/>
      <c r="C16" s="134"/>
      <c r="D16" s="134"/>
      <c r="E16" s="134"/>
      <c r="F16" s="134"/>
      <c r="G16" s="135"/>
      <c r="H16" s="9" t="s">
        <v>16</v>
      </c>
      <c r="I16" s="12">
        <v>22</v>
      </c>
    </row>
    <row r="17" spans="1:9" x14ac:dyDescent="0.25">
      <c r="A17" s="134"/>
      <c r="B17" s="134"/>
      <c r="C17" s="134"/>
      <c r="D17" s="134"/>
      <c r="E17" s="134"/>
      <c r="F17" s="134"/>
      <c r="G17" s="135"/>
      <c r="H17" s="9" t="s">
        <v>17</v>
      </c>
      <c r="I17" s="8">
        <v>0.19</v>
      </c>
    </row>
    <row r="18" spans="1:9" ht="11.25" customHeight="1" x14ac:dyDescent="0.25">
      <c r="A18" s="134" t="s">
        <v>19</v>
      </c>
      <c r="B18" s="134"/>
      <c r="C18" s="134"/>
      <c r="D18" s="134"/>
      <c r="E18" s="134"/>
      <c r="F18" s="134"/>
      <c r="G18" s="135" t="s">
        <v>14</v>
      </c>
      <c r="H18" s="9" t="s">
        <v>15</v>
      </c>
      <c r="I18" s="10" t="s">
        <v>175</v>
      </c>
    </row>
    <row r="19" spans="1:9" x14ac:dyDescent="0.25">
      <c r="A19" s="134"/>
      <c r="B19" s="134"/>
      <c r="C19" s="134"/>
      <c r="D19" s="134"/>
      <c r="E19" s="134"/>
      <c r="F19" s="134"/>
      <c r="G19" s="135"/>
      <c r="H19" s="9" t="s">
        <v>16</v>
      </c>
      <c r="I19" s="12" t="s">
        <v>175</v>
      </c>
    </row>
    <row r="20" spans="1:9" x14ac:dyDescent="0.25">
      <c r="A20" s="140"/>
      <c r="B20" s="140"/>
      <c r="C20" s="140"/>
      <c r="D20" s="140"/>
      <c r="E20" s="140"/>
      <c r="F20" s="140"/>
      <c r="G20" s="135"/>
      <c r="H20" s="9" t="s">
        <v>17</v>
      </c>
      <c r="I20" s="8" t="s">
        <v>175</v>
      </c>
    </row>
    <row r="21" spans="1:9" ht="14.25" customHeight="1" x14ac:dyDescent="0.25">
      <c r="A21" s="139" t="s">
        <v>194</v>
      </c>
      <c r="B21" s="139"/>
      <c r="C21" s="139"/>
      <c r="D21" s="139"/>
      <c r="E21" s="139"/>
      <c r="F21" s="139"/>
      <c r="G21" s="9" t="s">
        <v>14</v>
      </c>
      <c r="H21" s="13" t="s">
        <v>20</v>
      </c>
      <c r="I21" s="98">
        <v>80</v>
      </c>
    </row>
    <row r="22" spans="1:9" ht="14.25" customHeight="1" x14ac:dyDescent="0.25">
      <c r="A22" s="139" t="s">
        <v>193</v>
      </c>
      <c r="B22" s="139"/>
      <c r="C22" s="139"/>
      <c r="D22" s="139"/>
      <c r="E22" s="139"/>
      <c r="F22" s="139"/>
      <c r="G22" s="9" t="s">
        <v>14</v>
      </c>
      <c r="H22" s="13" t="s">
        <v>20</v>
      </c>
      <c r="I22" s="98">
        <v>25.52</v>
      </c>
    </row>
    <row r="23" spans="1:9" ht="14.25" customHeight="1" x14ac:dyDescent="0.25">
      <c r="A23" s="134" t="s">
        <v>169</v>
      </c>
      <c r="B23" s="136"/>
      <c r="C23" s="136"/>
      <c r="D23" s="136"/>
      <c r="E23" s="136"/>
      <c r="F23" s="137"/>
      <c r="G23" s="97" t="s">
        <v>14</v>
      </c>
      <c r="H23" s="13" t="s">
        <v>20</v>
      </c>
      <c r="I23" s="14" t="s">
        <v>175</v>
      </c>
    </row>
    <row r="24" spans="1:9" ht="22.5" customHeight="1" x14ac:dyDescent="0.25">
      <c r="A24" s="138" t="s">
        <v>21</v>
      </c>
      <c r="B24" s="138"/>
      <c r="C24" s="138"/>
      <c r="D24" s="138"/>
      <c r="E24" s="138"/>
      <c r="F24" s="138"/>
      <c r="G24" s="13"/>
      <c r="H24" s="13" t="s">
        <v>22</v>
      </c>
      <c r="I24" s="16" t="s">
        <v>175</v>
      </c>
    </row>
    <row r="25" spans="1:9" ht="34.5" customHeight="1" x14ac:dyDescent="0.25">
      <c r="A25" s="139" t="s">
        <v>23</v>
      </c>
      <c r="B25" s="139"/>
      <c r="C25" s="139"/>
      <c r="D25" s="139"/>
      <c r="E25" s="139"/>
      <c r="F25" s="139"/>
      <c r="G25" s="9"/>
      <c r="H25" s="9" t="s">
        <v>24</v>
      </c>
      <c r="I25" s="10">
        <f>I38</f>
        <v>1605.3272727272727</v>
      </c>
    </row>
    <row r="26" spans="1:9" ht="15" customHeight="1" x14ac:dyDescent="0.25">
      <c r="A26" s="139" t="s">
        <v>25</v>
      </c>
      <c r="B26" s="139"/>
      <c r="C26" s="139"/>
      <c r="D26" s="139"/>
      <c r="E26" s="139"/>
      <c r="F26" s="139"/>
      <c r="G26" s="13"/>
      <c r="H26" s="17" t="s">
        <v>26</v>
      </c>
      <c r="I26" s="18" t="s">
        <v>175</v>
      </c>
    </row>
    <row r="27" spans="1:9" ht="15" customHeight="1" x14ac:dyDescent="0.25">
      <c r="A27" s="139"/>
      <c r="B27" s="139"/>
      <c r="C27" s="139"/>
      <c r="D27" s="139"/>
      <c r="E27" s="139"/>
      <c r="F27" s="139"/>
      <c r="G27" s="13"/>
      <c r="H27" s="19" t="s">
        <v>27</v>
      </c>
      <c r="I27" s="8" t="s">
        <v>175</v>
      </c>
    </row>
    <row r="28" spans="1:9" ht="26.25" customHeight="1" x14ac:dyDescent="0.25">
      <c r="A28" s="139" t="s">
        <v>28</v>
      </c>
      <c r="B28" s="139"/>
      <c r="C28" s="139"/>
      <c r="D28" s="139"/>
      <c r="E28" s="139"/>
      <c r="F28" s="139"/>
      <c r="G28" s="13"/>
      <c r="H28" s="9" t="s">
        <v>26</v>
      </c>
      <c r="I28" s="18" t="s">
        <v>175</v>
      </c>
    </row>
    <row r="29" spans="1:9" ht="35.25" customHeight="1" x14ac:dyDescent="0.25">
      <c r="A29" s="139" t="s">
        <v>29</v>
      </c>
      <c r="B29" s="139"/>
      <c r="C29" s="139"/>
      <c r="D29" s="139"/>
      <c r="E29" s="139"/>
      <c r="F29" s="139"/>
      <c r="G29" s="9"/>
      <c r="H29" s="7" t="s">
        <v>22</v>
      </c>
      <c r="I29" s="8">
        <v>0.1</v>
      </c>
    </row>
    <row r="30" spans="1:9" ht="1.1499999999999999" customHeight="1" x14ac:dyDescent="0.25">
      <c r="A30" s="84"/>
      <c r="B30" s="84"/>
      <c r="C30" s="84"/>
      <c r="D30" s="84"/>
      <c r="E30" s="84"/>
      <c r="F30" s="84"/>
      <c r="G30" s="84"/>
      <c r="H30" s="84"/>
      <c r="I30" s="85">
        <v>10</v>
      </c>
    </row>
    <row r="31" spans="1:9" ht="1.1499999999999999" customHeight="1" x14ac:dyDescent="0.25">
      <c r="A31" s="142"/>
      <c r="B31" s="142"/>
      <c r="C31" s="142"/>
      <c r="D31" s="142"/>
      <c r="E31" s="142"/>
      <c r="F31" s="142"/>
      <c r="G31" s="142"/>
      <c r="H31" s="142"/>
      <c r="I31" s="142"/>
    </row>
    <row r="32" spans="1:9" ht="1.1499999999999999" customHeight="1" x14ac:dyDescent="0.25">
      <c r="A32" s="142"/>
      <c r="B32" s="142"/>
      <c r="C32" s="142"/>
      <c r="D32" s="142"/>
      <c r="E32" s="142"/>
      <c r="F32" s="142"/>
      <c r="G32" s="142"/>
      <c r="H32" s="142"/>
      <c r="I32" s="142"/>
    </row>
    <row r="33" spans="1:10" ht="1.1499999999999999" customHeight="1" x14ac:dyDescent="0.25">
      <c r="A33" s="142"/>
      <c r="B33" s="142"/>
      <c r="C33" s="142"/>
      <c r="D33" s="142"/>
      <c r="E33" s="142"/>
      <c r="F33" s="142"/>
      <c r="G33" s="142"/>
      <c r="H33" s="142"/>
      <c r="I33" s="142"/>
    </row>
    <row r="34" spans="1:10" ht="1.1499999999999999" customHeight="1" x14ac:dyDescent="0.25">
      <c r="A34" s="142"/>
      <c r="B34" s="142"/>
      <c r="C34" s="142"/>
      <c r="D34" s="142"/>
      <c r="E34" s="142"/>
      <c r="F34" s="142"/>
      <c r="G34" s="142"/>
      <c r="H34" s="142"/>
      <c r="I34" s="142"/>
    </row>
    <row r="35" spans="1:10" ht="1.1499999999999999" customHeight="1" x14ac:dyDescent="0.25">
      <c r="A35" s="143"/>
      <c r="B35" s="143"/>
      <c r="C35" s="143"/>
      <c r="D35" s="143"/>
      <c r="E35" s="143"/>
      <c r="F35" s="143"/>
      <c r="G35" s="143"/>
      <c r="H35" s="143"/>
      <c r="I35" s="143"/>
    </row>
    <row r="36" spans="1:10" ht="8.25" customHeight="1" x14ac:dyDescent="0.25">
      <c r="A36" s="144" t="s">
        <v>30</v>
      </c>
      <c r="B36" s="144"/>
      <c r="C36" s="144"/>
      <c r="D36" s="144"/>
      <c r="E36" s="144"/>
      <c r="F36" s="144"/>
      <c r="G36" s="144"/>
      <c r="H36" s="144"/>
      <c r="I36" s="144"/>
    </row>
    <row r="37" spans="1:10" ht="33.75" customHeight="1" x14ac:dyDescent="0.25">
      <c r="A37" s="20" t="s">
        <v>31</v>
      </c>
      <c r="B37" s="145" t="s">
        <v>32</v>
      </c>
      <c r="C37" s="145"/>
      <c r="D37" s="145"/>
      <c r="E37" s="145"/>
      <c r="F37" s="145"/>
      <c r="G37" s="145"/>
      <c r="H37" s="20" t="s">
        <v>33</v>
      </c>
      <c r="I37" s="20" t="s">
        <v>34</v>
      </c>
    </row>
    <row r="38" spans="1:10" ht="15" customHeight="1" x14ac:dyDescent="0.25">
      <c r="A38" s="15">
        <v>1</v>
      </c>
      <c r="B38" s="125" t="s">
        <v>35</v>
      </c>
      <c r="C38" s="125"/>
      <c r="D38" s="125"/>
      <c r="E38" s="125"/>
      <c r="F38" s="125"/>
      <c r="G38" s="125"/>
      <c r="H38" s="21">
        <f t="shared" ref="H38:H45" si="0">I38/$I$46</f>
        <v>0.83333333333333337</v>
      </c>
      <c r="I38" s="22">
        <f>IF(D6="12x36",I10,I10/H10*I5)</f>
        <v>1605.3272727272727</v>
      </c>
    </row>
    <row r="39" spans="1:10" ht="15" customHeight="1" x14ac:dyDescent="0.25">
      <c r="A39" s="15">
        <f t="shared" ref="A39:A45" si="1">A38+1</f>
        <v>2</v>
      </c>
      <c r="B39" s="125" t="s">
        <v>36</v>
      </c>
      <c r="C39" s="125"/>
      <c r="D39" s="125"/>
      <c r="E39" s="125"/>
      <c r="F39" s="125"/>
      <c r="G39" s="125"/>
      <c r="H39" s="21">
        <f t="shared" si="0"/>
        <v>0</v>
      </c>
      <c r="I39" s="22">
        <f>IF(I9=30%,I38*I9,0)</f>
        <v>0</v>
      </c>
    </row>
    <row r="40" spans="1:10" ht="15" customHeight="1" x14ac:dyDescent="0.25">
      <c r="A40" s="15">
        <f t="shared" si="1"/>
        <v>3</v>
      </c>
      <c r="B40" s="125" t="s">
        <v>199</v>
      </c>
      <c r="C40" s="125"/>
      <c r="D40" s="125"/>
      <c r="E40" s="125"/>
      <c r="F40" s="125"/>
      <c r="G40" s="125"/>
      <c r="H40" s="21">
        <f t="shared" si="0"/>
        <v>0</v>
      </c>
      <c r="I40" s="22">
        <f>IF(I7=10%,I25*I7,0)</f>
        <v>0</v>
      </c>
    </row>
    <row r="41" spans="1:10" ht="15" customHeight="1" x14ac:dyDescent="0.25">
      <c r="A41" s="15">
        <f t="shared" si="1"/>
        <v>4</v>
      </c>
      <c r="B41" s="125" t="s">
        <v>198</v>
      </c>
      <c r="C41" s="125"/>
      <c r="D41" s="125"/>
      <c r="E41" s="125"/>
      <c r="F41" s="125"/>
      <c r="G41" s="125"/>
      <c r="H41" s="21">
        <f t="shared" si="0"/>
        <v>0.16666666666666669</v>
      </c>
      <c r="I41" s="22">
        <f>IF(I7=20%,I25*I7,0)</f>
        <v>321.06545454545454</v>
      </c>
    </row>
    <row r="42" spans="1:10" ht="15" customHeight="1" x14ac:dyDescent="0.25">
      <c r="A42" s="15">
        <f t="shared" si="1"/>
        <v>5</v>
      </c>
      <c r="B42" s="125" t="s">
        <v>197</v>
      </c>
      <c r="C42" s="125"/>
      <c r="D42" s="125"/>
      <c r="E42" s="125"/>
      <c r="F42" s="125"/>
      <c r="G42" s="125"/>
      <c r="H42" s="21">
        <f t="shared" si="0"/>
        <v>0</v>
      </c>
      <c r="I42" s="22">
        <f>IF(I7=40%,I25*I7,0)</f>
        <v>0</v>
      </c>
    </row>
    <row r="43" spans="1:10" ht="15" customHeight="1" x14ac:dyDescent="0.25">
      <c r="A43" s="15">
        <f t="shared" si="1"/>
        <v>6</v>
      </c>
      <c r="B43" s="125" t="s">
        <v>162</v>
      </c>
      <c r="C43" s="125"/>
      <c r="D43" s="125"/>
      <c r="E43" s="125"/>
      <c r="F43" s="125"/>
      <c r="G43" s="125"/>
      <c r="H43" s="21">
        <f t="shared" si="0"/>
        <v>0</v>
      </c>
      <c r="I43" s="22">
        <f>IF(I24="Não aplicável",0,I38*I24)</f>
        <v>0</v>
      </c>
    </row>
    <row r="44" spans="1:10" ht="15" customHeight="1" x14ac:dyDescent="0.25">
      <c r="A44" s="15">
        <f t="shared" si="1"/>
        <v>7</v>
      </c>
      <c r="B44" s="125" t="s">
        <v>37</v>
      </c>
      <c r="C44" s="125"/>
      <c r="D44" s="125"/>
      <c r="E44" s="125"/>
      <c r="F44" s="125"/>
      <c r="G44" s="125"/>
      <c r="H44" s="21">
        <f t="shared" si="0"/>
        <v>0</v>
      </c>
      <c r="I44" s="22">
        <f>IF(I26="Não aplicável",0,(I38+I39+I40+I41+I42+I43)/I5*I26*(1+I27))</f>
        <v>0</v>
      </c>
    </row>
    <row r="45" spans="1:10" ht="23.25" customHeight="1" x14ac:dyDescent="0.25">
      <c r="A45" s="15">
        <f t="shared" si="1"/>
        <v>8</v>
      </c>
      <c r="B45" s="125" t="s">
        <v>38</v>
      </c>
      <c r="C45" s="125"/>
      <c r="D45" s="125"/>
      <c r="E45" s="125"/>
      <c r="F45" s="125"/>
      <c r="G45" s="125"/>
      <c r="H45" s="21">
        <f t="shared" si="0"/>
        <v>0</v>
      </c>
      <c r="I45" s="22">
        <f>IF(I26="Não aplicável",0,I26/I13*5*(I10/H10*(1+I27)))</f>
        <v>0</v>
      </c>
    </row>
    <row r="46" spans="1:10" s="26" customFormat="1" ht="15" customHeight="1" x14ac:dyDescent="0.25">
      <c r="A46" s="141" t="s">
        <v>39</v>
      </c>
      <c r="B46" s="141"/>
      <c r="C46" s="141"/>
      <c r="D46" s="141"/>
      <c r="E46" s="141"/>
      <c r="F46" s="141"/>
      <c r="G46" s="141"/>
      <c r="H46" s="23">
        <f>SUM(H38:H45)</f>
        <v>1</v>
      </c>
      <c r="I46" s="24">
        <f>SUM(I38:I45)</f>
        <v>1926.3927272727271</v>
      </c>
      <c r="J46" s="25"/>
    </row>
    <row r="47" spans="1:10" s="26" customFormat="1" ht="34.9" customHeight="1" x14ac:dyDescent="0.25">
      <c r="A47" s="146" t="s">
        <v>140</v>
      </c>
      <c r="B47" s="149" t="s">
        <v>196</v>
      </c>
      <c r="C47" s="149"/>
      <c r="D47" s="149"/>
      <c r="E47" s="149"/>
      <c r="F47" s="149"/>
      <c r="G47" s="149"/>
      <c r="H47" s="149"/>
      <c r="I47" s="149"/>
      <c r="J47" s="25"/>
    </row>
    <row r="48" spans="1:10" s="26" customFormat="1" ht="1.1499999999999999" customHeight="1" x14ac:dyDescent="0.25">
      <c r="A48" s="147"/>
      <c r="B48" s="150"/>
      <c r="C48" s="150"/>
      <c r="D48" s="150"/>
      <c r="E48" s="150"/>
      <c r="F48" s="150"/>
      <c r="G48" s="150"/>
      <c r="H48" s="150"/>
      <c r="I48" s="150"/>
      <c r="J48" s="25"/>
    </row>
    <row r="49" spans="1:10" s="26" customFormat="1" ht="1.1499999999999999" customHeight="1" x14ac:dyDescent="0.25">
      <c r="A49" s="147"/>
      <c r="B49" s="150"/>
      <c r="C49" s="150"/>
      <c r="D49" s="150"/>
      <c r="E49" s="150"/>
      <c r="F49" s="150"/>
      <c r="G49" s="150"/>
      <c r="H49" s="150"/>
      <c r="I49" s="150"/>
      <c r="J49" s="25"/>
    </row>
    <row r="50" spans="1:10" s="26" customFormat="1" ht="1.1499999999999999" customHeight="1" x14ac:dyDescent="0.25">
      <c r="A50" s="147"/>
      <c r="B50" s="150"/>
      <c r="C50" s="150"/>
      <c r="D50" s="150"/>
      <c r="E50" s="150"/>
      <c r="F50" s="150"/>
      <c r="G50" s="150"/>
      <c r="H50" s="150"/>
      <c r="I50" s="150"/>
      <c r="J50" s="25"/>
    </row>
    <row r="51" spans="1:10" s="26" customFormat="1" ht="1.1499999999999999" customHeight="1" x14ac:dyDescent="0.25">
      <c r="A51" s="147"/>
      <c r="B51" s="150"/>
      <c r="C51" s="150"/>
      <c r="D51" s="150"/>
      <c r="E51" s="150"/>
      <c r="F51" s="150"/>
      <c r="G51" s="150"/>
      <c r="H51" s="150"/>
      <c r="I51" s="150"/>
      <c r="J51" s="25"/>
    </row>
    <row r="52" spans="1:10" s="26" customFormat="1" ht="1.1499999999999999" customHeight="1" x14ac:dyDescent="0.25">
      <c r="A52" s="147"/>
      <c r="B52" s="150"/>
      <c r="C52" s="150"/>
      <c r="D52" s="150"/>
      <c r="E52" s="150"/>
      <c r="F52" s="150"/>
      <c r="G52" s="150"/>
      <c r="H52" s="150"/>
      <c r="I52" s="150"/>
      <c r="J52" s="25"/>
    </row>
    <row r="53" spans="1:10" s="26" customFormat="1" ht="1.1499999999999999" customHeight="1" x14ac:dyDescent="0.25">
      <c r="A53" s="147"/>
      <c r="B53" s="150"/>
      <c r="C53" s="150"/>
      <c r="D53" s="150"/>
      <c r="E53" s="150"/>
      <c r="F53" s="150"/>
      <c r="G53" s="150"/>
      <c r="H53" s="150"/>
      <c r="I53" s="150"/>
      <c r="J53" s="25"/>
    </row>
    <row r="54" spans="1:10" s="26" customFormat="1" ht="1.1499999999999999" customHeight="1" x14ac:dyDescent="0.25">
      <c r="A54" s="147"/>
      <c r="B54" s="150"/>
      <c r="C54" s="150"/>
      <c r="D54" s="150"/>
      <c r="E54" s="150"/>
      <c r="F54" s="150"/>
      <c r="G54" s="150"/>
      <c r="H54" s="150"/>
      <c r="I54" s="150"/>
      <c r="J54" s="25"/>
    </row>
    <row r="55" spans="1:10" s="26" customFormat="1" ht="1.1499999999999999" customHeight="1" x14ac:dyDescent="0.25">
      <c r="A55" s="147"/>
      <c r="B55" s="150"/>
      <c r="C55" s="150"/>
      <c r="D55" s="150"/>
      <c r="E55" s="150"/>
      <c r="F55" s="150"/>
      <c r="G55" s="150"/>
      <c r="H55" s="150"/>
      <c r="I55" s="150"/>
      <c r="J55" s="25"/>
    </row>
    <row r="56" spans="1:10" ht="1.1499999999999999" customHeight="1" x14ac:dyDescent="0.25">
      <c r="A56" s="148"/>
      <c r="B56" s="151"/>
      <c r="C56" s="151"/>
      <c r="D56" s="151"/>
      <c r="E56" s="151"/>
      <c r="F56" s="151"/>
      <c r="G56" s="151"/>
      <c r="H56" s="151"/>
      <c r="I56" s="151"/>
    </row>
    <row r="57" spans="1:10" ht="33.75" customHeight="1" x14ac:dyDescent="0.25">
      <c r="A57" s="20" t="s">
        <v>40</v>
      </c>
      <c r="B57" s="145" t="s">
        <v>41</v>
      </c>
      <c r="C57" s="145"/>
      <c r="D57" s="145"/>
      <c r="E57" s="145"/>
      <c r="F57" s="145"/>
      <c r="G57" s="145"/>
      <c r="H57" s="20" t="s">
        <v>33</v>
      </c>
      <c r="I57" s="20" t="s">
        <v>34</v>
      </c>
    </row>
    <row r="58" spans="1:10" ht="15" customHeight="1" x14ac:dyDescent="0.25">
      <c r="A58" s="15">
        <v>1</v>
      </c>
      <c r="B58" s="125" t="s">
        <v>42</v>
      </c>
      <c r="C58" s="125"/>
      <c r="D58" s="125"/>
      <c r="E58" s="125"/>
      <c r="F58" s="125"/>
      <c r="G58" s="125"/>
      <c r="H58" s="21">
        <v>0.2</v>
      </c>
      <c r="I58" s="22">
        <f t="shared" ref="I58:I65" si="2">$I$46*H58</f>
        <v>385.27854545454545</v>
      </c>
    </row>
    <row r="59" spans="1:10" ht="15" customHeight="1" x14ac:dyDescent="0.25">
      <c r="A59" s="15">
        <v>2</v>
      </c>
      <c r="B59" s="125" t="s">
        <v>43</v>
      </c>
      <c r="C59" s="125"/>
      <c r="D59" s="125"/>
      <c r="E59" s="125"/>
      <c r="F59" s="125"/>
      <c r="G59" s="125"/>
      <c r="H59" s="21">
        <v>1.4999999999999999E-2</v>
      </c>
      <c r="I59" s="22">
        <f t="shared" si="2"/>
        <v>28.895890909090905</v>
      </c>
    </row>
    <row r="60" spans="1:10" ht="15" customHeight="1" x14ac:dyDescent="0.25">
      <c r="A60" s="15">
        <v>3</v>
      </c>
      <c r="B60" s="125" t="s">
        <v>44</v>
      </c>
      <c r="C60" s="125"/>
      <c r="D60" s="125"/>
      <c r="E60" s="125"/>
      <c r="F60" s="125"/>
      <c r="G60" s="125"/>
      <c r="H60" s="21">
        <v>0.01</v>
      </c>
      <c r="I60" s="22">
        <f t="shared" si="2"/>
        <v>19.263927272727273</v>
      </c>
    </row>
    <row r="61" spans="1:10" ht="15" customHeight="1" x14ac:dyDescent="0.25">
      <c r="A61" s="15">
        <v>4</v>
      </c>
      <c r="B61" s="125" t="s">
        <v>45</v>
      </c>
      <c r="C61" s="125"/>
      <c r="D61" s="125"/>
      <c r="E61" s="125"/>
      <c r="F61" s="125"/>
      <c r="G61" s="125"/>
      <c r="H61" s="21">
        <v>2E-3</v>
      </c>
      <c r="I61" s="22">
        <f t="shared" si="2"/>
        <v>3.8527854545454545</v>
      </c>
    </row>
    <row r="62" spans="1:10" ht="15" customHeight="1" x14ac:dyDescent="0.25">
      <c r="A62" s="15">
        <v>5</v>
      </c>
      <c r="B62" s="125" t="s">
        <v>46</v>
      </c>
      <c r="C62" s="125"/>
      <c r="D62" s="125"/>
      <c r="E62" s="125"/>
      <c r="F62" s="125"/>
      <c r="G62" s="125"/>
      <c r="H62" s="21">
        <v>2.5000000000000001E-2</v>
      </c>
      <c r="I62" s="22">
        <f t="shared" si="2"/>
        <v>48.159818181818181</v>
      </c>
    </row>
    <row r="63" spans="1:10" ht="15" customHeight="1" x14ac:dyDescent="0.25">
      <c r="A63" s="15">
        <v>6</v>
      </c>
      <c r="B63" s="125" t="s">
        <v>47</v>
      </c>
      <c r="C63" s="125"/>
      <c r="D63" s="125"/>
      <c r="E63" s="125"/>
      <c r="F63" s="125"/>
      <c r="G63" s="125"/>
      <c r="H63" s="21">
        <v>0.08</v>
      </c>
      <c r="I63" s="22">
        <f t="shared" si="2"/>
        <v>154.11141818181818</v>
      </c>
    </row>
    <row r="64" spans="1:10" ht="15" customHeight="1" x14ac:dyDescent="0.25">
      <c r="A64" s="15">
        <v>7</v>
      </c>
      <c r="B64" s="125" t="s">
        <v>201</v>
      </c>
      <c r="C64" s="125"/>
      <c r="D64" s="125"/>
      <c r="E64" s="125"/>
      <c r="F64" s="125"/>
      <c r="G64" s="125"/>
      <c r="H64" s="21">
        <v>0.03</v>
      </c>
      <c r="I64" s="22">
        <f t="shared" si="2"/>
        <v>57.791781818181811</v>
      </c>
    </row>
    <row r="65" spans="1:10" ht="15" customHeight="1" x14ac:dyDescent="0.25">
      <c r="A65" s="15">
        <v>8</v>
      </c>
      <c r="B65" s="125" t="s">
        <v>48</v>
      </c>
      <c r="C65" s="125"/>
      <c r="D65" s="125"/>
      <c r="E65" s="125"/>
      <c r="F65" s="125"/>
      <c r="G65" s="125"/>
      <c r="H65" s="21">
        <v>6.0000000000000001E-3</v>
      </c>
      <c r="I65" s="22">
        <f t="shared" si="2"/>
        <v>11.558356363636364</v>
      </c>
    </row>
    <row r="66" spans="1:10" s="26" customFormat="1" ht="15" customHeight="1" x14ac:dyDescent="0.25">
      <c r="A66" s="141" t="s">
        <v>49</v>
      </c>
      <c r="B66" s="141"/>
      <c r="C66" s="141"/>
      <c r="D66" s="141"/>
      <c r="E66" s="141"/>
      <c r="F66" s="141"/>
      <c r="G66" s="141"/>
      <c r="H66" s="23">
        <f>SUM(H58:H65)</f>
        <v>0.3680000000000001</v>
      </c>
      <c r="I66" s="24">
        <f>SUM(I58:I65)</f>
        <v>708.91252363636363</v>
      </c>
      <c r="J66" s="25"/>
    </row>
    <row r="67" spans="1:10" ht="15" customHeight="1" x14ac:dyDescent="0.25">
      <c r="A67" s="146" t="s">
        <v>200</v>
      </c>
      <c r="B67" s="152" t="s">
        <v>50</v>
      </c>
      <c r="C67" s="152"/>
      <c r="D67" s="152"/>
      <c r="E67" s="152"/>
      <c r="F67" s="152"/>
      <c r="G67" s="152"/>
      <c r="H67" s="152"/>
      <c r="I67" s="152"/>
    </row>
    <row r="68" spans="1:10" ht="30.75" customHeight="1" x14ac:dyDescent="0.25">
      <c r="A68" s="148"/>
      <c r="B68" s="153" t="s">
        <v>51</v>
      </c>
      <c r="C68" s="153"/>
      <c r="D68" s="153"/>
      <c r="E68" s="153"/>
      <c r="F68" s="153"/>
      <c r="G68" s="153"/>
      <c r="H68" s="153"/>
      <c r="I68" s="153"/>
    </row>
    <row r="69" spans="1:10" ht="33.75" customHeight="1" x14ac:dyDescent="0.25">
      <c r="A69" s="20" t="s">
        <v>52</v>
      </c>
      <c r="B69" s="154" t="s">
        <v>53</v>
      </c>
      <c r="C69" s="154"/>
      <c r="D69" s="154"/>
      <c r="E69" s="154"/>
      <c r="F69" s="154"/>
      <c r="G69" s="154"/>
      <c r="H69" s="105" t="s">
        <v>33</v>
      </c>
      <c r="I69" s="105" t="s">
        <v>34</v>
      </c>
    </row>
    <row r="70" spans="1:10" ht="15" customHeight="1" x14ac:dyDescent="0.25">
      <c r="A70" s="15">
        <v>1</v>
      </c>
      <c r="B70" s="125" t="s">
        <v>54</v>
      </c>
      <c r="C70" s="125"/>
      <c r="D70" s="125"/>
      <c r="E70" s="125"/>
      <c r="F70" s="125"/>
      <c r="G70" s="125"/>
      <c r="H70" s="21">
        <v>0.119314</v>
      </c>
      <c r="I70" s="22">
        <f t="shared" ref="I70:I77" si="3">$I$46*H70</f>
        <v>229.84562186181816</v>
      </c>
    </row>
    <row r="71" spans="1:10" ht="15" customHeight="1" x14ac:dyDescent="0.25">
      <c r="A71" s="15">
        <v>2</v>
      </c>
      <c r="B71" s="125" t="s">
        <v>202</v>
      </c>
      <c r="C71" s="125"/>
      <c r="D71" s="125"/>
      <c r="E71" s="125"/>
      <c r="F71" s="125"/>
      <c r="G71" s="125"/>
      <c r="H71" s="21">
        <v>2.0479000000000001E-2</v>
      </c>
      <c r="I71" s="22">
        <f t="shared" si="3"/>
        <v>39.450596661818182</v>
      </c>
    </row>
    <row r="72" spans="1:10" ht="15" customHeight="1" x14ac:dyDescent="0.25">
      <c r="A72" s="15">
        <v>3</v>
      </c>
      <c r="B72" s="125" t="s">
        <v>181</v>
      </c>
      <c r="C72" s="125"/>
      <c r="D72" s="125"/>
      <c r="E72" s="125"/>
      <c r="F72" s="125"/>
      <c r="G72" s="125"/>
      <c r="H72" s="21">
        <v>1.2123E-2</v>
      </c>
      <c r="I72" s="22">
        <f t="shared" si="3"/>
        <v>23.353659032727272</v>
      </c>
    </row>
    <row r="73" spans="1:10" ht="15" customHeight="1" x14ac:dyDescent="0.25">
      <c r="A73" s="15">
        <v>4</v>
      </c>
      <c r="B73" s="125" t="s">
        <v>55</v>
      </c>
      <c r="C73" s="125"/>
      <c r="D73" s="125"/>
      <c r="E73" s="125"/>
      <c r="F73" s="125"/>
      <c r="G73" s="125"/>
      <c r="H73" s="21">
        <v>1.1436E-2</v>
      </c>
      <c r="I73" s="22">
        <f t="shared" si="3"/>
        <v>22.030227229090908</v>
      </c>
    </row>
    <row r="74" spans="1:10" ht="15" customHeight="1" x14ac:dyDescent="0.25">
      <c r="A74" s="15">
        <v>5</v>
      </c>
      <c r="B74" s="125" t="s">
        <v>56</v>
      </c>
      <c r="C74" s="125"/>
      <c r="D74" s="125"/>
      <c r="E74" s="125"/>
      <c r="F74" s="125"/>
      <c r="G74" s="125"/>
      <c r="H74" s="21">
        <v>1.74E-4</v>
      </c>
      <c r="I74" s="22">
        <f t="shared" si="3"/>
        <v>0.33519233454545455</v>
      </c>
    </row>
    <row r="75" spans="1:10" ht="15" customHeight="1" x14ac:dyDescent="0.25">
      <c r="A75" s="15">
        <v>6</v>
      </c>
      <c r="B75" s="125" t="s">
        <v>57</v>
      </c>
      <c r="C75" s="125"/>
      <c r="D75" s="125"/>
      <c r="E75" s="125"/>
      <c r="F75" s="125"/>
      <c r="G75" s="125"/>
      <c r="H75" s="21">
        <v>4.4200000000000001E-4</v>
      </c>
      <c r="I75" s="22">
        <f t="shared" si="3"/>
        <v>0.85146558545454543</v>
      </c>
    </row>
    <row r="76" spans="1:10" ht="15" customHeight="1" x14ac:dyDescent="0.25">
      <c r="A76" s="15">
        <v>7</v>
      </c>
      <c r="B76" s="125" t="s">
        <v>58</v>
      </c>
      <c r="C76" s="125"/>
      <c r="D76" s="125"/>
      <c r="E76" s="125"/>
      <c r="F76" s="125"/>
      <c r="G76" s="125"/>
      <c r="H76" s="21">
        <v>1.85E-4</v>
      </c>
      <c r="I76" s="22">
        <f t="shared" si="3"/>
        <v>0.35638265454545454</v>
      </c>
    </row>
    <row r="77" spans="1:10" ht="15" customHeight="1" x14ac:dyDescent="0.25">
      <c r="A77" s="15">
        <v>8</v>
      </c>
      <c r="B77" s="125" t="s">
        <v>59</v>
      </c>
      <c r="C77" s="125"/>
      <c r="D77" s="125"/>
      <c r="E77" s="125"/>
      <c r="F77" s="125"/>
      <c r="G77" s="125"/>
      <c r="H77" s="21">
        <v>9.0789999999999996E-2</v>
      </c>
      <c r="I77" s="22">
        <f t="shared" si="3"/>
        <v>174.89719570909088</v>
      </c>
    </row>
    <row r="78" spans="1:10" s="26" customFormat="1" ht="15" customHeight="1" x14ac:dyDescent="0.25">
      <c r="A78" s="141" t="s">
        <v>60</v>
      </c>
      <c r="B78" s="141"/>
      <c r="C78" s="141"/>
      <c r="D78" s="141"/>
      <c r="E78" s="141"/>
      <c r="F78" s="141"/>
      <c r="G78" s="141"/>
      <c r="H78" s="23">
        <f>SUM(H70:H77)</f>
        <v>0.25494299999999998</v>
      </c>
      <c r="I78" s="24">
        <f>SUM(I70:I77)</f>
        <v>491.12034106909084</v>
      </c>
      <c r="J78" s="25"/>
    </row>
    <row r="79" spans="1:10" ht="11.25" customHeight="1" x14ac:dyDescent="0.25">
      <c r="A79" s="27" t="s">
        <v>61</v>
      </c>
      <c r="B79" s="152" t="s">
        <v>62</v>
      </c>
      <c r="C79" s="152"/>
      <c r="D79" s="152"/>
      <c r="E79" s="152"/>
      <c r="F79" s="152"/>
      <c r="G79" s="152"/>
      <c r="H79" s="152"/>
      <c r="I79" s="152"/>
    </row>
    <row r="80" spans="1:10" ht="15" customHeight="1" x14ac:dyDescent="0.25">
      <c r="A80" s="27" t="s">
        <v>63</v>
      </c>
      <c r="B80" s="153" t="s">
        <v>64</v>
      </c>
      <c r="C80" s="153"/>
      <c r="D80" s="153"/>
      <c r="E80" s="153"/>
      <c r="F80" s="153"/>
      <c r="G80" s="153"/>
      <c r="H80" s="153"/>
      <c r="I80" s="153"/>
    </row>
    <row r="81" spans="1:11" ht="33.75" customHeight="1" x14ac:dyDescent="0.25">
      <c r="A81" s="20" t="s">
        <v>65</v>
      </c>
      <c r="B81" s="145" t="s">
        <v>66</v>
      </c>
      <c r="C81" s="145"/>
      <c r="D81" s="145"/>
      <c r="E81" s="145"/>
      <c r="F81" s="145"/>
      <c r="G81" s="145"/>
      <c r="H81" s="20" t="s">
        <v>33</v>
      </c>
      <c r="I81" s="20" t="s">
        <v>34</v>
      </c>
    </row>
    <row r="82" spans="1:11" ht="15" customHeight="1" x14ac:dyDescent="0.25">
      <c r="A82" s="15">
        <v>1</v>
      </c>
      <c r="B82" s="125" t="s">
        <v>67</v>
      </c>
      <c r="C82" s="125"/>
      <c r="D82" s="125"/>
      <c r="E82" s="125"/>
      <c r="F82" s="125"/>
      <c r="G82" s="125"/>
      <c r="H82" s="21">
        <v>4.8321000000000003E-2</v>
      </c>
      <c r="I82" s="22">
        <f>$I$46*H82</f>
        <v>93.085222974545459</v>
      </c>
    </row>
    <row r="83" spans="1:11" ht="15" customHeight="1" x14ac:dyDescent="0.25">
      <c r="A83" s="15">
        <v>2</v>
      </c>
      <c r="B83" s="125" t="s">
        <v>68</v>
      </c>
      <c r="C83" s="125"/>
      <c r="D83" s="125"/>
      <c r="E83" s="125"/>
      <c r="F83" s="125"/>
      <c r="G83" s="125"/>
      <c r="H83" s="21">
        <v>3.5109999999999998E-3</v>
      </c>
      <c r="I83" s="22">
        <f>$I$46*H83</f>
        <v>6.763564865454545</v>
      </c>
    </row>
    <row r="84" spans="1:11" ht="15" customHeight="1" x14ac:dyDescent="0.25">
      <c r="A84" s="15">
        <v>3</v>
      </c>
      <c r="B84" s="125" t="s">
        <v>69</v>
      </c>
      <c r="C84" s="125"/>
      <c r="D84" s="125"/>
      <c r="E84" s="125"/>
      <c r="F84" s="125"/>
      <c r="G84" s="125"/>
      <c r="H84" s="21">
        <v>1.9328000000000001E-2</v>
      </c>
      <c r="I84" s="22">
        <f>$I$46*H84</f>
        <v>37.233318632727276</v>
      </c>
    </row>
    <row r="85" spans="1:11" s="26" customFormat="1" ht="15" customHeight="1" x14ac:dyDescent="0.25">
      <c r="A85" s="141" t="s">
        <v>70</v>
      </c>
      <c r="B85" s="141"/>
      <c r="C85" s="141"/>
      <c r="D85" s="141"/>
      <c r="E85" s="141"/>
      <c r="F85" s="141"/>
      <c r="G85" s="141"/>
      <c r="H85" s="23">
        <f>SUM(H82:H84)</f>
        <v>7.1160000000000001E-2</v>
      </c>
      <c r="I85" s="24">
        <f>SUM(I82:I84)</f>
        <v>137.08210647272728</v>
      </c>
      <c r="J85" s="25"/>
    </row>
    <row r="86" spans="1:11" ht="4.5" customHeight="1" x14ac:dyDescent="0.25"/>
    <row r="87" spans="1:11" ht="33.75" customHeight="1" x14ac:dyDescent="0.25">
      <c r="A87" s="20" t="s">
        <v>71</v>
      </c>
      <c r="B87" s="145" t="s">
        <v>72</v>
      </c>
      <c r="C87" s="145"/>
      <c r="D87" s="145"/>
      <c r="E87" s="145"/>
      <c r="F87" s="145"/>
      <c r="G87" s="145"/>
      <c r="H87" s="20" t="s">
        <v>33</v>
      </c>
      <c r="I87" s="20" t="s">
        <v>34</v>
      </c>
    </row>
    <row r="88" spans="1:11" ht="15" customHeight="1" x14ac:dyDescent="0.25">
      <c r="A88" s="15">
        <v>1</v>
      </c>
      <c r="B88" s="125" t="s">
        <v>73</v>
      </c>
      <c r="C88" s="125"/>
      <c r="D88" s="125"/>
      <c r="E88" s="125"/>
      <c r="F88" s="125"/>
      <c r="G88" s="125"/>
      <c r="H88" s="21">
        <f>(H66*H78)</f>
        <v>9.3819024000000015E-2</v>
      </c>
      <c r="I88" s="22">
        <f>$I$46*H88</f>
        <v>180.73228551342547</v>
      </c>
    </row>
    <row r="89" spans="1:11" s="26" customFormat="1" ht="15" customHeight="1" x14ac:dyDescent="0.25">
      <c r="A89" s="141" t="s">
        <v>74</v>
      </c>
      <c r="B89" s="141"/>
      <c r="C89" s="141"/>
      <c r="D89" s="141"/>
      <c r="E89" s="141"/>
      <c r="F89" s="141"/>
      <c r="G89" s="141"/>
      <c r="H89" s="23">
        <f>SUM(H88:H88)</f>
        <v>9.3819024000000015E-2</v>
      </c>
      <c r="I89" s="24">
        <f>I88</f>
        <v>180.73228551342547</v>
      </c>
      <c r="J89" s="25"/>
      <c r="K89" s="28"/>
    </row>
    <row r="90" spans="1:11" ht="4.5" customHeight="1" x14ac:dyDescent="0.25">
      <c r="J90" s="29"/>
    </row>
    <row r="91" spans="1:11" s="26" customFormat="1" ht="12" customHeight="1" x14ac:dyDescent="0.25">
      <c r="A91" s="155" t="s">
        <v>170</v>
      </c>
      <c r="B91" s="155"/>
      <c r="C91" s="155"/>
      <c r="D91" s="155"/>
      <c r="E91" s="155"/>
      <c r="F91" s="155"/>
      <c r="G91" s="155"/>
      <c r="H91" s="30">
        <f>H66+H78+H85+H89</f>
        <v>0.787922024</v>
      </c>
      <c r="I91" s="31">
        <f>I66+I78+I85+I89</f>
        <v>1517.8472566916071</v>
      </c>
      <c r="J91" s="25"/>
    </row>
    <row r="92" spans="1:11" ht="4.5" customHeight="1" x14ac:dyDescent="0.25"/>
    <row r="93" spans="1:11" ht="33.75" customHeight="1" x14ac:dyDescent="0.25">
      <c r="A93" s="20" t="s">
        <v>75</v>
      </c>
      <c r="B93" s="145" t="s">
        <v>76</v>
      </c>
      <c r="C93" s="145"/>
      <c r="D93" s="145"/>
      <c r="E93" s="145"/>
      <c r="F93" s="145"/>
      <c r="G93" s="145"/>
      <c r="H93" s="20" t="s">
        <v>33</v>
      </c>
      <c r="I93" s="20" t="s">
        <v>34</v>
      </c>
    </row>
    <row r="94" spans="1:11" ht="15" customHeight="1" x14ac:dyDescent="0.25">
      <c r="A94" s="15">
        <v>1</v>
      </c>
      <c r="B94" s="125" t="s">
        <v>18</v>
      </c>
      <c r="C94" s="125"/>
      <c r="D94" s="125"/>
      <c r="E94" s="125"/>
      <c r="F94" s="125"/>
      <c r="G94" s="125"/>
      <c r="H94" s="21">
        <f t="shared" ref="H94:H101" si="4">I94/$I$46</f>
        <v>0.25114972308110495</v>
      </c>
      <c r="I94" s="22">
        <f>I114</f>
        <v>483.81299999999999</v>
      </c>
    </row>
    <row r="95" spans="1:11" ht="15" customHeight="1" x14ac:dyDescent="0.25">
      <c r="A95" s="15">
        <f>A94+1</f>
        <v>2</v>
      </c>
      <c r="B95" s="125" t="s">
        <v>19</v>
      </c>
      <c r="C95" s="125"/>
      <c r="D95" s="125"/>
      <c r="E95" s="125"/>
      <c r="F95" s="125"/>
      <c r="G95" s="125"/>
      <c r="H95" s="21">
        <f t="shared" si="4"/>
        <v>0</v>
      </c>
      <c r="I95" s="22">
        <f>I110</f>
        <v>0</v>
      </c>
    </row>
    <row r="96" spans="1:11" ht="15" customHeight="1" x14ac:dyDescent="0.25">
      <c r="A96" s="15">
        <f t="shared" ref="A96:A98" si="5">A95+1</f>
        <v>3</v>
      </c>
      <c r="B96" s="158" t="s">
        <v>164</v>
      </c>
      <c r="C96" s="159"/>
      <c r="D96" s="159"/>
      <c r="E96" s="159"/>
      <c r="F96" s="159"/>
      <c r="G96" s="160"/>
      <c r="H96" s="21">
        <f t="shared" si="4"/>
        <v>0</v>
      </c>
      <c r="I96" s="22">
        <v>0</v>
      </c>
    </row>
    <row r="97" spans="1:10" ht="15" customHeight="1" x14ac:dyDescent="0.25">
      <c r="A97" s="15">
        <f t="shared" si="5"/>
        <v>4</v>
      </c>
      <c r="B97" s="125" t="s">
        <v>77</v>
      </c>
      <c r="C97" s="125"/>
      <c r="D97" s="125"/>
      <c r="E97" s="125"/>
      <c r="F97" s="125"/>
      <c r="G97" s="125"/>
      <c r="H97" s="21">
        <f t="shared" si="4"/>
        <v>7.1055274295055482E-2</v>
      </c>
      <c r="I97" s="22">
        <f>I106</f>
        <v>136.88036363636363</v>
      </c>
    </row>
    <row r="98" spans="1:10" ht="15" customHeight="1" x14ac:dyDescent="0.25">
      <c r="A98" s="15">
        <f t="shared" si="5"/>
        <v>5</v>
      </c>
      <c r="B98" s="125" t="s">
        <v>78</v>
      </c>
      <c r="C98" s="125"/>
      <c r="D98" s="125"/>
      <c r="E98" s="125"/>
      <c r="F98" s="125"/>
      <c r="G98" s="125"/>
      <c r="H98" s="21">
        <f t="shared" si="4"/>
        <v>0</v>
      </c>
      <c r="I98" s="22">
        <f>IF(I28="Não aplicável",0,((I10/H10)*1.5*I28))</f>
        <v>0</v>
      </c>
    </row>
    <row r="99" spans="1:10" ht="15" customHeight="1" x14ac:dyDescent="0.25">
      <c r="A99" s="15">
        <v>6</v>
      </c>
      <c r="B99" s="125" t="s">
        <v>192</v>
      </c>
      <c r="C99" s="125"/>
      <c r="D99" s="125"/>
      <c r="E99" s="125"/>
      <c r="F99" s="125"/>
      <c r="G99" s="125"/>
      <c r="H99" s="21">
        <f>I99/$I$46</f>
        <v>4.1528395984581641E-2</v>
      </c>
      <c r="I99" s="22">
        <f>IF(I21="Não aplicável",0,I21)</f>
        <v>80</v>
      </c>
    </row>
    <row r="100" spans="1:10" ht="15" customHeight="1" x14ac:dyDescent="0.25">
      <c r="A100" s="15">
        <v>7</v>
      </c>
      <c r="B100" s="125" t="s">
        <v>193</v>
      </c>
      <c r="C100" s="125"/>
      <c r="D100" s="125"/>
      <c r="E100" s="125"/>
      <c r="F100" s="125"/>
      <c r="G100" s="125"/>
      <c r="H100" s="21">
        <f>I100/$I$46</f>
        <v>1.3247558319081544E-2</v>
      </c>
      <c r="I100" s="22">
        <f>IF(I22="Não aplicável",0,I22)</f>
        <v>25.52</v>
      </c>
    </row>
    <row r="101" spans="1:10" ht="15" customHeight="1" x14ac:dyDescent="0.25">
      <c r="A101" s="15">
        <v>8</v>
      </c>
      <c r="B101" s="125" t="s">
        <v>79</v>
      </c>
      <c r="C101" s="125"/>
      <c r="D101" s="125"/>
      <c r="E101" s="125"/>
      <c r="F101" s="125"/>
      <c r="G101" s="125"/>
      <c r="H101" s="21">
        <f t="shared" si="4"/>
        <v>0</v>
      </c>
      <c r="I101" s="22">
        <f>IF(I23="Não aplicável",0,I23)</f>
        <v>0</v>
      </c>
    </row>
    <row r="102" spans="1:10" ht="15" customHeight="1" x14ac:dyDescent="0.25">
      <c r="A102" s="141" t="s">
        <v>80</v>
      </c>
      <c r="B102" s="141"/>
      <c r="C102" s="141"/>
      <c r="D102" s="141"/>
      <c r="E102" s="141"/>
      <c r="F102" s="141"/>
      <c r="G102" s="141"/>
      <c r="H102" s="23">
        <f>SUM(H94:H101)</f>
        <v>0.37698095167982359</v>
      </c>
      <c r="I102" s="24">
        <f>SUM(I94:I101)</f>
        <v>726.21336363636362</v>
      </c>
      <c r="J102" s="32"/>
    </row>
    <row r="103" spans="1:10" ht="18" customHeight="1" x14ac:dyDescent="0.25">
      <c r="A103" s="27" t="s">
        <v>81</v>
      </c>
      <c r="B103" s="156" t="s">
        <v>82</v>
      </c>
      <c r="C103" s="156"/>
      <c r="D103" s="156"/>
      <c r="E103" s="156"/>
      <c r="F103" s="156"/>
      <c r="G103" s="156"/>
      <c r="H103" s="33"/>
      <c r="I103" s="34"/>
    </row>
    <row r="104" spans="1:10" ht="15" customHeight="1" x14ac:dyDescent="0.25">
      <c r="A104" s="157" t="s">
        <v>83</v>
      </c>
      <c r="B104" s="157"/>
      <c r="C104" s="157"/>
      <c r="D104" s="157"/>
      <c r="E104" s="157"/>
      <c r="F104" s="157"/>
      <c r="G104" s="157"/>
      <c r="H104" s="157"/>
      <c r="I104" s="157"/>
    </row>
    <row r="105" spans="1:10" ht="24" customHeight="1" x14ac:dyDescent="0.25">
      <c r="A105" s="139" t="s">
        <v>84</v>
      </c>
      <c r="B105" s="139"/>
      <c r="C105" s="15" t="s">
        <v>85</v>
      </c>
      <c r="D105" s="15" t="s">
        <v>86</v>
      </c>
      <c r="E105" s="15" t="s">
        <v>87</v>
      </c>
      <c r="F105" s="15" t="s">
        <v>88</v>
      </c>
      <c r="G105" s="15" t="s">
        <v>89</v>
      </c>
      <c r="H105" s="21" t="s">
        <v>90</v>
      </c>
      <c r="I105" s="22" t="s">
        <v>91</v>
      </c>
    </row>
    <row r="106" spans="1:10" ht="15" customHeight="1" x14ac:dyDescent="0.25">
      <c r="A106" s="163">
        <f>IF(I12="Não aplicável",0,I12)</f>
        <v>5.3</v>
      </c>
      <c r="B106" s="163"/>
      <c r="C106" s="15">
        <f>IF(I13="Não aplicável",0,I13)</f>
        <v>22</v>
      </c>
      <c r="D106" s="15">
        <v>2</v>
      </c>
      <c r="E106" s="35">
        <f>A106*C106*D106</f>
        <v>233.2</v>
      </c>
      <c r="F106" s="35">
        <f>I38</f>
        <v>1605.3272727272727</v>
      </c>
      <c r="G106" s="36">
        <f>IF(I14="Não aplicável",0,I14)</f>
        <v>0.06</v>
      </c>
      <c r="H106" s="35">
        <f>F106*G106</f>
        <v>96.319636363636363</v>
      </c>
      <c r="I106" s="22">
        <f>IF((E106-H106)&gt;0,E106-H106,0)</f>
        <v>136.88036363636363</v>
      </c>
    </row>
    <row r="107" spans="1:10" ht="3.75" customHeight="1" x14ac:dyDescent="0.25">
      <c r="A107" s="37"/>
      <c r="E107" s="32"/>
      <c r="F107" s="32"/>
      <c r="G107" s="38"/>
      <c r="H107" s="32"/>
      <c r="I107" s="39"/>
    </row>
    <row r="108" spans="1:10" ht="15" customHeight="1" x14ac:dyDescent="0.25">
      <c r="A108" s="157" t="s">
        <v>92</v>
      </c>
      <c r="B108" s="157"/>
      <c r="C108" s="157"/>
      <c r="D108" s="157"/>
      <c r="E108" s="157"/>
      <c r="F108" s="157"/>
      <c r="G108" s="157"/>
      <c r="H108" s="157"/>
      <c r="I108" s="157"/>
    </row>
    <row r="109" spans="1:10" ht="23.25" customHeight="1" x14ac:dyDescent="0.25">
      <c r="A109" s="139" t="s">
        <v>84</v>
      </c>
      <c r="B109" s="139"/>
      <c r="C109" s="15" t="s">
        <v>93</v>
      </c>
      <c r="D109" s="15" t="s">
        <v>86</v>
      </c>
      <c r="E109" s="15" t="s">
        <v>87</v>
      </c>
      <c r="F109" s="15" t="s">
        <v>88</v>
      </c>
      <c r="G109" s="15" t="s">
        <v>89</v>
      </c>
      <c r="H109" s="21" t="s">
        <v>90</v>
      </c>
      <c r="I109" s="22" t="s">
        <v>91</v>
      </c>
    </row>
    <row r="110" spans="1:10" ht="15" customHeight="1" x14ac:dyDescent="0.25">
      <c r="A110" s="161">
        <f>IF(I18="Não aplicável",0,I18)</f>
        <v>0</v>
      </c>
      <c r="B110" s="161"/>
      <c r="C110" s="40">
        <f>IF(I19="Não aplicável",0,I19)</f>
        <v>0</v>
      </c>
      <c r="D110" s="15">
        <v>1</v>
      </c>
      <c r="E110" s="35">
        <f>A110*C110*D110</f>
        <v>0</v>
      </c>
      <c r="F110" s="35">
        <f>E110</f>
        <v>0</v>
      </c>
      <c r="G110" s="41">
        <f>IF(I20="Não aplicável",0,I20)</f>
        <v>0</v>
      </c>
      <c r="H110" s="35">
        <f>F110*G110</f>
        <v>0</v>
      </c>
      <c r="I110" s="22">
        <f>E110-H110</f>
        <v>0</v>
      </c>
    </row>
    <row r="111" spans="1:10" ht="4.5" customHeight="1" x14ac:dyDescent="0.25">
      <c r="A111" s="42"/>
      <c r="B111" s="42"/>
      <c r="C111" s="42"/>
      <c r="D111" s="42"/>
      <c r="E111" s="25"/>
      <c r="F111" s="25"/>
      <c r="G111" s="43"/>
      <c r="H111" s="25"/>
      <c r="I111" s="44"/>
    </row>
    <row r="112" spans="1:10" ht="15" customHeight="1" x14ac:dyDescent="0.25">
      <c r="A112" s="164" t="s">
        <v>163</v>
      </c>
      <c r="B112" s="165"/>
      <c r="C112" s="165"/>
      <c r="D112" s="165"/>
      <c r="E112" s="165"/>
      <c r="F112" s="166" t="str">
        <f>A15</f>
        <v xml:space="preserve">Auxílio Alimentação </v>
      </c>
      <c r="G112" s="166"/>
      <c r="H112" s="166"/>
      <c r="I112" s="167"/>
    </row>
    <row r="113" spans="1:12" ht="23.25" customHeight="1" x14ac:dyDescent="0.25">
      <c r="A113" s="138" t="s">
        <v>84</v>
      </c>
      <c r="B113" s="138"/>
      <c r="C113" s="71" t="s">
        <v>93</v>
      </c>
      <c r="D113" s="71" t="s">
        <v>86</v>
      </c>
      <c r="E113" s="71" t="s">
        <v>87</v>
      </c>
      <c r="F113" s="71" t="s">
        <v>88</v>
      </c>
      <c r="G113" s="71" t="s">
        <v>89</v>
      </c>
      <c r="H113" s="69" t="str">
        <f>H105</f>
        <v>Valor desconto</v>
      </c>
      <c r="I113" s="70" t="s">
        <v>91</v>
      </c>
    </row>
    <row r="114" spans="1:12" ht="15" customHeight="1" x14ac:dyDescent="0.25">
      <c r="A114" s="161">
        <f>IF(I15="Não aplicável",0,I15)</f>
        <v>27.15</v>
      </c>
      <c r="B114" s="161"/>
      <c r="C114" s="40">
        <f>IF(I16="Não aplicável",0,I16)</f>
        <v>22</v>
      </c>
      <c r="D114" s="15">
        <v>1</v>
      </c>
      <c r="E114" s="35">
        <f>A114*C114*D114</f>
        <v>597.29999999999995</v>
      </c>
      <c r="F114" s="35">
        <f>E114</f>
        <v>597.29999999999995</v>
      </c>
      <c r="G114" s="41">
        <f>IF(I17="Não aplicável",0,I17)</f>
        <v>0.19</v>
      </c>
      <c r="H114" s="35">
        <f>F114*G114</f>
        <v>113.48699999999999</v>
      </c>
      <c r="I114" s="22">
        <f>E114-H114</f>
        <v>483.81299999999999</v>
      </c>
    </row>
    <row r="115" spans="1:12" ht="4.5" customHeight="1" x14ac:dyDescent="0.25"/>
    <row r="116" spans="1:12" ht="12" customHeight="1" x14ac:dyDescent="0.25">
      <c r="A116" s="162" t="s">
        <v>94</v>
      </c>
      <c r="B116" s="162"/>
      <c r="C116" s="162"/>
      <c r="D116" s="162"/>
      <c r="E116" s="162"/>
      <c r="F116" s="162"/>
      <c r="G116" s="162"/>
      <c r="H116" s="45">
        <f>H46+H91+H102</f>
        <v>2.1649029756798237</v>
      </c>
      <c r="I116" s="46">
        <f>I46+I91+I102</f>
        <v>4170.4533476006973</v>
      </c>
      <c r="J116" s="32"/>
      <c r="L116" s="32"/>
    </row>
    <row r="117" spans="1:12" s="51" customFormat="1" ht="4.5" customHeight="1" x14ac:dyDescent="0.25">
      <c r="A117" s="47"/>
      <c r="B117" s="47"/>
      <c r="C117" s="47"/>
      <c r="D117" s="47"/>
      <c r="E117" s="47"/>
      <c r="F117" s="47"/>
      <c r="G117" s="47"/>
      <c r="H117" s="48"/>
      <c r="I117" s="49"/>
      <c r="J117" s="50"/>
      <c r="L117" s="50"/>
    </row>
    <row r="118" spans="1:12" ht="11.25" customHeight="1" x14ac:dyDescent="0.25">
      <c r="A118" s="144" t="s">
        <v>95</v>
      </c>
      <c r="B118" s="144"/>
      <c r="C118" s="144"/>
      <c r="D118" s="144"/>
      <c r="E118" s="144"/>
      <c r="F118" s="144"/>
      <c r="G118" s="144"/>
      <c r="H118" s="144"/>
      <c r="I118" s="144"/>
    </row>
    <row r="119" spans="1:12" ht="33.75" customHeight="1" x14ac:dyDescent="0.25">
      <c r="A119" s="20" t="s">
        <v>31</v>
      </c>
      <c r="B119" s="145" t="s">
        <v>96</v>
      </c>
      <c r="C119" s="145"/>
      <c r="D119" s="145"/>
      <c r="E119" s="145"/>
      <c r="F119" s="145"/>
      <c r="G119" s="145"/>
      <c r="H119" s="20" t="s">
        <v>33</v>
      </c>
      <c r="I119" s="20" t="s">
        <v>34</v>
      </c>
    </row>
    <row r="120" spans="1:12" ht="15" customHeight="1" x14ac:dyDescent="0.25">
      <c r="A120" s="15">
        <v>1</v>
      </c>
      <c r="B120" s="125" t="s">
        <v>97</v>
      </c>
      <c r="C120" s="125"/>
      <c r="D120" s="125"/>
      <c r="E120" s="125"/>
      <c r="F120" s="125"/>
      <c r="G120" s="125"/>
      <c r="H120" s="21">
        <f t="shared" ref="H120:H126" si="6">I120/$I$132</f>
        <v>0</v>
      </c>
      <c r="I120" s="22">
        <v>0</v>
      </c>
    </row>
    <row r="121" spans="1:12" ht="15" customHeight="1" x14ac:dyDescent="0.25">
      <c r="A121" s="15">
        <v>2</v>
      </c>
      <c r="B121" s="124" t="s">
        <v>98</v>
      </c>
      <c r="C121" s="124"/>
      <c r="D121" s="124"/>
      <c r="E121" s="124"/>
      <c r="F121" s="124"/>
      <c r="G121" s="124"/>
      <c r="H121" s="21">
        <f t="shared" si="6"/>
        <v>0</v>
      </c>
      <c r="I121" s="22">
        <v>0</v>
      </c>
    </row>
    <row r="122" spans="1:12" ht="15" customHeight="1" x14ac:dyDescent="0.25">
      <c r="A122" s="15">
        <v>3</v>
      </c>
      <c r="B122" s="125" t="s">
        <v>99</v>
      </c>
      <c r="C122" s="125"/>
      <c r="D122" s="125"/>
      <c r="E122" s="125"/>
      <c r="F122" s="125"/>
      <c r="G122" s="125"/>
      <c r="H122" s="21">
        <f t="shared" si="6"/>
        <v>0</v>
      </c>
      <c r="I122" s="22">
        <v>0</v>
      </c>
    </row>
    <row r="123" spans="1:12" ht="15" customHeight="1" x14ac:dyDescent="0.25">
      <c r="A123" s="15">
        <v>4</v>
      </c>
      <c r="B123" s="125" t="s">
        <v>177</v>
      </c>
      <c r="C123" s="125"/>
      <c r="D123" s="125"/>
      <c r="E123" s="125"/>
      <c r="F123" s="125"/>
      <c r="G123" s="125"/>
      <c r="H123" s="21">
        <f t="shared" si="6"/>
        <v>0</v>
      </c>
      <c r="I123" s="22">
        <f>IF(F130=20%,G130,0)</f>
        <v>0</v>
      </c>
    </row>
    <row r="124" spans="1:12" ht="15" customHeight="1" x14ac:dyDescent="0.25">
      <c r="A124" s="15">
        <v>5</v>
      </c>
      <c r="B124" s="125" t="s">
        <v>179</v>
      </c>
      <c r="C124" s="125"/>
      <c r="D124" s="125"/>
      <c r="E124" s="125"/>
      <c r="F124" s="125"/>
      <c r="G124" s="125"/>
      <c r="H124" s="21">
        <f t="shared" si="6"/>
        <v>0</v>
      </c>
      <c r="I124" s="22">
        <v>0</v>
      </c>
    </row>
    <row r="125" spans="1:12" ht="15" customHeight="1" x14ac:dyDescent="0.25">
      <c r="A125" s="15">
        <v>6</v>
      </c>
      <c r="B125" s="125" t="s">
        <v>178</v>
      </c>
      <c r="C125" s="125"/>
      <c r="D125" s="125"/>
      <c r="E125" s="125"/>
      <c r="F125" s="125"/>
      <c r="G125" s="125"/>
      <c r="H125" s="21">
        <f t="shared" si="6"/>
        <v>0</v>
      </c>
      <c r="I125" s="22">
        <v>0</v>
      </c>
    </row>
    <row r="126" spans="1:12" ht="15" customHeight="1" x14ac:dyDescent="0.25">
      <c r="A126" s="15">
        <v>7</v>
      </c>
      <c r="B126" s="125" t="s">
        <v>100</v>
      </c>
      <c r="C126" s="125"/>
      <c r="D126" s="125"/>
      <c r="E126" s="125"/>
      <c r="F126" s="125"/>
      <c r="G126" s="125"/>
      <c r="H126" s="21">
        <f t="shared" si="6"/>
        <v>0</v>
      </c>
      <c r="I126" s="22">
        <v>0</v>
      </c>
    </row>
    <row r="127" spans="1:12" ht="15" customHeight="1" x14ac:dyDescent="0.25">
      <c r="A127" s="141" t="s">
        <v>101</v>
      </c>
      <c r="B127" s="141"/>
      <c r="C127" s="141"/>
      <c r="D127" s="141"/>
      <c r="E127" s="141"/>
      <c r="F127" s="141"/>
      <c r="G127" s="141"/>
      <c r="H127" s="23">
        <f>H120+H121+H122+H123+H124+H126</f>
        <v>0</v>
      </c>
      <c r="I127" s="52">
        <f>SUM(I120:I126)</f>
        <v>0</v>
      </c>
      <c r="J127" s="32"/>
    </row>
    <row r="128" spans="1:12" ht="46.5" customHeight="1" x14ac:dyDescent="0.25">
      <c r="B128" s="152" t="s">
        <v>180</v>
      </c>
      <c r="C128" s="152"/>
      <c r="D128" s="152"/>
      <c r="E128" s="152"/>
      <c r="F128" s="152"/>
      <c r="G128" s="152"/>
      <c r="H128" s="152"/>
      <c r="I128" s="152"/>
    </row>
    <row r="129" spans="1:12" ht="5.25" customHeight="1" x14ac:dyDescent="0.25"/>
    <row r="130" spans="1:12" ht="48.75" customHeight="1" x14ac:dyDescent="0.25">
      <c r="A130" s="168" t="s">
        <v>102</v>
      </c>
      <c r="B130" s="168"/>
      <c r="C130" s="168"/>
      <c r="D130" s="168"/>
      <c r="E130" s="168"/>
      <c r="F130" s="53">
        <f>I29</f>
        <v>0.1</v>
      </c>
      <c r="G130" s="54">
        <f>I132*F130</f>
        <v>403.35729839643346</v>
      </c>
      <c r="H130" s="55" t="s">
        <v>103</v>
      </c>
      <c r="I130" s="56">
        <f>I97</f>
        <v>136.88036363636363</v>
      </c>
    </row>
    <row r="131" spans="1:12" s="59" customFormat="1" ht="16.5" customHeight="1" x14ac:dyDescent="0.25">
      <c r="A131" s="169" t="s">
        <v>104</v>
      </c>
      <c r="B131" s="169"/>
      <c r="C131" s="55" t="s">
        <v>105</v>
      </c>
      <c r="D131" s="55" t="s">
        <v>106</v>
      </c>
      <c r="E131" s="55" t="s">
        <v>107</v>
      </c>
      <c r="F131" s="55" t="s">
        <v>108</v>
      </c>
      <c r="G131" s="55" t="s">
        <v>109</v>
      </c>
      <c r="H131" s="55" t="s">
        <v>110</v>
      </c>
      <c r="I131" s="57" t="s">
        <v>111</v>
      </c>
      <c r="J131" s="58"/>
    </row>
    <row r="132" spans="1:12" ht="16.5" customHeight="1" x14ac:dyDescent="0.25">
      <c r="A132" s="170">
        <f>I46</f>
        <v>1926.3927272727271</v>
      </c>
      <c r="B132" s="170"/>
      <c r="C132" s="60">
        <f>I66</f>
        <v>708.91252363636363</v>
      </c>
      <c r="D132" s="60">
        <f>I78</f>
        <v>491.12034106909084</v>
      </c>
      <c r="E132" s="60">
        <f>I85</f>
        <v>137.08210647272728</v>
      </c>
      <c r="F132" s="60">
        <f>I89</f>
        <v>180.73228551342547</v>
      </c>
      <c r="G132" s="60">
        <f>I102</f>
        <v>726.21336363636362</v>
      </c>
      <c r="H132" s="60">
        <f>A132+C132+D132+E132+F132+G132</f>
        <v>4170.4533476006982</v>
      </c>
      <c r="I132" s="60">
        <f>H132-I130</f>
        <v>4033.5729839643345</v>
      </c>
      <c r="J132" s="32"/>
    </row>
    <row r="133" spans="1:12" ht="4.5" customHeight="1" x14ac:dyDescent="0.25">
      <c r="A133" s="27"/>
      <c r="B133" s="171"/>
      <c r="C133" s="171"/>
      <c r="D133" s="171"/>
      <c r="E133" s="171"/>
      <c r="F133" s="171"/>
      <c r="G133" s="171"/>
      <c r="H133" s="171"/>
      <c r="I133" s="171"/>
    </row>
    <row r="134" spans="1:12" ht="33.75" customHeight="1" x14ac:dyDescent="0.25">
      <c r="A134" s="20" t="s">
        <v>40</v>
      </c>
      <c r="B134" s="145" t="s">
        <v>112</v>
      </c>
      <c r="C134" s="145"/>
      <c r="D134" s="145"/>
      <c r="E134" s="145"/>
      <c r="F134" s="145"/>
      <c r="G134" s="145"/>
      <c r="H134" s="20" t="s">
        <v>33</v>
      </c>
      <c r="I134" s="20" t="s">
        <v>34</v>
      </c>
    </row>
    <row r="135" spans="1:12" ht="15" customHeight="1" x14ac:dyDescent="0.25">
      <c r="A135" s="15">
        <v>1</v>
      </c>
      <c r="B135" s="125" t="s">
        <v>113</v>
      </c>
      <c r="C135" s="125"/>
      <c r="D135" s="125"/>
      <c r="E135" s="125"/>
      <c r="F135" s="125"/>
      <c r="G135" s="125"/>
      <c r="H135" s="21">
        <f>I135/$I$145</f>
        <v>0</v>
      </c>
      <c r="I135" s="22">
        <v>0</v>
      </c>
    </row>
    <row r="136" spans="1:12" ht="15" customHeight="1" x14ac:dyDescent="0.25">
      <c r="A136" s="15">
        <v>2</v>
      </c>
      <c r="B136" s="125" t="s">
        <v>114</v>
      </c>
      <c r="C136" s="125"/>
      <c r="D136" s="125"/>
      <c r="E136" s="125"/>
      <c r="F136" s="125"/>
      <c r="G136" s="125"/>
      <c r="H136" s="21">
        <f>I136/$I$145</f>
        <v>0</v>
      </c>
      <c r="I136" s="22">
        <v>0</v>
      </c>
    </row>
    <row r="137" spans="1:12" ht="35.65" customHeight="1" x14ac:dyDescent="0.25">
      <c r="A137" s="141" t="s">
        <v>166</v>
      </c>
      <c r="B137" s="141"/>
      <c r="C137" s="141"/>
      <c r="D137" s="141"/>
      <c r="E137" s="141"/>
      <c r="F137" s="141"/>
      <c r="G137" s="141"/>
      <c r="H137" s="23">
        <f>H135+H136</f>
        <v>0</v>
      </c>
      <c r="I137" s="24">
        <f>SUM(I135:I136)</f>
        <v>0</v>
      </c>
    </row>
    <row r="138" spans="1:12" ht="4.5" customHeight="1" x14ac:dyDescent="0.25"/>
    <row r="139" spans="1:12" ht="33.75" customHeight="1" x14ac:dyDescent="0.25">
      <c r="A139" s="20" t="s">
        <v>52</v>
      </c>
      <c r="B139" s="145" t="s">
        <v>115</v>
      </c>
      <c r="C139" s="145"/>
      <c r="D139" s="145"/>
      <c r="E139" s="145"/>
      <c r="F139" s="145"/>
      <c r="G139" s="145"/>
      <c r="H139" s="20" t="s">
        <v>33</v>
      </c>
      <c r="I139" s="20" t="s">
        <v>34</v>
      </c>
    </row>
    <row r="140" spans="1:12" ht="15" customHeight="1" x14ac:dyDescent="0.25">
      <c r="A140" s="15">
        <v>1</v>
      </c>
      <c r="B140" s="125" t="s">
        <v>115</v>
      </c>
      <c r="C140" s="125"/>
      <c r="D140" s="125"/>
      <c r="E140" s="125"/>
      <c r="F140" s="125"/>
      <c r="G140" s="125"/>
      <c r="H140" s="21">
        <f>I140/I145</f>
        <v>0</v>
      </c>
      <c r="I140" s="22">
        <v>0</v>
      </c>
    </row>
    <row r="141" spans="1:12" ht="36.6" customHeight="1" x14ac:dyDescent="0.25">
      <c r="A141" s="141" t="s">
        <v>165</v>
      </c>
      <c r="B141" s="141"/>
      <c r="C141" s="141"/>
      <c r="D141" s="141"/>
      <c r="E141" s="141"/>
      <c r="F141" s="141"/>
      <c r="G141" s="141"/>
      <c r="H141" s="23">
        <f>H140</f>
        <v>0</v>
      </c>
      <c r="I141" s="24">
        <f>I140</f>
        <v>0</v>
      </c>
      <c r="J141" s="32"/>
      <c r="K141" s="32"/>
      <c r="L141" s="2"/>
    </row>
    <row r="142" spans="1:12" ht="4.5" customHeight="1" x14ac:dyDescent="0.25">
      <c r="A142" s="26"/>
      <c r="B142" s="26"/>
      <c r="C142" s="26"/>
      <c r="D142" s="26"/>
      <c r="E142" s="26"/>
      <c r="F142" s="26"/>
      <c r="G142" s="26"/>
      <c r="H142" s="33"/>
      <c r="I142" s="34"/>
    </row>
    <row r="143" spans="1:12" ht="39" customHeight="1" x14ac:dyDescent="0.25">
      <c r="A143" s="172" t="s">
        <v>116</v>
      </c>
      <c r="B143" s="172"/>
      <c r="C143" s="172"/>
      <c r="D143" s="172"/>
      <c r="E143" s="172"/>
      <c r="F143" s="53">
        <v>0.18</v>
      </c>
      <c r="G143" s="54">
        <f>I145*F143</f>
        <v>726.0431371135802</v>
      </c>
      <c r="H143" s="55" t="s">
        <v>103</v>
      </c>
      <c r="I143" s="56">
        <f>I97</f>
        <v>136.88036363636363</v>
      </c>
      <c r="L143" s="2"/>
    </row>
    <row r="144" spans="1:12" s="59" customFormat="1" ht="16.5" customHeight="1" x14ac:dyDescent="0.25">
      <c r="A144" s="169" t="s">
        <v>104</v>
      </c>
      <c r="B144" s="169"/>
      <c r="C144" s="55" t="s">
        <v>105</v>
      </c>
      <c r="D144" s="55" t="s">
        <v>106</v>
      </c>
      <c r="E144" s="55" t="s">
        <v>107</v>
      </c>
      <c r="F144" s="55" t="s">
        <v>108</v>
      </c>
      <c r="G144" s="55" t="s">
        <v>109</v>
      </c>
      <c r="H144" s="55" t="s">
        <v>110</v>
      </c>
      <c r="I144" s="57" t="s">
        <v>111</v>
      </c>
      <c r="J144" s="58"/>
      <c r="L144" s="58"/>
    </row>
    <row r="145" spans="1:12" ht="16.5" customHeight="1" x14ac:dyDescent="0.25">
      <c r="A145" s="170">
        <f>I46</f>
        <v>1926.3927272727271</v>
      </c>
      <c r="B145" s="170"/>
      <c r="C145" s="60">
        <f>I66</f>
        <v>708.91252363636363</v>
      </c>
      <c r="D145" s="60">
        <f>I78</f>
        <v>491.12034106909084</v>
      </c>
      <c r="E145" s="60">
        <f>I85</f>
        <v>137.08210647272728</v>
      </c>
      <c r="F145" s="60">
        <f>I89</f>
        <v>180.73228551342547</v>
      </c>
      <c r="G145" s="60">
        <f>I102</f>
        <v>726.21336363636362</v>
      </c>
      <c r="H145" s="60">
        <f>A145+C145+D145+E145+F145+G145</f>
        <v>4170.4533476006982</v>
      </c>
      <c r="I145" s="60">
        <f>H145-I143</f>
        <v>4033.5729839643345</v>
      </c>
      <c r="J145" s="32"/>
      <c r="L145" s="2"/>
    </row>
    <row r="146" spans="1:12" ht="4.5" customHeight="1" x14ac:dyDescent="0.25"/>
    <row r="147" spans="1:12" ht="12" customHeight="1" x14ac:dyDescent="0.25">
      <c r="A147" s="162" t="s">
        <v>117</v>
      </c>
      <c r="B147" s="162"/>
      <c r="C147" s="162"/>
      <c r="D147" s="162"/>
      <c r="E147" s="162"/>
      <c r="F147" s="162"/>
      <c r="G147" s="162"/>
      <c r="H147" s="45">
        <f>H127+H137+H141</f>
        <v>0</v>
      </c>
      <c r="I147" s="46">
        <f>I127+I137+I141</f>
        <v>0</v>
      </c>
    </row>
    <row r="148" spans="1:12" ht="4.5" customHeight="1" x14ac:dyDescent="0.25"/>
    <row r="149" spans="1:12" ht="11.25" customHeight="1" x14ac:dyDescent="0.25">
      <c r="A149" s="144" t="s">
        <v>118</v>
      </c>
      <c r="B149" s="144"/>
      <c r="C149" s="144"/>
      <c r="D149" s="144"/>
      <c r="E149" s="144"/>
      <c r="F149" s="144"/>
      <c r="G149" s="144"/>
      <c r="H149" s="144"/>
      <c r="I149" s="144"/>
    </row>
    <row r="150" spans="1:12" ht="33.75" customHeight="1" x14ac:dyDescent="0.25">
      <c r="A150" s="20" t="s">
        <v>31</v>
      </c>
      <c r="B150" s="145" t="s">
        <v>203</v>
      </c>
      <c r="C150" s="145"/>
      <c r="D150" s="145"/>
      <c r="E150" s="145"/>
      <c r="F150" s="145"/>
      <c r="G150" s="145"/>
      <c r="H150" s="20" t="s">
        <v>33</v>
      </c>
      <c r="I150" s="20" t="s">
        <v>34</v>
      </c>
    </row>
    <row r="151" spans="1:12" ht="15" customHeight="1" x14ac:dyDescent="0.25">
      <c r="A151" s="15">
        <v>1</v>
      </c>
      <c r="B151" s="125" t="s">
        <v>119</v>
      </c>
      <c r="C151" s="125"/>
      <c r="D151" s="125"/>
      <c r="E151" s="125"/>
      <c r="F151" s="125"/>
      <c r="G151" s="125"/>
      <c r="H151" s="21">
        <f>I151/$I$116</f>
        <v>7.5801749271137038E-3</v>
      </c>
      <c r="I151" s="22">
        <f>($D$161/$E$162)*H161</f>
        <v>31.612765900180218</v>
      </c>
    </row>
    <row r="152" spans="1:12" ht="15" customHeight="1" x14ac:dyDescent="0.25">
      <c r="A152" s="15">
        <v>2</v>
      </c>
      <c r="B152" s="125" t="s">
        <v>120</v>
      </c>
      <c r="C152" s="125"/>
      <c r="D152" s="125"/>
      <c r="E152" s="125"/>
      <c r="F152" s="125"/>
      <c r="G152" s="125"/>
      <c r="H152" s="21">
        <f>I152/$I$116</f>
        <v>3.4985422740524783E-2</v>
      </c>
      <c r="I152" s="22">
        <f>($D$161/$E$162)*H162</f>
        <v>145.90507338544714</v>
      </c>
    </row>
    <row r="153" spans="1:12" ht="15" customHeight="1" x14ac:dyDescent="0.25">
      <c r="A153" s="15">
        <v>3</v>
      </c>
      <c r="B153" s="125" t="s">
        <v>11</v>
      </c>
      <c r="C153" s="125"/>
      <c r="D153" s="125"/>
      <c r="E153" s="125"/>
      <c r="F153" s="125"/>
      <c r="G153" s="125"/>
      <c r="H153" s="21">
        <f>I153/$I$116</f>
        <v>5.8309037900874647E-2</v>
      </c>
      <c r="I153" s="22">
        <f>($D$161/$E$162)*H163</f>
        <v>243.1751223090786</v>
      </c>
    </row>
    <row r="154" spans="1:12" ht="15" customHeight="1" x14ac:dyDescent="0.25">
      <c r="A154" s="15">
        <v>4</v>
      </c>
      <c r="B154" s="125" t="s">
        <v>205</v>
      </c>
      <c r="C154" s="125"/>
      <c r="D154" s="125"/>
      <c r="E154" s="125"/>
      <c r="F154" s="125"/>
      <c r="G154" s="125"/>
      <c r="H154" s="21">
        <f>I154/$I$116</f>
        <v>0</v>
      </c>
      <c r="I154" s="22">
        <f>($D$161/$E$162)*G164</f>
        <v>0</v>
      </c>
    </row>
    <row r="155" spans="1:12" ht="15" customHeight="1" x14ac:dyDescent="0.25">
      <c r="A155" s="15">
        <v>5</v>
      </c>
      <c r="B155" s="125" t="s">
        <v>121</v>
      </c>
      <c r="C155" s="125"/>
      <c r="D155" s="125"/>
      <c r="E155" s="125"/>
      <c r="F155" s="125"/>
      <c r="G155" s="125"/>
      <c r="H155" s="21">
        <f>I155/$I$116</f>
        <v>0</v>
      </c>
      <c r="I155" s="22">
        <f>($D$161/$E$162)*G165</f>
        <v>0</v>
      </c>
    </row>
    <row r="156" spans="1:12" ht="15" customHeight="1" x14ac:dyDescent="0.25">
      <c r="A156" s="141" t="s">
        <v>122</v>
      </c>
      <c r="B156" s="141"/>
      <c r="C156" s="141"/>
      <c r="D156" s="141"/>
      <c r="E156" s="141"/>
      <c r="F156" s="141"/>
      <c r="G156" s="141"/>
      <c r="H156" s="23">
        <f>H151+H152+H153+H154+H155</f>
        <v>0.10087463556851313</v>
      </c>
      <c r="I156" s="24">
        <f>SUM(I151:I155)</f>
        <v>420.69296159470593</v>
      </c>
    </row>
    <row r="157" spans="1:12" ht="11.25" customHeight="1" x14ac:dyDescent="0.25">
      <c r="A157" s="104" t="s">
        <v>124</v>
      </c>
      <c r="B157" s="152" t="s">
        <v>123</v>
      </c>
      <c r="C157" s="152"/>
      <c r="D157" s="152"/>
      <c r="E157" s="152"/>
      <c r="F157" s="152"/>
      <c r="G157" s="152"/>
      <c r="H157" s="152"/>
      <c r="I157" s="152"/>
    </row>
    <row r="158" spans="1:12" ht="18.75" customHeight="1" x14ac:dyDescent="0.25">
      <c r="A158" s="104" t="s">
        <v>204</v>
      </c>
      <c r="B158" s="173" t="s">
        <v>125</v>
      </c>
      <c r="C158" s="173"/>
      <c r="D158" s="173"/>
      <c r="E158" s="173"/>
      <c r="F158" s="173"/>
      <c r="G158" s="173"/>
      <c r="H158" s="173"/>
      <c r="I158" s="173"/>
    </row>
    <row r="159" spans="1:12" ht="13.5" customHeight="1" x14ac:dyDescent="0.25">
      <c r="A159" s="157" t="s">
        <v>126</v>
      </c>
      <c r="B159" s="157"/>
      <c r="C159" s="157"/>
      <c r="D159" s="157"/>
      <c r="E159" s="157"/>
      <c r="F159" s="157"/>
      <c r="G159" s="157"/>
      <c r="H159" s="157"/>
      <c r="I159" s="157"/>
    </row>
    <row r="160" spans="1:12" ht="13.5" customHeight="1" x14ac:dyDescent="0.25">
      <c r="A160" s="225" t="s">
        <v>127</v>
      </c>
      <c r="B160" s="225"/>
      <c r="C160" s="219" t="s">
        <v>128</v>
      </c>
      <c r="D160" s="227" t="s">
        <v>129</v>
      </c>
      <c r="E160" s="227"/>
      <c r="F160" s="219" t="s">
        <v>130</v>
      </c>
      <c r="G160" s="214" t="s">
        <v>131</v>
      </c>
      <c r="H160" s="206" t="s">
        <v>132</v>
      </c>
      <c r="I160" s="206"/>
    </row>
    <row r="161" spans="1:10" ht="13.5" customHeight="1" x14ac:dyDescent="0.25">
      <c r="A161" s="228">
        <f>I116</f>
        <v>4170.4533476006973</v>
      </c>
      <c r="B161" s="228"/>
      <c r="C161" s="229">
        <f>I147</f>
        <v>0</v>
      </c>
      <c r="D161" s="226">
        <f>A161+C161</f>
        <v>4170.4533476006973</v>
      </c>
      <c r="E161" s="226"/>
      <c r="F161" s="219" t="str">
        <f>B151</f>
        <v>PIS</v>
      </c>
      <c r="G161" s="217">
        <v>1.6500000000000001E-2</v>
      </c>
      <c r="H161" s="207">
        <v>6.4999999999999997E-3</v>
      </c>
      <c r="I161" s="207"/>
      <c r="J161" s="32"/>
    </row>
    <row r="162" spans="1:10" ht="13.5" customHeight="1" x14ac:dyDescent="0.25">
      <c r="A162" s="213" t="s">
        <v>133</v>
      </c>
      <c r="B162" s="213"/>
      <c r="C162" s="214">
        <v>1</v>
      </c>
      <c r="D162" s="215">
        <f>G166/1</f>
        <v>0.14250000000000002</v>
      </c>
      <c r="E162" s="216">
        <f>C162-D162</f>
        <v>0.85749999999999993</v>
      </c>
      <c r="F162" s="219" t="str">
        <f>B152</f>
        <v>COFINS</v>
      </c>
      <c r="G162" s="217">
        <v>7.5999999999999998E-2</v>
      </c>
      <c r="H162" s="207">
        <v>0.03</v>
      </c>
      <c r="I162" s="207"/>
    </row>
    <row r="163" spans="1:10" ht="13.5" customHeight="1" x14ac:dyDescent="0.25">
      <c r="A163" s="209" t="s">
        <v>134</v>
      </c>
      <c r="B163" s="209"/>
      <c r="C163" s="210">
        <v>1</v>
      </c>
      <c r="D163" s="211">
        <f>H166</f>
        <v>8.6499999999999994E-2</v>
      </c>
      <c r="E163" s="212">
        <f>C163-D163</f>
        <v>0.91349999999999998</v>
      </c>
      <c r="F163" s="219" t="str">
        <f>B153</f>
        <v>ISS</v>
      </c>
      <c r="G163" s="217">
        <f>I11</f>
        <v>0.05</v>
      </c>
      <c r="H163" s="207">
        <f>I11</f>
        <v>0.05</v>
      </c>
      <c r="I163" s="207"/>
    </row>
    <row r="164" spans="1:10" ht="13.5" customHeight="1" x14ac:dyDescent="0.25">
      <c r="A164" s="222" t="s">
        <v>135</v>
      </c>
      <c r="B164" s="222"/>
      <c r="C164" s="219">
        <v>1</v>
      </c>
      <c r="D164" s="223">
        <v>0.09</v>
      </c>
      <c r="E164" s="224">
        <f>C164-D164</f>
        <v>0.91</v>
      </c>
      <c r="F164" s="219" t="s">
        <v>136</v>
      </c>
      <c r="G164" s="217">
        <v>0</v>
      </c>
      <c r="H164" s="207">
        <v>0</v>
      </c>
      <c r="I164" s="207"/>
    </row>
    <row r="165" spans="1:10" ht="13.5" customHeight="1" x14ac:dyDescent="0.25">
      <c r="A165" s="230" t="s">
        <v>137</v>
      </c>
      <c r="B165" s="230" t="s">
        <v>138</v>
      </c>
      <c r="C165" s="230"/>
      <c r="D165" s="230"/>
      <c r="E165" s="230"/>
      <c r="F165" s="220" t="s">
        <v>207</v>
      </c>
      <c r="G165" s="217">
        <v>0</v>
      </c>
      <c r="H165" s="207">
        <v>0</v>
      </c>
      <c r="I165" s="207"/>
    </row>
    <row r="166" spans="1:10" ht="18" customHeight="1" x14ac:dyDescent="0.25">
      <c r="A166" s="230"/>
      <c r="B166" s="230"/>
      <c r="C166" s="230"/>
      <c r="D166" s="230"/>
      <c r="E166" s="230"/>
      <c r="F166" s="221" t="s">
        <v>139</v>
      </c>
      <c r="G166" s="218">
        <f>SUM(G161:G165)</f>
        <v>0.14250000000000002</v>
      </c>
      <c r="H166" s="208">
        <f>SUM(H161:I165)</f>
        <v>8.6499999999999994E-2</v>
      </c>
      <c r="I166" s="208"/>
    </row>
    <row r="167" spans="1:10" ht="18" customHeight="1" x14ac:dyDescent="0.25">
      <c r="A167" s="104" t="s">
        <v>206</v>
      </c>
      <c r="B167" s="173" t="s">
        <v>141</v>
      </c>
      <c r="C167" s="173"/>
      <c r="D167" s="173"/>
      <c r="E167" s="173"/>
      <c r="F167" s="173"/>
      <c r="G167" s="173"/>
      <c r="H167" s="173"/>
      <c r="I167" s="173"/>
    </row>
    <row r="168" spans="1:10" ht="4.5" customHeight="1" x14ac:dyDescent="0.25">
      <c r="A168" s="63"/>
      <c r="B168" s="178"/>
      <c r="C168" s="178"/>
      <c r="D168" s="178"/>
      <c r="E168" s="178"/>
      <c r="F168" s="178"/>
      <c r="G168" s="178"/>
      <c r="H168" s="178"/>
      <c r="I168" s="178"/>
    </row>
    <row r="169" spans="1:10" ht="12" customHeight="1" x14ac:dyDescent="0.25">
      <c r="A169" s="162" t="s">
        <v>142</v>
      </c>
      <c r="B169" s="162"/>
      <c r="C169" s="162"/>
      <c r="D169" s="162"/>
      <c r="E169" s="162"/>
      <c r="F169" s="162"/>
      <c r="G169" s="162"/>
      <c r="H169" s="45">
        <f>H156</f>
        <v>0.10087463556851313</v>
      </c>
      <c r="I169" s="46">
        <f>I156</f>
        <v>420.69296159470593</v>
      </c>
    </row>
    <row r="170" spans="1:10" ht="4.5" customHeight="1" x14ac:dyDescent="0.25"/>
    <row r="171" spans="1:10" ht="11.25" customHeight="1" x14ac:dyDescent="0.25">
      <c r="A171" s="179" t="s">
        <v>143</v>
      </c>
      <c r="B171" s="179"/>
      <c r="C171" s="179"/>
      <c r="D171" s="179"/>
      <c r="E171" s="179"/>
      <c r="F171" s="179"/>
      <c r="G171" s="179"/>
      <c r="H171" s="179"/>
      <c r="I171" s="179"/>
    </row>
    <row r="172" spans="1:10" ht="11.25" customHeight="1" x14ac:dyDescent="0.25">
      <c r="A172" s="144" t="s">
        <v>30</v>
      </c>
      <c r="B172" s="144"/>
      <c r="C172" s="144"/>
      <c r="D172" s="144"/>
      <c r="E172" s="144"/>
      <c r="F172" s="144"/>
      <c r="G172" s="144"/>
      <c r="H172" s="144"/>
      <c r="I172" s="144"/>
    </row>
    <row r="173" spans="1:10" ht="15" customHeight="1" x14ac:dyDescent="0.25">
      <c r="A173" s="15">
        <v>1</v>
      </c>
      <c r="B173" s="125" t="s">
        <v>144</v>
      </c>
      <c r="C173" s="125"/>
      <c r="D173" s="125"/>
      <c r="E173" s="125"/>
      <c r="F173" s="125"/>
      <c r="G173" s="125"/>
      <c r="H173" s="21">
        <f>I173/$G$196</f>
        <v>0.41958861633628203</v>
      </c>
      <c r="I173" s="64">
        <f>I46</f>
        <v>1926.3927272727271</v>
      </c>
    </row>
    <row r="174" spans="1:10" ht="15" customHeight="1" x14ac:dyDescent="0.25">
      <c r="A174" s="15">
        <v>2</v>
      </c>
      <c r="B174" s="125" t="s">
        <v>145</v>
      </c>
      <c r="C174" s="125"/>
      <c r="D174" s="125"/>
      <c r="E174" s="125"/>
      <c r="F174" s="125"/>
      <c r="G174" s="125"/>
      <c r="H174" s="21">
        <f>I174/$G$196</f>
        <v>0.3306031118310428</v>
      </c>
      <c r="I174" s="64">
        <f>I66+I78+I85+I89</f>
        <v>1517.8472566916071</v>
      </c>
    </row>
    <row r="175" spans="1:10" ht="15" customHeight="1" x14ac:dyDescent="0.25">
      <c r="A175" s="15">
        <v>3</v>
      </c>
      <c r="B175" s="125" t="s">
        <v>146</v>
      </c>
      <c r="C175" s="125"/>
      <c r="D175" s="125"/>
      <c r="E175" s="125"/>
      <c r="F175" s="125"/>
      <c r="G175" s="125"/>
      <c r="H175" s="21">
        <f>I175/$G$196</f>
        <v>0.158176915900472</v>
      </c>
      <c r="I175" s="64">
        <f>I102</f>
        <v>726.21336363636362</v>
      </c>
    </row>
    <row r="176" spans="1:10" s="26" customFormat="1" ht="15" customHeight="1" x14ac:dyDescent="0.25">
      <c r="A176" s="162" t="s">
        <v>147</v>
      </c>
      <c r="B176" s="162"/>
      <c r="C176" s="162"/>
      <c r="D176" s="162"/>
      <c r="E176" s="162"/>
      <c r="F176" s="162"/>
      <c r="G176" s="162"/>
      <c r="H176" s="45">
        <f>H173+H174+H175</f>
        <v>0.90836864406779683</v>
      </c>
      <c r="I176" s="46">
        <f>SUM(I173:I175)</f>
        <v>4170.4533476006973</v>
      </c>
      <c r="J176" s="33"/>
    </row>
    <row r="177" spans="1:11" ht="4.5" customHeight="1" x14ac:dyDescent="0.25"/>
    <row r="178" spans="1:11" ht="11.25" customHeight="1" x14ac:dyDescent="0.25">
      <c r="A178" s="144" t="s">
        <v>95</v>
      </c>
      <c r="B178" s="144"/>
      <c r="C178" s="144"/>
      <c r="D178" s="144"/>
      <c r="E178" s="144"/>
      <c r="F178" s="144"/>
      <c r="G178" s="144"/>
      <c r="H178" s="144"/>
      <c r="I178" s="144"/>
    </row>
    <row r="179" spans="1:11" ht="15" customHeight="1" x14ac:dyDescent="0.25">
      <c r="A179" s="15">
        <v>1</v>
      </c>
      <c r="B179" s="125" t="s">
        <v>148</v>
      </c>
      <c r="C179" s="125"/>
      <c r="D179" s="125"/>
      <c r="E179" s="125"/>
      <c r="F179" s="125"/>
      <c r="G179" s="125"/>
      <c r="H179" s="21">
        <f>I179/$G$196</f>
        <v>0</v>
      </c>
      <c r="I179" s="22">
        <f>I127</f>
        <v>0</v>
      </c>
    </row>
    <row r="180" spans="1:11" ht="15" customHeight="1" x14ac:dyDescent="0.25">
      <c r="A180" s="15">
        <v>2</v>
      </c>
      <c r="B180" s="125" t="s">
        <v>149</v>
      </c>
      <c r="C180" s="125"/>
      <c r="D180" s="125"/>
      <c r="E180" s="125"/>
      <c r="F180" s="125"/>
      <c r="G180" s="125"/>
      <c r="H180" s="21">
        <f>I180/$G$196</f>
        <v>0</v>
      </c>
      <c r="I180" s="22">
        <f>I137</f>
        <v>0</v>
      </c>
    </row>
    <row r="181" spans="1:11" ht="15" customHeight="1" x14ac:dyDescent="0.25">
      <c r="A181" s="15">
        <v>3</v>
      </c>
      <c r="B181" s="125" t="s">
        <v>150</v>
      </c>
      <c r="C181" s="125"/>
      <c r="D181" s="125"/>
      <c r="E181" s="125"/>
      <c r="F181" s="125"/>
      <c r="G181" s="125"/>
      <c r="H181" s="21">
        <f>I181/$G$196</f>
        <v>0</v>
      </c>
      <c r="I181" s="22">
        <f>I141</f>
        <v>0</v>
      </c>
    </row>
    <row r="182" spans="1:11" ht="15" customHeight="1" x14ac:dyDescent="0.25">
      <c r="A182" s="162" t="s">
        <v>151</v>
      </c>
      <c r="B182" s="162"/>
      <c r="C182" s="162"/>
      <c r="D182" s="162"/>
      <c r="E182" s="162"/>
      <c r="F182" s="162"/>
      <c r="G182" s="162"/>
      <c r="H182" s="45">
        <f>H179+H180+H181</f>
        <v>0</v>
      </c>
      <c r="I182" s="46">
        <f>I179+I180+I181</f>
        <v>0</v>
      </c>
    </row>
    <row r="183" spans="1:11" ht="4.5" customHeight="1" x14ac:dyDescent="0.25"/>
    <row r="184" spans="1:11" ht="11.25" customHeight="1" x14ac:dyDescent="0.25">
      <c r="A184" s="144" t="s">
        <v>118</v>
      </c>
      <c r="B184" s="144"/>
      <c r="C184" s="144"/>
      <c r="D184" s="144"/>
      <c r="E184" s="144"/>
      <c r="F184" s="144"/>
      <c r="G184" s="144"/>
      <c r="H184" s="144"/>
      <c r="I184" s="144"/>
    </row>
    <row r="185" spans="1:11" ht="15" customHeight="1" x14ac:dyDescent="0.25">
      <c r="A185" s="15">
        <v>1</v>
      </c>
      <c r="B185" s="125" t="s">
        <v>152</v>
      </c>
      <c r="C185" s="125"/>
      <c r="D185" s="125"/>
      <c r="E185" s="125"/>
      <c r="F185" s="125"/>
      <c r="G185" s="125"/>
      <c r="H185" s="21">
        <f>I185/$G$196</f>
        <v>9.1631355932203409E-2</v>
      </c>
      <c r="I185" s="22">
        <f>I156</f>
        <v>420.69296159470593</v>
      </c>
    </row>
    <row r="186" spans="1:11" ht="15" customHeight="1" x14ac:dyDescent="0.25">
      <c r="A186" s="162" t="s">
        <v>153</v>
      </c>
      <c r="B186" s="162"/>
      <c r="C186" s="162"/>
      <c r="D186" s="162"/>
      <c r="E186" s="162"/>
      <c r="F186" s="162"/>
      <c r="G186" s="162"/>
      <c r="H186" s="45">
        <f>H185</f>
        <v>9.1631355932203409E-2</v>
      </c>
      <c r="I186" s="46">
        <f>I156</f>
        <v>420.69296159470593</v>
      </c>
      <c r="K186" s="39"/>
    </row>
    <row r="187" spans="1:11" ht="4.5" customHeight="1" x14ac:dyDescent="0.25"/>
    <row r="188" spans="1:11" ht="11.25" customHeight="1" x14ac:dyDescent="0.25">
      <c r="A188" s="184" t="s">
        <v>174</v>
      </c>
      <c r="B188" s="184"/>
      <c r="C188" s="184"/>
      <c r="D188" s="184"/>
      <c r="E188" s="184"/>
      <c r="F188" s="184"/>
      <c r="G188" s="184"/>
      <c r="H188" s="184"/>
      <c r="I188" s="184"/>
    </row>
    <row r="189" spans="1:11" ht="4.9000000000000004" customHeight="1" x14ac:dyDescent="0.25">
      <c r="A189" s="180"/>
      <c r="B189" s="180"/>
      <c r="C189" s="180"/>
      <c r="D189" s="180"/>
      <c r="E189" s="180"/>
      <c r="F189" s="180"/>
      <c r="G189" s="180"/>
      <c r="H189" s="180"/>
      <c r="I189" s="180"/>
    </row>
    <row r="190" spans="1:11" ht="22.5" customHeight="1" x14ac:dyDescent="0.25">
      <c r="A190" s="181" t="s">
        <v>187</v>
      </c>
      <c r="B190" s="182"/>
      <c r="C190" s="182"/>
      <c r="D190" s="182"/>
      <c r="E190" s="182"/>
      <c r="F190" s="182"/>
      <c r="G190" s="182"/>
      <c r="H190" s="183"/>
      <c r="I190" s="87">
        <f>I123*H196</f>
        <v>0</v>
      </c>
    </row>
    <row r="191" spans="1:11" ht="4.5" customHeight="1" x14ac:dyDescent="0.25">
      <c r="A191" s="86"/>
      <c r="B191" s="86"/>
      <c r="C191" s="86"/>
      <c r="D191" s="86"/>
      <c r="E191" s="86"/>
      <c r="F191" s="86"/>
      <c r="G191" s="88"/>
      <c r="H191" s="88"/>
      <c r="I191" s="88"/>
    </row>
    <row r="192" spans="1:11" ht="40.5" customHeight="1" x14ac:dyDescent="0.25">
      <c r="A192" s="184" t="s">
        <v>172</v>
      </c>
      <c r="B192" s="184"/>
      <c r="C192" s="184"/>
      <c r="D192" s="184"/>
      <c r="E192" s="184"/>
      <c r="F192" s="181"/>
      <c r="G192" s="185" t="s">
        <v>176</v>
      </c>
      <c r="H192" s="186"/>
      <c r="I192" s="187"/>
    </row>
    <row r="193" spans="1:9" ht="11.25" customHeight="1" x14ac:dyDescent="0.25">
      <c r="A193" s="184"/>
      <c r="B193" s="184"/>
      <c r="C193" s="184"/>
      <c r="D193" s="184"/>
      <c r="E193" s="184"/>
      <c r="F193" s="184"/>
      <c r="G193" s="89"/>
      <c r="H193" s="90"/>
      <c r="I193" s="91">
        <f>((H70+H76+H77+H82+H83+H84)+((H70+H76+H77+H82+H83+H84)*H66))*I46*H196</f>
        <v>741.70402756311273</v>
      </c>
    </row>
    <row r="194" spans="1:9" ht="4.9000000000000004" customHeight="1" x14ac:dyDescent="0.25">
      <c r="A194" s="180"/>
      <c r="B194" s="180"/>
      <c r="C194" s="180"/>
      <c r="D194" s="180"/>
      <c r="E194" s="180"/>
      <c r="F194" s="180"/>
      <c r="G194" s="180"/>
      <c r="H194" s="180"/>
      <c r="I194" s="180"/>
    </row>
    <row r="195" spans="1:9" ht="35.450000000000003" customHeight="1" x14ac:dyDescent="0.25">
      <c r="A195" s="188" t="s">
        <v>173</v>
      </c>
      <c r="B195" s="189"/>
      <c r="C195" s="189"/>
      <c r="D195" s="189"/>
      <c r="E195" s="189"/>
      <c r="F195" s="190"/>
      <c r="G195" s="73" t="s">
        <v>154</v>
      </c>
      <c r="H195" s="73" t="s">
        <v>155</v>
      </c>
      <c r="I195" s="73" t="s">
        <v>156</v>
      </c>
    </row>
    <row r="196" spans="1:9" ht="14.45" customHeight="1" x14ac:dyDescent="0.25">
      <c r="A196" s="191"/>
      <c r="B196" s="192"/>
      <c r="C196" s="192"/>
      <c r="D196" s="192"/>
      <c r="E196" s="192"/>
      <c r="F196" s="193"/>
      <c r="G196" s="81">
        <f>I176+I182+I186</f>
        <v>4591.1463091954029</v>
      </c>
      <c r="H196" s="72">
        <f>IF(D6="12x36",2,1)</f>
        <v>1</v>
      </c>
      <c r="I196" s="82">
        <f>G196*H196</f>
        <v>4591.1463091954029</v>
      </c>
    </row>
  </sheetData>
  <mergeCells count="183">
    <mergeCell ref="A47:A56"/>
    <mergeCell ref="B67:I67"/>
    <mergeCell ref="B68:I68"/>
    <mergeCell ref="A67:A68"/>
    <mergeCell ref="B100:G100"/>
    <mergeCell ref="A21:F21"/>
    <mergeCell ref="A190:H190"/>
    <mergeCell ref="G192:I192"/>
    <mergeCell ref="A189:I189"/>
    <mergeCell ref="A24:F24"/>
    <mergeCell ref="B62:G62"/>
    <mergeCell ref="B63:G63"/>
    <mergeCell ref="B64:G64"/>
    <mergeCell ref="B65:G65"/>
    <mergeCell ref="B47:I56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A194:I194"/>
    <mergeCell ref="A192:F193"/>
    <mergeCell ref="A195:F196"/>
    <mergeCell ref="A25:F25"/>
    <mergeCell ref="A26:F27"/>
    <mergeCell ref="A28:F28"/>
    <mergeCell ref="A29:F29"/>
    <mergeCell ref="A36:I36"/>
    <mergeCell ref="B37:G37"/>
    <mergeCell ref="A31:I35"/>
    <mergeCell ref="B44:G44"/>
    <mergeCell ref="B45:G45"/>
    <mergeCell ref="A46:G46"/>
    <mergeCell ref="B57:G57"/>
    <mergeCell ref="B58:G58"/>
    <mergeCell ref="B59:G59"/>
    <mergeCell ref="B38:G38"/>
    <mergeCell ref="B43:G43"/>
    <mergeCell ref="A66:G66"/>
    <mergeCell ref="B69:G69"/>
    <mergeCell ref="B70:G70"/>
    <mergeCell ref="B71:G71"/>
    <mergeCell ref="B60:G60"/>
    <mergeCell ref="B61:G61"/>
    <mergeCell ref="A7:C7"/>
    <mergeCell ref="D7:F7"/>
    <mergeCell ref="G7:H8"/>
    <mergeCell ref="I7:I8"/>
    <mergeCell ref="A8:C8"/>
    <mergeCell ref="D8:F8"/>
    <mergeCell ref="A15:F17"/>
    <mergeCell ref="G15:G17"/>
    <mergeCell ref="B99:G99"/>
    <mergeCell ref="A18:F20"/>
    <mergeCell ref="G18:G20"/>
    <mergeCell ref="A23:F23"/>
    <mergeCell ref="A9:C9"/>
    <mergeCell ref="D9:F9"/>
    <mergeCell ref="G9:H9"/>
    <mergeCell ref="A10:F10"/>
    <mergeCell ref="A11:F11"/>
    <mergeCell ref="A12:F14"/>
    <mergeCell ref="G12:G14"/>
    <mergeCell ref="A22:F22"/>
    <mergeCell ref="B39:G39"/>
    <mergeCell ref="B40:G40"/>
    <mergeCell ref="B41:G41"/>
    <mergeCell ref="B42:G42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B75:G75"/>
    <mergeCell ref="B76:G76"/>
    <mergeCell ref="B77:G77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122:G122"/>
    <mergeCell ref="B123:G123"/>
    <mergeCell ref="B124:G124"/>
    <mergeCell ref="B126:G126"/>
    <mergeCell ref="A127:G127"/>
    <mergeCell ref="B128:I128"/>
    <mergeCell ref="A114:B114"/>
    <mergeCell ref="A116:G116"/>
    <mergeCell ref="A118:I118"/>
    <mergeCell ref="B119:G119"/>
    <mergeCell ref="B120:G120"/>
    <mergeCell ref="B121:G121"/>
    <mergeCell ref="B125:G125"/>
    <mergeCell ref="B136:G136"/>
    <mergeCell ref="A137:G137"/>
    <mergeCell ref="B139:G139"/>
    <mergeCell ref="B140:G140"/>
    <mergeCell ref="A141:G141"/>
    <mergeCell ref="A143:E143"/>
    <mergeCell ref="A130:E130"/>
    <mergeCell ref="A131:B131"/>
    <mergeCell ref="A132:B132"/>
    <mergeCell ref="B133:I133"/>
    <mergeCell ref="B134:G134"/>
    <mergeCell ref="B135:G135"/>
    <mergeCell ref="B152:G152"/>
    <mergeCell ref="B153:G153"/>
    <mergeCell ref="B154:G154"/>
    <mergeCell ref="B155:G155"/>
    <mergeCell ref="A156:G156"/>
    <mergeCell ref="B157:I157"/>
    <mergeCell ref="A144:B144"/>
    <mergeCell ref="A145:B145"/>
    <mergeCell ref="A147:G147"/>
    <mergeCell ref="A149:I149"/>
    <mergeCell ref="B150:G150"/>
    <mergeCell ref="B151:G151"/>
    <mergeCell ref="A162:B162"/>
    <mergeCell ref="H162:I162"/>
    <mergeCell ref="A163:B163"/>
    <mergeCell ref="H163:I163"/>
    <mergeCell ref="A164:B164"/>
    <mergeCell ref="H164:I164"/>
    <mergeCell ref="B158:I158"/>
    <mergeCell ref="A159:I159"/>
    <mergeCell ref="A160:B160"/>
    <mergeCell ref="D160:E160"/>
    <mergeCell ref="H160:I160"/>
    <mergeCell ref="A161:B161"/>
    <mergeCell ref="D161:E161"/>
    <mergeCell ref="H161:I161"/>
    <mergeCell ref="A169:G169"/>
    <mergeCell ref="A171:I171"/>
    <mergeCell ref="A172:I172"/>
    <mergeCell ref="B173:G173"/>
    <mergeCell ref="B174:G174"/>
    <mergeCell ref="B175:G175"/>
    <mergeCell ref="A165:A166"/>
    <mergeCell ref="B165:E166"/>
    <mergeCell ref="H165:I165"/>
    <mergeCell ref="H166:I166"/>
    <mergeCell ref="B167:I167"/>
    <mergeCell ref="B168:I168"/>
    <mergeCell ref="A184:I184"/>
    <mergeCell ref="B185:G185"/>
    <mergeCell ref="A186:G186"/>
    <mergeCell ref="A188:I188"/>
    <mergeCell ref="A176:G176"/>
    <mergeCell ref="A178:I178"/>
    <mergeCell ref="B179:G179"/>
    <mergeCell ref="B180:G180"/>
    <mergeCell ref="B181:G181"/>
    <mergeCell ref="A182:G182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r:id="rId1"/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5"/>
  <sheetViews>
    <sheetView view="pageBreakPreview" zoomScaleNormal="100" workbookViewId="0">
      <selection activeCell="R22" sqref="R22"/>
    </sheetView>
  </sheetViews>
  <sheetFormatPr defaultColWidth="8.42578125" defaultRowHeight="15" x14ac:dyDescent="0.25"/>
  <cols>
    <col min="1" max="1" width="31.5703125" style="65" customWidth="1"/>
    <col min="2" max="2" width="24.42578125" style="65" customWidth="1"/>
    <col min="3" max="3" width="12.28515625" style="65" customWidth="1"/>
    <col min="4" max="4" width="17.42578125" style="65" customWidth="1"/>
    <col min="5" max="5" width="7.28515625" style="65" customWidth="1"/>
    <col min="6" max="6" width="16.140625" style="65" customWidth="1"/>
    <col min="7" max="7" width="16" style="65" customWidth="1"/>
    <col min="8" max="8" width="15.42578125" style="65" customWidth="1"/>
    <col min="9" max="9" width="14.85546875" style="65" customWidth="1"/>
    <col min="10" max="10" width="15.42578125" style="65" customWidth="1"/>
    <col min="11" max="11" width="15" style="65" customWidth="1"/>
    <col min="12" max="16384" width="8.42578125" style="65"/>
  </cols>
  <sheetData>
    <row r="1" spans="1:11" ht="76.5" customHeight="1" x14ac:dyDescent="0.25">
      <c r="A1" s="77" t="s">
        <v>157</v>
      </c>
      <c r="B1" s="77" t="s">
        <v>158</v>
      </c>
      <c r="C1" s="76" t="s">
        <v>159</v>
      </c>
      <c r="D1" s="76" t="s">
        <v>160</v>
      </c>
      <c r="E1" s="78" t="s">
        <v>161</v>
      </c>
      <c r="F1" s="78" t="s">
        <v>188</v>
      </c>
      <c r="G1" s="78" t="s">
        <v>189</v>
      </c>
      <c r="H1" s="79" t="s">
        <v>190</v>
      </c>
      <c r="I1" s="80" t="s">
        <v>191</v>
      </c>
      <c r="J1" s="80" t="s">
        <v>171</v>
      </c>
      <c r="K1" s="79" t="s">
        <v>195</v>
      </c>
    </row>
    <row r="2" spans="1:11" x14ac:dyDescent="0.25">
      <c r="A2" s="66" t="s">
        <v>209</v>
      </c>
      <c r="B2" s="66" t="s">
        <v>211</v>
      </c>
      <c r="C2" s="74">
        <v>40</v>
      </c>
      <c r="D2" s="74" t="s">
        <v>230</v>
      </c>
      <c r="E2" s="75">
        <v>3</v>
      </c>
      <c r="F2" s="96">
        <f t="shared" ref="F2:F20" ca="1" si="0">OFFSET(INDIRECT(SUBSTITUTE(_xlfn.FORMULATEXT(J2),"=","")), -6, 0)</f>
        <v>0</v>
      </c>
      <c r="G2" s="95">
        <f t="shared" ref="G2:G15" ca="1" si="1">F2*E2</f>
        <v>0</v>
      </c>
      <c r="H2" s="92">
        <f t="shared" ref="H2:H20" ca="1" si="2">OFFSET(INDIRECT(SUBSTITUTE(_xlfn.FORMULATEXT(J2),"=","")), -3, 0)</f>
        <v>741.70402756311273</v>
      </c>
      <c r="I2" s="92">
        <f ca="1">H2*E2</f>
        <v>2225.1120826893384</v>
      </c>
      <c r="J2" s="93">
        <f>'Copeiro POA'!I196</f>
        <v>4591.1463091954029</v>
      </c>
      <c r="K2" s="93">
        <f t="shared" ref="K2:K8" si="3">E2*J2</f>
        <v>13773.438927586209</v>
      </c>
    </row>
    <row r="3" spans="1:11" x14ac:dyDescent="0.25">
      <c r="A3" s="66" t="s">
        <v>212</v>
      </c>
      <c r="B3" s="66" t="s">
        <v>211</v>
      </c>
      <c r="C3" s="67">
        <v>40</v>
      </c>
      <c r="D3" s="74" t="s">
        <v>230</v>
      </c>
      <c r="E3" s="68">
        <v>53</v>
      </c>
      <c r="F3" s="96">
        <f t="shared" ca="1" si="0"/>
        <v>0</v>
      </c>
      <c r="G3" s="95">
        <f t="shared" ca="1" si="1"/>
        <v>0</v>
      </c>
      <c r="H3" s="92">
        <f t="shared" ca="1" si="2"/>
        <v>807.78714334232734</v>
      </c>
      <c r="I3" s="92">
        <f t="shared" ref="I3:I20" ca="1" si="4">H3*E3</f>
        <v>42812.71859714335</v>
      </c>
      <c r="J3" s="94">
        <f>'Assistente Adm POA'!I196</f>
        <v>4896.4267542089974</v>
      </c>
      <c r="K3" s="94">
        <f t="shared" si="3"/>
        <v>259510.61797307685</v>
      </c>
    </row>
    <row r="4" spans="1:11" x14ac:dyDescent="0.25">
      <c r="A4" s="66" t="s">
        <v>212</v>
      </c>
      <c r="B4" s="66" t="s">
        <v>213</v>
      </c>
      <c r="C4" s="67">
        <v>40</v>
      </c>
      <c r="D4" s="74" t="s">
        <v>230</v>
      </c>
      <c r="E4" s="68">
        <v>3</v>
      </c>
      <c r="F4" s="96">
        <f t="shared" ca="1" si="0"/>
        <v>0</v>
      </c>
      <c r="G4" s="95">
        <f t="shared" ca="1" si="1"/>
        <v>0</v>
      </c>
      <c r="H4" s="92">
        <f t="shared" ca="1" si="2"/>
        <v>807.78714334232734</v>
      </c>
      <c r="I4" s="92">
        <f t="shared" ca="1" si="4"/>
        <v>2423.3614300269819</v>
      </c>
      <c r="J4" s="94">
        <f>'F. Westphalen'!I196</f>
        <v>4817.961415081727</v>
      </c>
      <c r="K4" s="94">
        <f t="shared" si="3"/>
        <v>14453.884245245181</v>
      </c>
    </row>
    <row r="5" spans="1:11" x14ac:dyDescent="0.25">
      <c r="A5" s="66" t="s">
        <v>212</v>
      </c>
      <c r="B5" s="66" t="s">
        <v>214</v>
      </c>
      <c r="C5" s="67">
        <v>40</v>
      </c>
      <c r="D5" s="74" t="s">
        <v>230</v>
      </c>
      <c r="E5" s="68">
        <v>3</v>
      </c>
      <c r="F5" s="96">
        <f t="shared" ca="1" si="0"/>
        <v>0</v>
      </c>
      <c r="G5" s="95">
        <f t="shared" ca="1" si="1"/>
        <v>0</v>
      </c>
      <c r="H5" s="92">
        <f t="shared" ca="1" si="2"/>
        <v>807.78714334232734</v>
      </c>
      <c r="I5" s="92">
        <f t="shared" ca="1" si="4"/>
        <v>2423.3614300269819</v>
      </c>
      <c r="J5" s="94">
        <f>Pelotas!I196</f>
        <v>4857.4729418157194</v>
      </c>
      <c r="K5" s="94">
        <f t="shared" si="3"/>
        <v>14572.418825447159</v>
      </c>
    </row>
    <row r="6" spans="1:11" x14ac:dyDescent="0.25">
      <c r="A6" s="66" t="s">
        <v>212</v>
      </c>
      <c r="B6" s="66" t="s">
        <v>215</v>
      </c>
      <c r="C6" s="74">
        <v>40</v>
      </c>
      <c r="D6" s="74" t="s">
        <v>230</v>
      </c>
      <c r="E6" s="68">
        <v>3</v>
      </c>
      <c r="F6" s="96">
        <f t="shared" ca="1" si="0"/>
        <v>0</v>
      </c>
      <c r="G6" s="95">
        <f t="shared" ca="1" si="1"/>
        <v>0</v>
      </c>
      <c r="H6" s="92">
        <f t="shared" ca="1" si="2"/>
        <v>807.78714334232734</v>
      </c>
      <c r="I6" s="92">
        <f t="shared" ca="1" si="4"/>
        <v>2423.3614300269819</v>
      </c>
      <c r="J6" s="94">
        <f>'Santa Maria'!I196</f>
        <v>4933.350019290162</v>
      </c>
      <c r="K6" s="94">
        <f t="shared" si="3"/>
        <v>14800.050057870485</v>
      </c>
    </row>
    <row r="7" spans="1:11" x14ac:dyDescent="0.25">
      <c r="A7" s="66" t="s">
        <v>212</v>
      </c>
      <c r="B7" s="66" t="s">
        <v>216</v>
      </c>
      <c r="C7" s="67">
        <v>40</v>
      </c>
      <c r="D7" s="74" t="s">
        <v>230</v>
      </c>
      <c r="E7" s="68">
        <v>3</v>
      </c>
      <c r="F7" s="96">
        <f t="shared" ca="1" si="0"/>
        <v>0</v>
      </c>
      <c r="G7" s="95">
        <f t="shared" ca="1" si="1"/>
        <v>0</v>
      </c>
      <c r="H7" s="92">
        <f t="shared" ca="1" si="2"/>
        <v>807.78714334232734</v>
      </c>
      <c r="I7" s="92">
        <f t="shared" ca="1" si="4"/>
        <v>2423.3614300269819</v>
      </c>
      <c r="J7" s="94">
        <f>'Caxias do Sul'!I196</f>
        <v>4904.0779061793974</v>
      </c>
      <c r="K7" s="94">
        <f t="shared" si="3"/>
        <v>14712.233718538191</v>
      </c>
    </row>
    <row r="8" spans="1:11" x14ac:dyDescent="0.25">
      <c r="A8" s="66" t="s">
        <v>212</v>
      </c>
      <c r="B8" s="66" t="s">
        <v>217</v>
      </c>
      <c r="C8" s="67">
        <v>40</v>
      </c>
      <c r="D8" s="74" t="s">
        <v>230</v>
      </c>
      <c r="E8" s="68">
        <v>3</v>
      </c>
      <c r="F8" s="96">
        <f t="shared" ca="1" si="0"/>
        <v>0</v>
      </c>
      <c r="G8" s="95">
        <f t="shared" ca="1" si="1"/>
        <v>0</v>
      </c>
      <c r="H8" s="92">
        <f t="shared" ca="1" si="2"/>
        <v>807.78714334232734</v>
      </c>
      <c r="I8" s="92">
        <f t="shared" ca="1" si="4"/>
        <v>2423.3614300269819</v>
      </c>
      <c r="J8" s="94">
        <f>'Passo Fundo'!I196</f>
        <v>4763.6745258977071</v>
      </c>
      <c r="K8" s="94">
        <f t="shared" si="3"/>
        <v>14291.023577693122</v>
      </c>
    </row>
    <row r="9" spans="1:11" x14ac:dyDescent="0.25">
      <c r="A9" s="66" t="s">
        <v>212</v>
      </c>
      <c r="B9" s="66" t="s">
        <v>218</v>
      </c>
      <c r="C9" s="67">
        <v>40</v>
      </c>
      <c r="D9" s="74" t="s">
        <v>230</v>
      </c>
      <c r="E9" s="68">
        <v>3</v>
      </c>
      <c r="F9" s="96">
        <f t="shared" ca="1" si="0"/>
        <v>0</v>
      </c>
      <c r="G9" s="95">
        <f t="shared" ca="1" si="1"/>
        <v>0</v>
      </c>
      <c r="H9" s="92">
        <f t="shared" ca="1" si="2"/>
        <v>807.78714334232734</v>
      </c>
      <c r="I9" s="92">
        <f t="shared" ca="1" si="4"/>
        <v>2423.3614300269819</v>
      </c>
      <c r="J9" s="94">
        <f>Bagé!I196</f>
        <v>4906.1144510020004</v>
      </c>
      <c r="K9" s="94">
        <f t="shared" ref="K9:K20" si="5">E9*J9</f>
        <v>14718.343353006001</v>
      </c>
    </row>
    <row r="10" spans="1:11" x14ac:dyDescent="0.25">
      <c r="A10" s="66" t="s">
        <v>212</v>
      </c>
      <c r="B10" s="66" t="s">
        <v>219</v>
      </c>
      <c r="C10" s="74">
        <v>40</v>
      </c>
      <c r="D10" s="74" t="s">
        <v>230</v>
      </c>
      <c r="E10" s="68">
        <v>3</v>
      </c>
      <c r="F10" s="96">
        <f t="shared" ca="1" si="0"/>
        <v>0</v>
      </c>
      <c r="G10" s="95">
        <f t="shared" ca="1" si="1"/>
        <v>0</v>
      </c>
      <c r="H10" s="92">
        <f t="shared" ca="1" si="2"/>
        <v>807.78714334232734</v>
      </c>
      <c r="I10" s="92">
        <f t="shared" ca="1" si="4"/>
        <v>2423.3614300269819</v>
      </c>
      <c r="J10" s="94">
        <f>'Cachoeira do Sul'!I196</f>
        <v>4803.7610732013854</v>
      </c>
      <c r="K10" s="94">
        <f t="shared" si="5"/>
        <v>14411.283219604156</v>
      </c>
    </row>
    <row r="11" spans="1:11" x14ac:dyDescent="0.25">
      <c r="A11" s="66" t="s">
        <v>212</v>
      </c>
      <c r="B11" s="66" t="s">
        <v>220</v>
      </c>
      <c r="C11" s="67">
        <v>40</v>
      </c>
      <c r="D11" s="74" t="s">
        <v>230</v>
      </c>
      <c r="E11" s="68">
        <v>3</v>
      </c>
      <c r="F11" s="96">
        <f t="shared" ca="1" si="0"/>
        <v>0</v>
      </c>
      <c r="G11" s="95">
        <f t="shared" ca="1" si="1"/>
        <v>0</v>
      </c>
      <c r="H11" s="92">
        <f t="shared" ca="1" si="2"/>
        <v>807.78714334232734</v>
      </c>
      <c r="I11" s="92">
        <f t="shared" ca="1" si="4"/>
        <v>2423.3614300269819</v>
      </c>
      <c r="J11" s="94">
        <f>'Cruz Alta'!I196</f>
        <v>4709.0921273324393</v>
      </c>
      <c r="K11" s="94">
        <f t="shared" si="5"/>
        <v>14127.276381997319</v>
      </c>
    </row>
    <row r="12" spans="1:11" x14ac:dyDescent="0.25">
      <c r="A12" s="66" t="s">
        <v>212</v>
      </c>
      <c r="B12" s="66" t="s">
        <v>221</v>
      </c>
      <c r="C12" s="67">
        <v>40</v>
      </c>
      <c r="D12" s="74" t="s">
        <v>230</v>
      </c>
      <c r="E12" s="68">
        <v>3</v>
      </c>
      <c r="F12" s="96">
        <f t="shared" ca="1" si="0"/>
        <v>0</v>
      </c>
      <c r="G12" s="95">
        <f t="shared" ca="1" si="1"/>
        <v>0</v>
      </c>
      <c r="H12" s="92">
        <f t="shared" ca="1" si="2"/>
        <v>807.78714334232734</v>
      </c>
      <c r="I12" s="92">
        <f t="shared" ca="1" si="4"/>
        <v>2423.3614300269819</v>
      </c>
      <c r="J12" s="94">
        <f>Alegrete!I196</f>
        <v>4761.1600475603591</v>
      </c>
      <c r="K12" s="94">
        <f t="shared" si="5"/>
        <v>14283.480142681077</v>
      </c>
    </row>
    <row r="13" spans="1:11" x14ac:dyDescent="0.25">
      <c r="A13" s="66" t="s">
        <v>212</v>
      </c>
      <c r="B13" s="66" t="s">
        <v>222</v>
      </c>
      <c r="C13" s="67">
        <v>40</v>
      </c>
      <c r="D13" s="74" t="s">
        <v>230</v>
      </c>
      <c r="E13" s="68">
        <v>3</v>
      </c>
      <c r="F13" s="96">
        <f t="shared" ca="1" si="0"/>
        <v>0</v>
      </c>
      <c r="G13" s="95">
        <f t="shared" ca="1" si="1"/>
        <v>0</v>
      </c>
      <c r="H13" s="92">
        <f t="shared" ca="1" si="2"/>
        <v>807.78714334232734</v>
      </c>
      <c r="I13" s="92">
        <f t="shared" ca="1" si="4"/>
        <v>2423.3614300269819</v>
      </c>
      <c r="J13" s="94">
        <f>Erechim!I196</f>
        <v>4794.2941786144902</v>
      </c>
      <c r="K13" s="94">
        <f t="shared" si="5"/>
        <v>14382.88253584347</v>
      </c>
    </row>
    <row r="14" spans="1:11" x14ac:dyDescent="0.25">
      <c r="A14" s="66" t="s">
        <v>212</v>
      </c>
      <c r="B14" s="66" t="s">
        <v>223</v>
      </c>
      <c r="C14" s="74">
        <v>40</v>
      </c>
      <c r="D14" s="74" t="s">
        <v>230</v>
      </c>
      <c r="E14" s="68">
        <v>3</v>
      </c>
      <c r="F14" s="96">
        <f t="shared" ca="1" si="0"/>
        <v>0</v>
      </c>
      <c r="G14" s="95">
        <f t="shared" ca="1" si="1"/>
        <v>0</v>
      </c>
      <c r="H14" s="92">
        <f t="shared" ca="1" si="2"/>
        <v>807.78714334232734</v>
      </c>
      <c r="I14" s="92">
        <f t="shared" ca="1" si="4"/>
        <v>2423.3614300269819</v>
      </c>
      <c r="J14" s="94">
        <f>'Santo Angelo'!I196</f>
        <v>4770.6269421472543</v>
      </c>
      <c r="K14" s="94">
        <f t="shared" si="5"/>
        <v>14311.880826441764</v>
      </c>
    </row>
    <row r="15" spans="1:11" x14ac:dyDescent="0.25">
      <c r="A15" s="66" t="s">
        <v>212</v>
      </c>
      <c r="B15" s="66" t="s">
        <v>224</v>
      </c>
      <c r="C15" s="67">
        <v>40</v>
      </c>
      <c r="D15" s="74" t="s">
        <v>230</v>
      </c>
      <c r="E15" s="68">
        <v>3</v>
      </c>
      <c r="F15" s="96">
        <f t="shared" ca="1" si="0"/>
        <v>0</v>
      </c>
      <c r="G15" s="95">
        <f t="shared" ca="1" si="1"/>
        <v>0</v>
      </c>
      <c r="H15" s="92">
        <f t="shared" ca="1" si="2"/>
        <v>807.78714334232734</v>
      </c>
      <c r="I15" s="92">
        <f t="shared" ca="1" si="4"/>
        <v>2423.3614300269819</v>
      </c>
      <c r="J15" s="94">
        <f>'Santa Cruz do Sul'!I196</f>
        <v>4767.1310387923122</v>
      </c>
      <c r="K15" s="94">
        <f t="shared" si="5"/>
        <v>14301.393116376938</v>
      </c>
    </row>
    <row r="16" spans="1:11" x14ac:dyDescent="0.25">
      <c r="A16" s="66" t="s">
        <v>212</v>
      </c>
      <c r="B16" s="66" t="s">
        <v>225</v>
      </c>
      <c r="C16" s="67">
        <v>40</v>
      </c>
      <c r="D16" s="74" t="s">
        <v>230</v>
      </c>
      <c r="E16" s="68">
        <v>3</v>
      </c>
      <c r="F16" s="96">
        <f t="shared" ca="1" si="0"/>
        <v>0</v>
      </c>
      <c r="G16" s="95">
        <f t="shared" ref="G16:G20" ca="1" si="6">F16*E16</f>
        <v>0</v>
      </c>
      <c r="H16" s="92">
        <f t="shared" ca="1" si="2"/>
        <v>807.78714334232734</v>
      </c>
      <c r="I16" s="92">
        <f t="shared" ca="1" si="4"/>
        <v>2423.3614300269819</v>
      </c>
      <c r="J16" s="94">
        <f>'Santa Rosa'!I196</f>
        <v>4841.6286515489628</v>
      </c>
      <c r="K16" s="94">
        <f t="shared" si="5"/>
        <v>14524.885954646888</v>
      </c>
    </row>
    <row r="17" spans="1:11" x14ac:dyDescent="0.25">
      <c r="A17" s="66" t="s">
        <v>212</v>
      </c>
      <c r="B17" s="66" t="s">
        <v>226</v>
      </c>
      <c r="C17" s="67">
        <v>40</v>
      </c>
      <c r="D17" s="74" t="s">
        <v>230</v>
      </c>
      <c r="E17" s="68">
        <v>3</v>
      </c>
      <c r="F17" s="96">
        <f t="shared" ca="1" si="0"/>
        <v>0</v>
      </c>
      <c r="G17" s="95">
        <f t="shared" ca="1" si="6"/>
        <v>0</v>
      </c>
      <c r="H17" s="92">
        <f t="shared" ca="1" si="2"/>
        <v>807.78714334232734</v>
      </c>
      <c r="I17" s="92">
        <f t="shared" ca="1" si="4"/>
        <v>2423.3614300269819</v>
      </c>
      <c r="J17" s="94">
        <f>'Palmeira das Missões'!I196</f>
        <v>4882.7272528775202</v>
      </c>
      <c r="K17" s="94">
        <f t="shared" si="5"/>
        <v>14648.18175863256</v>
      </c>
    </row>
    <row r="18" spans="1:11" x14ac:dyDescent="0.25">
      <c r="A18" s="66" t="s">
        <v>212</v>
      </c>
      <c r="B18" s="66" t="s">
        <v>227</v>
      </c>
      <c r="C18" s="67">
        <v>40</v>
      </c>
      <c r="D18" s="74" t="s">
        <v>230</v>
      </c>
      <c r="E18" s="68">
        <v>3</v>
      </c>
      <c r="F18" s="96">
        <f t="shared" ca="1" si="0"/>
        <v>0</v>
      </c>
      <c r="G18" s="95">
        <f t="shared" ca="1" si="6"/>
        <v>0</v>
      </c>
      <c r="H18" s="92">
        <f t="shared" ca="1" si="2"/>
        <v>807.78714334232734</v>
      </c>
      <c r="I18" s="92">
        <f t="shared" ca="1" si="4"/>
        <v>2423.3614300269819</v>
      </c>
      <c r="J18" s="94">
        <f>Lajeado!I196</f>
        <v>4778.8976110302719</v>
      </c>
      <c r="K18" s="94">
        <f t="shared" si="5"/>
        <v>14336.692833090816</v>
      </c>
    </row>
    <row r="19" spans="1:11" x14ac:dyDescent="0.25">
      <c r="A19" s="66" t="s">
        <v>212</v>
      </c>
      <c r="B19" s="66" t="s">
        <v>228</v>
      </c>
      <c r="C19" s="67">
        <v>40</v>
      </c>
      <c r="D19" s="74" t="s">
        <v>230</v>
      </c>
      <c r="E19" s="68">
        <v>3</v>
      </c>
      <c r="F19" s="96">
        <f t="shared" ca="1" si="0"/>
        <v>0</v>
      </c>
      <c r="G19" s="95">
        <f t="shared" ca="1" si="6"/>
        <v>0</v>
      </c>
      <c r="H19" s="92">
        <f t="shared" ca="1" si="2"/>
        <v>807.78714334232734</v>
      </c>
      <c r="I19" s="92">
        <f t="shared" ca="1" si="4"/>
        <v>2423.3614300269819</v>
      </c>
      <c r="J19" s="94">
        <f>Ijuí!I196</f>
        <v>4763.6745258977071</v>
      </c>
      <c r="K19" s="94">
        <f t="shared" si="5"/>
        <v>14291.023577693122</v>
      </c>
    </row>
    <row r="20" spans="1:11" x14ac:dyDescent="0.25">
      <c r="A20" s="66" t="s">
        <v>212</v>
      </c>
      <c r="B20" s="66" t="s">
        <v>229</v>
      </c>
      <c r="C20" s="67">
        <v>40</v>
      </c>
      <c r="D20" s="74" t="s">
        <v>230</v>
      </c>
      <c r="E20" s="68">
        <v>3</v>
      </c>
      <c r="F20" s="96">
        <f t="shared" ca="1" si="0"/>
        <v>0</v>
      </c>
      <c r="G20" s="95">
        <f t="shared" ca="1" si="6"/>
        <v>0</v>
      </c>
      <c r="H20" s="92">
        <f t="shared" ca="1" si="2"/>
        <v>807.78714334232734</v>
      </c>
      <c r="I20" s="92">
        <f t="shared" ca="1" si="4"/>
        <v>2423.3614300269819</v>
      </c>
      <c r="J20" s="94">
        <f>Osório!I196</f>
        <v>4712.1932864610881</v>
      </c>
      <c r="K20" s="94">
        <f t="shared" si="5"/>
        <v>14136.579859383264</v>
      </c>
    </row>
    <row r="21" spans="1:11" ht="6" customHeight="1" x14ac:dyDescent="0.25">
      <c r="A21" s="197"/>
      <c r="B21" s="198"/>
      <c r="C21" s="198"/>
      <c r="D21" s="198"/>
      <c r="E21" s="198"/>
      <c r="F21" s="198"/>
      <c r="G21" s="198"/>
      <c r="H21" s="198"/>
      <c r="I21" s="198"/>
      <c r="J21" s="198"/>
      <c r="K21" s="199"/>
    </row>
    <row r="22" spans="1:11" ht="63" customHeight="1" x14ac:dyDescent="0.25">
      <c r="A22" s="200" t="s">
        <v>186</v>
      </c>
      <c r="B22" s="201"/>
      <c r="C22" s="201"/>
      <c r="D22" s="202"/>
      <c r="E22" s="103">
        <f>SUM(E2:E20)</f>
        <v>107</v>
      </c>
      <c r="F22" s="99" t="s">
        <v>182</v>
      </c>
      <c r="G22" s="100">
        <f ca="1">SUM(G2:G20)</f>
        <v>0</v>
      </c>
      <c r="H22" s="99" t="s">
        <v>183</v>
      </c>
      <c r="I22" s="100">
        <f ca="1">SUM(I2:I20)</f>
        <v>86234.974990291405</v>
      </c>
      <c r="J22" s="101" t="s">
        <v>184</v>
      </c>
      <c r="K22" s="102">
        <f ca="1">I22/K24</f>
        <v>0.16628816391251058</v>
      </c>
    </row>
    <row r="23" spans="1:11" ht="6" customHeight="1" x14ac:dyDescent="0.25">
      <c r="A23" s="194"/>
      <c r="B23" s="195"/>
      <c r="C23" s="195"/>
      <c r="D23" s="195"/>
      <c r="E23" s="195"/>
      <c r="F23" s="195"/>
      <c r="G23" s="195"/>
      <c r="H23" s="195"/>
      <c r="I23" s="195"/>
      <c r="J23" s="195"/>
      <c r="K23" s="196"/>
    </row>
    <row r="24" spans="1:11" ht="26.45" customHeight="1" x14ac:dyDescent="0.25">
      <c r="A24" s="203" t="s">
        <v>185</v>
      </c>
      <c r="B24" s="204"/>
      <c r="C24" s="204"/>
      <c r="D24" s="204"/>
      <c r="E24" s="204"/>
      <c r="F24" s="204"/>
      <c r="G24" s="204"/>
      <c r="H24" s="204"/>
      <c r="I24" s="204"/>
      <c r="J24" s="205"/>
      <c r="K24" s="83">
        <f>SUM(K2:K20)</f>
        <v>518587.57088485465</v>
      </c>
    </row>
    <row r="25" spans="1:11" ht="6" customHeight="1" x14ac:dyDescent="0.25">
      <c r="A25" s="197"/>
      <c r="B25" s="198"/>
      <c r="C25" s="198"/>
      <c r="D25" s="198"/>
      <c r="E25" s="198"/>
      <c r="F25" s="198"/>
      <c r="G25" s="198"/>
      <c r="H25" s="198"/>
      <c r="I25" s="198"/>
      <c r="J25" s="198"/>
      <c r="K25" s="199"/>
    </row>
  </sheetData>
  <mergeCells count="5">
    <mergeCell ref="A23:K23"/>
    <mergeCell ref="A21:K21"/>
    <mergeCell ref="A25:K25"/>
    <mergeCell ref="A22:D22"/>
    <mergeCell ref="A24:J24"/>
  </mergeCells>
  <pageMargins left="0.51180555555555596" right="0.51180555555555596" top="0.78749999999999998" bottom="0.78749999999999998" header="0.511811023622047" footer="0.511811023622047"/>
  <pageSetup paperSize="9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20</vt:i4>
      </vt:variant>
      <vt:variant>
        <vt:lpstr>Intervalos nomeados</vt:lpstr>
      </vt:variant>
      <vt:variant>
        <vt:i4>19</vt:i4>
      </vt:variant>
    </vt:vector>
  </HeadingPairs>
  <TitlesOfParts>
    <vt:vector size="39" baseType="lpstr">
      <vt:lpstr>Osório</vt:lpstr>
      <vt:lpstr>Ijuí</vt:lpstr>
      <vt:lpstr>Lajeado</vt:lpstr>
      <vt:lpstr>Palmeira das Missões</vt:lpstr>
      <vt:lpstr>Santa Rosa</vt:lpstr>
      <vt:lpstr>Santa Cruz do Sul</vt:lpstr>
      <vt:lpstr>Santo Angelo</vt:lpstr>
      <vt:lpstr>Erechim</vt:lpstr>
      <vt:lpstr>Alegrete</vt:lpstr>
      <vt:lpstr>Cruz Alta</vt:lpstr>
      <vt:lpstr>Cachoeira do Sul</vt:lpstr>
      <vt:lpstr>Bagé</vt:lpstr>
      <vt:lpstr>Passo Fundo</vt:lpstr>
      <vt:lpstr>Caxias do Sul</vt:lpstr>
      <vt:lpstr>Santa Maria</vt:lpstr>
      <vt:lpstr>Pelotas</vt:lpstr>
      <vt:lpstr>F. Westphalen</vt:lpstr>
      <vt:lpstr>Assistente Adm POA</vt:lpstr>
      <vt:lpstr>Copeiro POA</vt:lpstr>
      <vt:lpstr>Resumo</vt:lpstr>
      <vt:lpstr>Alegrete!Area_de_impressao</vt:lpstr>
      <vt:lpstr>'Assistente Adm POA'!Area_de_impressao</vt:lpstr>
      <vt:lpstr>Bagé!Area_de_impressao</vt:lpstr>
      <vt:lpstr>'Cachoeira do Sul'!Area_de_impressao</vt:lpstr>
      <vt:lpstr>'Caxias do Sul'!Area_de_impressao</vt:lpstr>
      <vt:lpstr>'Copeiro POA'!Area_de_impressao</vt:lpstr>
      <vt:lpstr>'Cruz Alta'!Area_de_impressao</vt:lpstr>
      <vt:lpstr>Erechim!Area_de_impressao</vt:lpstr>
      <vt:lpstr>'F. Westphalen'!Area_de_impressao</vt:lpstr>
      <vt:lpstr>Ijuí!Area_de_impressao</vt:lpstr>
      <vt:lpstr>Lajeado!Area_de_impressao</vt:lpstr>
      <vt:lpstr>Osório!Area_de_impressao</vt:lpstr>
      <vt:lpstr>'Palmeira das Missões'!Area_de_impressao</vt:lpstr>
      <vt:lpstr>'Passo Fundo'!Area_de_impressao</vt:lpstr>
      <vt:lpstr>Pelotas!Area_de_impressao</vt:lpstr>
      <vt:lpstr>'Santa Cruz do Sul'!Area_de_impressao</vt:lpstr>
      <vt:lpstr>'Santa Maria'!Area_de_impressao</vt:lpstr>
      <vt:lpstr>'Santa Rosa'!Area_de_impressao</vt:lpstr>
      <vt:lpstr>'Santo Angelo'!Area_de_impressao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dc:description/>
  <cp:lastModifiedBy>Roberta Sartorio</cp:lastModifiedBy>
  <cp:revision>2</cp:revision>
  <cp:lastPrinted>2026-05-21T13:31:30Z</cp:lastPrinted>
  <dcterms:created xsi:type="dcterms:W3CDTF">2019-04-12T20:03:09Z</dcterms:created>
  <dcterms:modified xsi:type="dcterms:W3CDTF">2026-06-23T18:15:58Z</dcterms:modified>
  <dc:language>pt-BR</dc:language>
</cp:coreProperties>
</file>