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13_ncr:1_{0119DDC3-689E-4B32-9941-F3DD8E53D1E9}" xr6:coauthVersionLast="45" xr6:coauthVersionMax="47" xr10:uidLastSave="{00000000-0000-0000-0000-000000000000}"/>
  <bookViews>
    <workbookView xWindow="20370" yWindow="-120" windowWidth="29040" windowHeight="15720" tabRatio="500" xr2:uid="{00000000-000D-0000-FFFF-FFFF00000000}"/>
  </bookViews>
  <sheets>
    <sheet name="Limpeza 40h seg-sex" sheetId="11" r:id="rId1"/>
    <sheet name="Limpeza sab" sheetId="14" r:id="rId2"/>
    <sheet name="Jardinagem" sheetId="13" r:id="rId3"/>
    <sheet name="Materiais Equipamentos" sheetId="12" r:id="rId4"/>
    <sheet name="Resumo" sheetId="3" r:id="rId5"/>
  </sheets>
  <externalReferences>
    <externalReference r:id="rId6"/>
    <externalReference r:id="rId7"/>
  </externalReferences>
  <definedNames>
    <definedName name="_xlnm.Print_Area" localSheetId="2">Jardinagem!$A$1:$I$196</definedName>
    <definedName name="_xlnm.Print_Area" localSheetId="0">'Limpeza 40h seg-sex'!$A$1:$I$196</definedName>
    <definedName name="_xlnm.Print_Area" localSheetId="1">'Limpeza sab'!$A$1:$I$196</definedName>
    <definedName name="Auxiliar" localSheetId="2">#REF!</definedName>
    <definedName name="Auxiliar" localSheetId="0">#REF!</definedName>
    <definedName name="Auxiliar" localSheetId="1">#REF!</definedName>
    <definedName name="Auxiliar" localSheetId="3">#REF!</definedName>
    <definedName name="Auxiliar">#REF!</definedName>
    <definedName name="CUSTO_VALE_TRANSPORTE" localSheetId="2">#REF!</definedName>
    <definedName name="CUSTO_VALE_TRANSPORTE" localSheetId="0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2">#REF!</definedName>
    <definedName name="ecwece4c" localSheetId="0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2">#REF!</definedName>
    <definedName name="MONA1" localSheetId="0">#REF!</definedName>
    <definedName name="MONA1" localSheetId="1">#REF!</definedName>
    <definedName name="MONA1" localSheetId="3">#REF!</definedName>
    <definedName name="MONA1">#REF!</definedName>
    <definedName name="MONA2" localSheetId="2">#REF!</definedName>
    <definedName name="MONA2" localSheetId="0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0">#REF!</definedName>
    <definedName name="MONA5" localSheetId="1">#REF!</definedName>
    <definedName name="MONA5" localSheetId="3">#REF!</definedName>
    <definedName name="MONA5">#REF!</definedName>
    <definedName name="MONA6" localSheetId="2">#REF!</definedName>
    <definedName name="MONA6" localSheetId="0">#REF!</definedName>
    <definedName name="MONA6" localSheetId="1">#REF!</definedName>
    <definedName name="MONA6" localSheetId="3">#REF!</definedName>
    <definedName name="MONA6">#REF!</definedName>
    <definedName name="MONA7" localSheetId="2">#REF!</definedName>
    <definedName name="MONA7" localSheetId="0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2">#REF!</definedName>
    <definedName name="MONB1" localSheetId="0">#REF!</definedName>
    <definedName name="MONB1" localSheetId="1">#REF!</definedName>
    <definedName name="MONB1" localSheetId="3">#REF!</definedName>
    <definedName name="MONB1">#REF!</definedName>
    <definedName name="MONB2" localSheetId="2">#REF!</definedName>
    <definedName name="MONB2" localSheetId="0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0">#REF!</definedName>
    <definedName name="MONB5" localSheetId="1">#REF!</definedName>
    <definedName name="MONB5" localSheetId="3">#REF!</definedName>
    <definedName name="MONB5">#REF!</definedName>
    <definedName name="MONB6" localSheetId="2">#REF!</definedName>
    <definedName name="MONB6" localSheetId="0">#REF!</definedName>
    <definedName name="MONB6" localSheetId="1">#REF!</definedName>
    <definedName name="MONB6" localSheetId="3">#REF!</definedName>
    <definedName name="MONB6">#REF!</definedName>
    <definedName name="MONB7" localSheetId="2">#REF!</definedName>
    <definedName name="MONB7" localSheetId="0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2">#REF!</definedName>
    <definedName name="MONC1" localSheetId="0">#REF!</definedName>
    <definedName name="MONC1" localSheetId="1">#REF!</definedName>
    <definedName name="MONC1" localSheetId="3">#REF!</definedName>
    <definedName name="MONC1">#REF!</definedName>
    <definedName name="MONC2" localSheetId="2">#REF!</definedName>
    <definedName name="MONC2" localSheetId="0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0">#REF!</definedName>
    <definedName name="MONC5" localSheetId="1">#REF!</definedName>
    <definedName name="MONC5" localSheetId="3">#REF!</definedName>
    <definedName name="MONC5">#REF!</definedName>
    <definedName name="MONC6" localSheetId="2">#REF!</definedName>
    <definedName name="MONC6" localSheetId="0">#REF!</definedName>
    <definedName name="MONC6" localSheetId="1">#REF!</definedName>
    <definedName name="MONC6" localSheetId="3">#REF!</definedName>
    <definedName name="MONC6">#REF!</definedName>
    <definedName name="MONC7" localSheetId="2">#REF!</definedName>
    <definedName name="MONC7" localSheetId="0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2">#REF!</definedName>
    <definedName name="mont" localSheetId="0">#REF!</definedName>
    <definedName name="mont" localSheetId="1">#REF!</definedName>
    <definedName name="mont" localSheetId="3">#REF!</definedName>
    <definedName name="mont">#REF!</definedName>
    <definedName name="MONTANTEA" localSheetId="2">#REF!</definedName>
    <definedName name="MONTANTEA" localSheetId="0">#REF!</definedName>
    <definedName name="MONTANTEA" localSheetId="1">#REF!</definedName>
    <definedName name="MONTANTEA" localSheetId="3">#REF!</definedName>
    <definedName name="MONTANTEA">#REF!</definedName>
    <definedName name="MONTANTEA1" localSheetId="2">#REF!</definedName>
    <definedName name="MONTANTEA1" localSheetId="0">#REF!</definedName>
    <definedName name="MONTANTEA1" localSheetId="1">#REF!</definedName>
    <definedName name="MONTANTEA1" localSheetId="3">#REF!</definedName>
    <definedName name="MONTANTEA1">#REF!</definedName>
    <definedName name="MONTANTEA2" localSheetId="2">#REF!</definedName>
    <definedName name="MONTANTEA2" localSheetId="0">#REF!</definedName>
    <definedName name="MONTANTEA2" localSheetId="1">#REF!</definedName>
    <definedName name="MONTANTEA2" localSheetId="3">#REF!</definedName>
    <definedName name="MONTANTEA2">#REF!</definedName>
    <definedName name="MONTANTEB" localSheetId="2">#REF!</definedName>
    <definedName name="MONTANTEB" localSheetId="0">#REF!</definedName>
    <definedName name="MONTANTEB" localSheetId="1">#REF!</definedName>
    <definedName name="MONTANTEB" localSheetId="3">#REF!</definedName>
    <definedName name="MONTANTEB">#REF!</definedName>
    <definedName name="MONTANTEB1" localSheetId="2">#REF!</definedName>
    <definedName name="MONTANTEB1" localSheetId="0">#REF!</definedName>
    <definedName name="MONTANTEB1" localSheetId="1">#REF!</definedName>
    <definedName name="MONTANTEB1" localSheetId="3">#REF!</definedName>
    <definedName name="MONTANTEB1">#REF!</definedName>
    <definedName name="MONTANTEB2" localSheetId="2">#REF!</definedName>
    <definedName name="MONTANTEB2" localSheetId="0">#REF!</definedName>
    <definedName name="MONTANTEB2" localSheetId="1">#REF!</definedName>
    <definedName name="MONTANTEB2" localSheetId="3">#REF!</definedName>
    <definedName name="MONTANTEB2">#REF!</definedName>
    <definedName name="MONTANTEC" localSheetId="2">#REF!</definedName>
    <definedName name="MONTANTEC" localSheetId="0">#REF!</definedName>
    <definedName name="MONTANTEC" localSheetId="1">#REF!</definedName>
    <definedName name="MONTANTEC" localSheetId="3">#REF!</definedName>
    <definedName name="MONTANTEC">#REF!</definedName>
    <definedName name="MONTANTEC1" localSheetId="2">#REF!</definedName>
    <definedName name="MONTANTEC1" localSheetId="0">#REF!</definedName>
    <definedName name="MONTANTEC1" localSheetId="1">#REF!</definedName>
    <definedName name="MONTANTEC1" localSheetId="3">#REF!</definedName>
    <definedName name="MONTANTEC1">#REF!</definedName>
    <definedName name="MONTANTEC2" localSheetId="2">#REF!</definedName>
    <definedName name="MONTANTEC2" localSheetId="0">#REF!</definedName>
    <definedName name="MONTANTEC2" localSheetId="1">#REF!</definedName>
    <definedName name="MONTANTEC2" localSheetId="3">#REF!</definedName>
    <definedName name="MONTANTEC2">#REF!</definedName>
    <definedName name="ok" localSheetId="2">#REF!</definedName>
    <definedName name="ok" localSheetId="0">#REF!</definedName>
    <definedName name="ok" localSheetId="1">#REF!</definedName>
    <definedName name="ok" localSheetId="3">#REF!</definedName>
    <definedName name="ok">#REF!</definedName>
    <definedName name="REMUNERACAO1" localSheetId="2">#REF!</definedName>
    <definedName name="REMUNERACAO1" localSheetId="0">#REF!</definedName>
    <definedName name="REMUNERACAO1" localSheetId="1">#REF!</definedName>
    <definedName name="REMUNERACAO1" localSheetId="3">#REF!</definedName>
    <definedName name="REMUNERACAO1">#REF!</definedName>
    <definedName name="REMUNERACAO2" localSheetId="2">#REF!</definedName>
    <definedName name="REMUNERACAO2" localSheetId="0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0">#REF!</definedName>
    <definedName name="REMUNERACAO5" localSheetId="1">#REF!</definedName>
    <definedName name="REMUNERACAO5" localSheetId="3">#REF!</definedName>
    <definedName name="REMUNERACAO5">#REF!</definedName>
    <definedName name="REMUNERACAO6" localSheetId="2">#REF!</definedName>
    <definedName name="REMUNERACAO6" localSheetId="0">#REF!</definedName>
    <definedName name="REMUNERACAO6" localSheetId="1">#REF!</definedName>
    <definedName name="REMUNERACAO6" localSheetId="3">#REF!</definedName>
    <definedName name="REMUNERACAO6">#REF!</definedName>
    <definedName name="REMUNERACAO7" localSheetId="2">#REF!</definedName>
    <definedName name="REMUNERACAO7" localSheetId="0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0">#REF!</definedName>
    <definedName name="TOTAL_MONT_A" localSheetId="1">#REF!</definedName>
    <definedName name="TOTAL_MONT_A" localSheetId="3">#REF!</definedName>
    <definedName name="TOTAL_MONT_A">#REF!</definedName>
    <definedName name="TOTAL1" localSheetId="2">#REF!</definedName>
    <definedName name="TOTAL1" localSheetId="0">#REF!</definedName>
    <definedName name="TOTAL1" localSheetId="1">#REF!</definedName>
    <definedName name="TOTAL1" localSheetId="3">#REF!</definedName>
    <definedName name="TOTAL1">#REF!</definedName>
    <definedName name="TOTAL2" localSheetId="2">#REF!</definedName>
    <definedName name="TOTAL2" localSheetId="0">#REF!</definedName>
    <definedName name="TOTAL2" localSheetId="1">#REF!</definedName>
    <definedName name="TOTAL2" localSheetId="3">#REF!</definedName>
    <definedName name="TOTAL2">#REF!</definedName>
    <definedName name="VALE_TRANSPORTE" localSheetId="2">#REF!</definedName>
    <definedName name="VALE_TRANSPORTE" localSheetId="0">#REF!</definedName>
    <definedName name="VALE_TRANSPORTE" localSheetId="1">#REF!</definedName>
    <definedName name="VALE_TRANSPORTE" localSheetId="3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4" l="1"/>
  <c r="G166" i="14"/>
  <c r="D162" i="14" s="1"/>
  <c r="E162" i="14" s="1"/>
  <c r="E164" i="14"/>
  <c r="H163" i="14"/>
  <c r="H166" i="14" s="1"/>
  <c r="D163" i="14" s="1"/>
  <c r="E163" i="14" s="1"/>
  <c r="G163" i="14"/>
  <c r="F163" i="14"/>
  <c r="F162" i="14"/>
  <c r="F161" i="14"/>
  <c r="I137" i="14"/>
  <c r="I180" i="14" s="1"/>
  <c r="F130" i="14"/>
  <c r="I121" i="14"/>
  <c r="G114" i="14"/>
  <c r="C114" i="14"/>
  <c r="A114" i="14"/>
  <c r="H113" i="14"/>
  <c r="F112" i="14"/>
  <c r="G110" i="14"/>
  <c r="C110" i="14"/>
  <c r="A110" i="14"/>
  <c r="E110" i="14" s="1"/>
  <c r="G106" i="14"/>
  <c r="C106" i="14"/>
  <c r="E106" i="14" s="1"/>
  <c r="A106" i="14"/>
  <c r="I101" i="14"/>
  <c r="I100" i="14"/>
  <c r="I99" i="14"/>
  <c r="I98" i="14"/>
  <c r="A96" i="14"/>
  <c r="A97" i="14" s="1"/>
  <c r="A98" i="14" s="1"/>
  <c r="A95" i="14"/>
  <c r="H85" i="14"/>
  <c r="H78" i="14"/>
  <c r="H66" i="14"/>
  <c r="H88" i="14" s="1"/>
  <c r="H89" i="14" s="1"/>
  <c r="H91" i="14" s="1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38" i="14"/>
  <c r="G5" i="14"/>
  <c r="I5" i="11"/>
  <c r="E114" i="14" l="1"/>
  <c r="F114" i="14" s="1"/>
  <c r="H114" i="14" s="1"/>
  <c r="I114" i="14" s="1"/>
  <c r="I94" i="14" s="1"/>
  <c r="F110" i="14"/>
  <c r="H110" i="14" s="1"/>
  <c r="I110" i="14" s="1"/>
  <c r="I95" i="14" s="1"/>
  <c r="I25" i="14"/>
  <c r="I42" i="14" s="1"/>
  <c r="I46" i="14" s="1"/>
  <c r="F106" i="14"/>
  <c r="H106" i="14" s="1"/>
  <c r="I106" i="14" s="1"/>
  <c r="I97" i="14" s="1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H113" i="13"/>
  <c r="F112" i="13"/>
  <c r="G110" i="13"/>
  <c r="C110" i="13"/>
  <c r="A110" i="13"/>
  <c r="E110" i="13" s="1"/>
  <c r="F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I45" i="13"/>
  <c r="I42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I25" i="13" s="1"/>
  <c r="I41" i="13" s="1"/>
  <c r="G5" i="13"/>
  <c r="E106" i="13" l="1"/>
  <c r="E114" i="13"/>
  <c r="I114" i="13" s="1"/>
  <c r="I94" i="13" s="1"/>
  <c r="H97" i="14"/>
  <c r="I143" i="14"/>
  <c r="I130" i="14"/>
  <c r="I102" i="14"/>
  <c r="H94" i="14"/>
  <c r="I76" i="14"/>
  <c r="I62" i="14"/>
  <c r="I75" i="14"/>
  <c r="I61" i="14"/>
  <c r="H96" i="14"/>
  <c r="I59" i="14"/>
  <c r="H100" i="14"/>
  <c r="I70" i="14"/>
  <c r="H41" i="14"/>
  <c r="A132" i="14"/>
  <c r="I77" i="14"/>
  <c r="I63" i="14"/>
  <c r="A145" i="14"/>
  <c r="I73" i="14"/>
  <c r="H101" i="14"/>
  <c r="I72" i="14"/>
  <c r="I58" i="14"/>
  <c r="I71" i="14"/>
  <c r="I82" i="14"/>
  <c r="I65" i="14"/>
  <c r="I88" i="14"/>
  <c r="I89" i="14" s="1"/>
  <c r="I74" i="14"/>
  <c r="I60" i="14"/>
  <c r="I84" i="14"/>
  <c r="H45" i="14"/>
  <c r="H98" i="14"/>
  <c r="I173" i="14"/>
  <c r="H40" i="14"/>
  <c r="I83" i="14"/>
  <c r="H99" i="14"/>
  <c r="I64" i="14"/>
  <c r="H44" i="14"/>
  <c r="H39" i="14"/>
  <c r="H38" i="14"/>
  <c r="I193" i="14"/>
  <c r="H3" i="3" s="1"/>
  <c r="I3" i="3" s="1"/>
  <c r="H43" i="14"/>
  <c r="H42" i="14"/>
  <c r="H95" i="14"/>
  <c r="H91" i="13"/>
  <c r="H110" i="13"/>
  <c r="F114" i="13"/>
  <c r="H114" i="13" s="1"/>
  <c r="I43" i="13"/>
  <c r="I44" i="13" s="1"/>
  <c r="F106" i="13"/>
  <c r="H106" i="13" s="1"/>
  <c r="I106" i="13" s="1"/>
  <c r="I97" i="13" s="1"/>
  <c r="I110" i="13"/>
  <c r="I95" i="13" s="1"/>
  <c r="I66" i="14" l="1"/>
  <c r="H102" i="14"/>
  <c r="G132" i="14"/>
  <c r="G145" i="14"/>
  <c r="I175" i="14"/>
  <c r="I78" i="14"/>
  <c r="H46" i="14"/>
  <c r="F132" i="14"/>
  <c r="F145" i="14"/>
  <c r="I85" i="14"/>
  <c r="I46" i="13"/>
  <c r="H38" i="13" s="1"/>
  <c r="I143" i="13"/>
  <c r="I130" i="13"/>
  <c r="I75" i="13"/>
  <c r="I61" i="13"/>
  <c r="H96" i="13"/>
  <c r="I70" i="13"/>
  <c r="I83" i="13"/>
  <c r="H99" i="13"/>
  <c r="I82" i="13"/>
  <c r="H41" i="13"/>
  <c r="A132" i="13"/>
  <c r="I60" i="13"/>
  <c r="A145" i="13"/>
  <c r="I71" i="13"/>
  <c r="H42" i="13"/>
  <c r="H100" i="13"/>
  <c r="I84" i="13"/>
  <c r="I77" i="13"/>
  <c r="I76" i="13"/>
  <c r="I64" i="13"/>
  <c r="H39" i="13"/>
  <c r="I193" i="13"/>
  <c r="I102" i="13"/>
  <c r="H94" i="13"/>
  <c r="H98" i="13" l="1"/>
  <c r="I59" i="13"/>
  <c r="I62" i="13"/>
  <c r="I65" i="13"/>
  <c r="I73" i="13"/>
  <c r="H116" i="14"/>
  <c r="D145" i="14"/>
  <c r="D132" i="14"/>
  <c r="E145" i="14"/>
  <c r="E132" i="14"/>
  <c r="I174" i="14"/>
  <c r="I91" i="14"/>
  <c r="I116" i="14" s="1"/>
  <c r="A161" i="14" s="1"/>
  <c r="C145" i="14"/>
  <c r="C132" i="14"/>
  <c r="I173" i="13"/>
  <c r="H45" i="13"/>
  <c r="H97" i="13"/>
  <c r="H43" i="13"/>
  <c r="I85" i="13"/>
  <c r="E132" i="13" s="1"/>
  <c r="I58" i="13"/>
  <c r="H40" i="13"/>
  <c r="I74" i="13"/>
  <c r="I72" i="13"/>
  <c r="H44" i="13"/>
  <c r="I63" i="13"/>
  <c r="I88" i="13"/>
  <c r="I89" i="13" s="1"/>
  <c r="F145" i="13" s="1"/>
  <c r="H101" i="13"/>
  <c r="H95" i="13"/>
  <c r="G132" i="13"/>
  <c r="I175" i="13"/>
  <c r="G145" i="13"/>
  <c r="H132" i="14" l="1"/>
  <c r="I132" i="14" s="1"/>
  <c r="H120" i="14" s="1"/>
  <c r="H145" i="14"/>
  <c r="I145" i="14" s="1"/>
  <c r="H136" i="14" s="1"/>
  <c r="I176" i="14"/>
  <c r="I78" i="13"/>
  <c r="D145" i="13" s="1"/>
  <c r="E145" i="13"/>
  <c r="H46" i="13"/>
  <c r="H102" i="13"/>
  <c r="D132" i="13"/>
  <c r="F132" i="13"/>
  <c r="I66" i="13"/>
  <c r="H126" i="14" l="1"/>
  <c r="H121" i="14"/>
  <c r="G143" i="14"/>
  <c r="I141" i="14" s="1"/>
  <c r="I181" i="14" s="1"/>
  <c r="H135" i="14"/>
  <c r="H137" i="14" s="1"/>
  <c r="G130" i="14"/>
  <c r="I190" i="14" s="1"/>
  <c r="F3" i="3" s="1"/>
  <c r="G3" i="3" s="1"/>
  <c r="H122" i="14"/>
  <c r="H124" i="14"/>
  <c r="H125" i="14"/>
  <c r="H116" i="13"/>
  <c r="C132" i="13"/>
  <c r="H132" i="13" s="1"/>
  <c r="I132" i="13" s="1"/>
  <c r="I174" i="13"/>
  <c r="I176" i="13" s="1"/>
  <c r="C145" i="13"/>
  <c r="H145" i="13" s="1"/>
  <c r="I145" i="13" s="1"/>
  <c r="I91" i="13"/>
  <c r="I116" i="13" s="1"/>
  <c r="A161" i="13" s="1"/>
  <c r="H140" i="14" l="1"/>
  <c r="H141" i="14" s="1"/>
  <c r="I127" i="14"/>
  <c r="I179" i="14" s="1"/>
  <c r="H123" i="14"/>
  <c r="H127" i="14" s="1"/>
  <c r="G143" i="13"/>
  <c r="H136" i="13"/>
  <c r="H135" i="13"/>
  <c r="H120" i="13"/>
  <c r="H124" i="13"/>
  <c r="G130" i="13"/>
  <c r="H125" i="13"/>
  <c r="H126" i="13"/>
  <c r="H122" i="13"/>
  <c r="H147" i="14" l="1"/>
  <c r="I147" i="14"/>
  <c r="C161" i="14" s="1"/>
  <c r="D161" i="14" s="1"/>
  <c r="I155" i="14" s="1"/>
  <c r="H155" i="14" s="1"/>
  <c r="I182" i="14"/>
  <c r="I190" i="13"/>
  <c r="I121" i="13"/>
  <c r="H121" i="13" s="1"/>
  <c r="H137" i="13"/>
  <c r="H140" i="13"/>
  <c r="H141" i="13" s="1"/>
  <c r="I141" i="13"/>
  <c r="I153" i="14" l="1"/>
  <c r="H153" i="14" s="1"/>
  <c r="I154" i="14"/>
  <c r="H154" i="14" s="1"/>
  <c r="I152" i="14"/>
  <c r="H152" i="14" s="1"/>
  <c r="I151" i="14"/>
  <c r="H123" i="13"/>
  <c r="H127" i="13" s="1"/>
  <c r="I127" i="13"/>
  <c r="I179" i="13" s="1"/>
  <c r="H151" i="14"/>
  <c r="H147" i="13"/>
  <c r="I181" i="13"/>
  <c r="I182" i="13" l="1"/>
  <c r="I147" i="13"/>
  <c r="C161" i="13" s="1"/>
  <c r="D161" i="13" s="1"/>
  <c r="I152" i="13" s="1"/>
  <c r="H152" i="13" s="1"/>
  <c r="H156" i="14"/>
  <c r="H169" i="14" s="1"/>
  <c r="I156" i="14"/>
  <c r="I169" i="14" s="1"/>
  <c r="I155" i="13" l="1"/>
  <c r="H155" i="13" s="1"/>
  <c r="I153" i="13"/>
  <c r="H153" i="13" s="1"/>
  <c r="I154" i="13"/>
  <c r="H154" i="13" s="1"/>
  <c r="I151" i="13"/>
  <c r="H151" i="13" s="1"/>
  <c r="I186" i="14"/>
  <c r="G196" i="14" s="1"/>
  <c r="H179" i="14" s="1"/>
  <c r="I185" i="14"/>
  <c r="H181" i="14"/>
  <c r="H156" i="13" l="1"/>
  <c r="H169" i="13" s="1"/>
  <c r="I156" i="13"/>
  <c r="I169" i="13" s="1"/>
  <c r="H174" i="14"/>
  <c r="H175" i="14"/>
  <c r="H173" i="14"/>
  <c r="H176" i="14" s="1"/>
  <c r="H180" i="14"/>
  <c r="I196" i="14"/>
  <c r="J3" i="3" s="1"/>
  <c r="K3" i="3" s="1"/>
  <c r="H185" i="14"/>
  <c r="H186" i="14" s="1"/>
  <c r="H182" i="14"/>
  <c r="I186" i="13" l="1"/>
  <c r="G196" i="13" s="1"/>
  <c r="H174" i="13" s="1"/>
  <c r="I185" i="13"/>
  <c r="H173" i="13" l="1"/>
  <c r="H175" i="13"/>
  <c r="H176" i="13" s="1"/>
  <c r="H179" i="13"/>
  <c r="H180" i="13"/>
  <c r="H181" i="13"/>
  <c r="I196" i="13"/>
  <c r="J4" i="3" s="1"/>
  <c r="H185" i="13"/>
  <c r="H186" i="13" s="1"/>
  <c r="H182" i="13"/>
  <c r="D35" i="12" l="1"/>
  <c r="E6" i="3" l="1"/>
  <c r="I100" i="11" l="1"/>
  <c r="I99" i="11"/>
  <c r="F4" i="3"/>
  <c r="H4" i="3"/>
  <c r="G4" i="3" l="1"/>
  <c r="I4" i="3" l="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G5" i="11"/>
  <c r="I25" i="11" l="1"/>
  <c r="I42" i="11" s="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77" i="11" s="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H2" i="3"/>
  <c r="I2" i="3" l="1"/>
  <c r="I6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6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J2" i="3" s="1"/>
  <c r="H156" i="11"/>
  <c r="H169" i="11" s="1"/>
  <c r="I169" i="11" l="1"/>
  <c r="H175" i="11"/>
  <c r="I185" i="11"/>
  <c r="H185" i="11" s="1"/>
  <c r="H186" i="11" s="1"/>
  <c r="H174" i="11"/>
  <c r="K2" i="3"/>
  <c r="K8" i="3" s="1"/>
  <c r="K6" i="3" s="1"/>
  <c r="H180" i="11"/>
  <c r="H179" i="11"/>
  <c r="H181" i="11"/>
  <c r="H173" i="11"/>
  <c r="H176" i="11" l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E134919D-E691-432D-807F-B093F59350C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<sst xmlns="http://schemas.openxmlformats.org/spreadsheetml/2006/main" count="849" uniqueCount="225">
  <si>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</si>
  <si>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</si>
  <si>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</si>
  <si>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</si>
  <si>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</si>
  <si>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</si>
  <si>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</si>
  <si>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</si>
  <si>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</si>
  <si>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</si>
  <si>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</si>
  <si>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</si>
  <si>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</si>
  <si>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</si>
  <si>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</si>
  <si>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</si>
  <si>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</si>
  <si>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</si>
  <si>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</si>
  <si>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</si>
  <si>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</si>
  <si>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</si>
  <si>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</si>
  <si>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</si>
  <si>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</si>
  <si>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</si>
  <si>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</si>
  <si>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</si>
  <si>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</si>
  <si>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</si>
  <si>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</si>
  <si>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</si>
  <si>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</si>
  <si>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</si>
  <si>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</si>
  <si>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</si>
  <si>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</si>
  <si>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</si>
  <si>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</si>
  <si>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</si>
  <si>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</si>
  <si>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</si>
  <si>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</si>
  <si>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</si>
  <si>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</si>
  <si>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</si>
  <si>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</si>
  <si>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</si>
  <si>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</si>
  <si>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</si>
  <si>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</si>
  <si>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</si>
  <si>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</si>
  <si>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</si>
  <si>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</si>
  <si>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</si>
  <si>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</si>
  <si>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</si>
  <si>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</si>
  <si>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</si>
  <si>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</si>
  <si>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</si>
  <si>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</si>
  <si>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</si>
  <si>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</si>
  <si>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</si>
  <si>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</si>
  <si>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</si>
  <si>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</si>
  <si>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</si>
  <si>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</si>
  <si>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</si>
  <si>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</si>
  <si>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</si>
  <si>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</si>
  <si>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</si>
  <si>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</si>
  <si>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</si>
  <si>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</si>
  <si>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</si>
  <si>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</si>
  <si>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</si>
  <si>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</si>
  <si>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</si>
  <si>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</si>
  <si>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</si>
  <si>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</si>
  <si>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</si>
  <si>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</si>
  <si>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</si>
  <si>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</si>
  <si>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</si>
  <si>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</si>
  <si>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</si>
  <si>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</si>
  <si>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</si>
  <si>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</si>
  <si>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</si>
  <si>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</si>
  <si>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</si>
  <si>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</si>
  <si>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</si>
  <si>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</si>
  <si>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</si>
  <si>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</si>
  <si>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</si>
  <si>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</si>
  <si>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</si>
  <si>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</si>
  <si>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</si>
  <si>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</si>
  <si>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</si>
  <si>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</si>
  <si>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</si>
  <si>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</si>
  <si>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</si>
  <si>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</si>
  <si>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</si>
  <si>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</si>
  <si>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</si>
  <si>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</si>
  <si>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</si>
  <si>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</si>
  <si>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</si>
  <si>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</si>
  <si>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</si>
  <si>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</si>
  <si>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</si>
  <si>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</si>
  <si>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</si>
  <si>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</si>
  <si>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</si>
  <si>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</si>
  <si>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</si>
  <si>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</si>
  <si>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</si>
  <si>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</si>
  <si>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</si>
  <si>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</si>
  <si>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</si>
  <si>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</si>
  <si>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</si>
  <si>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</si>
  <si>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</si>
  <si>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</si>
  <si>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</si>
  <si>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</si>
  <si>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</si>
  <si>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</si>
  <si>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</si>
  <si>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</si>
  <si>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</si>
  <si>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</si>
  <si>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</si>
  <si>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</si>
  <si>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</si>
  <si>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</si>
  <si>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</si>
  <si>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</si>
  <si>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</si>
  <si>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</si>
  <si>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</si>
  <si>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</si>
  <si>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</si>
  <si>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</si>
  <si>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</si>
  <si>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</si>
  <si>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</si>
  <si>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</si>
  <si>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</si>
  <si>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</si>
  <si>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</si>
  <si>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</si>
  <si>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</si>
  <si>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</si>
  <si>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</si>
  <si>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</si>
  <si>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</si>
  <si>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</si>
  <si>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</si>
  <si>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</si>
  <si>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</si>
  <si>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</si>
  <si>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</si>
  <si>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</si>
  <si>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</si>
  <si>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</si>
  <si>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</si>
  <si>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</si>
  <si>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</si>
  <si>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</si>
  <si>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</si>
  <si>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</si>
  <si>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</si>
  <si>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</si>
  <si>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</si>
  <si>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</si>
  <si>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</si>
  <si>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</si>
  <si>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</si>
  <si>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</si>
  <si>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</si>
  <si>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</si>
  <si>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</si>
  <si>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</si>
  <si>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</si>
  <si>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</si>
  <si>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</si>
  <si>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</si>
  <si>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</si>
  <si>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</si>
  <si>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</si>
  <si>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25/2000-0084927-7</t>
  </si>
  <si>
    <t>Serviço de Limpeza</t>
  </si>
  <si>
    <t>Santa Maria</t>
  </si>
  <si>
    <t xml:space="preserve">RS000250/2026 </t>
  </si>
  <si>
    <t>Serviço de Jardinagem</t>
  </si>
  <si>
    <t xml:space="preserve">  RS000250/2026 </t>
  </si>
  <si>
    <t xml:space="preserve">Segunda e Sexta </t>
  </si>
  <si>
    <t>Serviço de Limpeza (segunda a sexta)</t>
  </si>
  <si>
    <t>Serviço de Limpeza (2 sábados por mês)</t>
  </si>
  <si>
    <r>
      <t xml:space="preserve">8h diárias, sendo 2 sábados por mês = total 16 horas por mês. Conforme item 5 do Termo de Referência, poderão ser solicitados </t>
    </r>
    <r>
      <rPr>
        <sz val="8"/>
        <color rgb="FF000000"/>
        <rFont val="Calibri"/>
        <family val="2"/>
      </rPr>
      <t>postos</t>
    </r>
    <r>
      <rPr>
        <sz val="8"/>
        <color rgb="FF000000"/>
        <rFont val="Calibri"/>
        <family val="2"/>
        <charset val="1"/>
      </rPr>
      <t>, dois sábados por mês</t>
    </r>
  </si>
  <si>
    <t>Dias (2 sábados por mês</t>
  </si>
  <si>
    <t>8h diárias</t>
  </si>
  <si>
    <t>2 sábados por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</si>
</sst>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8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29" fillId="0" borderId="1" xfId="4" applyBorder="1"/>
    <xf numFmtId="0" fontId="29" fillId="0" borderId="2" xfId="4" applyBorder="1" applyAlignment="1">
      <alignment horizontal="center"/>
    </xf>
    <xf numFmtId="170" fontId="29" fillId="16" borderId="2" xfId="4" applyNumberFormat="1" applyFill="1" applyBorder="1" applyAlignment="1">
      <alignment horizontal="center"/>
    </xf>
    <xf numFmtId="44" fontId="29" fillId="16" borderId="2" xfId="8" applyFont="1" applyFill="1" applyBorder="1" applyAlignment="1">
      <alignment horizontal="center"/>
    </xf>
    <xf numFmtId="44" fontId="29" fillId="11" borderId="2" xfId="8" applyFont="1" applyFill="1" applyBorder="1" applyAlignment="1">
      <alignment horizontal="center"/>
    </xf>
    <xf numFmtId="164" fontId="29" fillId="15" borderId="2" xfId="4" applyNumberFormat="1" applyFill="1" applyBorder="1"/>
    <xf numFmtId="0" fontId="29" fillId="0" borderId="1" xfId="4" applyBorder="1" applyAlignment="1">
      <alignment horizontal="center"/>
    </xf>
    <xf numFmtId="164" fontId="29" fillId="15" borderId="1" xfId="4" applyNumberFormat="1" applyFill="1" applyBorder="1"/>
    <xf numFmtId="44" fontId="2" fillId="0" borderId="0" xfId="8" applyFont="1" applyAlignment="1">
      <alignment horizontal="center" vertical="center" wrapText="1"/>
    </xf>
    <xf numFmtId="0" fontId="29" fillId="0" borderId="2" xfId="4" applyFill="1" applyBorder="1" applyAlignment="1">
      <alignment horizontal="center"/>
    </xf>
    <xf numFmtId="43" fontId="29" fillId="0" borderId="0" xfId="10"/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29" fillId="13" borderId="5" xfId="4" applyFill="1" applyBorder="1" applyAlignment="1">
      <alignment horizontal="center"/>
    </xf>
    <xf numFmtId="0" fontId="29" fillId="13" borderId="7" xfId="4" applyFill="1" applyBorder="1" applyAlignment="1">
      <alignment horizontal="center"/>
    </xf>
    <xf numFmtId="0" fontId="29" fillId="13" borderId="10" xfId="4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1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  <cellStyle name="Vírgula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66" zoomScale="120" zoomScaleNormal="130" zoomScaleSheetLayoutView="120" zoomScalePageLayoutView="130" workbookViewId="0">
      <selection activeCell="J139" sqref="J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212</v>
      </c>
      <c r="D2" s="169"/>
      <c r="E2" s="170" t="s">
        <v>2</v>
      </c>
      <c r="F2" s="170"/>
      <c r="G2" s="170"/>
      <c r="H2" s="170"/>
      <c r="I2" s="170"/>
    </row>
    <row r="3" spans="1:11" ht="11.25" customHeight="1" x14ac:dyDescent="0.25">
      <c r="A3" s="168" t="s">
        <v>3</v>
      </c>
      <c r="B3" s="16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1" t="s">
        <v>219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6</v>
      </c>
      <c r="B7" s="151"/>
      <c r="C7" s="151"/>
      <c r="D7" s="125" t="s">
        <v>215</v>
      </c>
      <c r="E7" s="125"/>
      <c r="F7" s="125"/>
      <c r="G7" s="174" t="s">
        <v>7</v>
      </c>
      <c r="H7" s="174"/>
      <c r="I7" s="175">
        <v>0.4</v>
      </c>
    </row>
    <row r="8" spans="1:11" ht="22.5" customHeight="1" x14ac:dyDescent="0.25">
      <c r="A8" s="151" t="s">
        <v>8</v>
      </c>
      <c r="B8" s="151"/>
      <c r="C8" s="151"/>
      <c r="D8" s="125" t="s">
        <v>15</v>
      </c>
      <c r="E8" s="125"/>
      <c r="F8" s="125"/>
      <c r="G8" s="174"/>
      <c r="H8" s="174"/>
      <c r="I8" s="175"/>
    </row>
    <row r="9" spans="1:11" ht="24.75" customHeight="1" x14ac:dyDescent="0.25">
      <c r="A9" s="151" t="s">
        <v>9</v>
      </c>
      <c r="B9" s="151"/>
      <c r="C9" s="151"/>
      <c r="D9" s="151" t="s">
        <v>214</v>
      </c>
      <c r="E9" s="151"/>
      <c r="F9" s="151"/>
      <c r="G9" s="174" t="s">
        <v>10</v>
      </c>
      <c r="H9" s="174"/>
      <c r="I9" s="9" t="s">
        <v>185</v>
      </c>
    </row>
    <row r="10" spans="1:11" ht="40.5" customHeight="1" x14ac:dyDescent="0.25">
      <c r="A10" s="180" t="s">
        <v>178</v>
      </c>
      <c r="B10" s="180"/>
      <c r="C10" s="180"/>
      <c r="D10" s="180"/>
      <c r="E10" s="180"/>
      <c r="F10" s="180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39" t="s">
        <v>12</v>
      </c>
      <c r="B11" s="139"/>
      <c r="C11" s="139"/>
      <c r="D11" s="139"/>
      <c r="E11" s="139"/>
      <c r="F11" s="139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39" t="s">
        <v>14</v>
      </c>
      <c r="B12" s="139"/>
      <c r="C12" s="139"/>
      <c r="D12" s="139"/>
      <c r="E12" s="139"/>
      <c r="F12" s="139"/>
      <c r="G12" s="176" t="s">
        <v>15</v>
      </c>
      <c r="H12" s="10" t="s">
        <v>16</v>
      </c>
      <c r="I12" s="11">
        <v>6.5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17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18</v>
      </c>
      <c r="I14" s="9">
        <v>0.06</v>
      </c>
    </row>
    <row r="15" spans="1:11" ht="11.25" customHeight="1" x14ac:dyDescent="0.25">
      <c r="A15" s="139" t="s">
        <v>177</v>
      </c>
      <c r="B15" s="139"/>
      <c r="C15" s="139"/>
      <c r="D15" s="139"/>
      <c r="E15" s="139"/>
      <c r="F15" s="139"/>
      <c r="G15" s="176" t="s">
        <v>15</v>
      </c>
      <c r="H15" s="10" t="s">
        <v>16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17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18</v>
      </c>
      <c r="I17" s="9">
        <v>0.19</v>
      </c>
    </row>
    <row r="18" spans="1:9" ht="11.25" customHeight="1" x14ac:dyDescent="0.25">
      <c r="A18" s="139" t="s">
        <v>20</v>
      </c>
      <c r="B18" s="139"/>
      <c r="C18" s="139"/>
      <c r="D18" s="139"/>
      <c r="E18" s="139"/>
      <c r="F18" s="139"/>
      <c r="G18" s="176" t="s">
        <v>15</v>
      </c>
      <c r="H18" s="10" t="s">
        <v>16</v>
      </c>
      <c r="I18" s="11" t="s">
        <v>185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17</v>
      </c>
      <c r="I19" s="14" t="s">
        <v>185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18</v>
      </c>
      <c r="I20" s="9" t="s">
        <v>185</v>
      </c>
    </row>
    <row r="21" spans="1:9" ht="14.25" customHeight="1" x14ac:dyDescent="0.25">
      <c r="A21" s="138" t="s">
        <v>207</v>
      </c>
      <c r="B21" s="138"/>
      <c r="C21" s="138"/>
      <c r="D21" s="138"/>
      <c r="E21" s="138"/>
      <c r="F21" s="138"/>
      <c r="G21" s="10" t="s">
        <v>15</v>
      </c>
      <c r="H21" s="15" t="s">
        <v>21</v>
      </c>
      <c r="I21" s="107">
        <v>80</v>
      </c>
    </row>
    <row r="22" spans="1:9" ht="14.25" customHeight="1" x14ac:dyDescent="0.25">
      <c r="A22" s="138" t="s">
        <v>206</v>
      </c>
      <c r="B22" s="138"/>
      <c r="C22" s="138"/>
      <c r="D22" s="138"/>
      <c r="E22" s="138"/>
      <c r="F22" s="138"/>
      <c r="G22" s="10" t="s">
        <v>15</v>
      </c>
      <c r="H22" s="15" t="s">
        <v>21</v>
      </c>
      <c r="I22" s="107">
        <v>25.52</v>
      </c>
    </row>
    <row r="23" spans="1:9" ht="14.25" customHeight="1" x14ac:dyDescent="0.25">
      <c r="A23" s="139" t="s">
        <v>179</v>
      </c>
      <c r="B23" s="178"/>
      <c r="C23" s="178"/>
      <c r="D23" s="178"/>
      <c r="E23" s="178"/>
      <c r="F23" s="179"/>
      <c r="G23" s="106" t="s">
        <v>15</v>
      </c>
      <c r="H23" s="15" t="s">
        <v>21</v>
      </c>
      <c r="I23" s="16" t="s">
        <v>185</v>
      </c>
    </row>
    <row r="24" spans="1:9" ht="22.5" customHeight="1" x14ac:dyDescent="0.25">
      <c r="A24" s="156" t="s">
        <v>22</v>
      </c>
      <c r="B24" s="156"/>
      <c r="C24" s="156"/>
      <c r="D24" s="156"/>
      <c r="E24" s="156"/>
      <c r="F24" s="156"/>
      <c r="G24" s="15"/>
      <c r="H24" s="15" t="s">
        <v>23</v>
      </c>
      <c r="I24" s="18" t="s">
        <v>185</v>
      </c>
    </row>
    <row r="25" spans="1:9" ht="34.5" customHeight="1" x14ac:dyDescent="0.25">
      <c r="A25" s="138" t="s">
        <v>24</v>
      </c>
      <c r="B25" s="138"/>
      <c r="C25" s="138"/>
      <c r="D25" s="138"/>
      <c r="E25" s="138"/>
      <c r="F25" s="138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38" t="s">
        <v>26</v>
      </c>
      <c r="B26" s="138"/>
      <c r="C26" s="138"/>
      <c r="D26" s="138"/>
      <c r="E26" s="138"/>
      <c r="F26" s="138"/>
      <c r="G26" s="15"/>
      <c r="H26" s="19" t="s">
        <v>27</v>
      </c>
      <c r="I26" s="20" t="s">
        <v>185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28</v>
      </c>
      <c r="I27" s="9" t="s">
        <v>185</v>
      </c>
    </row>
    <row r="28" spans="1:9" ht="26.25" customHeight="1" x14ac:dyDescent="0.25">
      <c r="A28" s="138" t="s">
        <v>29</v>
      </c>
      <c r="B28" s="138"/>
      <c r="C28" s="138"/>
      <c r="D28" s="138"/>
      <c r="E28" s="138"/>
      <c r="F28" s="138"/>
      <c r="G28" s="15"/>
      <c r="H28" s="10" t="s">
        <v>27</v>
      </c>
      <c r="I28" s="20" t="s">
        <v>185</v>
      </c>
    </row>
    <row r="29" spans="1:9" ht="35.25" customHeight="1" x14ac:dyDescent="0.25">
      <c r="A29" s="138" t="s">
        <v>30</v>
      </c>
      <c r="B29" s="138"/>
      <c r="C29" s="138"/>
      <c r="D29" s="138"/>
      <c r="E29" s="138"/>
      <c r="F29" s="138"/>
      <c r="G29" s="10"/>
      <c r="H29" s="8" t="s">
        <v>23</v>
      </c>
      <c r="I29" s="9">
        <v>0.2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4" t="s">
        <v>31</v>
      </c>
      <c r="B36" s="124"/>
      <c r="C36" s="124"/>
      <c r="D36" s="124"/>
      <c r="E36" s="124"/>
      <c r="F36" s="124"/>
      <c r="G36" s="124"/>
      <c r="H36" s="124"/>
      <c r="I36" s="124"/>
    </row>
    <row r="37" spans="1:10" ht="33.75" customHeight="1" x14ac:dyDescent="0.25">
      <c r="A37" s="22" t="s">
        <v>32</v>
      </c>
      <c r="B37" s="146" t="s">
        <v>33</v>
      </c>
      <c r="C37" s="146"/>
      <c r="D37" s="146"/>
      <c r="E37" s="146"/>
      <c r="F37" s="146"/>
      <c r="G37" s="146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25" t="s">
        <v>36</v>
      </c>
      <c r="C38" s="125"/>
      <c r="D38" s="125"/>
      <c r="E38" s="125"/>
      <c r="F38" s="125"/>
      <c r="G38" s="125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5" t="s">
        <v>37</v>
      </c>
      <c r="C39" s="125"/>
      <c r="D39" s="125"/>
      <c r="E39" s="125"/>
      <c r="F39" s="125"/>
      <c r="G39" s="125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5" t="s">
        <v>38</v>
      </c>
      <c r="C40" s="125"/>
      <c r="D40" s="125"/>
      <c r="E40" s="125"/>
      <c r="F40" s="125"/>
      <c r="G40" s="12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5" t="s">
        <v>39</v>
      </c>
      <c r="C41" s="125"/>
      <c r="D41" s="125"/>
      <c r="E41" s="125"/>
      <c r="F41" s="125"/>
      <c r="G41" s="125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5" t="s">
        <v>40</v>
      </c>
      <c r="C42" s="125"/>
      <c r="D42" s="125"/>
      <c r="E42" s="125"/>
      <c r="F42" s="125"/>
      <c r="G42" s="125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5" t="s">
        <v>172</v>
      </c>
      <c r="C43" s="125"/>
      <c r="D43" s="125"/>
      <c r="E43" s="125"/>
      <c r="F43" s="125"/>
      <c r="G43" s="125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5" t="s">
        <v>41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5" t="s">
        <v>42</v>
      </c>
      <c r="C45" s="125"/>
      <c r="D45" s="125"/>
      <c r="E45" s="125"/>
      <c r="F45" s="125"/>
      <c r="G45" s="125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43</v>
      </c>
      <c r="B46" s="142"/>
      <c r="C46" s="142"/>
      <c r="D46" s="142"/>
      <c r="E46" s="142"/>
      <c r="F46" s="142"/>
      <c r="G46" s="142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44</v>
      </c>
      <c r="B57" s="146" t="s">
        <v>45</v>
      </c>
      <c r="C57" s="146"/>
      <c r="D57" s="146"/>
      <c r="E57" s="146"/>
      <c r="F57" s="146"/>
      <c r="G57" s="146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25" t="s">
        <v>46</v>
      </c>
      <c r="C58" s="125"/>
      <c r="D58" s="125"/>
      <c r="E58" s="125"/>
      <c r="F58" s="125"/>
      <c r="G58" s="125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5" t="s">
        <v>47</v>
      </c>
      <c r="C59" s="125"/>
      <c r="D59" s="125"/>
      <c r="E59" s="125"/>
      <c r="F59" s="125"/>
      <c r="G59" s="125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5" t="s">
        <v>48</v>
      </c>
      <c r="C60" s="125"/>
      <c r="D60" s="125"/>
      <c r="E60" s="125"/>
      <c r="F60" s="125"/>
      <c r="G60" s="125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5" t="s">
        <v>49</v>
      </c>
      <c r="C61" s="125"/>
      <c r="D61" s="125"/>
      <c r="E61" s="125"/>
      <c r="F61" s="125"/>
      <c r="G61" s="125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5" t="s">
        <v>50</v>
      </c>
      <c r="C62" s="125"/>
      <c r="D62" s="125"/>
      <c r="E62" s="125"/>
      <c r="F62" s="125"/>
      <c r="G62" s="125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5" t="s">
        <v>51</v>
      </c>
      <c r="C63" s="125"/>
      <c r="D63" s="125"/>
      <c r="E63" s="125"/>
      <c r="F63" s="125"/>
      <c r="G63" s="125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5" t="s">
        <v>52</v>
      </c>
      <c r="C64" s="125"/>
      <c r="D64" s="125"/>
      <c r="E64" s="125"/>
      <c r="F64" s="125"/>
      <c r="G64" s="125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25" t="s">
        <v>53</v>
      </c>
      <c r="C65" s="125"/>
      <c r="D65" s="125"/>
      <c r="E65" s="125"/>
      <c r="F65" s="125"/>
      <c r="G65" s="125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2" t="s">
        <v>54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57" t="s">
        <v>55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56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57</v>
      </c>
      <c r="B69" s="146" t="s">
        <v>58</v>
      </c>
      <c r="C69" s="146"/>
      <c r="D69" s="146"/>
      <c r="E69" s="146"/>
      <c r="F69" s="146"/>
      <c r="G69" s="146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25" t="s">
        <v>59</v>
      </c>
      <c r="C70" s="125"/>
      <c r="D70" s="125"/>
      <c r="E70" s="125"/>
      <c r="F70" s="125"/>
      <c r="G70" s="125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5" t="s">
        <v>60</v>
      </c>
      <c r="C71" s="125"/>
      <c r="D71" s="125"/>
      <c r="E71" s="125"/>
      <c r="F71" s="125"/>
      <c r="G71" s="125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5" t="s">
        <v>191</v>
      </c>
      <c r="C72" s="125"/>
      <c r="D72" s="125"/>
      <c r="E72" s="125"/>
      <c r="F72" s="125"/>
      <c r="G72" s="125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5" t="s">
        <v>61</v>
      </c>
      <c r="C73" s="125"/>
      <c r="D73" s="125"/>
      <c r="E73" s="125"/>
      <c r="F73" s="125"/>
      <c r="G73" s="125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5" t="s">
        <v>62</v>
      </c>
      <c r="C74" s="125"/>
      <c r="D74" s="125"/>
      <c r="E74" s="125"/>
      <c r="F74" s="125"/>
      <c r="G74" s="125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5" t="s">
        <v>63</v>
      </c>
      <c r="C75" s="125"/>
      <c r="D75" s="125"/>
      <c r="E75" s="125"/>
      <c r="F75" s="125"/>
      <c r="G75" s="125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5" t="s">
        <v>64</v>
      </c>
      <c r="C76" s="125"/>
      <c r="D76" s="125"/>
      <c r="E76" s="125"/>
      <c r="F76" s="125"/>
      <c r="G76" s="125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5" t="s">
        <v>65</v>
      </c>
      <c r="C77" s="125"/>
      <c r="D77" s="125"/>
      <c r="E77" s="125"/>
      <c r="F77" s="125"/>
      <c r="G77" s="125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2" t="s">
        <v>66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67</v>
      </c>
      <c r="B79" s="143" t="s">
        <v>68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69</v>
      </c>
      <c r="B80" s="163" t="s">
        <v>70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71</v>
      </c>
      <c r="B81" s="146" t="s">
        <v>72</v>
      </c>
      <c r="C81" s="146"/>
      <c r="D81" s="146"/>
      <c r="E81" s="146"/>
      <c r="F81" s="146"/>
      <c r="G81" s="146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25" t="s">
        <v>73</v>
      </c>
      <c r="C82" s="125"/>
      <c r="D82" s="125"/>
      <c r="E82" s="125"/>
      <c r="F82" s="125"/>
      <c r="G82" s="125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5" t="s">
        <v>74</v>
      </c>
      <c r="C83" s="125"/>
      <c r="D83" s="125"/>
      <c r="E83" s="125"/>
      <c r="F83" s="125"/>
      <c r="G83" s="125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5" t="s">
        <v>75</v>
      </c>
      <c r="C84" s="125"/>
      <c r="D84" s="125"/>
      <c r="E84" s="125"/>
      <c r="F84" s="125"/>
      <c r="G84" s="125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2" t="s">
        <v>76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46" t="s">
        <v>78</v>
      </c>
      <c r="C87" s="146"/>
      <c r="D87" s="146"/>
      <c r="E87" s="146"/>
      <c r="F87" s="146"/>
      <c r="G87" s="146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25" t="s">
        <v>79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42" t="s">
        <v>80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180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46" t="s">
        <v>82</v>
      </c>
      <c r="C93" s="146"/>
      <c r="D93" s="146"/>
      <c r="E93" s="146"/>
      <c r="F93" s="146"/>
      <c r="G93" s="146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25" t="s">
        <v>19</v>
      </c>
      <c r="C94" s="125"/>
      <c r="D94" s="125"/>
      <c r="E94" s="125"/>
      <c r="F94" s="125"/>
      <c r="G94" s="125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5" t="s">
        <v>20</v>
      </c>
      <c r="C95" s="125"/>
      <c r="D95" s="125"/>
      <c r="E95" s="125"/>
      <c r="F95" s="125"/>
      <c r="G95" s="125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174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5" t="s">
        <v>83</v>
      </c>
      <c r="C97" s="125"/>
      <c r="D97" s="125"/>
      <c r="E97" s="125"/>
      <c r="F97" s="125"/>
      <c r="G97" s="125"/>
      <c r="H97" s="23">
        <f t="shared" si="4"/>
        <v>8.439772769561088E-2</v>
      </c>
      <c r="I97" s="24">
        <f>I106</f>
        <v>189.68036363636364</v>
      </c>
    </row>
    <row r="98" spans="1:10" ht="15" customHeight="1" x14ac:dyDescent="0.25">
      <c r="A98" s="17">
        <f t="shared" si="5"/>
        <v>5</v>
      </c>
      <c r="B98" s="125" t="s">
        <v>84</v>
      </c>
      <c r="C98" s="125"/>
      <c r="D98" s="125"/>
      <c r="E98" s="125"/>
      <c r="F98" s="125"/>
      <c r="G98" s="125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5" t="s">
        <v>205</v>
      </c>
      <c r="C99" s="125"/>
      <c r="D99" s="125"/>
      <c r="E99" s="125"/>
      <c r="F99" s="125"/>
      <c r="G99" s="125"/>
      <c r="H99" s="23">
        <f>I99/$I$46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5" t="s">
        <v>206</v>
      </c>
      <c r="C100" s="125"/>
      <c r="D100" s="125"/>
      <c r="E100" s="125"/>
      <c r="F100" s="125"/>
      <c r="G100" s="125"/>
      <c r="H100" s="23">
        <f>I100/$I$46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5" t="s">
        <v>85</v>
      </c>
      <c r="C101" s="125"/>
      <c r="D101" s="125"/>
      <c r="E101" s="125"/>
      <c r="F101" s="125"/>
      <c r="G101" s="125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86</v>
      </c>
      <c r="B102" s="142"/>
      <c r="C102" s="142"/>
      <c r="D102" s="142"/>
      <c r="E102" s="142"/>
      <c r="F102" s="142"/>
      <c r="G102" s="142"/>
      <c r="H102" s="25">
        <f>SUM(H94:H101)</f>
        <v>0.34661973688255499</v>
      </c>
      <c r="I102" s="26">
        <f>SUM(I94:I101)</f>
        <v>779.01336363636358</v>
      </c>
      <c r="J102" s="34"/>
    </row>
    <row r="103" spans="1:10" ht="18" customHeight="1" x14ac:dyDescent="0.25">
      <c r="A103" s="29" t="s">
        <v>87</v>
      </c>
      <c r="B103" s="157" t="s">
        <v>88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89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90</v>
      </c>
      <c r="B105" s="138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58">
        <f>IF(I12="Não aplicável",0,I12)</f>
        <v>6.5</v>
      </c>
      <c r="B106" s="158"/>
      <c r="C106" s="17">
        <f>IF(I13="Não aplicável",0,I13)</f>
        <v>22</v>
      </c>
      <c r="D106" s="17">
        <v>2</v>
      </c>
      <c r="E106" s="37">
        <f>A106*C106*D106</f>
        <v>286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189.68036363636364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98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90</v>
      </c>
      <c r="B109" s="138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173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90</v>
      </c>
      <c r="B113" s="156"/>
      <c r="C113" s="77" t="s">
        <v>99</v>
      </c>
      <c r="D113" s="77" t="s">
        <v>92</v>
      </c>
      <c r="E113" s="77" t="s">
        <v>93</v>
      </c>
      <c r="F113" s="77" t="s">
        <v>94</v>
      </c>
      <c r="G113" s="77" t="s">
        <v>95</v>
      </c>
      <c r="H113" s="75" t="str">
        <f>H105</f>
        <v>Valor desconto</v>
      </c>
      <c r="I113" s="76" t="s">
        <v>97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26" t="s">
        <v>100</v>
      </c>
      <c r="B116" s="126"/>
      <c r="C116" s="126"/>
      <c r="D116" s="126"/>
      <c r="E116" s="126"/>
      <c r="F116" s="126"/>
      <c r="G116" s="126"/>
      <c r="H116" s="47">
        <f>H46+H91+H102</f>
        <v>2.1345417608825548</v>
      </c>
      <c r="I116" s="48">
        <f>I46+I91+I102</f>
        <v>4797.2933449280872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4" t="s">
        <v>101</v>
      </c>
      <c r="B118" s="124"/>
      <c r="C118" s="124"/>
      <c r="D118" s="124"/>
      <c r="E118" s="124"/>
      <c r="F118" s="124"/>
      <c r="G118" s="124"/>
      <c r="H118" s="124"/>
      <c r="I118" s="124"/>
    </row>
    <row r="119" spans="1:12" ht="33.75" customHeight="1" x14ac:dyDescent="0.25">
      <c r="A119" s="22" t="s">
        <v>32</v>
      </c>
      <c r="B119" s="146" t="s">
        <v>102</v>
      </c>
      <c r="C119" s="146"/>
      <c r="D119" s="146"/>
      <c r="E119" s="146"/>
      <c r="F119" s="146"/>
      <c r="G119" s="146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25" t="s">
        <v>103</v>
      </c>
      <c r="C120" s="125"/>
      <c r="D120" s="125"/>
      <c r="E120" s="125"/>
      <c r="F120" s="125"/>
      <c r="G120" s="125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104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5" t="s">
        <v>105</v>
      </c>
      <c r="C122" s="125"/>
      <c r="D122" s="125"/>
      <c r="E122" s="125"/>
      <c r="F122" s="125"/>
      <c r="G122" s="125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5" t="s">
        <v>187</v>
      </c>
      <c r="C123" s="125"/>
      <c r="D123" s="125"/>
      <c r="E123" s="125"/>
      <c r="F123" s="125"/>
      <c r="G123" s="125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5" t="s">
        <v>189</v>
      </c>
      <c r="C124" s="125"/>
      <c r="D124" s="125"/>
      <c r="E124" s="125"/>
      <c r="F124" s="125"/>
      <c r="G124" s="125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5" t="s">
        <v>188</v>
      </c>
      <c r="C125" s="125"/>
      <c r="D125" s="125"/>
      <c r="E125" s="125"/>
      <c r="F125" s="125"/>
      <c r="G125" s="125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5" t="s">
        <v>106</v>
      </c>
      <c r="C126" s="125"/>
      <c r="D126" s="125"/>
      <c r="E126" s="125"/>
      <c r="F126" s="125"/>
      <c r="G126" s="125"/>
      <c r="H126" s="23">
        <f t="shared" si="6"/>
        <v>0</v>
      </c>
      <c r="I126" s="24">
        <v>0</v>
      </c>
    </row>
    <row r="127" spans="1:12" ht="15" customHeight="1" x14ac:dyDescent="0.25">
      <c r="A127" s="142" t="s">
        <v>107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190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108</v>
      </c>
      <c r="B130" s="148"/>
      <c r="C130" s="148"/>
      <c r="D130" s="148"/>
      <c r="E130" s="148"/>
      <c r="F130" s="55">
        <f>I29</f>
        <v>0.2</v>
      </c>
      <c r="G130" s="56">
        <f>I132*F130</f>
        <v>921.52259625834472</v>
      </c>
      <c r="H130" s="57" t="s">
        <v>109</v>
      </c>
      <c r="I130" s="58">
        <f>I97</f>
        <v>189.68036363636364</v>
      </c>
    </row>
    <row r="131" spans="1:12" s="61" customFormat="1" ht="16.5" customHeight="1" x14ac:dyDescent="0.25">
      <c r="A131" s="144" t="s">
        <v>110</v>
      </c>
      <c r="B131" s="144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45">
        <f>I46</f>
        <v>2247.4581818181819</v>
      </c>
      <c r="B132" s="145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779.01336363636358</v>
      </c>
      <c r="H132" s="62">
        <f>A132+C132+D132+E132+F132+G132</f>
        <v>4797.2933449280872</v>
      </c>
      <c r="I132" s="62">
        <f>H132-I130</f>
        <v>4607.6129812917234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44</v>
      </c>
      <c r="B134" s="146" t="s">
        <v>118</v>
      </c>
      <c r="C134" s="146"/>
      <c r="D134" s="146"/>
      <c r="E134" s="146"/>
      <c r="F134" s="146"/>
      <c r="G134" s="146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25" t="s">
        <v>119</v>
      </c>
      <c r="C135" s="125"/>
      <c r="D135" s="125"/>
      <c r="E135" s="125"/>
      <c r="F135" s="125"/>
      <c r="G135" s="125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5" t="s">
        <v>120</v>
      </c>
      <c r="C136" s="125"/>
      <c r="D136" s="125"/>
      <c r="E136" s="125"/>
      <c r="F136" s="125"/>
      <c r="G136" s="125"/>
      <c r="H136" s="23">
        <f>I136/$I$145</f>
        <v>0</v>
      </c>
      <c r="I136" s="24">
        <v>0</v>
      </c>
    </row>
    <row r="137" spans="1:12" ht="35.65" customHeight="1" x14ac:dyDescent="0.25">
      <c r="A137" s="142" t="s">
        <v>176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46" t="s">
        <v>121</v>
      </c>
      <c r="C139" s="146"/>
      <c r="D139" s="146"/>
      <c r="E139" s="146"/>
      <c r="F139" s="146"/>
      <c r="G139" s="146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25" t="s">
        <v>121</v>
      </c>
      <c r="C140" s="125"/>
      <c r="D140" s="125"/>
      <c r="E140" s="125"/>
      <c r="F140" s="125"/>
      <c r="G140" s="125"/>
      <c r="H140" s="23">
        <f>I140/I145</f>
        <v>0</v>
      </c>
      <c r="I140" s="24">
        <v>0</v>
      </c>
    </row>
    <row r="141" spans="1:12" ht="36.6" customHeight="1" x14ac:dyDescent="0.25">
      <c r="A141" s="142" t="s">
        <v>175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122</v>
      </c>
      <c r="B143" s="147"/>
      <c r="C143" s="147"/>
      <c r="D143" s="147"/>
      <c r="E143" s="147"/>
      <c r="F143" s="55">
        <v>0.18</v>
      </c>
      <c r="G143" s="56">
        <f>I145*F143</f>
        <v>829.3703366325102</v>
      </c>
      <c r="H143" s="57" t="s">
        <v>109</v>
      </c>
      <c r="I143" s="58">
        <f>I97</f>
        <v>189.68036363636364</v>
      </c>
      <c r="L143" s="2"/>
    </row>
    <row r="144" spans="1:12" s="61" customFormat="1" ht="16.5" customHeight="1" x14ac:dyDescent="0.25">
      <c r="A144" s="144" t="s">
        <v>110</v>
      </c>
      <c r="B144" s="144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45">
        <f>I46</f>
        <v>2247.4581818181819</v>
      </c>
      <c r="B145" s="145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779.01336363636358</v>
      </c>
      <c r="H145" s="62">
        <f>A145+C145+D145+E145+F145+G145</f>
        <v>4797.2933449280872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26" t="s">
        <v>123</v>
      </c>
      <c r="B147" s="126"/>
      <c r="C147" s="126"/>
      <c r="D147" s="126"/>
      <c r="E147" s="126"/>
      <c r="F147" s="126"/>
      <c r="G147" s="126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4" t="s">
        <v>124</v>
      </c>
      <c r="B149" s="124"/>
      <c r="C149" s="124"/>
      <c r="D149" s="124"/>
      <c r="E149" s="124"/>
      <c r="F149" s="124"/>
      <c r="G149" s="124"/>
      <c r="H149" s="124"/>
      <c r="I149" s="124"/>
    </row>
    <row r="150" spans="1:12" ht="33.75" customHeight="1" x14ac:dyDescent="0.25">
      <c r="A150" s="22" t="s">
        <v>32</v>
      </c>
      <c r="B150" s="146" t="s">
        <v>125</v>
      </c>
      <c r="C150" s="146"/>
      <c r="D150" s="146"/>
      <c r="E150" s="146"/>
      <c r="F150" s="146"/>
      <c r="G150" s="146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25" t="s">
        <v>126</v>
      </c>
      <c r="C151" s="125"/>
      <c r="D151" s="125"/>
      <c r="E151" s="125"/>
      <c r="F151" s="125"/>
      <c r="G151" s="125"/>
      <c r="H151" s="23">
        <f>I151/$I$116</f>
        <v>1.9020172910662828E-2</v>
      </c>
      <c r="I151" s="24">
        <f>($D$161/$E$162)*G161</f>
        <v>91.24534892370427</v>
      </c>
    </row>
    <row r="152" spans="1:12" ht="15" customHeight="1" x14ac:dyDescent="0.25">
      <c r="A152" s="17">
        <v>2</v>
      </c>
      <c r="B152" s="125" t="s">
        <v>127</v>
      </c>
      <c r="C152" s="125"/>
      <c r="D152" s="125"/>
      <c r="E152" s="125"/>
      <c r="F152" s="125"/>
      <c r="G152" s="125"/>
      <c r="H152" s="23">
        <f>I152/$I$116</f>
        <v>8.760806916426514E-2</v>
      </c>
      <c r="I152" s="24">
        <f>($D$161/$E$162)*G162</f>
        <v>420.28160716372872</v>
      </c>
    </row>
    <row r="153" spans="1:12" ht="15" customHeight="1" x14ac:dyDescent="0.25">
      <c r="A153" s="17">
        <v>3</v>
      </c>
      <c r="B153" s="125" t="s">
        <v>12</v>
      </c>
      <c r="C153" s="125"/>
      <c r="D153" s="125"/>
      <c r="E153" s="125"/>
      <c r="F153" s="125"/>
      <c r="G153" s="125"/>
      <c r="H153" s="23">
        <f>I153/$I$116</f>
        <v>4.6109510086455335E-2</v>
      </c>
      <c r="I153" s="24">
        <f>($D$161/$E$162)*G163</f>
        <v>221.20084587564671</v>
      </c>
    </row>
    <row r="154" spans="1:12" ht="15" customHeight="1" x14ac:dyDescent="0.25">
      <c r="A154" s="17">
        <v>4</v>
      </c>
      <c r="B154" s="125" t="s">
        <v>128</v>
      </c>
      <c r="C154" s="125"/>
      <c r="D154" s="125"/>
      <c r="E154" s="125"/>
      <c r="F154" s="125"/>
      <c r="G154" s="125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5" t="s">
        <v>129</v>
      </c>
      <c r="C155" s="125"/>
      <c r="D155" s="125"/>
      <c r="E155" s="125"/>
      <c r="F155" s="125"/>
      <c r="G155" s="125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130</v>
      </c>
      <c r="B156" s="142"/>
      <c r="C156" s="142"/>
      <c r="D156" s="142"/>
      <c r="E156" s="142"/>
      <c r="F156" s="142"/>
      <c r="G156" s="142"/>
      <c r="H156" s="25">
        <f>H151+H152+H153+H154+H155</f>
        <v>0.1527377521613833</v>
      </c>
      <c r="I156" s="26">
        <f>SUM(I151:I155)</f>
        <v>732.72780196307974</v>
      </c>
    </row>
    <row r="157" spans="1:12" ht="11.25" customHeight="1" x14ac:dyDescent="0.25">
      <c r="A157" s="29" t="s">
        <v>131</v>
      </c>
      <c r="B157" s="143" t="s">
        <v>132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133</v>
      </c>
      <c r="B158" s="132" t="s">
        <v>134</v>
      </c>
      <c r="C158" s="132"/>
      <c r="D158" s="132"/>
      <c r="E158" s="132"/>
      <c r="F158" s="132"/>
      <c r="G158" s="132"/>
      <c r="H158" s="132"/>
      <c r="I158" s="132"/>
    </row>
    <row r="159" spans="1:12" ht="13.5" customHeight="1" x14ac:dyDescent="0.25">
      <c r="A159" s="137" t="s">
        <v>135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136</v>
      </c>
      <c r="B160" s="138"/>
      <c r="C160" s="17" t="s">
        <v>137</v>
      </c>
      <c r="D160" s="139" t="s">
        <v>138</v>
      </c>
      <c r="E160" s="139"/>
      <c r="F160" s="17" t="s">
        <v>139</v>
      </c>
      <c r="G160" s="63" t="s">
        <v>140</v>
      </c>
      <c r="H160" s="138" t="s">
        <v>141</v>
      </c>
      <c r="I160" s="138"/>
    </row>
    <row r="161" spans="1:10" ht="13.5" customHeight="1" x14ac:dyDescent="0.25">
      <c r="A161" s="140">
        <f>I116</f>
        <v>4797.2933449280872</v>
      </c>
      <c r="B161" s="140"/>
      <c r="C161" s="24">
        <f>I147</f>
        <v>0</v>
      </c>
      <c r="D161" s="141">
        <f>A161+C161</f>
        <v>4797.2933449280872</v>
      </c>
      <c r="E161" s="141"/>
      <c r="F161" s="17" t="str">
        <f>B151</f>
        <v>PIS</v>
      </c>
      <c r="G161" s="64">
        <v>1.6500000000000001E-2</v>
      </c>
      <c r="H161" s="130">
        <v>6.4999999999999997E-3</v>
      </c>
      <c r="I161" s="130"/>
      <c r="J161" s="34"/>
    </row>
    <row r="162" spans="1:10" ht="13.5" customHeight="1" x14ac:dyDescent="0.25">
      <c r="A162" s="134" t="s">
        <v>142</v>
      </c>
      <c r="B162" s="134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30">
        <v>0.03</v>
      </c>
      <c r="I162" s="130"/>
    </row>
    <row r="163" spans="1:10" ht="13.5" customHeight="1" x14ac:dyDescent="0.25">
      <c r="A163" s="135" t="s">
        <v>143</v>
      </c>
      <c r="B163" s="135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30">
        <f>I11</f>
        <v>0.04</v>
      </c>
      <c r="I163" s="130"/>
    </row>
    <row r="164" spans="1:10" ht="13.5" customHeight="1" x14ac:dyDescent="0.25">
      <c r="A164" s="136" t="s">
        <v>144</v>
      </c>
      <c r="B164" s="136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30">
        <v>0</v>
      </c>
      <c r="I164" s="130"/>
    </row>
    <row r="165" spans="1:10" ht="13.5" customHeight="1" x14ac:dyDescent="0.25">
      <c r="A165" s="129" t="s">
        <v>146</v>
      </c>
      <c r="B165" s="129" t="s">
        <v>147</v>
      </c>
      <c r="C165" s="129"/>
      <c r="D165" s="129"/>
      <c r="E165" s="129"/>
      <c r="F165" s="12" t="s">
        <v>148</v>
      </c>
      <c r="G165" s="64">
        <v>0</v>
      </c>
      <c r="H165" s="130">
        <v>0</v>
      </c>
      <c r="I165" s="130"/>
    </row>
    <row r="166" spans="1:10" ht="18" customHeight="1" x14ac:dyDescent="0.25">
      <c r="A166" s="129"/>
      <c r="B166" s="129"/>
      <c r="C166" s="129"/>
      <c r="D166" s="129"/>
      <c r="E166" s="129"/>
      <c r="F166" s="3" t="s">
        <v>149</v>
      </c>
      <c r="G166" s="71">
        <f>SUM(G161:G165)</f>
        <v>0.13250000000000001</v>
      </c>
      <c r="H166" s="131">
        <f>SUM(H161:I165)</f>
        <v>7.6499999999999999E-2</v>
      </c>
      <c r="I166" s="131"/>
    </row>
    <row r="167" spans="1:10" ht="18" customHeight="1" x14ac:dyDescent="0.25">
      <c r="A167" s="29" t="s">
        <v>150</v>
      </c>
      <c r="B167" s="132" t="s">
        <v>151</v>
      </c>
      <c r="C167" s="132"/>
      <c r="D167" s="132"/>
      <c r="E167" s="132"/>
      <c r="F167" s="132"/>
      <c r="G167" s="132"/>
      <c r="H167" s="132"/>
      <c r="I167" s="132"/>
    </row>
    <row r="168" spans="1:10" ht="4.5" customHeight="1" x14ac:dyDescent="0.25">
      <c r="A168" s="72"/>
      <c r="B168" s="133"/>
      <c r="C168" s="133"/>
      <c r="D168" s="133"/>
      <c r="E168" s="133"/>
      <c r="F168" s="133"/>
      <c r="G168" s="133"/>
      <c r="H168" s="133"/>
      <c r="I168" s="133"/>
    </row>
    <row r="169" spans="1:10" ht="12" customHeight="1" x14ac:dyDescent="0.25">
      <c r="A169" s="126" t="s">
        <v>152</v>
      </c>
      <c r="B169" s="126"/>
      <c r="C169" s="126"/>
      <c r="D169" s="126"/>
      <c r="E169" s="126"/>
      <c r="F169" s="126"/>
      <c r="G169" s="126"/>
      <c r="H169" s="47">
        <f>H156</f>
        <v>0.1527377521613833</v>
      </c>
      <c r="I169" s="48">
        <f>I156</f>
        <v>732.72780196307974</v>
      </c>
    </row>
    <row r="170" spans="1:10" ht="4.5" customHeight="1" x14ac:dyDescent="0.25"/>
    <row r="171" spans="1:10" ht="11.25" customHeight="1" x14ac:dyDescent="0.25">
      <c r="A171" s="128" t="s">
        <v>153</v>
      </c>
      <c r="B171" s="128"/>
      <c r="C171" s="128"/>
      <c r="D171" s="128"/>
      <c r="E171" s="128"/>
      <c r="F171" s="128"/>
      <c r="G171" s="128"/>
      <c r="H171" s="128"/>
      <c r="I171" s="128"/>
    </row>
    <row r="172" spans="1:10" ht="11.25" customHeight="1" x14ac:dyDescent="0.25">
      <c r="A172" s="124" t="s">
        <v>31</v>
      </c>
      <c r="B172" s="124"/>
      <c r="C172" s="124"/>
      <c r="D172" s="124"/>
      <c r="E172" s="124"/>
      <c r="F172" s="124"/>
      <c r="G172" s="124"/>
      <c r="H172" s="124"/>
      <c r="I172" s="124"/>
    </row>
    <row r="173" spans="1:10" ht="15" customHeight="1" x14ac:dyDescent="0.25">
      <c r="A173" s="17">
        <v>1</v>
      </c>
      <c r="B173" s="125" t="s">
        <v>154</v>
      </c>
      <c r="C173" s="125"/>
      <c r="D173" s="125"/>
      <c r="E173" s="125"/>
      <c r="F173" s="125"/>
      <c r="G173" s="125"/>
      <c r="H173" s="23">
        <f>I173/$G$196</f>
        <v>0.40641041365305519</v>
      </c>
      <c r="I173" s="73">
        <f>I46</f>
        <v>2247.4581818181819</v>
      </c>
    </row>
    <row r="174" spans="1:10" ht="15" customHeight="1" x14ac:dyDescent="0.25">
      <c r="A174" s="17">
        <v>2</v>
      </c>
      <c r="B174" s="125" t="s">
        <v>155</v>
      </c>
      <c r="C174" s="125"/>
      <c r="D174" s="125"/>
      <c r="E174" s="125"/>
      <c r="F174" s="125"/>
      <c r="G174" s="125"/>
      <c r="H174" s="23">
        <f>I174/$G$196</f>
        <v>0.32021971570019253</v>
      </c>
      <c r="I174" s="73">
        <f>I66+I78+I85+I89</f>
        <v>1770.8217994735421</v>
      </c>
    </row>
    <row r="175" spans="1:10" ht="15" customHeight="1" x14ac:dyDescent="0.25">
      <c r="A175" s="17">
        <v>3</v>
      </c>
      <c r="B175" s="125" t="s">
        <v>156</v>
      </c>
      <c r="C175" s="125"/>
      <c r="D175" s="125"/>
      <c r="E175" s="125"/>
      <c r="F175" s="125"/>
      <c r="G175" s="125"/>
      <c r="H175" s="23">
        <f>I175/$G$196</f>
        <v>0.14086987064675233</v>
      </c>
      <c r="I175" s="73">
        <f>I102</f>
        <v>779.01336363636358</v>
      </c>
    </row>
    <row r="176" spans="1:10" s="28" customFormat="1" ht="15" customHeight="1" x14ac:dyDescent="0.25">
      <c r="A176" s="126" t="s">
        <v>157</v>
      </c>
      <c r="B176" s="126"/>
      <c r="C176" s="126"/>
      <c r="D176" s="126"/>
      <c r="E176" s="126"/>
      <c r="F176" s="126"/>
      <c r="G176" s="126"/>
      <c r="H176" s="47">
        <f>H173+H174+H175</f>
        <v>0.86750000000000016</v>
      </c>
      <c r="I176" s="48">
        <f>SUM(I173:I175)</f>
        <v>4797.2933449280872</v>
      </c>
      <c r="J176" s="35"/>
    </row>
    <row r="177" spans="1:11" ht="4.5" customHeight="1" x14ac:dyDescent="0.25"/>
    <row r="178" spans="1:11" ht="11.25" customHeight="1" x14ac:dyDescent="0.25">
      <c r="A178" s="124" t="s">
        <v>101</v>
      </c>
      <c r="B178" s="124"/>
      <c r="C178" s="124"/>
      <c r="D178" s="124"/>
      <c r="E178" s="124"/>
      <c r="F178" s="124"/>
      <c r="G178" s="124"/>
      <c r="H178" s="124"/>
      <c r="I178" s="124"/>
    </row>
    <row r="179" spans="1:11" ht="15" customHeight="1" x14ac:dyDescent="0.25">
      <c r="A179" s="17">
        <v>1</v>
      </c>
      <c r="B179" s="125" t="s">
        <v>158</v>
      </c>
      <c r="C179" s="125"/>
      <c r="D179" s="125"/>
      <c r="E179" s="125"/>
      <c r="F179" s="125"/>
      <c r="G179" s="125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5" t="s">
        <v>159</v>
      </c>
      <c r="C180" s="125"/>
      <c r="D180" s="125"/>
      <c r="E180" s="125"/>
      <c r="F180" s="125"/>
      <c r="G180" s="125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5" t="s">
        <v>160</v>
      </c>
      <c r="C181" s="125"/>
      <c r="D181" s="125"/>
      <c r="E181" s="125"/>
      <c r="F181" s="125"/>
      <c r="G181" s="125"/>
      <c r="H181" s="23">
        <f>I181/$G$196</f>
        <v>0</v>
      </c>
      <c r="I181" s="24">
        <f>I141</f>
        <v>0</v>
      </c>
    </row>
    <row r="182" spans="1:11" ht="15" customHeight="1" x14ac:dyDescent="0.25">
      <c r="A182" s="126" t="s">
        <v>161</v>
      </c>
      <c r="B182" s="126"/>
      <c r="C182" s="126"/>
      <c r="D182" s="126"/>
      <c r="E182" s="126"/>
      <c r="F182" s="126"/>
      <c r="G182" s="126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4" t="s">
        <v>124</v>
      </c>
      <c r="B184" s="124"/>
      <c r="C184" s="124"/>
      <c r="D184" s="124"/>
      <c r="E184" s="124"/>
      <c r="F184" s="124"/>
      <c r="G184" s="124"/>
      <c r="H184" s="124"/>
      <c r="I184" s="124"/>
    </row>
    <row r="185" spans="1:11" ht="15" customHeight="1" x14ac:dyDescent="0.25">
      <c r="A185" s="17">
        <v>1</v>
      </c>
      <c r="B185" s="125" t="s">
        <v>162</v>
      </c>
      <c r="C185" s="125"/>
      <c r="D185" s="125"/>
      <c r="E185" s="125"/>
      <c r="F185" s="125"/>
      <c r="G185" s="125"/>
      <c r="H185" s="23">
        <f>I185/$G$196</f>
        <v>0.13250000000000003</v>
      </c>
      <c r="I185" s="24">
        <f>I156</f>
        <v>732.72780196307974</v>
      </c>
    </row>
    <row r="186" spans="1:11" ht="15" customHeight="1" x14ac:dyDescent="0.25">
      <c r="A186" s="126" t="s">
        <v>163</v>
      </c>
      <c r="B186" s="126"/>
      <c r="C186" s="126"/>
      <c r="D186" s="126"/>
      <c r="E186" s="126"/>
      <c r="F186" s="126"/>
      <c r="G186" s="126"/>
      <c r="H186" s="47">
        <f>H185</f>
        <v>0.13250000000000003</v>
      </c>
      <c r="I186" s="48">
        <f>I156</f>
        <v>732.72780196307974</v>
      </c>
      <c r="K186" s="41"/>
    </row>
    <row r="187" spans="1:11" ht="4.5" customHeight="1" x14ac:dyDescent="0.25"/>
    <row r="188" spans="1:11" ht="11.25" customHeight="1" x14ac:dyDescent="0.25">
      <c r="A188" s="127" t="s">
        <v>184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200</v>
      </c>
      <c r="B190" s="182"/>
      <c r="C190" s="182"/>
      <c r="D190" s="182"/>
      <c r="E190" s="182"/>
      <c r="F190" s="182"/>
      <c r="G190" s="182"/>
      <c r="H190" s="183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102"/>
      <c r="H191" s="102"/>
      <c r="I191" s="102"/>
    </row>
    <row r="192" spans="1:11" ht="40.5" customHeight="1" x14ac:dyDescent="0.25">
      <c r="A192" s="127" t="s">
        <v>182</v>
      </c>
      <c r="B192" s="127"/>
      <c r="C192" s="127"/>
      <c r="D192" s="127"/>
      <c r="E192" s="127"/>
      <c r="F192" s="181"/>
      <c r="G192" s="184" t="s">
        <v>186</v>
      </c>
      <c r="H192" s="185"/>
      <c r="I192" s="186"/>
    </row>
    <row r="193" spans="1:10" ht="11.25" customHeight="1" x14ac:dyDescent="0.25">
      <c r="A193" s="127"/>
      <c r="B193" s="127"/>
      <c r="C193" s="127"/>
      <c r="D193" s="127"/>
      <c r="E193" s="127"/>
      <c r="F193" s="127"/>
      <c r="G193" s="103"/>
      <c r="H193" s="104"/>
      <c r="I193" s="105">
        <f>((H70+H76+H77+H82+H83+H84)+((H70+H76+H77+H82+H83+H84)*H66))*I46*H196</f>
        <v>865.32136549029826</v>
      </c>
    </row>
    <row r="194" spans="1:10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10" ht="35.450000000000003" customHeight="1" x14ac:dyDescent="0.25">
      <c r="A195" s="188" t="s">
        <v>183</v>
      </c>
      <c r="B195" s="189"/>
      <c r="C195" s="189"/>
      <c r="D195" s="189"/>
      <c r="E195" s="189"/>
      <c r="F195" s="190"/>
      <c r="G195" s="79" t="s">
        <v>164</v>
      </c>
      <c r="H195" s="79" t="s">
        <v>165</v>
      </c>
      <c r="I195" s="79" t="s">
        <v>166</v>
      </c>
    </row>
    <row r="196" spans="1:10" ht="14.45" customHeight="1" x14ac:dyDescent="0.25">
      <c r="A196" s="191"/>
      <c r="B196" s="192"/>
      <c r="C196" s="192"/>
      <c r="D196" s="192"/>
      <c r="E196" s="192"/>
      <c r="F196" s="193"/>
      <c r="G196" s="86">
        <f>I176+I182+I186</f>
        <v>5530.0211468911666</v>
      </c>
      <c r="H196" s="78">
        <f>IF(D6="12x36",2,1)</f>
        <v>1</v>
      </c>
      <c r="I196" s="87">
        <f>G196*H196</f>
        <v>5530.0211468911666</v>
      </c>
      <c r="J196" s="121"/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D72DA-36FD-4C62-B5AD-1CF29CE0FE3D}">
  <dimension ref="A1:L196"/>
  <sheetViews>
    <sheetView showGridLines="0" view="pageBreakPreview" topLeftCell="A166" zoomScale="120" zoomScaleNormal="130" zoomScaleSheetLayoutView="120" zoomScalePageLayoutView="130" workbookViewId="0">
      <selection activeCell="J139" sqref="J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212</v>
      </c>
      <c r="D2" s="169"/>
      <c r="E2" s="170" t="s">
        <v>2</v>
      </c>
      <c r="F2" s="170"/>
      <c r="G2" s="170"/>
      <c r="H2" s="170"/>
      <c r="I2" s="170"/>
    </row>
    <row r="3" spans="1:11" ht="11.25" customHeight="1" x14ac:dyDescent="0.25">
      <c r="A3" s="168" t="s">
        <v>3</v>
      </c>
      <c r="B3" s="16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1" t="s">
        <v>220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v>16</v>
      </c>
    </row>
    <row r="6" spans="1:11" ht="39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25" t="s">
        <v>221</v>
      </c>
      <c r="E6" s="125"/>
      <c r="F6" s="125"/>
      <c r="G6" s="172"/>
      <c r="H6" s="172"/>
      <c r="I6" s="173"/>
    </row>
    <row r="7" spans="1:11" ht="22.5" customHeight="1" x14ac:dyDescent="0.25">
      <c r="A7" s="151" t="s">
        <v>6</v>
      </c>
      <c r="B7" s="151"/>
      <c r="C7" s="151"/>
      <c r="D7" s="125" t="s">
        <v>215</v>
      </c>
      <c r="E7" s="125"/>
      <c r="F7" s="125"/>
      <c r="G7" s="174" t="s">
        <v>7</v>
      </c>
      <c r="H7" s="174"/>
      <c r="I7" s="175">
        <v>0.4</v>
      </c>
    </row>
    <row r="8" spans="1:11" ht="22.5" customHeight="1" x14ac:dyDescent="0.25">
      <c r="A8" s="151" t="s">
        <v>8</v>
      </c>
      <c r="B8" s="151"/>
      <c r="C8" s="151"/>
      <c r="D8" s="125" t="s">
        <v>15</v>
      </c>
      <c r="E8" s="125"/>
      <c r="F8" s="125"/>
      <c r="G8" s="174"/>
      <c r="H8" s="174"/>
      <c r="I8" s="175"/>
    </row>
    <row r="9" spans="1:11" ht="24.75" customHeight="1" x14ac:dyDescent="0.25">
      <c r="A9" s="151" t="s">
        <v>9</v>
      </c>
      <c r="B9" s="151"/>
      <c r="C9" s="151"/>
      <c r="D9" s="151" t="s">
        <v>214</v>
      </c>
      <c r="E9" s="151"/>
      <c r="F9" s="151"/>
      <c r="G9" s="174" t="s">
        <v>10</v>
      </c>
      <c r="H9" s="174"/>
      <c r="I9" s="9" t="s">
        <v>185</v>
      </c>
    </row>
    <row r="10" spans="1:11" ht="40.5" customHeight="1" x14ac:dyDescent="0.25">
      <c r="A10" s="180" t="s">
        <v>178</v>
      </c>
      <c r="B10" s="180"/>
      <c r="C10" s="180"/>
      <c r="D10" s="180"/>
      <c r="E10" s="180"/>
      <c r="F10" s="180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39" t="s">
        <v>12</v>
      </c>
      <c r="B11" s="139"/>
      <c r="C11" s="139"/>
      <c r="D11" s="139"/>
      <c r="E11" s="139"/>
      <c r="F11" s="139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39" t="s">
        <v>14</v>
      </c>
      <c r="B12" s="139"/>
      <c r="C12" s="139"/>
      <c r="D12" s="139"/>
      <c r="E12" s="139"/>
      <c r="F12" s="139"/>
      <c r="G12" s="176" t="s">
        <v>15</v>
      </c>
      <c r="H12" s="10" t="s">
        <v>16</v>
      </c>
      <c r="I12" s="11">
        <v>6.5</v>
      </c>
    </row>
    <row r="13" spans="1:11" ht="33.75" x14ac:dyDescent="0.25">
      <c r="A13" s="139"/>
      <c r="B13" s="139"/>
      <c r="C13" s="139"/>
      <c r="D13" s="139"/>
      <c r="E13" s="139"/>
      <c r="F13" s="139"/>
      <c r="G13" s="176"/>
      <c r="H13" s="10" t="s">
        <v>222</v>
      </c>
      <c r="I13" s="14">
        <v>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18</v>
      </c>
      <c r="I14" s="9">
        <v>0.06</v>
      </c>
    </row>
    <row r="15" spans="1:11" ht="11.25" customHeight="1" x14ac:dyDescent="0.25">
      <c r="A15" s="139" t="s">
        <v>177</v>
      </c>
      <c r="B15" s="139"/>
      <c r="C15" s="139"/>
      <c r="D15" s="139"/>
      <c r="E15" s="139"/>
      <c r="F15" s="139"/>
      <c r="G15" s="176" t="s">
        <v>15</v>
      </c>
      <c r="H15" s="10" t="s">
        <v>16</v>
      </c>
      <c r="I15" s="11">
        <v>27.15</v>
      </c>
    </row>
    <row r="16" spans="1:11" ht="33.75" x14ac:dyDescent="0.25">
      <c r="A16" s="139"/>
      <c r="B16" s="139"/>
      <c r="C16" s="139"/>
      <c r="D16" s="139"/>
      <c r="E16" s="139"/>
      <c r="F16" s="139"/>
      <c r="G16" s="176"/>
      <c r="H16" s="10" t="s">
        <v>222</v>
      </c>
      <c r="I16" s="14">
        <v>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18</v>
      </c>
      <c r="I17" s="9">
        <v>0.19</v>
      </c>
    </row>
    <row r="18" spans="1:9" ht="11.25" customHeight="1" x14ac:dyDescent="0.25">
      <c r="A18" s="139" t="s">
        <v>20</v>
      </c>
      <c r="B18" s="139"/>
      <c r="C18" s="139"/>
      <c r="D18" s="139"/>
      <c r="E18" s="139"/>
      <c r="F18" s="139"/>
      <c r="G18" s="176" t="s">
        <v>15</v>
      </c>
      <c r="H18" s="10" t="s">
        <v>16</v>
      </c>
      <c r="I18" s="11" t="s">
        <v>185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17</v>
      </c>
      <c r="I19" s="14" t="s">
        <v>185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18</v>
      </c>
      <c r="I20" s="9" t="s">
        <v>185</v>
      </c>
    </row>
    <row r="21" spans="1:9" ht="14.25" customHeight="1" x14ac:dyDescent="0.25">
      <c r="A21" s="138" t="s">
        <v>207</v>
      </c>
      <c r="B21" s="138"/>
      <c r="C21" s="138"/>
      <c r="D21" s="138"/>
      <c r="E21" s="138"/>
      <c r="F21" s="138"/>
      <c r="G21" s="10" t="s">
        <v>15</v>
      </c>
      <c r="H21" s="15" t="s">
        <v>21</v>
      </c>
      <c r="I21" s="107">
        <v>80</v>
      </c>
    </row>
    <row r="22" spans="1:9" ht="14.25" customHeight="1" x14ac:dyDescent="0.25">
      <c r="A22" s="138" t="s">
        <v>206</v>
      </c>
      <c r="B22" s="138"/>
      <c r="C22" s="138"/>
      <c r="D22" s="138"/>
      <c r="E22" s="138"/>
      <c r="F22" s="138"/>
      <c r="G22" s="10" t="s">
        <v>15</v>
      </c>
      <c r="H22" s="15" t="s">
        <v>21</v>
      </c>
      <c r="I22" s="107">
        <v>25.52</v>
      </c>
    </row>
    <row r="23" spans="1:9" ht="14.25" customHeight="1" x14ac:dyDescent="0.25">
      <c r="A23" s="139" t="s">
        <v>179</v>
      </c>
      <c r="B23" s="178"/>
      <c r="C23" s="178"/>
      <c r="D23" s="178"/>
      <c r="E23" s="178"/>
      <c r="F23" s="179"/>
      <c r="G23" s="106" t="s">
        <v>15</v>
      </c>
      <c r="H23" s="15" t="s">
        <v>21</v>
      </c>
      <c r="I23" s="16" t="s">
        <v>185</v>
      </c>
    </row>
    <row r="24" spans="1:9" ht="22.5" customHeight="1" x14ac:dyDescent="0.25">
      <c r="A24" s="156" t="s">
        <v>22</v>
      </c>
      <c r="B24" s="156"/>
      <c r="C24" s="156"/>
      <c r="D24" s="156"/>
      <c r="E24" s="156"/>
      <c r="F24" s="156"/>
      <c r="G24" s="15"/>
      <c r="H24" s="15" t="s">
        <v>23</v>
      </c>
      <c r="I24" s="18" t="s">
        <v>185</v>
      </c>
    </row>
    <row r="25" spans="1:9" ht="34.5" customHeight="1" x14ac:dyDescent="0.25">
      <c r="A25" s="138" t="s">
        <v>24</v>
      </c>
      <c r="B25" s="138"/>
      <c r="C25" s="138"/>
      <c r="D25" s="138"/>
      <c r="E25" s="138"/>
      <c r="F25" s="138"/>
      <c r="G25" s="10"/>
      <c r="H25" s="10" t="s">
        <v>25</v>
      </c>
      <c r="I25" s="11">
        <f>I38</f>
        <v>128.42618181818182</v>
      </c>
    </row>
    <row r="26" spans="1:9" ht="15" customHeight="1" x14ac:dyDescent="0.25">
      <c r="A26" s="138" t="s">
        <v>26</v>
      </c>
      <c r="B26" s="138"/>
      <c r="C26" s="138"/>
      <c r="D26" s="138"/>
      <c r="E26" s="138"/>
      <c r="F26" s="138"/>
      <c r="G26" s="15"/>
      <c r="H26" s="19" t="s">
        <v>27</v>
      </c>
      <c r="I26" s="20" t="s">
        <v>185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28</v>
      </c>
      <c r="I27" s="9" t="s">
        <v>185</v>
      </c>
    </row>
    <row r="28" spans="1:9" ht="26.25" customHeight="1" x14ac:dyDescent="0.25">
      <c r="A28" s="138" t="s">
        <v>29</v>
      </c>
      <c r="B28" s="138"/>
      <c r="C28" s="138"/>
      <c r="D28" s="138"/>
      <c r="E28" s="138"/>
      <c r="F28" s="138"/>
      <c r="G28" s="15"/>
      <c r="H28" s="10" t="s">
        <v>27</v>
      </c>
      <c r="I28" s="20" t="s">
        <v>185</v>
      </c>
    </row>
    <row r="29" spans="1:9" ht="35.25" customHeight="1" x14ac:dyDescent="0.25">
      <c r="A29" s="138" t="s">
        <v>30</v>
      </c>
      <c r="B29" s="138"/>
      <c r="C29" s="138"/>
      <c r="D29" s="138"/>
      <c r="E29" s="138"/>
      <c r="F29" s="138"/>
      <c r="G29" s="10"/>
      <c r="H29" s="8" t="s">
        <v>23</v>
      </c>
      <c r="I29" s="9">
        <v>0.2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4" t="s">
        <v>31</v>
      </c>
      <c r="B36" s="124"/>
      <c r="C36" s="124"/>
      <c r="D36" s="124"/>
      <c r="E36" s="124"/>
      <c r="F36" s="124"/>
      <c r="G36" s="124"/>
      <c r="H36" s="124"/>
      <c r="I36" s="124"/>
    </row>
    <row r="37" spans="1:10" ht="33.75" customHeight="1" x14ac:dyDescent="0.25">
      <c r="A37" s="22" t="s">
        <v>32</v>
      </c>
      <c r="B37" s="146" t="s">
        <v>33</v>
      </c>
      <c r="C37" s="146"/>
      <c r="D37" s="146"/>
      <c r="E37" s="146"/>
      <c r="F37" s="146"/>
      <c r="G37" s="146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25" t="s">
        <v>36</v>
      </c>
      <c r="C38" s="125"/>
      <c r="D38" s="125"/>
      <c r="E38" s="125"/>
      <c r="F38" s="125"/>
      <c r="G38" s="125"/>
      <c r="H38" s="23">
        <f t="shared" ref="H38:H45" si="0">I38/$I$46</f>
        <v>0.7142857142857143</v>
      </c>
      <c r="I38" s="24">
        <f>IF(D6="12x36",I10,I10/H10*I5)</f>
        <v>128.42618181818182</v>
      </c>
    </row>
    <row r="39" spans="1:10" ht="15" customHeight="1" x14ac:dyDescent="0.25">
      <c r="A39" s="17">
        <f t="shared" ref="A39:A45" si="1">A38+1</f>
        <v>2</v>
      </c>
      <c r="B39" s="125" t="s">
        <v>37</v>
      </c>
      <c r="C39" s="125"/>
      <c r="D39" s="125"/>
      <c r="E39" s="125"/>
      <c r="F39" s="125"/>
      <c r="G39" s="125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5" t="s">
        <v>38</v>
      </c>
      <c r="C40" s="125"/>
      <c r="D40" s="125"/>
      <c r="E40" s="125"/>
      <c r="F40" s="125"/>
      <c r="G40" s="12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5" t="s">
        <v>39</v>
      </c>
      <c r="C41" s="125"/>
      <c r="D41" s="125"/>
      <c r="E41" s="125"/>
      <c r="F41" s="125"/>
      <c r="G41" s="125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5" t="s">
        <v>40</v>
      </c>
      <c r="C42" s="125"/>
      <c r="D42" s="125"/>
      <c r="E42" s="125"/>
      <c r="F42" s="125"/>
      <c r="G42" s="125"/>
      <c r="H42" s="23">
        <f t="shared" si="0"/>
        <v>0.2857142857142857</v>
      </c>
      <c r="I42" s="24">
        <f>IF(I7=40%,I25*I7,0)</f>
        <v>51.370472727272727</v>
      </c>
    </row>
    <row r="43" spans="1:10" ht="15" customHeight="1" x14ac:dyDescent="0.25">
      <c r="A43" s="17">
        <f t="shared" si="1"/>
        <v>6</v>
      </c>
      <c r="B43" s="125" t="s">
        <v>172</v>
      </c>
      <c r="C43" s="125"/>
      <c r="D43" s="125"/>
      <c r="E43" s="125"/>
      <c r="F43" s="125"/>
      <c r="G43" s="125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5" t="s">
        <v>41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5" t="s">
        <v>42</v>
      </c>
      <c r="C45" s="125"/>
      <c r="D45" s="125"/>
      <c r="E45" s="125"/>
      <c r="F45" s="125"/>
      <c r="G45" s="125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43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179.79665454545454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44</v>
      </c>
      <c r="B57" s="146" t="s">
        <v>45</v>
      </c>
      <c r="C57" s="146"/>
      <c r="D57" s="146"/>
      <c r="E57" s="146"/>
      <c r="F57" s="146"/>
      <c r="G57" s="146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25" t="s">
        <v>46</v>
      </c>
      <c r="C58" s="125"/>
      <c r="D58" s="125"/>
      <c r="E58" s="125"/>
      <c r="F58" s="125"/>
      <c r="G58" s="125"/>
      <c r="H58" s="23">
        <v>0.2</v>
      </c>
      <c r="I58" s="24">
        <f t="shared" ref="I58:I65" si="2">$I$46*H58</f>
        <v>35.959330909090909</v>
      </c>
    </row>
    <row r="59" spans="1:10" ht="15" customHeight="1" x14ac:dyDescent="0.25">
      <c r="A59" s="17">
        <v>2</v>
      </c>
      <c r="B59" s="125" t="s">
        <v>47</v>
      </c>
      <c r="C59" s="125"/>
      <c r="D59" s="125"/>
      <c r="E59" s="125"/>
      <c r="F59" s="125"/>
      <c r="G59" s="125"/>
      <c r="H59" s="23">
        <v>1.4999999999999999E-2</v>
      </c>
      <c r="I59" s="24">
        <f t="shared" si="2"/>
        <v>2.6969498181818179</v>
      </c>
    </row>
    <row r="60" spans="1:10" ht="15" customHeight="1" x14ac:dyDescent="0.25">
      <c r="A60" s="17">
        <v>3</v>
      </c>
      <c r="B60" s="125" t="s">
        <v>48</v>
      </c>
      <c r="C60" s="125"/>
      <c r="D60" s="125"/>
      <c r="E60" s="125"/>
      <c r="F60" s="125"/>
      <c r="G60" s="125"/>
      <c r="H60" s="23">
        <v>0.01</v>
      </c>
      <c r="I60" s="24">
        <f t="shared" si="2"/>
        <v>1.7979665454545455</v>
      </c>
    </row>
    <row r="61" spans="1:10" ht="15" customHeight="1" x14ac:dyDescent="0.25">
      <c r="A61" s="17">
        <v>4</v>
      </c>
      <c r="B61" s="125" t="s">
        <v>49</v>
      </c>
      <c r="C61" s="125"/>
      <c r="D61" s="125"/>
      <c r="E61" s="125"/>
      <c r="F61" s="125"/>
      <c r="G61" s="125"/>
      <c r="H61" s="23">
        <v>2E-3</v>
      </c>
      <c r="I61" s="24">
        <f t="shared" si="2"/>
        <v>0.35959330909090909</v>
      </c>
    </row>
    <row r="62" spans="1:10" ht="15" customHeight="1" x14ac:dyDescent="0.25">
      <c r="A62" s="17">
        <v>5</v>
      </c>
      <c r="B62" s="125" t="s">
        <v>50</v>
      </c>
      <c r="C62" s="125"/>
      <c r="D62" s="125"/>
      <c r="E62" s="125"/>
      <c r="F62" s="125"/>
      <c r="G62" s="125"/>
      <c r="H62" s="23">
        <v>2.5000000000000001E-2</v>
      </c>
      <c r="I62" s="24">
        <f t="shared" si="2"/>
        <v>4.4949163636363636</v>
      </c>
    </row>
    <row r="63" spans="1:10" ht="15" customHeight="1" x14ac:dyDescent="0.25">
      <c r="A63" s="17">
        <v>6</v>
      </c>
      <c r="B63" s="125" t="s">
        <v>51</v>
      </c>
      <c r="C63" s="125"/>
      <c r="D63" s="125"/>
      <c r="E63" s="125"/>
      <c r="F63" s="125"/>
      <c r="G63" s="125"/>
      <c r="H63" s="23">
        <v>0.08</v>
      </c>
      <c r="I63" s="24">
        <f t="shared" si="2"/>
        <v>14.383732363636364</v>
      </c>
    </row>
    <row r="64" spans="1:10" ht="15" customHeight="1" x14ac:dyDescent="0.25">
      <c r="A64" s="17">
        <v>7</v>
      </c>
      <c r="B64" s="125" t="s">
        <v>52</v>
      </c>
      <c r="C64" s="125"/>
      <c r="D64" s="125"/>
      <c r="E64" s="125"/>
      <c r="F64" s="125"/>
      <c r="G64" s="125"/>
      <c r="H64" s="23">
        <v>0.03</v>
      </c>
      <c r="I64" s="24">
        <f t="shared" si="2"/>
        <v>5.3938996363636358</v>
      </c>
    </row>
    <row r="65" spans="1:10" ht="15" customHeight="1" x14ac:dyDescent="0.25">
      <c r="A65" s="17">
        <v>8</v>
      </c>
      <c r="B65" s="125" t="s">
        <v>53</v>
      </c>
      <c r="C65" s="125"/>
      <c r="D65" s="125"/>
      <c r="E65" s="125"/>
      <c r="F65" s="125"/>
      <c r="G65" s="125"/>
      <c r="H65" s="23">
        <v>6.0000000000000001E-3</v>
      </c>
      <c r="I65" s="24">
        <f t="shared" si="2"/>
        <v>1.0787799272727272</v>
      </c>
    </row>
    <row r="66" spans="1:10" s="28" customFormat="1" ht="15" customHeight="1" x14ac:dyDescent="0.25">
      <c r="A66" s="142" t="s">
        <v>54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66.165168872727278</v>
      </c>
      <c r="J66" s="27"/>
    </row>
    <row r="67" spans="1:10" ht="15" customHeight="1" x14ac:dyDescent="0.25">
      <c r="A67" s="157" t="s">
        <v>55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56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57</v>
      </c>
      <c r="B69" s="146" t="s">
        <v>58</v>
      </c>
      <c r="C69" s="146"/>
      <c r="D69" s="146"/>
      <c r="E69" s="146"/>
      <c r="F69" s="146"/>
      <c r="G69" s="146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25" t="s">
        <v>59</v>
      </c>
      <c r="C70" s="125"/>
      <c r="D70" s="125"/>
      <c r="E70" s="125"/>
      <c r="F70" s="125"/>
      <c r="G70" s="125"/>
      <c r="H70" s="23">
        <v>0.119314</v>
      </c>
      <c r="I70" s="24">
        <f t="shared" ref="I70:I77" si="3">$I$46*H70</f>
        <v>21.452258040436362</v>
      </c>
    </row>
    <row r="71" spans="1:10" ht="15" customHeight="1" x14ac:dyDescent="0.25">
      <c r="A71" s="17">
        <v>2</v>
      </c>
      <c r="B71" s="125" t="s">
        <v>60</v>
      </c>
      <c r="C71" s="125"/>
      <c r="D71" s="125"/>
      <c r="E71" s="125"/>
      <c r="F71" s="125"/>
      <c r="G71" s="125"/>
      <c r="H71" s="23">
        <v>2.0479000000000001E-2</v>
      </c>
      <c r="I71" s="24">
        <f t="shared" si="3"/>
        <v>3.6820556884363635</v>
      </c>
    </row>
    <row r="72" spans="1:10" ht="15" customHeight="1" x14ac:dyDescent="0.25">
      <c r="A72" s="17">
        <v>3</v>
      </c>
      <c r="B72" s="125" t="s">
        <v>191</v>
      </c>
      <c r="C72" s="125"/>
      <c r="D72" s="125"/>
      <c r="E72" s="125"/>
      <c r="F72" s="125"/>
      <c r="G72" s="125"/>
      <c r="H72" s="23">
        <v>1.2123E-2</v>
      </c>
      <c r="I72" s="24">
        <f t="shared" si="3"/>
        <v>2.1796748430545456</v>
      </c>
    </row>
    <row r="73" spans="1:10" ht="15" customHeight="1" x14ac:dyDescent="0.25">
      <c r="A73" s="17">
        <v>4</v>
      </c>
      <c r="B73" s="125" t="s">
        <v>61</v>
      </c>
      <c r="C73" s="125"/>
      <c r="D73" s="125"/>
      <c r="E73" s="125"/>
      <c r="F73" s="125"/>
      <c r="G73" s="125"/>
      <c r="H73" s="23">
        <v>1.1436E-2</v>
      </c>
      <c r="I73" s="24">
        <f t="shared" si="3"/>
        <v>2.0561545413818183</v>
      </c>
    </row>
    <row r="74" spans="1:10" ht="15" customHeight="1" x14ac:dyDescent="0.25">
      <c r="A74" s="17">
        <v>5</v>
      </c>
      <c r="B74" s="125" t="s">
        <v>62</v>
      </c>
      <c r="C74" s="125"/>
      <c r="D74" s="125"/>
      <c r="E74" s="125"/>
      <c r="F74" s="125"/>
      <c r="G74" s="125"/>
      <c r="H74" s="23">
        <v>1.74E-4</v>
      </c>
      <c r="I74" s="24">
        <f t="shared" si="3"/>
        <v>3.128461789090909E-2</v>
      </c>
    </row>
    <row r="75" spans="1:10" ht="15" customHeight="1" x14ac:dyDescent="0.25">
      <c r="A75" s="17">
        <v>6</v>
      </c>
      <c r="B75" s="125" t="s">
        <v>63</v>
      </c>
      <c r="C75" s="125"/>
      <c r="D75" s="125"/>
      <c r="E75" s="125"/>
      <c r="F75" s="125"/>
      <c r="G75" s="125"/>
      <c r="H75" s="23">
        <v>4.4200000000000001E-4</v>
      </c>
      <c r="I75" s="24">
        <f t="shared" si="3"/>
        <v>7.947012130909091E-2</v>
      </c>
    </row>
    <row r="76" spans="1:10" ht="15" customHeight="1" x14ac:dyDescent="0.25">
      <c r="A76" s="17">
        <v>7</v>
      </c>
      <c r="B76" s="125" t="s">
        <v>64</v>
      </c>
      <c r="C76" s="125"/>
      <c r="D76" s="125"/>
      <c r="E76" s="125"/>
      <c r="F76" s="125"/>
      <c r="G76" s="125"/>
      <c r="H76" s="23">
        <v>1.85E-4</v>
      </c>
      <c r="I76" s="24">
        <f t="shared" si="3"/>
        <v>3.3262381090909093E-2</v>
      </c>
    </row>
    <row r="77" spans="1:10" ht="15" customHeight="1" x14ac:dyDescent="0.25">
      <c r="A77" s="17">
        <v>8</v>
      </c>
      <c r="B77" s="125" t="s">
        <v>65</v>
      </c>
      <c r="C77" s="125"/>
      <c r="D77" s="125"/>
      <c r="E77" s="125"/>
      <c r="F77" s="125"/>
      <c r="G77" s="125"/>
      <c r="H77" s="23">
        <v>9.0789999999999996E-2</v>
      </c>
      <c r="I77" s="24">
        <f t="shared" si="3"/>
        <v>16.323738266181817</v>
      </c>
    </row>
    <row r="78" spans="1:10" s="28" customFormat="1" ht="15" customHeight="1" x14ac:dyDescent="0.25">
      <c r="A78" s="142" t="s">
        <v>66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45.837898499781815</v>
      </c>
      <c r="J78" s="27"/>
    </row>
    <row r="79" spans="1:10" ht="11.25" customHeight="1" x14ac:dyDescent="0.25">
      <c r="A79" s="29" t="s">
        <v>67</v>
      </c>
      <c r="B79" s="143" t="s">
        <v>68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69</v>
      </c>
      <c r="B80" s="163" t="s">
        <v>70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71</v>
      </c>
      <c r="B81" s="146" t="s">
        <v>72</v>
      </c>
      <c r="C81" s="146"/>
      <c r="D81" s="146"/>
      <c r="E81" s="146"/>
      <c r="F81" s="146"/>
      <c r="G81" s="146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25" t="s">
        <v>73</v>
      </c>
      <c r="C82" s="125"/>
      <c r="D82" s="125"/>
      <c r="E82" s="125"/>
      <c r="F82" s="125"/>
      <c r="G82" s="125"/>
      <c r="H82" s="23">
        <v>4.8321000000000003E-2</v>
      </c>
      <c r="I82" s="24">
        <f>$I$46*H82</f>
        <v>8.6879541442909094</v>
      </c>
    </row>
    <row r="83" spans="1:11" ht="15" customHeight="1" x14ac:dyDescent="0.25">
      <c r="A83" s="17">
        <v>2</v>
      </c>
      <c r="B83" s="125" t="s">
        <v>74</v>
      </c>
      <c r="C83" s="125"/>
      <c r="D83" s="125"/>
      <c r="E83" s="125"/>
      <c r="F83" s="125"/>
      <c r="G83" s="125"/>
      <c r="H83" s="23">
        <v>3.5109999999999998E-3</v>
      </c>
      <c r="I83" s="24">
        <f>$I$46*H83</f>
        <v>0.63126605410909087</v>
      </c>
    </row>
    <row r="84" spans="1:11" ht="15" customHeight="1" x14ac:dyDescent="0.25">
      <c r="A84" s="17">
        <v>3</v>
      </c>
      <c r="B84" s="125" t="s">
        <v>75</v>
      </c>
      <c r="C84" s="125"/>
      <c r="D84" s="125"/>
      <c r="E84" s="125"/>
      <c r="F84" s="125"/>
      <c r="G84" s="125"/>
      <c r="H84" s="23">
        <v>1.9328000000000001E-2</v>
      </c>
      <c r="I84" s="24">
        <f>$I$46*H84</f>
        <v>3.4751097390545458</v>
      </c>
    </row>
    <row r="85" spans="1:11" s="28" customFormat="1" ht="15" customHeight="1" x14ac:dyDescent="0.25">
      <c r="A85" s="142" t="s">
        <v>76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12.794329937454545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46" t="s">
        <v>78</v>
      </c>
      <c r="C87" s="146"/>
      <c r="D87" s="146"/>
      <c r="E87" s="146"/>
      <c r="F87" s="146"/>
      <c r="G87" s="146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25" t="s">
        <v>79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$I$46*H88</f>
        <v>16.868346647919712</v>
      </c>
    </row>
    <row r="89" spans="1:11" s="28" customFormat="1" ht="15" customHeight="1" x14ac:dyDescent="0.25">
      <c r="A89" s="142" t="s">
        <v>80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16.868346647919712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180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141.66574395788336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46" t="s">
        <v>82</v>
      </c>
      <c r="C93" s="146"/>
      <c r="D93" s="146"/>
      <c r="E93" s="146"/>
      <c r="F93" s="146"/>
      <c r="G93" s="146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25" t="s">
        <v>19</v>
      </c>
      <c r="C94" s="125"/>
      <c r="D94" s="125"/>
      <c r="E94" s="125"/>
      <c r="F94" s="125"/>
      <c r="G94" s="125"/>
      <c r="H94" s="23">
        <f t="shared" ref="H94:H101" si="4">I94/$I$46</f>
        <v>0.2446263536504269</v>
      </c>
      <c r="I94" s="24">
        <f>I114</f>
        <v>43.982999999999997</v>
      </c>
    </row>
    <row r="95" spans="1:11" ht="15" customHeight="1" x14ac:dyDescent="0.25">
      <c r="A95" s="17">
        <f>A94+1</f>
        <v>2</v>
      </c>
      <c r="B95" s="125" t="s">
        <v>20</v>
      </c>
      <c r="C95" s="125"/>
      <c r="D95" s="125"/>
      <c r="E95" s="125"/>
      <c r="F95" s="125"/>
      <c r="G95" s="125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174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5" t="s">
        <v>83</v>
      </c>
      <c r="C97" s="125"/>
      <c r="D97" s="125"/>
      <c r="E97" s="125"/>
      <c r="F97" s="125"/>
      <c r="G97" s="125"/>
      <c r="H97" s="23">
        <f t="shared" si="4"/>
        <v>0.1017506645891682</v>
      </c>
      <c r="I97" s="24">
        <f>I106</f>
        <v>18.294429090909091</v>
      </c>
    </row>
    <row r="98" spans="1:10" ht="15" customHeight="1" x14ac:dyDescent="0.25">
      <c r="A98" s="17">
        <f t="shared" si="5"/>
        <v>5</v>
      </c>
      <c r="B98" s="125" t="s">
        <v>84</v>
      </c>
      <c r="C98" s="125"/>
      <c r="D98" s="125"/>
      <c r="E98" s="125"/>
      <c r="F98" s="125"/>
      <c r="G98" s="125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5" t="s">
        <v>205</v>
      </c>
      <c r="C99" s="125"/>
      <c r="D99" s="125"/>
      <c r="E99" s="125"/>
      <c r="F99" s="125"/>
      <c r="G99" s="125"/>
      <c r="H99" s="23">
        <f>I99/$I$46</f>
        <v>0.44494709983480329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5" t="s">
        <v>206</v>
      </c>
      <c r="C100" s="125"/>
      <c r="D100" s="125"/>
      <c r="E100" s="125"/>
      <c r="F100" s="125"/>
      <c r="G100" s="125"/>
      <c r="H100" s="23">
        <f>I100/$I$46</f>
        <v>0.14193812484730225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5" t="s">
        <v>85</v>
      </c>
      <c r="C101" s="125"/>
      <c r="D101" s="125"/>
      <c r="E101" s="125"/>
      <c r="F101" s="125"/>
      <c r="G101" s="125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86</v>
      </c>
      <c r="B102" s="142"/>
      <c r="C102" s="142"/>
      <c r="D102" s="142"/>
      <c r="E102" s="142"/>
      <c r="F102" s="142"/>
      <c r="G102" s="142"/>
      <c r="H102" s="25">
        <f>SUM(H94:H101)</f>
        <v>0.93326224292170068</v>
      </c>
      <c r="I102" s="26">
        <f>SUM(I94:I101)</f>
        <v>167.79742909090911</v>
      </c>
      <c r="J102" s="34"/>
    </row>
    <row r="103" spans="1:10" ht="18" customHeight="1" x14ac:dyDescent="0.25">
      <c r="A103" s="29" t="s">
        <v>87</v>
      </c>
      <c r="B103" s="157" t="s">
        <v>88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89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90</v>
      </c>
      <c r="B105" s="138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58">
        <f>IF(I12="Não aplicável",0,I12)</f>
        <v>6.5</v>
      </c>
      <c r="B106" s="158"/>
      <c r="C106" s="17">
        <f>IF(I13="Não aplicável",0,I13)</f>
        <v>2</v>
      </c>
      <c r="D106" s="17">
        <v>2</v>
      </c>
      <c r="E106" s="37">
        <f>A106*C106*D106</f>
        <v>26</v>
      </c>
      <c r="F106" s="37">
        <f>I38</f>
        <v>128.42618181818182</v>
      </c>
      <c r="G106" s="38">
        <f>IF(I14="Não aplicável",0,I14)</f>
        <v>0.06</v>
      </c>
      <c r="H106" s="37">
        <f>F106*G106</f>
        <v>7.705570909090909</v>
      </c>
      <c r="I106" s="24">
        <f>IF((E106-H106)&gt;0,E106-H106,0)</f>
        <v>18.294429090909091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98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90</v>
      </c>
      <c r="B109" s="138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173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90</v>
      </c>
      <c r="B113" s="156"/>
      <c r="C113" s="77" t="s">
        <v>99</v>
      </c>
      <c r="D113" s="77" t="s">
        <v>92</v>
      </c>
      <c r="E113" s="77" t="s">
        <v>93</v>
      </c>
      <c r="F113" s="77" t="s">
        <v>94</v>
      </c>
      <c r="G113" s="77" t="s">
        <v>95</v>
      </c>
      <c r="H113" s="75" t="str">
        <f>H105</f>
        <v>Valor desconto</v>
      </c>
      <c r="I113" s="76" t="s">
        <v>97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</v>
      </c>
      <c r="D114" s="17">
        <v>1</v>
      </c>
      <c r="E114" s="37">
        <f>A114*C114*D114</f>
        <v>54.3</v>
      </c>
      <c r="F114" s="37">
        <f>E114</f>
        <v>54.3</v>
      </c>
      <c r="G114" s="43">
        <f>IF(I17="Não aplicável",0,I17)</f>
        <v>0.19</v>
      </c>
      <c r="H114" s="37">
        <f>F114*G114</f>
        <v>10.317</v>
      </c>
      <c r="I114" s="24">
        <f>E114-H114</f>
        <v>43.982999999999997</v>
      </c>
    </row>
    <row r="115" spans="1:12" ht="4.5" customHeight="1" x14ac:dyDescent="0.25"/>
    <row r="116" spans="1:12" ht="12" customHeight="1" x14ac:dyDescent="0.25">
      <c r="A116" s="126" t="s">
        <v>100</v>
      </c>
      <c r="B116" s="126"/>
      <c r="C116" s="126"/>
      <c r="D116" s="126"/>
      <c r="E116" s="126"/>
      <c r="F116" s="126"/>
      <c r="G116" s="126"/>
      <c r="H116" s="47">
        <f>H46+H91+H102</f>
        <v>2.7211842669217008</v>
      </c>
      <c r="I116" s="48">
        <f>I46+I91+I102</f>
        <v>489.25982759424699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4" t="s">
        <v>101</v>
      </c>
      <c r="B118" s="124"/>
      <c r="C118" s="124"/>
      <c r="D118" s="124"/>
      <c r="E118" s="124"/>
      <c r="F118" s="124"/>
      <c r="G118" s="124"/>
      <c r="H118" s="124"/>
      <c r="I118" s="124"/>
    </row>
    <row r="119" spans="1:12" ht="33.75" customHeight="1" x14ac:dyDescent="0.25">
      <c r="A119" s="22" t="s">
        <v>32</v>
      </c>
      <c r="B119" s="146" t="s">
        <v>102</v>
      </c>
      <c r="C119" s="146"/>
      <c r="D119" s="146"/>
      <c r="E119" s="146"/>
      <c r="F119" s="146"/>
      <c r="G119" s="146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25" t="s">
        <v>103</v>
      </c>
      <c r="C120" s="125"/>
      <c r="D120" s="125"/>
      <c r="E120" s="125"/>
      <c r="F120" s="125"/>
      <c r="G120" s="125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104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5" t="s">
        <v>105</v>
      </c>
      <c r="C122" s="125"/>
      <c r="D122" s="125"/>
      <c r="E122" s="125"/>
      <c r="F122" s="125"/>
      <c r="G122" s="125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5" t="s">
        <v>187</v>
      </c>
      <c r="C123" s="125"/>
      <c r="D123" s="125"/>
      <c r="E123" s="125"/>
      <c r="F123" s="125"/>
      <c r="G123" s="125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5" t="s">
        <v>189</v>
      </c>
      <c r="C124" s="125"/>
      <c r="D124" s="125"/>
      <c r="E124" s="125"/>
      <c r="F124" s="125"/>
      <c r="G124" s="125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5" t="s">
        <v>188</v>
      </c>
      <c r="C125" s="125"/>
      <c r="D125" s="125"/>
      <c r="E125" s="125"/>
      <c r="F125" s="125"/>
      <c r="G125" s="125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5" t="s">
        <v>106</v>
      </c>
      <c r="C126" s="125"/>
      <c r="D126" s="125"/>
      <c r="E126" s="125"/>
      <c r="F126" s="125"/>
      <c r="G126" s="125"/>
      <c r="H126" s="23">
        <f t="shared" si="6"/>
        <v>0</v>
      </c>
      <c r="I126" s="24">
        <v>0</v>
      </c>
    </row>
    <row r="127" spans="1:12" ht="15" customHeight="1" x14ac:dyDescent="0.25">
      <c r="A127" s="142" t="s">
        <v>107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190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108</v>
      </c>
      <c r="B130" s="148"/>
      <c r="C130" s="148"/>
      <c r="D130" s="148"/>
      <c r="E130" s="148"/>
      <c r="F130" s="55">
        <f>I29</f>
        <v>0.2</v>
      </c>
      <c r="G130" s="56">
        <f>I132*F130</f>
        <v>94.19307970066761</v>
      </c>
      <c r="H130" s="57" t="s">
        <v>109</v>
      </c>
      <c r="I130" s="58">
        <f>I97</f>
        <v>18.294429090909091</v>
      </c>
    </row>
    <row r="131" spans="1:12" s="61" customFormat="1" ht="16.5" customHeight="1" x14ac:dyDescent="0.25">
      <c r="A131" s="144" t="s">
        <v>110</v>
      </c>
      <c r="B131" s="144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45">
        <f>I46</f>
        <v>179.79665454545454</v>
      </c>
      <c r="B132" s="145"/>
      <c r="C132" s="62">
        <f>I66</f>
        <v>66.165168872727278</v>
      </c>
      <c r="D132" s="62">
        <f>I78</f>
        <v>45.837898499781815</v>
      </c>
      <c r="E132" s="62">
        <f>I85</f>
        <v>12.794329937454545</v>
      </c>
      <c r="F132" s="62">
        <f>I89</f>
        <v>16.868346647919712</v>
      </c>
      <c r="G132" s="62">
        <f>I102</f>
        <v>167.79742909090911</v>
      </c>
      <c r="H132" s="62">
        <f>A132+C132+D132+E132+F132+G132</f>
        <v>489.2598275942471</v>
      </c>
      <c r="I132" s="62">
        <f>H132-I130</f>
        <v>470.96539850333801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44</v>
      </c>
      <c r="B134" s="146" t="s">
        <v>118</v>
      </c>
      <c r="C134" s="146"/>
      <c r="D134" s="146"/>
      <c r="E134" s="146"/>
      <c r="F134" s="146"/>
      <c r="G134" s="146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25" t="s">
        <v>119</v>
      </c>
      <c r="C135" s="125"/>
      <c r="D135" s="125"/>
      <c r="E135" s="125"/>
      <c r="F135" s="125"/>
      <c r="G135" s="125"/>
      <c r="H135" s="23">
        <f>I135/$I$145</f>
        <v>0</v>
      </c>
      <c r="I135" s="24">
        <v>0</v>
      </c>
      <c r="J135" s="2">
        <v>0</v>
      </c>
    </row>
    <row r="136" spans="1:12" ht="15" customHeight="1" x14ac:dyDescent="0.25">
      <c r="A136" s="17">
        <v>2</v>
      </c>
      <c r="B136" s="125" t="s">
        <v>120</v>
      </c>
      <c r="C136" s="125"/>
      <c r="D136" s="125"/>
      <c r="E136" s="125"/>
      <c r="F136" s="125"/>
      <c r="G136" s="125"/>
      <c r="H136" s="23">
        <f>I136/$I$145</f>
        <v>0</v>
      </c>
      <c r="I136" s="24">
        <v>0</v>
      </c>
    </row>
    <row r="137" spans="1:12" ht="35.65" customHeight="1" x14ac:dyDescent="0.25">
      <c r="A137" s="142" t="s">
        <v>176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46" t="s">
        <v>121</v>
      </c>
      <c r="C139" s="146"/>
      <c r="D139" s="146"/>
      <c r="E139" s="146"/>
      <c r="F139" s="146"/>
      <c r="G139" s="146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25" t="s">
        <v>121</v>
      </c>
      <c r="C140" s="125"/>
      <c r="D140" s="125"/>
      <c r="E140" s="125"/>
      <c r="F140" s="125"/>
      <c r="G140" s="125"/>
      <c r="H140" s="23">
        <f>I140/I145</f>
        <v>0</v>
      </c>
      <c r="I140" s="24">
        <v>0</v>
      </c>
    </row>
    <row r="141" spans="1:12" ht="36.6" customHeight="1" x14ac:dyDescent="0.25">
      <c r="A141" s="142" t="s">
        <v>175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122</v>
      </c>
      <c r="B143" s="147"/>
      <c r="C143" s="147"/>
      <c r="D143" s="147"/>
      <c r="E143" s="147"/>
      <c r="F143" s="55">
        <v>0.18</v>
      </c>
      <c r="G143" s="56">
        <f>I145*F143</f>
        <v>84.773771730600842</v>
      </c>
      <c r="H143" s="57" t="s">
        <v>109</v>
      </c>
      <c r="I143" s="58">
        <f>I97</f>
        <v>18.294429090909091</v>
      </c>
      <c r="L143" s="2"/>
    </row>
    <row r="144" spans="1:12" s="61" customFormat="1" ht="16.5" customHeight="1" x14ac:dyDescent="0.25">
      <c r="A144" s="144" t="s">
        <v>110</v>
      </c>
      <c r="B144" s="144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45">
        <f>I46</f>
        <v>179.79665454545454</v>
      </c>
      <c r="B145" s="145"/>
      <c r="C145" s="62">
        <f>I66</f>
        <v>66.165168872727278</v>
      </c>
      <c r="D145" s="62">
        <f>I78</f>
        <v>45.837898499781815</v>
      </c>
      <c r="E145" s="62">
        <f>I85</f>
        <v>12.794329937454545</v>
      </c>
      <c r="F145" s="62">
        <f>I89</f>
        <v>16.868346647919712</v>
      </c>
      <c r="G145" s="62">
        <f>I102</f>
        <v>167.79742909090911</v>
      </c>
      <c r="H145" s="62">
        <f>A145+C145+D145+E145+F145+G145</f>
        <v>489.2598275942471</v>
      </c>
      <c r="I145" s="62">
        <f>H145-I143</f>
        <v>470.96539850333801</v>
      </c>
      <c r="J145" s="34"/>
      <c r="L145" s="2"/>
    </row>
    <row r="146" spans="1:12" ht="4.5" customHeight="1" x14ac:dyDescent="0.25"/>
    <row r="147" spans="1:12" ht="12" customHeight="1" x14ac:dyDescent="0.25">
      <c r="A147" s="126" t="s">
        <v>123</v>
      </c>
      <c r="B147" s="126"/>
      <c r="C147" s="126"/>
      <c r="D147" s="126"/>
      <c r="E147" s="126"/>
      <c r="F147" s="126"/>
      <c r="G147" s="126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4" t="s">
        <v>124</v>
      </c>
      <c r="B149" s="124"/>
      <c r="C149" s="124"/>
      <c r="D149" s="124"/>
      <c r="E149" s="124"/>
      <c r="F149" s="124"/>
      <c r="G149" s="124"/>
      <c r="H149" s="124"/>
      <c r="I149" s="124"/>
    </row>
    <row r="150" spans="1:12" ht="33.75" customHeight="1" x14ac:dyDescent="0.25">
      <c r="A150" s="22" t="s">
        <v>32</v>
      </c>
      <c r="B150" s="146" t="s">
        <v>125</v>
      </c>
      <c r="C150" s="146"/>
      <c r="D150" s="146"/>
      <c r="E150" s="146"/>
      <c r="F150" s="146"/>
      <c r="G150" s="146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25" t="s">
        <v>126</v>
      </c>
      <c r="C151" s="125"/>
      <c r="D151" s="125"/>
      <c r="E151" s="125"/>
      <c r="F151" s="125"/>
      <c r="G151" s="125"/>
      <c r="H151" s="23">
        <f>I151/$I$116</f>
        <v>1.9020172910662828E-2</v>
      </c>
      <c r="I151" s="24">
        <f>($D$161/$E$162)*G161</f>
        <v>9.3058065190836619</v>
      </c>
    </row>
    <row r="152" spans="1:12" ht="15" customHeight="1" x14ac:dyDescent="0.25">
      <c r="A152" s="17">
        <v>2</v>
      </c>
      <c r="B152" s="125" t="s">
        <v>127</v>
      </c>
      <c r="C152" s="125"/>
      <c r="D152" s="125"/>
      <c r="E152" s="125"/>
      <c r="F152" s="125"/>
      <c r="G152" s="125"/>
      <c r="H152" s="23">
        <f>I152/$I$116</f>
        <v>8.760806916426514E-2</v>
      </c>
      <c r="I152" s="24">
        <f>($D$161/$E$162)*G162</f>
        <v>42.863108815173227</v>
      </c>
    </row>
    <row r="153" spans="1:12" ht="15" customHeight="1" x14ac:dyDescent="0.25">
      <c r="A153" s="17">
        <v>3</v>
      </c>
      <c r="B153" s="125" t="s">
        <v>12</v>
      </c>
      <c r="C153" s="125"/>
      <c r="D153" s="125"/>
      <c r="E153" s="125"/>
      <c r="F153" s="125"/>
      <c r="G153" s="125"/>
      <c r="H153" s="23">
        <f>I153/$I$116</f>
        <v>4.6109510086455335E-2</v>
      </c>
      <c r="I153" s="24">
        <f>($D$161/$E$162)*G163</f>
        <v>22.55953095535433</v>
      </c>
    </row>
    <row r="154" spans="1:12" ht="15" customHeight="1" x14ac:dyDescent="0.25">
      <c r="A154" s="17">
        <v>4</v>
      </c>
      <c r="B154" s="125" t="s">
        <v>128</v>
      </c>
      <c r="C154" s="125"/>
      <c r="D154" s="125"/>
      <c r="E154" s="125"/>
      <c r="F154" s="125"/>
      <c r="G154" s="125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5" t="s">
        <v>129</v>
      </c>
      <c r="C155" s="125"/>
      <c r="D155" s="125"/>
      <c r="E155" s="125"/>
      <c r="F155" s="125"/>
      <c r="G155" s="125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130</v>
      </c>
      <c r="B156" s="142"/>
      <c r="C156" s="142"/>
      <c r="D156" s="142"/>
      <c r="E156" s="142"/>
      <c r="F156" s="142"/>
      <c r="G156" s="142"/>
      <c r="H156" s="25">
        <f>H151+H152+H153+H154+H155</f>
        <v>0.1527377521613833</v>
      </c>
      <c r="I156" s="26">
        <f>SUM(I151:I155)</f>
        <v>74.728446289611213</v>
      </c>
    </row>
    <row r="157" spans="1:12" ht="11.25" customHeight="1" x14ac:dyDescent="0.25">
      <c r="A157" s="29" t="s">
        <v>131</v>
      </c>
      <c r="B157" s="143" t="s">
        <v>132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133</v>
      </c>
      <c r="B158" s="132" t="s">
        <v>134</v>
      </c>
      <c r="C158" s="132"/>
      <c r="D158" s="132"/>
      <c r="E158" s="132"/>
      <c r="F158" s="132"/>
      <c r="G158" s="132"/>
      <c r="H158" s="132"/>
      <c r="I158" s="132"/>
    </row>
    <row r="159" spans="1:12" ht="13.5" customHeight="1" x14ac:dyDescent="0.25">
      <c r="A159" s="137" t="s">
        <v>135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136</v>
      </c>
      <c r="B160" s="138"/>
      <c r="C160" s="17" t="s">
        <v>137</v>
      </c>
      <c r="D160" s="139" t="s">
        <v>138</v>
      </c>
      <c r="E160" s="139"/>
      <c r="F160" s="17" t="s">
        <v>139</v>
      </c>
      <c r="G160" s="63" t="s">
        <v>140</v>
      </c>
      <c r="H160" s="138" t="s">
        <v>141</v>
      </c>
      <c r="I160" s="138"/>
    </row>
    <row r="161" spans="1:10" ht="13.5" customHeight="1" x14ac:dyDescent="0.25">
      <c r="A161" s="140">
        <f>I116</f>
        <v>489.25982759424699</v>
      </c>
      <c r="B161" s="140"/>
      <c r="C161" s="24">
        <f>I147</f>
        <v>0</v>
      </c>
      <c r="D161" s="141">
        <f>A161+C161</f>
        <v>489.25982759424699</v>
      </c>
      <c r="E161" s="141"/>
      <c r="F161" s="17" t="str">
        <f>B151</f>
        <v>PIS</v>
      </c>
      <c r="G161" s="64">
        <v>1.6500000000000001E-2</v>
      </c>
      <c r="H161" s="130">
        <v>6.4999999999999997E-3</v>
      </c>
      <c r="I161" s="130"/>
      <c r="J161" s="34"/>
    </row>
    <row r="162" spans="1:10" ht="13.5" customHeight="1" x14ac:dyDescent="0.25">
      <c r="A162" s="134" t="s">
        <v>142</v>
      </c>
      <c r="B162" s="134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30">
        <v>0.03</v>
      </c>
      <c r="I162" s="130"/>
    </row>
    <row r="163" spans="1:10" ht="13.5" customHeight="1" x14ac:dyDescent="0.25">
      <c r="A163" s="135" t="s">
        <v>143</v>
      </c>
      <c r="B163" s="135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30">
        <f>I11</f>
        <v>0.04</v>
      </c>
      <c r="I163" s="130"/>
    </row>
    <row r="164" spans="1:10" ht="13.5" customHeight="1" x14ac:dyDescent="0.25">
      <c r="A164" s="136" t="s">
        <v>144</v>
      </c>
      <c r="B164" s="136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30">
        <v>0</v>
      </c>
      <c r="I164" s="130"/>
    </row>
    <row r="165" spans="1:10" ht="13.5" customHeight="1" x14ac:dyDescent="0.25">
      <c r="A165" s="129" t="s">
        <v>146</v>
      </c>
      <c r="B165" s="129" t="s">
        <v>147</v>
      </c>
      <c r="C165" s="129"/>
      <c r="D165" s="129"/>
      <c r="E165" s="129"/>
      <c r="F165" s="12" t="s">
        <v>148</v>
      </c>
      <c r="G165" s="64">
        <v>0</v>
      </c>
      <c r="H165" s="130">
        <v>0</v>
      </c>
      <c r="I165" s="130"/>
    </row>
    <row r="166" spans="1:10" ht="18" customHeight="1" x14ac:dyDescent="0.25">
      <c r="A166" s="129"/>
      <c r="B166" s="129"/>
      <c r="C166" s="129"/>
      <c r="D166" s="129"/>
      <c r="E166" s="129"/>
      <c r="F166" s="3" t="s">
        <v>149</v>
      </c>
      <c r="G166" s="71">
        <f>SUM(G161:G165)</f>
        <v>0.13250000000000001</v>
      </c>
      <c r="H166" s="131">
        <f>SUM(H161:I165)</f>
        <v>7.6499999999999999E-2</v>
      </c>
      <c r="I166" s="131"/>
    </row>
    <row r="167" spans="1:10" ht="18" customHeight="1" x14ac:dyDescent="0.25">
      <c r="A167" s="29" t="s">
        <v>150</v>
      </c>
      <c r="B167" s="132" t="s">
        <v>151</v>
      </c>
      <c r="C167" s="132"/>
      <c r="D167" s="132"/>
      <c r="E167" s="132"/>
      <c r="F167" s="132"/>
      <c r="G167" s="132"/>
      <c r="H167" s="132"/>
      <c r="I167" s="132"/>
    </row>
    <row r="168" spans="1:10" ht="4.5" customHeight="1" x14ac:dyDescent="0.25">
      <c r="A168" s="72"/>
      <c r="B168" s="133"/>
      <c r="C168" s="133"/>
      <c r="D168" s="133"/>
      <c r="E168" s="133"/>
      <c r="F168" s="133"/>
      <c r="G168" s="133"/>
      <c r="H168" s="133"/>
      <c r="I168" s="133"/>
    </row>
    <row r="169" spans="1:10" ht="12" customHeight="1" x14ac:dyDescent="0.25">
      <c r="A169" s="126" t="s">
        <v>152</v>
      </c>
      <c r="B169" s="126"/>
      <c r="C169" s="126"/>
      <c r="D169" s="126"/>
      <c r="E169" s="126"/>
      <c r="F169" s="126"/>
      <c r="G169" s="126"/>
      <c r="H169" s="47">
        <f>H156</f>
        <v>0.1527377521613833</v>
      </c>
      <c r="I169" s="48">
        <f>I156</f>
        <v>74.728446289611213</v>
      </c>
    </row>
    <row r="170" spans="1:10" ht="4.5" customHeight="1" x14ac:dyDescent="0.25"/>
    <row r="171" spans="1:10" ht="11.25" customHeight="1" x14ac:dyDescent="0.25">
      <c r="A171" s="128" t="s">
        <v>153</v>
      </c>
      <c r="B171" s="128"/>
      <c r="C171" s="128"/>
      <c r="D171" s="128"/>
      <c r="E171" s="128"/>
      <c r="F171" s="128"/>
      <c r="G171" s="128"/>
      <c r="H171" s="128"/>
      <c r="I171" s="128"/>
    </row>
    <row r="172" spans="1:10" ht="11.25" customHeight="1" x14ac:dyDescent="0.25">
      <c r="A172" s="124" t="s">
        <v>31</v>
      </c>
      <c r="B172" s="124"/>
      <c r="C172" s="124"/>
      <c r="D172" s="124"/>
      <c r="E172" s="124"/>
      <c r="F172" s="124"/>
      <c r="G172" s="124"/>
      <c r="H172" s="124"/>
      <c r="I172" s="124"/>
    </row>
    <row r="173" spans="1:10" ht="15" customHeight="1" x14ac:dyDescent="0.25">
      <c r="A173" s="17">
        <v>1</v>
      </c>
      <c r="B173" s="125" t="s">
        <v>154</v>
      </c>
      <c r="C173" s="125"/>
      <c r="D173" s="125"/>
      <c r="E173" s="125"/>
      <c r="F173" s="125"/>
      <c r="G173" s="125"/>
      <c r="H173" s="23">
        <f>I173/$G$196</f>
        <v>0.31879502264701332</v>
      </c>
      <c r="I173" s="73">
        <f>I46</f>
        <v>179.79665454545454</v>
      </c>
    </row>
    <row r="174" spans="1:10" ht="15" customHeight="1" x14ac:dyDescent="0.25">
      <c r="A174" s="17">
        <v>2</v>
      </c>
      <c r="B174" s="125" t="s">
        <v>155</v>
      </c>
      <c r="C174" s="125"/>
      <c r="D174" s="125"/>
      <c r="E174" s="125"/>
      <c r="F174" s="125"/>
      <c r="G174" s="125"/>
      <c r="H174" s="23">
        <f>I174/$G$196</f>
        <v>0.25118561948516061</v>
      </c>
      <c r="I174" s="73">
        <f>I66+I78+I85+I89</f>
        <v>141.66574395788336</v>
      </c>
    </row>
    <row r="175" spans="1:10" ht="15" customHeight="1" x14ac:dyDescent="0.25">
      <c r="A175" s="17">
        <v>3</v>
      </c>
      <c r="B175" s="125" t="s">
        <v>156</v>
      </c>
      <c r="C175" s="125"/>
      <c r="D175" s="125"/>
      <c r="E175" s="125"/>
      <c r="F175" s="125"/>
      <c r="G175" s="125"/>
      <c r="H175" s="23">
        <f>I175/$G$196</f>
        <v>0.29751935786782602</v>
      </c>
      <c r="I175" s="73">
        <f>I102</f>
        <v>167.79742909090911</v>
      </c>
    </row>
    <row r="176" spans="1:10" s="28" customFormat="1" ht="15" customHeight="1" x14ac:dyDescent="0.25">
      <c r="A176" s="126" t="s">
        <v>157</v>
      </c>
      <c r="B176" s="126"/>
      <c r="C176" s="126"/>
      <c r="D176" s="126"/>
      <c r="E176" s="126"/>
      <c r="F176" s="126"/>
      <c r="G176" s="126"/>
      <c r="H176" s="47">
        <f>H173+H174+H175</f>
        <v>0.86749999999999994</v>
      </c>
      <c r="I176" s="48">
        <f>SUM(I173:I175)</f>
        <v>489.25982759424699</v>
      </c>
      <c r="J176" s="35"/>
    </row>
    <row r="177" spans="1:11" ht="4.5" customHeight="1" x14ac:dyDescent="0.25"/>
    <row r="178" spans="1:11" ht="11.25" customHeight="1" x14ac:dyDescent="0.25">
      <c r="A178" s="124" t="s">
        <v>101</v>
      </c>
      <c r="B178" s="124"/>
      <c r="C178" s="124"/>
      <c r="D178" s="124"/>
      <c r="E178" s="124"/>
      <c r="F178" s="124"/>
      <c r="G178" s="124"/>
      <c r="H178" s="124"/>
      <c r="I178" s="124"/>
    </row>
    <row r="179" spans="1:11" ht="15" customHeight="1" x14ac:dyDescent="0.25">
      <c r="A179" s="17">
        <v>1</v>
      </c>
      <c r="B179" s="125" t="s">
        <v>158</v>
      </c>
      <c r="C179" s="125"/>
      <c r="D179" s="125"/>
      <c r="E179" s="125"/>
      <c r="F179" s="125"/>
      <c r="G179" s="125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5" t="s">
        <v>159</v>
      </c>
      <c r="C180" s="125"/>
      <c r="D180" s="125"/>
      <c r="E180" s="125"/>
      <c r="F180" s="125"/>
      <c r="G180" s="125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5" t="s">
        <v>160</v>
      </c>
      <c r="C181" s="125"/>
      <c r="D181" s="125"/>
      <c r="E181" s="125"/>
      <c r="F181" s="125"/>
      <c r="G181" s="125"/>
      <c r="H181" s="23">
        <f>I181/$G$196</f>
        <v>0</v>
      </c>
      <c r="I181" s="24">
        <f>I141</f>
        <v>0</v>
      </c>
    </row>
    <row r="182" spans="1:11" ht="15" customHeight="1" x14ac:dyDescent="0.25">
      <c r="A182" s="126" t="s">
        <v>161</v>
      </c>
      <c r="B182" s="126"/>
      <c r="C182" s="126"/>
      <c r="D182" s="126"/>
      <c r="E182" s="126"/>
      <c r="F182" s="126"/>
      <c r="G182" s="126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4" t="s">
        <v>124</v>
      </c>
      <c r="B184" s="124"/>
      <c r="C184" s="124"/>
      <c r="D184" s="124"/>
      <c r="E184" s="124"/>
      <c r="F184" s="124"/>
      <c r="G184" s="124"/>
      <c r="H184" s="124"/>
      <c r="I184" s="124"/>
    </row>
    <row r="185" spans="1:11" ht="15" customHeight="1" x14ac:dyDescent="0.25">
      <c r="A185" s="17">
        <v>1</v>
      </c>
      <c r="B185" s="125" t="s">
        <v>162</v>
      </c>
      <c r="C185" s="125"/>
      <c r="D185" s="125"/>
      <c r="E185" s="125"/>
      <c r="F185" s="125"/>
      <c r="G185" s="125"/>
      <c r="H185" s="23">
        <f>I185/$G$196</f>
        <v>0.13249999999999998</v>
      </c>
      <c r="I185" s="24">
        <f>I156</f>
        <v>74.728446289611213</v>
      </c>
    </row>
    <row r="186" spans="1:11" ht="15" customHeight="1" x14ac:dyDescent="0.25">
      <c r="A186" s="126" t="s">
        <v>163</v>
      </c>
      <c r="B186" s="126"/>
      <c r="C186" s="126"/>
      <c r="D186" s="126"/>
      <c r="E186" s="126"/>
      <c r="F186" s="126"/>
      <c r="G186" s="126"/>
      <c r="H186" s="47">
        <f>H185</f>
        <v>0.13249999999999998</v>
      </c>
      <c r="I186" s="48">
        <f>I156</f>
        <v>74.728446289611213</v>
      </c>
      <c r="K186" s="41"/>
    </row>
    <row r="187" spans="1:11" ht="4.5" customHeight="1" x14ac:dyDescent="0.25"/>
    <row r="188" spans="1:11" ht="11.25" customHeight="1" x14ac:dyDescent="0.25">
      <c r="A188" s="127" t="s">
        <v>184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200</v>
      </c>
      <c r="B190" s="182"/>
      <c r="C190" s="182"/>
      <c r="D190" s="182"/>
      <c r="E190" s="182"/>
      <c r="F190" s="182"/>
      <c r="G190" s="182"/>
      <c r="H190" s="183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102"/>
      <c r="H191" s="102"/>
      <c r="I191" s="102"/>
    </row>
    <row r="192" spans="1:11" ht="40.5" customHeight="1" x14ac:dyDescent="0.25">
      <c r="A192" s="127" t="s">
        <v>182</v>
      </c>
      <c r="B192" s="127"/>
      <c r="C192" s="127"/>
      <c r="D192" s="127"/>
      <c r="E192" s="127"/>
      <c r="F192" s="181"/>
      <c r="G192" s="184" t="s">
        <v>186</v>
      </c>
      <c r="H192" s="185"/>
      <c r="I192" s="186"/>
    </row>
    <row r="193" spans="1:9" ht="11.25" customHeight="1" x14ac:dyDescent="0.25">
      <c r="A193" s="127"/>
      <c r="B193" s="127"/>
      <c r="C193" s="127"/>
      <c r="D193" s="127"/>
      <c r="E193" s="127"/>
      <c r="F193" s="127"/>
      <c r="G193" s="103"/>
      <c r="H193" s="104"/>
      <c r="I193" s="105">
        <f>((H70+H76+H77+H82+H83+H84)+((H70+H76+H77+H82+H83+H84)*H66))*I46*H196</f>
        <v>69.22570923922386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183</v>
      </c>
      <c r="B195" s="189"/>
      <c r="C195" s="189"/>
      <c r="D195" s="189"/>
      <c r="E195" s="189"/>
      <c r="F195" s="190"/>
      <c r="G195" s="79" t="s">
        <v>164</v>
      </c>
      <c r="H195" s="79" t="s">
        <v>165</v>
      </c>
      <c r="I195" s="79" t="s">
        <v>166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6">
        <f>I176+I182+I186</f>
        <v>563.98827388385826</v>
      </c>
      <c r="H196" s="78">
        <f>IF(D6="12x36",2,1)</f>
        <v>1</v>
      </c>
      <c r="I196" s="87">
        <f>G196*H196</f>
        <v>563.98827388385826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48" zoomScale="120" zoomScaleNormal="130" zoomScaleSheetLayoutView="120" zoomScalePageLayoutView="130" workbookViewId="0">
      <selection activeCell="J139" sqref="J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8554687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K1" s="4"/>
    </row>
    <row r="2" spans="1:11" ht="22.5" customHeight="1" x14ac:dyDescent="0.25">
      <c r="A2" s="168" t="s">
        <v>1</v>
      </c>
      <c r="B2" s="168"/>
      <c r="C2" s="169" t="s">
        <v>212</v>
      </c>
      <c r="D2" s="169"/>
      <c r="E2" s="170" t="s">
        <v>2</v>
      </c>
      <c r="F2" s="170"/>
      <c r="G2" s="170"/>
      <c r="H2" s="170"/>
      <c r="I2" s="170"/>
    </row>
    <row r="3" spans="1:11" ht="11.25" customHeight="1" x14ac:dyDescent="0.25">
      <c r="A3" s="168" t="s">
        <v>3</v>
      </c>
      <c r="B3" s="16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1" t="s">
        <v>216</v>
      </c>
      <c r="E5" s="171"/>
      <c r="F5" s="171"/>
      <c r="G5" s="172" t="str">
        <f>IF(D6="12x36","Regime de trabalho:","Quantidade de HORAS/MÊS")</f>
        <v>Quantidade de HORAS/MÊS</v>
      </c>
      <c r="H5" s="172"/>
      <c r="I5" s="173">
        <f>IF(D6="12x36",D6,5*D6)</f>
        <v>200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40</v>
      </c>
      <c r="E6" s="151"/>
      <c r="F6" s="151"/>
      <c r="G6" s="172"/>
      <c r="H6" s="172"/>
      <c r="I6" s="173"/>
    </row>
    <row r="7" spans="1:11" ht="22.5" customHeight="1" x14ac:dyDescent="0.25">
      <c r="A7" s="151" t="s">
        <v>6</v>
      </c>
      <c r="B7" s="151"/>
      <c r="C7" s="151"/>
      <c r="D7" s="125" t="s">
        <v>217</v>
      </c>
      <c r="E7" s="125"/>
      <c r="F7" s="125"/>
      <c r="G7" s="174" t="s">
        <v>7</v>
      </c>
      <c r="H7" s="174"/>
      <c r="I7" s="175">
        <v>0.2</v>
      </c>
    </row>
    <row r="8" spans="1:11" ht="22.5" customHeight="1" x14ac:dyDescent="0.25">
      <c r="A8" s="151" t="s">
        <v>8</v>
      </c>
      <c r="B8" s="151"/>
      <c r="C8" s="151"/>
      <c r="D8" s="125" t="s">
        <v>15</v>
      </c>
      <c r="E8" s="125"/>
      <c r="F8" s="125"/>
      <c r="G8" s="174"/>
      <c r="H8" s="174"/>
      <c r="I8" s="175"/>
    </row>
    <row r="9" spans="1:11" ht="24.75" customHeight="1" x14ac:dyDescent="0.25">
      <c r="A9" s="151" t="s">
        <v>9</v>
      </c>
      <c r="B9" s="151"/>
      <c r="C9" s="151"/>
      <c r="D9" s="151" t="s">
        <v>214</v>
      </c>
      <c r="E9" s="151"/>
      <c r="F9" s="151"/>
      <c r="G9" s="174" t="s">
        <v>10</v>
      </c>
      <c r="H9" s="174"/>
      <c r="I9" s="9" t="s">
        <v>185</v>
      </c>
    </row>
    <row r="10" spans="1:11" ht="38.25" customHeight="1" x14ac:dyDescent="0.25">
      <c r="A10" s="180" t="s">
        <v>178</v>
      </c>
      <c r="B10" s="180"/>
      <c r="C10" s="180"/>
      <c r="D10" s="180"/>
      <c r="E10" s="180"/>
      <c r="F10" s="180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39" t="s">
        <v>12</v>
      </c>
      <c r="B11" s="139"/>
      <c r="C11" s="139"/>
      <c r="D11" s="139"/>
      <c r="E11" s="139"/>
      <c r="F11" s="139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39" t="s">
        <v>14</v>
      </c>
      <c r="B12" s="139"/>
      <c r="C12" s="139"/>
      <c r="D12" s="139"/>
      <c r="E12" s="139"/>
      <c r="F12" s="139"/>
      <c r="G12" s="176" t="s">
        <v>15</v>
      </c>
      <c r="H12" s="10" t="s">
        <v>16</v>
      </c>
      <c r="I12" s="11">
        <v>6.5</v>
      </c>
    </row>
    <row r="13" spans="1:11" x14ac:dyDescent="0.25">
      <c r="A13" s="139"/>
      <c r="B13" s="139"/>
      <c r="C13" s="139"/>
      <c r="D13" s="139"/>
      <c r="E13" s="139"/>
      <c r="F13" s="139"/>
      <c r="G13" s="176"/>
      <c r="H13" s="10" t="s">
        <v>17</v>
      </c>
      <c r="I13" s="14">
        <v>22</v>
      </c>
    </row>
    <row r="14" spans="1:11" x14ac:dyDescent="0.25">
      <c r="A14" s="139"/>
      <c r="B14" s="139"/>
      <c r="C14" s="139"/>
      <c r="D14" s="139"/>
      <c r="E14" s="139"/>
      <c r="F14" s="139"/>
      <c r="G14" s="176"/>
      <c r="H14" s="10" t="s">
        <v>18</v>
      </c>
      <c r="I14" s="9">
        <v>0.06</v>
      </c>
    </row>
    <row r="15" spans="1:11" ht="11.25" customHeight="1" x14ac:dyDescent="0.25">
      <c r="A15" s="139" t="s">
        <v>177</v>
      </c>
      <c r="B15" s="139"/>
      <c r="C15" s="139"/>
      <c r="D15" s="139"/>
      <c r="E15" s="139"/>
      <c r="F15" s="139"/>
      <c r="G15" s="176" t="s">
        <v>15</v>
      </c>
      <c r="H15" s="10" t="s">
        <v>16</v>
      </c>
      <c r="I15" s="11">
        <v>27.15</v>
      </c>
    </row>
    <row r="16" spans="1:11" ht="11.25" customHeight="1" x14ac:dyDescent="0.25">
      <c r="A16" s="139"/>
      <c r="B16" s="139"/>
      <c r="C16" s="139"/>
      <c r="D16" s="139"/>
      <c r="E16" s="139"/>
      <c r="F16" s="139"/>
      <c r="G16" s="176"/>
      <c r="H16" s="10" t="s">
        <v>17</v>
      </c>
      <c r="I16" s="14">
        <v>22</v>
      </c>
    </row>
    <row r="17" spans="1:9" x14ac:dyDescent="0.25">
      <c r="A17" s="139"/>
      <c r="B17" s="139"/>
      <c r="C17" s="139"/>
      <c r="D17" s="139"/>
      <c r="E17" s="139"/>
      <c r="F17" s="139"/>
      <c r="G17" s="176"/>
      <c r="H17" s="10" t="s">
        <v>18</v>
      </c>
      <c r="I17" s="9">
        <v>0.19</v>
      </c>
    </row>
    <row r="18" spans="1:9" ht="11.25" customHeight="1" x14ac:dyDescent="0.25">
      <c r="A18" s="139" t="s">
        <v>20</v>
      </c>
      <c r="B18" s="139"/>
      <c r="C18" s="139"/>
      <c r="D18" s="139"/>
      <c r="E18" s="139"/>
      <c r="F18" s="139"/>
      <c r="G18" s="176" t="s">
        <v>15</v>
      </c>
      <c r="H18" s="10" t="s">
        <v>16</v>
      </c>
      <c r="I18" s="11" t="s">
        <v>185</v>
      </c>
    </row>
    <row r="19" spans="1:9" x14ac:dyDescent="0.25">
      <c r="A19" s="139"/>
      <c r="B19" s="139"/>
      <c r="C19" s="139"/>
      <c r="D19" s="139"/>
      <c r="E19" s="139"/>
      <c r="F19" s="139"/>
      <c r="G19" s="176"/>
      <c r="H19" s="10" t="s">
        <v>17</v>
      </c>
      <c r="I19" s="14" t="s">
        <v>185</v>
      </c>
    </row>
    <row r="20" spans="1:9" x14ac:dyDescent="0.25">
      <c r="A20" s="177"/>
      <c r="B20" s="177"/>
      <c r="C20" s="177"/>
      <c r="D20" s="177"/>
      <c r="E20" s="177"/>
      <c r="F20" s="177"/>
      <c r="G20" s="176"/>
      <c r="H20" s="10" t="s">
        <v>18</v>
      </c>
      <c r="I20" s="9" t="s">
        <v>185</v>
      </c>
    </row>
    <row r="21" spans="1:9" ht="14.25" customHeight="1" x14ac:dyDescent="0.25">
      <c r="A21" s="138" t="s">
        <v>207</v>
      </c>
      <c r="B21" s="138"/>
      <c r="C21" s="138"/>
      <c r="D21" s="138"/>
      <c r="E21" s="138"/>
      <c r="F21" s="138"/>
      <c r="G21" s="10" t="s">
        <v>15</v>
      </c>
      <c r="H21" s="15" t="s">
        <v>21</v>
      </c>
      <c r="I21" s="107">
        <v>80</v>
      </c>
    </row>
    <row r="22" spans="1:9" ht="14.25" customHeight="1" x14ac:dyDescent="0.25">
      <c r="A22" s="138" t="s">
        <v>206</v>
      </c>
      <c r="B22" s="138"/>
      <c r="C22" s="138"/>
      <c r="D22" s="138"/>
      <c r="E22" s="138"/>
      <c r="F22" s="138"/>
      <c r="G22" s="10" t="s">
        <v>15</v>
      </c>
      <c r="H22" s="15" t="s">
        <v>21</v>
      </c>
      <c r="I22" s="107">
        <v>25.52</v>
      </c>
    </row>
    <row r="23" spans="1:9" ht="14.25" customHeight="1" x14ac:dyDescent="0.25">
      <c r="A23" s="139" t="s">
        <v>179</v>
      </c>
      <c r="B23" s="178"/>
      <c r="C23" s="178"/>
      <c r="D23" s="178"/>
      <c r="E23" s="178"/>
      <c r="F23" s="179"/>
      <c r="G23" s="106" t="s">
        <v>15</v>
      </c>
      <c r="H23" s="15" t="s">
        <v>21</v>
      </c>
      <c r="I23" s="16" t="s">
        <v>185</v>
      </c>
    </row>
    <row r="24" spans="1:9" ht="22.5" customHeight="1" x14ac:dyDescent="0.25">
      <c r="A24" s="156" t="s">
        <v>22</v>
      </c>
      <c r="B24" s="156"/>
      <c r="C24" s="156"/>
      <c r="D24" s="156"/>
      <c r="E24" s="156"/>
      <c r="F24" s="156"/>
      <c r="G24" s="15"/>
      <c r="H24" s="15" t="s">
        <v>23</v>
      </c>
      <c r="I24" s="18" t="s">
        <v>185</v>
      </c>
    </row>
    <row r="25" spans="1:9" ht="34.5" customHeight="1" x14ac:dyDescent="0.25">
      <c r="A25" s="138" t="s">
        <v>24</v>
      </c>
      <c r="B25" s="138"/>
      <c r="C25" s="138"/>
      <c r="D25" s="138"/>
      <c r="E25" s="138"/>
      <c r="F25" s="138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38" t="s">
        <v>26</v>
      </c>
      <c r="B26" s="138"/>
      <c r="C26" s="138"/>
      <c r="D26" s="138"/>
      <c r="E26" s="138"/>
      <c r="F26" s="138"/>
      <c r="G26" s="15"/>
      <c r="H26" s="19" t="s">
        <v>27</v>
      </c>
      <c r="I26" s="20" t="s">
        <v>185</v>
      </c>
    </row>
    <row r="27" spans="1:9" ht="15" customHeight="1" x14ac:dyDescent="0.25">
      <c r="A27" s="138"/>
      <c r="B27" s="138"/>
      <c r="C27" s="138"/>
      <c r="D27" s="138"/>
      <c r="E27" s="138"/>
      <c r="F27" s="138"/>
      <c r="G27" s="15"/>
      <c r="H27" s="21" t="s">
        <v>28</v>
      </c>
      <c r="I27" s="9" t="s">
        <v>185</v>
      </c>
    </row>
    <row r="28" spans="1:9" ht="26.25" customHeight="1" x14ac:dyDescent="0.25">
      <c r="A28" s="138" t="s">
        <v>29</v>
      </c>
      <c r="B28" s="138"/>
      <c r="C28" s="138"/>
      <c r="D28" s="138"/>
      <c r="E28" s="138"/>
      <c r="F28" s="138"/>
      <c r="G28" s="15"/>
      <c r="H28" s="10" t="s">
        <v>27</v>
      </c>
      <c r="I28" s="20" t="s">
        <v>185</v>
      </c>
    </row>
    <row r="29" spans="1:9" ht="35.25" customHeight="1" x14ac:dyDescent="0.25">
      <c r="A29" s="138" t="s">
        <v>30</v>
      </c>
      <c r="B29" s="138"/>
      <c r="C29" s="138"/>
      <c r="D29" s="138"/>
      <c r="E29" s="138"/>
      <c r="F29" s="138"/>
      <c r="G29" s="10"/>
      <c r="H29" s="8" t="s">
        <v>23</v>
      </c>
      <c r="I29" s="9">
        <v>0.2</v>
      </c>
    </row>
    <row r="30" spans="1:9" ht="1.1499999999999999" customHeight="1" x14ac:dyDescent="0.25">
      <c r="A30" s="89"/>
      <c r="B30" s="89"/>
      <c r="C30" s="89"/>
      <c r="D30" s="89"/>
      <c r="E30" s="89"/>
      <c r="F30" s="89"/>
      <c r="G30" s="89"/>
      <c r="H30" s="89"/>
      <c r="I30" s="90" t="s">
        <v>185</v>
      </c>
    </row>
    <row r="31" spans="1:9" ht="1.1499999999999999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</row>
    <row r="32" spans="1:9" ht="1.1499999999999999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</row>
    <row r="33" spans="1:10" ht="1.1499999999999999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</row>
    <row r="34" spans="1:10" ht="1.1499999999999999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</row>
    <row r="35" spans="1:10" ht="1.1499999999999999" customHeight="1" x14ac:dyDescent="0.25">
      <c r="A35" s="195"/>
      <c r="B35" s="195"/>
      <c r="C35" s="195"/>
      <c r="D35" s="195"/>
      <c r="E35" s="195"/>
      <c r="F35" s="195"/>
      <c r="G35" s="195"/>
      <c r="H35" s="195"/>
      <c r="I35" s="195"/>
    </row>
    <row r="36" spans="1:10" ht="8.25" customHeight="1" x14ac:dyDescent="0.25">
      <c r="A36" s="124" t="s">
        <v>31</v>
      </c>
      <c r="B36" s="124"/>
      <c r="C36" s="124"/>
      <c r="D36" s="124"/>
      <c r="E36" s="124"/>
      <c r="F36" s="124"/>
      <c r="G36" s="124"/>
      <c r="H36" s="124"/>
      <c r="I36" s="124"/>
    </row>
    <row r="37" spans="1:10" ht="33.75" customHeight="1" x14ac:dyDescent="0.25">
      <c r="A37" s="22" t="s">
        <v>32</v>
      </c>
      <c r="B37" s="146" t="s">
        <v>33</v>
      </c>
      <c r="C37" s="146"/>
      <c r="D37" s="146"/>
      <c r="E37" s="146"/>
      <c r="F37" s="146"/>
      <c r="G37" s="146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25" t="s">
        <v>36</v>
      </c>
      <c r="C38" s="125"/>
      <c r="D38" s="125"/>
      <c r="E38" s="125"/>
      <c r="F38" s="125"/>
      <c r="G38" s="125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5" t="s">
        <v>37</v>
      </c>
      <c r="C39" s="125"/>
      <c r="D39" s="125"/>
      <c r="E39" s="125"/>
      <c r="F39" s="125"/>
      <c r="G39" s="125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5" t="s">
        <v>38</v>
      </c>
      <c r="C40" s="125"/>
      <c r="D40" s="125"/>
      <c r="E40" s="125"/>
      <c r="F40" s="125"/>
      <c r="G40" s="12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5" t="s">
        <v>39</v>
      </c>
      <c r="C41" s="125"/>
      <c r="D41" s="125"/>
      <c r="E41" s="125"/>
      <c r="F41" s="125"/>
      <c r="G41" s="125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25" t="s">
        <v>40</v>
      </c>
      <c r="C42" s="125"/>
      <c r="D42" s="125"/>
      <c r="E42" s="125"/>
      <c r="F42" s="125"/>
      <c r="G42" s="125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5" t="s">
        <v>172</v>
      </c>
      <c r="C43" s="125"/>
      <c r="D43" s="125"/>
      <c r="E43" s="125"/>
      <c r="F43" s="125"/>
      <c r="G43" s="125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5" t="s">
        <v>41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5" t="s">
        <v>42</v>
      </c>
      <c r="C45" s="125"/>
      <c r="D45" s="125"/>
      <c r="E45" s="125"/>
      <c r="F45" s="125"/>
      <c r="G45" s="125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43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1926.3927272727271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44</v>
      </c>
      <c r="B57" s="146" t="s">
        <v>45</v>
      </c>
      <c r="C57" s="146"/>
      <c r="D57" s="146"/>
      <c r="E57" s="146"/>
      <c r="F57" s="146"/>
      <c r="G57" s="146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25" t="s">
        <v>46</v>
      </c>
      <c r="C58" s="125"/>
      <c r="D58" s="125"/>
      <c r="E58" s="125"/>
      <c r="F58" s="125"/>
      <c r="G58" s="125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25" t="s">
        <v>47</v>
      </c>
      <c r="C59" s="125"/>
      <c r="D59" s="125"/>
      <c r="E59" s="125"/>
      <c r="F59" s="125"/>
      <c r="G59" s="125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25" t="s">
        <v>48</v>
      </c>
      <c r="C60" s="125"/>
      <c r="D60" s="125"/>
      <c r="E60" s="125"/>
      <c r="F60" s="125"/>
      <c r="G60" s="125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25" t="s">
        <v>49</v>
      </c>
      <c r="C61" s="125"/>
      <c r="D61" s="125"/>
      <c r="E61" s="125"/>
      <c r="F61" s="125"/>
      <c r="G61" s="125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25" t="s">
        <v>50</v>
      </c>
      <c r="C62" s="125"/>
      <c r="D62" s="125"/>
      <c r="E62" s="125"/>
      <c r="F62" s="125"/>
      <c r="G62" s="125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25" t="s">
        <v>51</v>
      </c>
      <c r="C63" s="125"/>
      <c r="D63" s="125"/>
      <c r="E63" s="125"/>
      <c r="F63" s="125"/>
      <c r="G63" s="125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25" t="s">
        <v>52</v>
      </c>
      <c r="C64" s="125"/>
      <c r="D64" s="125"/>
      <c r="E64" s="125"/>
      <c r="F64" s="125"/>
      <c r="G64" s="125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25" t="s">
        <v>53</v>
      </c>
      <c r="C65" s="125"/>
      <c r="D65" s="125"/>
      <c r="E65" s="125"/>
      <c r="F65" s="125"/>
      <c r="G65" s="125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42" t="s">
        <v>54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7" t="s">
        <v>55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7" t="s">
        <v>56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57</v>
      </c>
      <c r="B69" s="146" t="s">
        <v>58</v>
      </c>
      <c r="C69" s="146"/>
      <c r="D69" s="146"/>
      <c r="E69" s="146"/>
      <c r="F69" s="146"/>
      <c r="G69" s="146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25" t="s">
        <v>59</v>
      </c>
      <c r="C70" s="125"/>
      <c r="D70" s="125"/>
      <c r="E70" s="125"/>
      <c r="F70" s="125"/>
      <c r="G70" s="125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25" t="s">
        <v>60</v>
      </c>
      <c r="C71" s="125"/>
      <c r="D71" s="125"/>
      <c r="E71" s="125"/>
      <c r="F71" s="125"/>
      <c r="G71" s="125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25" t="s">
        <v>191</v>
      </c>
      <c r="C72" s="125"/>
      <c r="D72" s="125"/>
      <c r="E72" s="125"/>
      <c r="F72" s="125"/>
      <c r="G72" s="125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25" t="s">
        <v>61</v>
      </c>
      <c r="C73" s="125"/>
      <c r="D73" s="125"/>
      <c r="E73" s="125"/>
      <c r="F73" s="125"/>
      <c r="G73" s="125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25" t="s">
        <v>62</v>
      </c>
      <c r="C74" s="125"/>
      <c r="D74" s="125"/>
      <c r="E74" s="125"/>
      <c r="F74" s="125"/>
      <c r="G74" s="125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25" t="s">
        <v>63</v>
      </c>
      <c r="C75" s="125"/>
      <c r="D75" s="125"/>
      <c r="E75" s="125"/>
      <c r="F75" s="125"/>
      <c r="G75" s="125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25" t="s">
        <v>64</v>
      </c>
      <c r="C76" s="125"/>
      <c r="D76" s="125"/>
      <c r="E76" s="125"/>
      <c r="F76" s="125"/>
      <c r="G76" s="125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25" t="s">
        <v>65</v>
      </c>
      <c r="C77" s="125"/>
      <c r="D77" s="125"/>
      <c r="E77" s="125"/>
      <c r="F77" s="125"/>
      <c r="G77" s="125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42" t="s">
        <v>66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67</v>
      </c>
      <c r="B79" s="143" t="s">
        <v>68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69</v>
      </c>
      <c r="B80" s="163" t="s">
        <v>70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2" t="s">
        <v>71</v>
      </c>
      <c r="B81" s="146" t="s">
        <v>72</v>
      </c>
      <c r="C81" s="146"/>
      <c r="D81" s="146"/>
      <c r="E81" s="146"/>
      <c r="F81" s="146"/>
      <c r="G81" s="146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25" t="s">
        <v>73</v>
      </c>
      <c r="C82" s="125"/>
      <c r="D82" s="125"/>
      <c r="E82" s="125"/>
      <c r="F82" s="125"/>
      <c r="G82" s="125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25" t="s">
        <v>74</v>
      </c>
      <c r="C83" s="125"/>
      <c r="D83" s="125"/>
      <c r="E83" s="125"/>
      <c r="F83" s="125"/>
      <c r="G83" s="125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25" t="s">
        <v>75</v>
      </c>
      <c r="C84" s="125"/>
      <c r="D84" s="125"/>
      <c r="E84" s="125"/>
      <c r="F84" s="125"/>
      <c r="G84" s="125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42" t="s">
        <v>76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46" t="s">
        <v>78</v>
      </c>
      <c r="C87" s="146"/>
      <c r="D87" s="146"/>
      <c r="E87" s="146"/>
      <c r="F87" s="146"/>
      <c r="G87" s="146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25" t="s">
        <v>79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42" t="s">
        <v>80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2" t="s">
        <v>180</v>
      </c>
      <c r="B91" s="162"/>
      <c r="C91" s="162"/>
      <c r="D91" s="162"/>
      <c r="E91" s="162"/>
      <c r="F91" s="162"/>
      <c r="G91" s="162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46" t="s">
        <v>82</v>
      </c>
      <c r="C93" s="146"/>
      <c r="D93" s="146"/>
      <c r="E93" s="146"/>
      <c r="F93" s="146"/>
      <c r="G93" s="146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25" t="s">
        <v>19</v>
      </c>
      <c r="C94" s="125"/>
      <c r="D94" s="125"/>
      <c r="E94" s="125"/>
      <c r="F94" s="125"/>
      <c r="G94" s="125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5" t="s">
        <v>20</v>
      </c>
      <c r="C95" s="125"/>
      <c r="D95" s="125"/>
      <c r="E95" s="125"/>
      <c r="F95" s="125"/>
      <c r="G95" s="125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9" t="s">
        <v>174</v>
      </c>
      <c r="C96" s="160"/>
      <c r="D96" s="160"/>
      <c r="E96" s="160"/>
      <c r="F96" s="160"/>
      <c r="G96" s="161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5" t="s">
        <v>83</v>
      </c>
      <c r="C97" s="125"/>
      <c r="D97" s="125"/>
      <c r="E97" s="125"/>
      <c r="F97" s="125"/>
      <c r="G97" s="125"/>
      <c r="H97" s="23">
        <f t="shared" si="4"/>
        <v>9.846401564487936E-2</v>
      </c>
      <c r="I97" s="24">
        <f>I106</f>
        <v>189.68036363636364</v>
      </c>
    </row>
    <row r="98" spans="1:10" ht="15" customHeight="1" x14ac:dyDescent="0.25">
      <c r="A98" s="17">
        <f t="shared" si="5"/>
        <v>5</v>
      </c>
      <c r="B98" s="125" t="s">
        <v>84</v>
      </c>
      <c r="C98" s="125"/>
      <c r="D98" s="125"/>
      <c r="E98" s="125"/>
      <c r="F98" s="125"/>
      <c r="G98" s="125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5" t="s">
        <v>205</v>
      </c>
      <c r="C99" s="125"/>
      <c r="D99" s="125"/>
      <c r="E99" s="125"/>
      <c r="F99" s="125"/>
      <c r="G99" s="125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5" t="s">
        <v>206</v>
      </c>
      <c r="C100" s="125"/>
      <c r="D100" s="125"/>
      <c r="E100" s="125"/>
      <c r="F100" s="125"/>
      <c r="G100" s="125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5" t="s">
        <v>85</v>
      </c>
      <c r="C101" s="125"/>
      <c r="D101" s="125"/>
      <c r="E101" s="125"/>
      <c r="F101" s="125"/>
      <c r="G101" s="125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86</v>
      </c>
      <c r="B102" s="142"/>
      <c r="C102" s="142"/>
      <c r="D102" s="142"/>
      <c r="E102" s="142"/>
      <c r="F102" s="142"/>
      <c r="G102" s="142"/>
      <c r="H102" s="25">
        <f>SUM(H94:H101)</f>
        <v>0.4043896930296475</v>
      </c>
      <c r="I102" s="26">
        <f>SUM(I94:I101)</f>
        <v>779.01336363636358</v>
      </c>
      <c r="J102" s="34"/>
    </row>
    <row r="103" spans="1:10" ht="18" customHeight="1" x14ac:dyDescent="0.25">
      <c r="A103" s="29" t="s">
        <v>87</v>
      </c>
      <c r="B103" s="157" t="s">
        <v>88</v>
      </c>
      <c r="C103" s="157"/>
      <c r="D103" s="157"/>
      <c r="E103" s="157"/>
      <c r="F103" s="157"/>
      <c r="G103" s="157"/>
      <c r="H103" s="35"/>
      <c r="I103" s="36"/>
    </row>
    <row r="104" spans="1:10" ht="15" customHeight="1" x14ac:dyDescent="0.25">
      <c r="A104" s="137" t="s">
        <v>89</v>
      </c>
      <c r="B104" s="137"/>
      <c r="C104" s="137"/>
      <c r="D104" s="137"/>
      <c r="E104" s="137"/>
      <c r="F104" s="137"/>
      <c r="G104" s="137"/>
      <c r="H104" s="137"/>
      <c r="I104" s="137"/>
    </row>
    <row r="105" spans="1:10" ht="24" customHeight="1" x14ac:dyDescent="0.25">
      <c r="A105" s="138" t="s">
        <v>90</v>
      </c>
      <c r="B105" s="138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58">
        <f>IF(I12="Não aplicável",0,I12)</f>
        <v>6.5</v>
      </c>
      <c r="B106" s="158"/>
      <c r="C106" s="17">
        <f>IF(I13="Não aplicável",0,I13)</f>
        <v>22</v>
      </c>
      <c r="D106" s="17">
        <v>2</v>
      </c>
      <c r="E106" s="37">
        <f>A106*C106*D106</f>
        <v>286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189.68036363636364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7" t="s">
        <v>98</v>
      </c>
      <c r="B108" s="137"/>
      <c r="C108" s="137"/>
      <c r="D108" s="137"/>
      <c r="E108" s="137"/>
      <c r="F108" s="137"/>
      <c r="G108" s="137"/>
      <c r="H108" s="137"/>
      <c r="I108" s="137"/>
    </row>
    <row r="109" spans="1:10" ht="23.25" customHeight="1" x14ac:dyDescent="0.25">
      <c r="A109" s="138" t="s">
        <v>90</v>
      </c>
      <c r="B109" s="138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50">
        <f>IF(I18="Não aplicável",0,I18)</f>
        <v>0</v>
      </c>
      <c r="B110" s="15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173</v>
      </c>
      <c r="B112" s="153"/>
      <c r="C112" s="153"/>
      <c r="D112" s="153"/>
      <c r="E112" s="153"/>
      <c r="F112" s="154" t="str">
        <f>A15</f>
        <v xml:space="preserve">Auxílio Alimentação </v>
      </c>
      <c r="G112" s="154"/>
      <c r="H112" s="154"/>
      <c r="I112" s="155"/>
    </row>
    <row r="113" spans="1:12" ht="23.25" customHeight="1" x14ac:dyDescent="0.25">
      <c r="A113" s="156" t="s">
        <v>90</v>
      </c>
      <c r="B113" s="156"/>
      <c r="C113" s="77" t="s">
        <v>99</v>
      </c>
      <c r="D113" s="77" t="s">
        <v>92</v>
      </c>
      <c r="E113" s="77" t="s">
        <v>93</v>
      </c>
      <c r="F113" s="77" t="s">
        <v>94</v>
      </c>
      <c r="G113" s="77" t="s">
        <v>95</v>
      </c>
      <c r="H113" s="75" t="str">
        <f>H105</f>
        <v>Valor desconto</v>
      </c>
      <c r="I113" s="76" t="s">
        <v>97</v>
      </c>
    </row>
    <row r="114" spans="1:12" ht="15" customHeight="1" x14ac:dyDescent="0.25">
      <c r="A114" s="150">
        <f>IF(I15="Não aplicável",0,I15)</f>
        <v>27.15</v>
      </c>
      <c r="B114" s="15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26" t="s">
        <v>100</v>
      </c>
      <c r="B116" s="126"/>
      <c r="C116" s="126"/>
      <c r="D116" s="126"/>
      <c r="E116" s="126"/>
      <c r="F116" s="126"/>
      <c r="G116" s="126"/>
      <c r="H116" s="47">
        <f>H46+H91+H102</f>
        <v>2.1923117170296473</v>
      </c>
      <c r="I116" s="48">
        <f>I46+I91+I102</f>
        <v>4223.2533476006975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4" t="s">
        <v>101</v>
      </c>
      <c r="B118" s="124"/>
      <c r="C118" s="124"/>
      <c r="D118" s="124"/>
      <c r="E118" s="124"/>
      <c r="F118" s="124"/>
      <c r="G118" s="124"/>
      <c r="H118" s="124"/>
      <c r="I118" s="124"/>
    </row>
    <row r="119" spans="1:12" ht="33.75" customHeight="1" x14ac:dyDescent="0.25">
      <c r="A119" s="22" t="s">
        <v>32</v>
      </c>
      <c r="B119" s="146" t="s">
        <v>102</v>
      </c>
      <c r="C119" s="146"/>
      <c r="D119" s="146"/>
      <c r="E119" s="146"/>
      <c r="F119" s="146"/>
      <c r="G119" s="146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25" t="s">
        <v>103</v>
      </c>
      <c r="C120" s="125"/>
      <c r="D120" s="125"/>
      <c r="E120" s="125"/>
      <c r="F120" s="125"/>
      <c r="G120" s="125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1" t="s">
        <v>104</v>
      </c>
      <c r="C121" s="151"/>
      <c r="D121" s="151"/>
      <c r="E121" s="151"/>
      <c r="F121" s="151"/>
      <c r="G121" s="151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5" t="s">
        <v>105</v>
      </c>
      <c r="C122" s="125"/>
      <c r="D122" s="125"/>
      <c r="E122" s="125"/>
      <c r="F122" s="125"/>
      <c r="G122" s="125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5" t="s">
        <v>187</v>
      </c>
      <c r="C123" s="125"/>
      <c r="D123" s="125"/>
      <c r="E123" s="125"/>
      <c r="F123" s="125"/>
      <c r="G123" s="125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5" t="s">
        <v>189</v>
      </c>
      <c r="C124" s="125"/>
      <c r="D124" s="125"/>
      <c r="E124" s="125"/>
      <c r="F124" s="125"/>
      <c r="G124" s="125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5" t="s">
        <v>188</v>
      </c>
      <c r="C125" s="125"/>
      <c r="D125" s="125"/>
      <c r="E125" s="125"/>
      <c r="F125" s="125"/>
      <c r="G125" s="125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5" t="s">
        <v>106</v>
      </c>
      <c r="C126" s="125"/>
      <c r="D126" s="125"/>
      <c r="E126" s="125"/>
      <c r="F126" s="125"/>
      <c r="G126" s="125"/>
      <c r="H126" s="23">
        <f t="shared" si="6"/>
        <v>0</v>
      </c>
      <c r="I126" s="24">
        <v>0</v>
      </c>
    </row>
    <row r="127" spans="1:12" ht="15" customHeight="1" x14ac:dyDescent="0.25">
      <c r="A127" s="142" t="s">
        <v>107</v>
      </c>
      <c r="B127" s="142"/>
      <c r="C127" s="142"/>
      <c r="D127" s="142"/>
      <c r="E127" s="142"/>
      <c r="F127" s="142"/>
      <c r="G127" s="142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3" t="s">
        <v>190</v>
      </c>
      <c r="C128" s="143"/>
      <c r="D128" s="143"/>
      <c r="E128" s="143"/>
      <c r="F128" s="143"/>
      <c r="G128" s="143"/>
      <c r="H128" s="143"/>
      <c r="I128" s="143"/>
    </row>
    <row r="129" spans="1:12" ht="5.25" customHeight="1" x14ac:dyDescent="0.25"/>
    <row r="130" spans="1:12" ht="48.75" customHeight="1" x14ac:dyDescent="0.25">
      <c r="A130" s="148" t="s">
        <v>108</v>
      </c>
      <c r="B130" s="148"/>
      <c r="C130" s="148"/>
      <c r="D130" s="148"/>
      <c r="E130" s="148"/>
      <c r="F130" s="55">
        <f>I29</f>
        <v>0.2</v>
      </c>
      <c r="G130" s="56">
        <f>I132*F130</f>
        <v>806.71459679286693</v>
      </c>
      <c r="H130" s="57" t="s">
        <v>109</v>
      </c>
      <c r="I130" s="58">
        <f>I97</f>
        <v>189.68036363636364</v>
      </c>
    </row>
    <row r="131" spans="1:12" s="61" customFormat="1" ht="16.5" customHeight="1" x14ac:dyDescent="0.25">
      <c r="A131" s="144" t="s">
        <v>110</v>
      </c>
      <c r="B131" s="144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45">
        <f>I46</f>
        <v>1926.3927272727271</v>
      </c>
      <c r="B132" s="145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779.01336363636358</v>
      </c>
      <c r="H132" s="62">
        <f>A132+C132+D132+E132+F132+G132</f>
        <v>4223.2533476006984</v>
      </c>
      <c r="I132" s="62">
        <f>H132-I130</f>
        <v>4033.5729839643345</v>
      </c>
      <c r="J132" s="34"/>
    </row>
    <row r="133" spans="1:12" ht="4.5" customHeight="1" x14ac:dyDescent="0.25">
      <c r="A133" s="29"/>
      <c r="B133" s="149"/>
      <c r="C133" s="149"/>
      <c r="D133" s="149"/>
      <c r="E133" s="149"/>
      <c r="F133" s="149"/>
      <c r="G133" s="149"/>
      <c r="H133" s="149"/>
      <c r="I133" s="149"/>
    </row>
    <row r="134" spans="1:12" ht="33.75" customHeight="1" x14ac:dyDescent="0.25">
      <c r="A134" s="22" t="s">
        <v>44</v>
      </c>
      <c r="B134" s="146" t="s">
        <v>118</v>
      </c>
      <c r="C134" s="146"/>
      <c r="D134" s="146"/>
      <c r="E134" s="146"/>
      <c r="F134" s="146"/>
      <c r="G134" s="146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25" t="s">
        <v>119</v>
      </c>
      <c r="C135" s="125"/>
      <c r="D135" s="125"/>
      <c r="E135" s="125"/>
      <c r="F135" s="125"/>
      <c r="G135" s="125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5" t="s">
        <v>120</v>
      </c>
      <c r="C136" s="125"/>
      <c r="D136" s="125"/>
      <c r="E136" s="125"/>
      <c r="F136" s="125"/>
      <c r="G136" s="125"/>
      <c r="H136" s="23">
        <f>I136/$I$145</f>
        <v>0</v>
      </c>
      <c r="I136" s="24">
        <v>0</v>
      </c>
    </row>
    <row r="137" spans="1:12" ht="35.65" customHeight="1" x14ac:dyDescent="0.25">
      <c r="A137" s="142" t="s">
        <v>176</v>
      </c>
      <c r="B137" s="142"/>
      <c r="C137" s="142"/>
      <c r="D137" s="142"/>
      <c r="E137" s="142"/>
      <c r="F137" s="142"/>
      <c r="G137" s="142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46" t="s">
        <v>121</v>
      </c>
      <c r="C139" s="146"/>
      <c r="D139" s="146"/>
      <c r="E139" s="146"/>
      <c r="F139" s="146"/>
      <c r="G139" s="146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25" t="s">
        <v>121</v>
      </c>
      <c r="C140" s="125"/>
      <c r="D140" s="125"/>
      <c r="E140" s="125"/>
      <c r="F140" s="125"/>
      <c r="G140" s="125"/>
      <c r="H140" s="23">
        <f>I140/I145</f>
        <v>0</v>
      </c>
      <c r="I140" s="24">
        <v>0</v>
      </c>
    </row>
    <row r="141" spans="1:12" ht="36.6" customHeight="1" x14ac:dyDescent="0.25">
      <c r="A141" s="142" t="s">
        <v>175</v>
      </c>
      <c r="B141" s="142"/>
      <c r="C141" s="142"/>
      <c r="D141" s="142"/>
      <c r="E141" s="142"/>
      <c r="F141" s="142"/>
      <c r="G141" s="142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7" t="s">
        <v>122</v>
      </c>
      <c r="B143" s="147"/>
      <c r="C143" s="147"/>
      <c r="D143" s="147"/>
      <c r="E143" s="147"/>
      <c r="F143" s="55">
        <v>0.18</v>
      </c>
      <c r="G143" s="56">
        <f>I145*F143</f>
        <v>726.0431371135802</v>
      </c>
      <c r="H143" s="57" t="s">
        <v>109</v>
      </c>
      <c r="I143" s="58">
        <f>I97</f>
        <v>189.68036363636364</v>
      </c>
      <c r="L143" s="2"/>
    </row>
    <row r="144" spans="1:12" s="61" customFormat="1" ht="16.5" customHeight="1" x14ac:dyDescent="0.25">
      <c r="A144" s="144" t="s">
        <v>110</v>
      </c>
      <c r="B144" s="144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45">
        <f>I46</f>
        <v>1926.3927272727271</v>
      </c>
      <c r="B145" s="145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779.01336363636358</v>
      </c>
      <c r="H145" s="62">
        <f>A145+C145+D145+E145+F145+G145</f>
        <v>4223.2533476006984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26" t="s">
        <v>123</v>
      </c>
      <c r="B147" s="126"/>
      <c r="C147" s="126"/>
      <c r="D147" s="126"/>
      <c r="E147" s="126"/>
      <c r="F147" s="126"/>
      <c r="G147" s="126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4" t="s">
        <v>124</v>
      </c>
      <c r="B149" s="124"/>
      <c r="C149" s="124"/>
      <c r="D149" s="124"/>
      <c r="E149" s="124"/>
      <c r="F149" s="124"/>
      <c r="G149" s="124"/>
      <c r="H149" s="124"/>
      <c r="I149" s="124"/>
    </row>
    <row r="150" spans="1:12" ht="33.75" customHeight="1" x14ac:dyDescent="0.25">
      <c r="A150" s="22" t="s">
        <v>32</v>
      </c>
      <c r="B150" s="146" t="s">
        <v>125</v>
      </c>
      <c r="C150" s="146"/>
      <c r="D150" s="146"/>
      <c r="E150" s="146"/>
      <c r="F150" s="146"/>
      <c r="G150" s="146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25" t="s">
        <v>126</v>
      </c>
      <c r="C151" s="125"/>
      <c r="D151" s="125"/>
      <c r="E151" s="125"/>
      <c r="F151" s="125"/>
      <c r="G151" s="125"/>
      <c r="H151" s="23">
        <f>I151/$I$116</f>
        <v>1.9020172910662828E-2</v>
      </c>
      <c r="I151" s="24">
        <f>($D$161/$E$162)*G161</f>
        <v>80.327008916900894</v>
      </c>
    </row>
    <row r="152" spans="1:12" ht="15" customHeight="1" x14ac:dyDescent="0.25">
      <c r="A152" s="17">
        <v>2</v>
      </c>
      <c r="B152" s="125" t="s">
        <v>127</v>
      </c>
      <c r="C152" s="125"/>
      <c r="D152" s="125"/>
      <c r="E152" s="125"/>
      <c r="F152" s="125"/>
      <c r="G152" s="125"/>
      <c r="H152" s="23">
        <f>I152/$I$116</f>
        <v>8.7608069164265126E-2</v>
      </c>
      <c r="I152" s="24">
        <f>($D$161/$E$162)*G162</f>
        <v>369.99107137481616</v>
      </c>
    </row>
    <row r="153" spans="1:12" ht="15" customHeight="1" x14ac:dyDescent="0.25">
      <c r="A153" s="17">
        <v>3</v>
      </c>
      <c r="B153" s="125" t="s">
        <v>12</v>
      </c>
      <c r="C153" s="125"/>
      <c r="D153" s="125"/>
      <c r="E153" s="125"/>
      <c r="F153" s="125"/>
      <c r="G153" s="125"/>
      <c r="H153" s="23">
        <f>I153/$I$116</f>
        <v>4.6109510086455342E-2</v>
      </c>
      <c r="I153" s="24">
        <f>($D$161/$E$162)*G163</f>
        <v>194.73214282885064</v>
      </c>
    </row>
    <row r="154" spans="1:12" ht="15" customHeight="1" x14ac:dyDescent="0.25">
      <c r="A154" s="17">
        <v>4</v>
      </c>
      <c r="B154" s="125" t="s">
        <v>128</v>
      </c>
      <c r="C154" s="125"/>
      <c r="D154" s="125"/>
      <c r="E154" s="125"/>
      <c r="F154" s="125"/>
      <c r="G154" s="125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5" t="s">
        <v>129</v>
      </c>
      <c r="C155" s="125"/>
      <c r="D155" s="125"/>
      <c r="E155" s="125"/>
      <c r="F155" s="125"/>
      <c r="G155" s="125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130</v>
      </c>
      <c r="B156" s="142"/>
      <c r="C156" s="142"/>
      <c r="D156" s="142"/>
      <c r="E156" s="142"/>
      <c r="F156" s="142"/>
      <c r="G156" s="142"/>
      <c r="H156" s="25">
        <f>H151+H152+H153+H154+H155</f>
        <v>0.1527377521613833</v>
      </c>
      <c r="I156" s="26">
        <f>SUM(I151:I155)</f>
        <v>645.05022312056769</v>
      </c>
    </row>
    <row r="157" spans="1:12" ht="11.25" customHeight="1" x14ac:dyDescent="0.25">
      <c r="A157" s="29" t="s">
        <v>131</v>
      </c>
      <c r="B157" s="143" t="s">
        <v>132</v>
      </c>
      <c r="C157" s="143"/>
      <c r="D157" s="143"/>
      <c r="E157" s="143"/>
      <c r="F157" s="143"/>
      <c r="G157" s="143"/>
      <c r="H157" s="143"/>
      <c r="I157" s="143"/>
    </row>
    <row r="158" spans="1:12" ht="18.75" customHeight="1" x14ac:dyDescent="0.25">
      <c r="A158" s="29" t="s">
        <v>133</v>
      </c>
      <c r="B158" s="132" t="s">
        <v>134</v>
      </c>
      <c r="C158" s="132"/>
      <c r="D158" s="132"/>
      <c r="E158" s="132"/>
      <c r="F158" s="132"/>
      <c r="G158" s="132"/>
      <c r="H158" s="132"/>
      <c r="I158" s="132"/>
    </row>
    <row r="159" spans="1:12" ht="13.5" customHeight="1" x14ac:dyDescent="0.25">
      <c r="A159" s="137" t="s">
        <v>135</v>
      </c>
      <c r="B159" s="137"/>
      <c r="C159" s="137"/>
      <c r="D159" s="137"/>
      <c r="E159" s="137"/>
      <c r="F159" s="137"/>
      <c r="G159" s="137"/>
      <c r="H159" s="137"/>
      <c r="I159" s="137"/>
    </row>
    <row r="160" spans="1:12" ht="13.5" customHeight="1" x14ac:dyDescent="0.25">
      <c r="A160" s="138" t="s">
        <v>136</v>
      </c>
      <c r="B160" s="138"/>
      <c r="C160" s="17" t="s">
        <v>137</v>
      </c>
      <c r="D160" s="139" t="s">
        <v>138</v>
      </c>
      <c r="E160" s="139"/>
      <c r="F160" s="17" t="s">
        <v>139</v>
      </c>
      <c r="G160" s="63" t="s">
        <v>140</v>
      </c>
      <c r="H160" s="138" t="s">
        <v>141</v>
      </c>
      <c r="I160" s="138"/>
    </row>
    <row r="161" spans="1:10" ht="13.5" customHeight="1" x14ac:dyDescent="0.25">
      <c r="A161" s="140">
        <f>I116</f>
        <v>4223.2533476006975</v>
      </c>
      <c r="B161" s="140"/>
      <c r="C161" s="24">
        <f>I147</f>
        <v>0</v>
      </c>
      <c r="D161" s="141">
        <f>A161+C161</f>
        <v>4223.2533476006975</v>
      </c>
      <c r="E161" s="141"/>
      <c r="F161" s="17" t="str">
        <f>B151</f>
        <v>PIS</v>
      </c>
      <c r="G161" s="64">
        <v>1.6500000000000001E-2</v>
      </c>
      <c r="H161" s="130">
        <v>6.4999999999999997E-3</v>
      </c>
      <c r="I161" s="130"/>
      <c r="J161" s="34"/>
    </row>
    <row r="162" spans="1:10" ht="13.5" customHeight="1" x14ac:dyDescent="0.25">
      <c r="A162" s="134" t="s">
        <v>142</v>
      </c>
      <c r="B162" s="134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30">
        <v>0.03</v>
      </c>
      <c r="I162" s="130"/>
    </row>
    <row r="163" spans="1:10" ht="13.5" customHeight="1" x14ac:dyDescent="0.25">
      <c r="A163" s="135" t="s">
        <v>143</v>
      </c>
      <c r="B163" s="135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30">
        <f>I11</f>
        <v>0.04</v>
      </c>
      <c r="I163" s="130"/>
    </row>
    <row r="164" spans="1:10" ht="13.5" customHeight="1" x14ac:dyDescent="0.25">
      <c r="A164" s="136" t="s">
        <v>144</v>
      </c>
      <c r="B164" s="136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30">
        <v>0</v>
      </c>
      <c r="I164" s="130"/>
    </row>
    <row r="165" spans="1:10" ht="13.5" customHeight="1" x14ac:dyDescent="0.25">
      <c r="A165" s="129" t="s">
        <v>146</v>
      </c>
      <c r="B165" s="129" t="s">
        <v>147</v>
      </c>
      <c r="C165" s="129"/>
      <c r="D165" s="129"/>
      <c r="E165" s="129"/>
      <c r="F165" s="12" t="s">
        <v>148</v>
      </c>
      <c r="G165" s="64">
        <v>0</v>
      </c>
      <c r="H165" s="130">
        <v>0</v>
      </c>
      <c r="I165" s="130"/>
    </row>
    <row r="166" spans="1:10" ht="18" customHeight="1" x14ac:dyDescent="0.25">
      <c r="A166" s="129"/>
      <c r="B166" s="129"/>
      <c r="C166" s="129"/>
      <c r="D166" s="129"/>
      <c r="E166" s="129"/>
      <c r="F166" s="3" t="s">
        <v>149</v>
      </c>
      <c r="G166" s="71">
        <f>SUM(G161:G165)</f>
        <v>0.13250000000000001</v>
      </c>
      <c r="H166" s="131">
        <f>SUM(H161:I165)</f>
        <v>7.6499999999999999E-2</v>
      </c>
      <c r="I166" s="131"/>
    </row>
    <row r="167" spans="1:10" ht="18" customHeight="1" x14ac:dyDescent="0.25">
      <c r="A167" s="29" t="s">
        <v>150</v>
      </c>
      <c r="B167" s="132" t="s">
        <v>151</v>
      </c>
      <c r="C167" s="132"/>
      <c r="D167" s="132"/>
      <c r="E167" s="132"/>
      <c r="F167" s="132"/>
      <c r="G167" s="132"/>
      <c r="H167" s="132"/>
      <c r="I167" s="132"/>
    </row>
    <row r="168" spans="1:10" ht="4.5" customHeight="1" x14ac:dyDescent="0.25">
      <c r="A168" s="72"/>
      <c r="B168" s="133"/>
      <c r="C168" s="133"/>
      <c r="D168" s="133"/>
      <c r="E168" s="133"/>
      <c r="F168" s="133"/>
      <c r="G168" s="133"/>
      <c r="H168" s="133"/>
      <c r="I168" s="133"/>
    </row>
    <row r="169" spans="1:10" ht="12" customHeight="1" x14ac:dyDescent="0.25">
      <c r="A169" s="126" t="s">
        <v>152</v>
      </c>
      <c r="B169" s="126"/>
      <c r="C169" s="126"/>
      <c r="D169" s="126"/>
      <c r="E169" s="126"/>
      <c r="F169" s="126"/>
      <c r="G169" s="126"/>
      <c r="H169" s="47">
        <f>H156</f>
        <v>0.1527377521613833</v>
      </c>
      <c r="I169" s="48">
        <f>I156</f>
        <v>645.05022312056769</v>
      </c>
    </row>
    <row r="170" spans="1:10" ht="4.5" customHeight="1" x14ac:dyDescent="0.25"/>
    <row r="171" spans="1:10" ht="11.25" customHeight="1" x14ac:dyDescent="0.25">
      <c r="A171" s="128" t="s">
        <v>153</v>
      </c>
      <c r="B171" s="128"/>
      <c r="C171" s="128"/>
      <c r="D171" s="128"/>
      <c r="E171" s="128"/>
      <c r="F171" s="128"/>
      <c r="G171" s="128"/>
      <c r="H171" s="128"/>
      <c r="I171" s="128"/>
    </row>
    <row r="172" spans="1:10" ht="11.25" customHeight="1" x14ac:dyDescent="0.25">
      <c r="A172" s="124" t="s">
        <v>31</v>
      </c>
      <c r="B172" s="124"/>
      <c r="C172" s="124"/>
      <c r="D172" s="124"/>
      <c r="E172" s="124"/>
      <c r="F172" s="124"/>
      <c r="G172" s="124"/>
      <c r="H172" s="124"/>
      <c r="I172" s="124"/>
    </row>
    <row r="173" spans="1:10" ht="15" customHeight="1" x14ac:dyDescent="0.25">
      <c r="A173" s="17">
        <v>1</v>
      </c>
      <c r="B173" s="125" t="s">
        <v>154</v>
      </c>
      <c r="C173" s="125"/>
      <c r="D173" s="125"/>
      <c r="E173" s="125"/>
      <c r="F173" s="125"/>
      <c r="G173" s="125"/>
      <c r="H173" s="23">
        <f>I173/$G$196</f>
        <v>0.39570102794294765</v>
      </c>
      <c r="I173" s="73">
        <f>I46</f>
        <v>1926.3927272727271</v>
      </c>
    </row>
    <row r="174" spans="1:10" ht="15" customHeight="1" x14ac:dyDescent="0.25">
      <c r="A174" s="17">
        <v>2</v>
      </c>
      <c r="B174" s="125" t="s">
        <v>155</v>
      </c>
      <c r="C174" s="125"/>
      <c r="D174" s="125"/>
      <c r="E174" s="125"/>
      <c r="F174" s="125"/>
      <c r="G174" s="125"/>
      <c r="H174" s="23">
        <f>I174/$G$196</f>
        <v>0.31178155483568787</v>
      </c>
      <c r="I174" s="73">
        <f>I66+I78+I85+I89</f>
        <v>1517.8472566916071</v>
      </c>
    </row>
    <row r="175" spans="1:10" ht="15" customHeight="1" x14ac:dyDescent="0.25">
      <c r="A175" s="17">
        <v>3</v>
      </c>
      <c r="B175" s="125" t="s">
        <v>156</v>
      </c>
      <c r="C175" s="125"/>
      <c r="D175" s="125"/>
      <c r="E175" s="125"/>
      <c r="F175" s="125"/>
      <c r="G175" s="125"/>
      <c r="H175" s="23">
        <f>I175/$G$196</f>
        <v>0.16001741722136459</v>
      </c>
      <c r="I175" s="73">
        <f>I102</f>
        <v>779.01336363636358</v>
      </c>
    </row>
    <row r="176" spans="1:10" s="28" customFormat="1" ht="15" customHeight="1" x14ac:dyDescent="0.25">
      <c r="A176" s="126" t="s">
        <v>157</v>
      </c>
      <c r="B176" s="126"/>
      <c r="C176" s="126"/>
      <c r="D176" s="126"/>
      <c r="E176" s="126"/>
      <c r="F176" s="126"/>
      <c r="G176" s="126"/>
      <c r="H176" s="47">
        <f>H173+H174+H175</f>
        <v>0.86750000000000016</v>
      </c>
      <c r="I176" s="48">
        <f>SUM(I173:I175)</f>
        <v>4223.2533476006975</v>
      </c>
      <c r="J176" s="35"/>
    </row>
    <row r="177" spans="1:11" ht="4.5" customHeight="1" x14ac:dyDescent="0.25"/>
    <row r="178" spans="1:11" ht="11.25" customHeight="1" x14ac:dyDescent="0.25">
      <c r="A178" s="124" t="s">
        <v>101</v>
      </c>
      <c r="B178" s="124"/>
      <c r="C178" s="124"/>
      <c r="D178" s="124"/>
      <c r="E178" s="124"/>
      <c r="F178" s="124"/>
      <c r="G178" s="124"/>
      <c r="H178" s="124"/>
      <c r="I178" s="124"/>
    </row>
    <row r="179" spans="1:11" ht="15" customHeight="1" x14ac:dyDescent="0.25">
      <c r="A179" s="17">
        <v>1</v>
      </c>
      <c r="B179" s="125" t="s">
        <v>158</v>
      </c>
      <c r="C179" s="125"/>
      <c r="D179" s="125"/>
      <c r="E179" s="125"/>
      <c r="F179" s="125"/>
      <c r="G179" s="125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5" t="s">
        <v>159</v>
      </c>
      <c r="C180" s="125"/>
      <c r="D180" s="125"/>
      <c r="E180" s="125"/>
      <c r="F180" s="125"/>
      <c r="G180" s="125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5" t="s">
        <v>160</v>
      </c>
      <c r="C181" s="125"/>
      <c r="D181" s="125"/>
      <c r="E181" s="125"/>
      <c r="F181" s="125"/>
      <c r="G181" s="125"/>
      <c r="H181" s="23">
        <f>I181/$G$196</f>
        <v>0</v>
      </c>
      <c r="I181" s="24">
        <f>I141</f>
        <v>0</v>
      </c>
    </row>
    <row r="182" spans="1:11" ht="15" customHeight="1" x14ac:dyDescent="0.25">
      <c r="A182" s="126" t="s">
        <v>161</v>
      </c>
      <c r="B182" s="126"/>
      <c r="C182" s="126"/>
      <c r="D182" s="126"/>
      <c r="E182" s="126"/>
      <c r="F182" s="126"/>
      <c r="G182" s="126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4" t="s">
        <v>124</v>
      </c>
      <c r="B184" s="124"/>
      <c r="C184" s="124"/>
      <c r="D184" s="124"/>
      <c r="E184" s="124"/>
      <c r="F184" s="124"/>
      <c r="G184" s="124"/>
      <c r="H184" s="124"/>
      <c r="I184" s="124"/>
    </row>
    <row r="185" spans="1:11" ht="15" customHeight="1" x14ac:dyDescent="0.25">
      <c r="A185" s="17">
        <v>1</v>
      </c>
      <c r="B185" s="125" t="s">
        <v>162</v>
      </c>
      <c r="C185" s="125"/>
      <c r="D185" s="125"/>
      <c r="E185" s="125"/>
      <c r="F185" s="125"/>
      <c r="G185" s="125"/>
      <c r="H185" s="23">
        <f>I185/$G$196</f>
        <v>0.13250000000000003</v>
      </c>
      <c r="I185" s="24">
        <f>I156</f>
        <v>645.05022312056769</v>
      </c>
    </row>
    <row r="186" spans="1:11" ht="15" customHeight="1" x14ac:dyDescent="0.25">
      <c r="A186" s="126" t="s">
        <v>163</v>
      </c>
      <c r="B186" s="126"/>
      <c r="C186" s="126"/>
      <c r="D186" s="126"/>
      <c r="E186" s="126"/>
      <c r="F186" s="126"/>
      <c r="G186" s="126"/>
      <c r="H186" s="47">
        <f>H185</f>
        <v>0.13250000000000003</v>
      </c>
      <c r="I186" s="48">
        <f>I156</f>
        <v>645.05022312056769</v>
      </c>
      <c r="K186" s="41"/>
    </row>
    <row r="187" spans="1:11" ht="4.5" customHeight="1" x14ac:dyDescent="0.25"/>
    <row r="188" spans="1:11" ht="11.25" customHeight="1" x14ac:dyDescent="0.25">
      <c r="A188" s="127" t="s">
        <v>184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1" t="s">
        <v>200</v>
      </c>
      <c r="B190" s="182"/>
      <c r="C190" s="182"/>
      <c r="D190" s="182"/>
      <c r="E190" s="182"/>
      <c r="F190" s="182"/>
      <c r="G190" s="182"/>
      <c r="H190" s="183"/>
      <c r="I190" s="92">
        <f>I123*H196</f>
        <v>0</v>
      </c>
    </row>
    <row r="191" spans="1:11" ht="4.5" customHeight="1" x14ac:dyDescent="0.25">
      <c r="A191" s="91"/>
      <c r="B191" s="91"/>
      <c r="C191" s="91"/>
      <c r="D191" s="91"/>
      <c r="E191" s="91"/>
      <c r="F191" s="91"/>
      <c r="G191" s="102"/>
      <c r="H191" s="102"/>
      <c r="I191" s="102"/>
    </row>
    <row r="192" spans="1:11" ht="40.5" customHeight="1" x14ac:dyDescent="0.25">
      <c r="A192" s="127" t="s">
        <v>182</v>
      </c>
      <c r="B192" s="127"/>
      <c r="C192" s="127"/>
      <c r="D192" s="127"/>
      <c r="E192" s="127"/>
      <c r="F192" s="181"/>
      <c r="G192" s="184" t="s">
        <v>186</v>
      </c>
      <c r="H192" s="185"/>
      <c r="I192" s="186"/>
    </row>
    <row r="193" spans="1:9" ht="11.25" customHeight="1" x14ac:dyDescent="0.25">
      <c r="A193" s="127"/>
      <c r="B193" s="127"/>
      <c r="C193" s="127"/>
      <c r="D193" s="127"/>
      <c r="E193" s="127"/>
      <c r="F193" s="127"/>
      <c r="G193" s="103"/>
      <c r="H193" s="104"/>
      <c r="I193" s="105">
        <f>((H70+H76+H77+H82+H83+H84)+((H70+H76+H77+H82+H83+H84)*H66))*I46*H196</f>
        <v>741.70402756311273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88" t="s">
        <v>183</v>
      </c>
      <c r="B195" s="189"/>
      <c r="C195" s="189"/>
      <c r="D195" s="189"/>
      <c r="E195" s="189"/>
      <c r="F195" s="190"/>
      <c r="G195" s="79" t="s">
        <v>164</v>
      </c>
      <c r="H195" s="79" t="s">
        <v>165</v>
      </c>
      <c r="I195" s="79" t="s">
        <v>166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6">
        <f>I176+I182+I186</f>
        <v>4868.3035707212648</v>
      </c>
      <c r="H196" s="78">
        <f>IF(D6="12x36",2,1)</f>
        <v>1</v>
      </c>
      <c r="I196" s="87">
        <f>G196*H196</f>
        <v>4868.3035707212648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K7" sqref="K7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03" t="s">
        <v>208</v>
      </c>
      <c r="B1" s="204"/>
      <c r="C1" s="204"/>
      <c r="D1" s="205"/>
    </row>
    <row r="2" spans="1:4" ht="34.5" customHeight="1" x14ac:dyDescent="0.25">
      <c r="A2" s="200" t="s">
        <v>209</v>
      </c>
      <c r="B2" s="201"/>
      <c r="C2" s="201"/>
      <c r="D2" s="202"/>
    </row>
    <row r="3" spans="1:4" ht="30" x14ac:dyDescent="0.25">
      <c r="A3" s="101" t="s">
        <v>211</v>
      </c>
      <c r="B3" s="101" t="s">
        <v>197</v>
      </c>
      <c r="C3" s="101" t="s">
        <v>198</v>
      </c>
      <c r="D3" s="101" t="s">
        <v>199</v>
      </c>
    </row>
    <row r="4" spans="1:4" x14ac:dyDescent="0.25">
      <c r="A4" s="98"/>
      <c r="B4" s="96"/>
      <c r="C4" s="93"/>
      <c r="D4" s="93"/>
    </row>
    <row r="5" spans="1:4" x14ac:dyDescent="0.25">
      <c r="A5" s="99"/>
      <c r="B5" s="97"/>
      <c r="C5" s="94"/>
      <c r="D5" s="94"/>
    </row>
    <row r="6" spans="1:4" x14ac:dyDescent="0.25">
      <c r="A6" s="98"/>
      <c r="B6" s="96"/>
      <c r="C6" s="93"/>
      <c r="D6" s="93"/>
    </row>
    <row r="7" spans="1:4" x14ac:dyDescent="0.25">
      <c r="A7" s="98"/>
      <c r="B7" s="96"/>
      <c r="C7" s="93"/>
      <c r="D7" s="93"/>
    </row>
    <row r="8" spans="1:4" x14ac:dyDescent="0.25">
      <c r="A8" s="98"/>
      <c r="B8" s="96"/>
      <c r="C8" s="93"/>
      <c r="D8" s="93"/>
    </row>
    <row r="9" spans="1:4" x14ac:dyDescent="0.25">
      <c r="A9" s="98"/>
      <c r="B9" s="96"/>
      <c r="C9" s="93"/>
      <c r="D9" s="93"/>
    </row>
    <row r="10" spans="1:4" x14ac:dyDescent="0.25">
      <c r="A10" s="98"/>
      <c r="B10" s="96"/>
      <c r="C10" s="93"/>
      <c r="D10" s="93"/>
    </row>
    <row r="11" spans="1:4" x14ac:dyDescent="0.25">
      <c r="A11" s="98"/>
      <c r="B11" s="96"/>
      <c r="C11" s="93"/>
      <c r="D11" s="93"/>
    </row>
    <row r="12" spans="1:4" x14ac:dyDescent="0.25">
      <c r="A12" s="98"/>
      <c r="B12" s="96"/>
      <c r="C12" s="93"/>
      <c r="D12" s="93"/>
    </row>
    <row r="13" spans="1:4" x14ac:dyDescent="0.25">
      <c r="A13" s="98"/>
      <c r="B13" s="96"/>
      <c r="C13" s="93"/>
      <c r="D13" s="93"/>
    </row>
    <row r="14" spans="1:4" x14ac:dyDescent="0.25">
      <c r="A14" s="98"/>
      <c r="B14" s="96"/>
      <c r="C14" s="93"/>
      <c r="D14" s="93"/>
    </row>
    <row r="15" spans="1:4" x14ac:dyDescent="0.25">
      <c r="A15" s="98"/>
      <c r="B15" s="96"/>
      <c r="C15" s="93"/>
      <c r="D15" s="93"/>
    </row>
    <row r="16" spans="1:4" x14ac:dyDescent="0.25">
      <c r="A16" s="98"/>
      <c r="B16" s="96"/>
      <c r="C16" s="93"/>
      <c r="D16" s="93"/>
    </row>
    <row r="17" spans="1:4" x14ac:dyDescent="0.25">
      <c r="A17" s="98"/>
      <c r="B17" s="96"/>
      <c r="C17" s="93"/>
      <c r="D17" s="93"/>
    </row>
    <row r="18" spans="1:4" x14ac:dyDescent="0.25">
      <c r="A18" s="98"/>
      <c r="B18" s="96"/>
      <c r="C18" s="93"/>
      <c r="D18" s="93"/>
    </row>
    <row r="19" spans="1:4" x14ac:dyDescent="0.25">
      <c r="A19" s="98"/>
      <c r="B19" s="96"/>
      <c r="C19" s="93"/>
      <c r="D19" s="93"/>
    </row>
    <row r="20" spans="1:4" x14ac:dyDescent="0.25">
      <c r="A20" s="98"/>
      <c r="B20" s="96"/>
      <c r="C20" s="93"/>
      <c r="D20" s="93"/>
    </row>
    <row r="21" spans="1:4" x14ac:dyDescent="0.25">
      <c r="A21" s="98"/>
      <c r="B21" s="96"/>
      <c r="C21" s="93"/>
      <c r="D21" s="93"/>
    </row>
    <row r="22" spans="1:4" x14ac:dyDescent="0.25">
      <c r="A22" s="98"/>
      <c r="B22" s="96"/>
      <c r="C22" s="93"/>
      <c r="D22" s="93"/>
    </row>
    <row r="23" spans="1:4" x14ac:dyDescent="0.25">
      <c r="A23" s="98"/>
      <c r="B23" s="96"/>
      <c r="C23" s="93"/>
      <c r="D23" s="93"/>
    </row>
    <row r="24" spans="1:4" x14ac:dyDescent="0.25">
      <c r="A24" s="98"/>
      <c r="B24" s="96"/>
      <c r="C24" s="93"/>
      <c r="D24" s="93"/>
    </row>
    <row r="25" spans="1:4" x14ac:dyDescent="0.25">
      <c r="A25" s="98"/>
      <c r="B25" s="96"/>
      <c r="C25" s="93"/>
      <c r="D25" s="93"/>
    </row>
    <row r="26" spans="1:4" x14ac:dyDescent="0.25">
      <c r="A26" s="98"/>
      <c r="B26" s="96"/>
      <c r="C26" s="93"/>
      <c r="D26" s="93"/>
    </row>
    <row r="27" spans="1:4" x14ac:dyDescent="0.25">
      <c r="A27" s="98"/>
      <c r="B27" s="96"/>
      <c r="C27" s="93"/>
      <c r="D27" s="93"/>
    </row>
    <row r="28" spans="1:4" x14ac:dyDescent="0.25">
      <c r="A28" s="98"/>
      <c r="B28" s="96"/>
      <c r="C28" s="93"/>
      <c r="D28" s="93"/>
    </row>
    <row r="29" spans="1:4" x14ac:dyDescent="0.25">
      <c r="A29" s="98"/>
      <c r="B29" s="96"/>
      <c r="C29" s="93"/>
      <c r="D29" s="93"/>
    </row>
    <row r="30" spans="1:4" x14ac:dyDescent="0.25">
      <c r="A30" s="98"/>
      <c r="B30" s="96"/>
      <c r="C30" s="93"/>
      <c r="D30" s="93"/>
    </row>
    <row r="31" spans="1:4" x14ac:dyDescent="0.25">
      <c r="A31" s="98"/>
      <c r="B31" s="96"/>
      <c r="C31" s="93"/>
      <c r="D31" s="93"/>
    </row>
    <row r="32" spans="1:4" x14ac:dyDescent="0.25">
      <c r="A32" s="98"/>
      <c r="B32" s="96"/>
      <c r="C32" s="93"/>
      <c r="D32" s="93"/>
    </row>
    <row r="33" spans="1:4" x14ac:dyDescent="0.25">
      <c r="A33" s="98"/>
      <c r="B33" s="96"/>
      <c r="C33" s="93"/>
      <c r="D33" s="95"/>
    </row>
    <row r="34" spans="1:4" ht="6" customHeight="1" x14ac:dyDescent="0.25">
      <c r="A34" s="196"/>
      <c r="B34" s="197"/>
      <c r="C34" s="197"/>
      <c r="D34" s="197"/>
    </row>
    <row r="35" spans="1:4" ht="27.75" customHeight="1" x14ac:dyDescent="0.25">
      <c r="A35" s="198" t="s">
        <v>192</v>
      </c>
      <c r="B35" s="199"/>
      <c r="C35" s="199"/>
      <c r="D35" s="100">
        <f>SUM(D4:D33)</f>
        <v>0</v>
      </c>
    </row>
    <row r="36" spans="1:4" ht="6.75" customHeight="1" x14ac:dyDescent="0.25">
      <c r="A36" s="196"/>
      <c r="B36" s="197"/>
      <c r="C36" s="197"/>
      <c r="D36" s="197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9"/>
  <sheetViews>
    <sheetView view="pageBreakPreview" zoomScaleNormal="100" workbookViewId="0">
      <selection activeCell="B25" sqref="B25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31" style="74" customWidth="1"/>
    <col min="6" max="6" width="16.140625" style="74" customWidth="1"/>
    <col min="7" max="7" width="12.855468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2" width="8.42578125" style="74"/>
    <col min="13" max="13" width="13.28515625" style="74" bestFit="1" customWidth="1"/>
    <col min="14" max="16384" width="8.42578125" style="74"/>
  </cols>
  <sheetData>
    <row r="1" spans="1:13" ht="76.5" customHeight="1" x14ac:dyDescent="0.25">
      <c r="A1" s="82" t="s">
        <v>167</v>
      </c>
      <c r="B1" s="82" t="s">
        <v>168</v>
      </c>
      <c r="C1" s="81" t="s">
        <v>169</v>
      </c>
      <c r="D1" s="81" t="s">
        <v>170</v>
      </c>
      <c r="E1" s="83" t="s">
        <v>171</v>
      </c>
      <c r="F1" s="83" t="s">
        <v>201</v>
      </c>
      <c r="G1" s="83" t="s">
        <v>202</v>
      </c>
      <c r="H1" s="84" t="s">
        <v>203</v>
      </c>
      <c r="I1" s="85" t="s">
        <v>204</v>
      </c>
      <c r="J1" s="85" t="s">
        <v>181</v>
      </c>
      <c r="K1" s="84" t="s">
        <v>210</v>
      </c>
    </row>
    <row r="2" spans="1:13" x14ac:dyDescent="0.25">
      <c r="A2" s="113" t="s">
        <v>213</v>
      </c>
      <c r="B2" s="113" t="s">
        <v>214</v>
      </c>
      <c r="C2" s="80" t="s">
        <v>223</v>
      </c>
      <c r="D2" s="114" t="s">
        <v>218</v>
      </c>
      <c r="E2" s="114">
        <v>4</v>
      </c>
      <c r="F2" s="115">
        <f t="shared" ref="F2:F4" ca="1" si="0">OFFSET(INDIRECT(SUBSTITUTE(_xlfn.FORMULATEXT(J2),"=","")), -6, 0)</f>
        <v>0</v>
      </c>
      <c r="G2" s="116">
        <f t="shared" ref="G2:G4" ca="1" si="1">F2*E2</f>
        <v>0</v>
      </c>
      <c r="H2" s="117">
        <f t="shared" ref="H2:H4" ca="1" si="2">OFFSET(INDIRECT(SUBSTITUTE(_xlfn.FORMULATEXT(J2),"=","")), -3, 0)</f>
        <v>865.32136549029826</v>
      </c>
      <c r="I2" s="117">
        <f ca="1">H2*E2</f>
        <v>3461.2854619611931</v>
      </c>
      <c r="J2" s="118">
        <f>'Limpeza 40h seg-sex'!I196</f>
        <v>5530.0211468911666</v>
      </c>
      <c r="K2" s="118">
        <f>E2*J2</f>
        <v>22120.084587564666</v>
      </c>
    </row>
    <row r="3" spans="1:13" x14ac:dyDescent="0.25">
      <c r="A3" s="113" t="s">
        <v>213</v>
      </c>
      <c r="B3" s="113" t="s">
        <v>214</v>
      </c>
      <c r="C3" s="80" t="s">
        <v>223</v>
      </c>
      <c r="D3" s="80" t="s">
        <v>224</v>
      </c>
      <c r="E3" s="122">
        <v>2</v>
      </c>
      <c r="F3" s="115">
        <f>'Limpeza sab'!I190</f>
        <v>0</v>
      </c>
      <c r="G3" s="116">
        <f t="shared" ref="G3" si="3">F3*E3</f>
        <v>0</v>
      </c>
      <c r="H3" s="117">
        <f>'Limpeza sab'!I193</f>
        <v>69.22570923922386</v>
      </c>
      <c r="I3" s="117">
        <f>H3*E3</f>
        <v>138.45141847844772</v>
      </c>
      <c r="J3" s="118">
        <f>'Limpeza sab'!I196</f>
        <v>563.98827388385826</v>
      </c>
      <c r="K3" s="118">
        <f>E3*J3</f>
        <v>1127.9765477677165</v>
      </c>
      <c r="M3" s="123"/>
    </row>
    <row r="4" spans="1:13" x14ac:dyDescent="0.25">
      <c r="A4" s="113" t="s">
        <v>216</v>
      </c>
      <c r="B4" s="113" t="s">
        <v>214</v>
      </c>
      <c r="C4" s="80" t="s">
        <v>223</v>
      </c>
      <c r="D4" s="114" t="s">
        <v>218</v>
      </c>
      <c r="E4" s="119">
        <v>1</v>
      </c>
      <c r="F4" s="115">
        <f t="shared" ca="1" si="0"/>
        <v>0</v>
      </c>
      <c r="G4" s="116">
        <f t="shared" ca="1" si="1"/>
        <v>0</v>
      </c>
      <c r="H4" s="117">
        <f t="shared" ca="1" si="2"/>
        <v>741.70402756311273</v>
      </c>
      <c r="I4" s="117">
        <f t="shared" ref="I4" ca="1" si="4">H4*E4</f>
        <v>741.70402756311273</v>
      </c>
      <c r="J4" s="120">
        <f>Jardinagem!I196</f>
        <v>4868.3035707212648</v>
      </c>
      <c r="K4" s="120">
        <f t="shared" ref="K4" si="5">E4*J4</f>
        <v>4868.3035707212648</v>
      </c>
    </row>
    <row r="5" spans="1:13" ht="6" customHeight="1" x14ac:dyDescent="0.25">
      <c r="A5" s="209"/>
      <c r="B5" s="210"/>
      <c r="C5" s="210"/>
      <c r="D5" s="210"/>
      <c r="E5" s="210"/>
      <c r="F5" s="210"/>
      <c r="G5" s="210"/>
      <c r="H5" s="210"/>
      <c r="I5" s="210"/>
      <c r="J5" s="210"/>
      <c r="K5" s="211"/>
    </row>
    <row r="6" spans="1:13" ht="63" customHeight="1" x14ac:dyDescent="0.25">
      <c r="A6" s="198" t="s">
        <v>196</v>
      </c>
      <c r="B6" s="199"/>
      <c r="C6" s="199"/>
      <c r="D6" s="213"/>
      <c r="E6" s="112">
        <f>SUM(E2:E4)</f>
        <v>7</v>
      </c>
      <c r="F6" s="108" t="s">
        <v>192</v>
      </c>
      <c r="G6" s="109">
        <f ca="1">SUM(G2:G4)</f>
        <v>0</v>
      </c>
      <c r="H6" s="108" t="s">
        <v>193</v>
      </c>
      <c r="I6" s="109">
        <f ca="1">SUM(I2:I4)</f>
        <v>4341.4409080027535</v>
      </c>
      <c r="J6" s="110" t="s">
        <v>194</v>
      </c>
      <c r="K6" s="111">
        <f ca="1">I6/K8</f>
        <v>0.15440975223471942</v>
      </c>
      <c r="M6" s="123"/>
    </row>
    <row r="7" spans="1:13" ht="6" customHeight="1" x14ac:dyDescent="0.25">
      <c r="A7" s="206"/>
      <c r="B7" s="207"/>
      <c r="C7" s="207"/>
      <c r="D7" s="207"/>
      <c r="E7" s="207"/>
      <c r="F7" s="207"/>
      <c r="G7" s="207"/>
      <c r="H7" s="207"/>
      <c r="I7" s="207"/>
      <c r="J7" s="207"/>
      <c r="K7" s="208"/>
    </row>
    <row r="8" spans="1:13" ht="26.45" customHeight="1" x14ac:dyDescent="0.25">
      <c r="A8" s="214" t="s">
        <v>195</v>
      </c>
      <c r="B8" s="215"/>
      <c r="C8" s="215"/>
      <c r="D8" s="215"/>
      <c r="E8" s="215"/>
      <c r="F8" s="215"/>
      <c r="G8" s="215"/>
      <c r="H8" s="215"/>
      <c r="I8" s="215"/>
      <c r="J8" s="216"/>
      <c r="K8" s="88">
        <f>SUM(K2:K4)</f>
        <v>28116.36470605365</v>
      </c>
      <c r="M8" s="123"/>
    </row>
    <row r="9" spans="1:13" ht="6" customHeight="1" x14ac:dyDescent="0.25">
      <c r="A9" s="196"/>
      <c r="B9" s="197"/>
      <c r="C9" s="197"/>
      <c r="D9" s="197"/>
      <c r="E9" s="197"/>
      <c r="F9" s="197"/>
      <c r="G9" s="197"/>
      <c r="H9" s="197"/>
      <c r="I9" s="197"/>
      <c r="J9" s="197"/>
      <c r="K9" s="212"/>
    </row>
  </sheetData>
  <mergeCells count="5">
    <mergeCell ref="A7:K7"/>
    <mergeCell ref="A5:K5"/>
    <mergeCell ref="A9:K9"/>
    <mergeCell ref="A6:D6"/>
    <mergeCell ref="A8:J8"/>
  </mergeCells>
  <pageMargins left="0.51180555555555596" right="0.51180555555555596" top="0.78749999999999998" bottom="0.78749999999999998" header="0.511811023622047" footer="0.511811023622047"/>
  <pageSetup paperSize="9" scale="43" orientation="portrait" horizontalDpi="300" verticalDpi="300" r:id="rId1"/>
  <ignoredErrors>
    <ignoredError sqref="K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Limpeza 40h seg-sex</vt:lpstr>
      <vt:lpstr>Limpeza sab</vt:lpstr>
      <vt:lpstr>Jardinagem</vt:lpstr>
      <vt:lpstr>Materiais Equipamentos</vt:lpstr>
      <vt:lpstr>Resumo</vt:lpstr>
      <vt:lpstr>Jardinagem!Area_de_impressao</vt:lpstr>
      <vt:lpstr>'Limpeza 40h seg-sex'!Area_de_impressao</vt:lpstr>
      <vt:lpstr>'Limpeza sab'!Area_de_impressao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2</cp:revision>
  <cp:lastPrinted>2026-04-29T16:54:36Z</cp:lastPrinted>
  <dcterms:created xsi:type="dcterms:W3CDTF">2019-04-12T20:03:09Z</dcterms:created>
  <dcterms:modified xsi:type="dcterms:W3CDTF">2026-06-26T19:45:26Z</dcterms:modified>
  <dc:language>pt-BR</dc:language>
</cp:coreProperties>
</file>