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194 2026\"/>
    </mc:Choice>
  </mc:AlternateContent>
  <xr:revisionPtr revIDLastSave="0" documentId="13_ncr:1_{554E13D7-B111-4874-957C-B942B5C0C102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Nutricionista seg-sex" sheetId="11" r:id="rId1"/>
    <sheet name="Nutricionista sáb-dom-fer" sheetId="12" r:id="rId2"/>
    <sheet name="Resumo" sheetId="3" r:id="rId3"/>
  </sheets>
  <externalReferences>
    <externalReference r:id="rId4"/>
    <externalReference r:id="rId5"/>
  </externalReferences>
  <definedNames>
    <definedName name="_xlnm.Print_Area" localSheetId="1">'Nutricionista sáb-dom-fer'!$A$1:$I$196</definedName>
    <definedName name="_xlnm.Print_Area" localSheetId="0">'Nutricionista seg-sex'!$A$1:$I$196</definedName>
    <definedName name="Auxiliar" localSheetId="1">#REF!</definedName>
    <definedName name="Auxiliar" localSheetId="0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>#REF!</definedName>
    <definedName name="ecwece4c" localSheetId="1">#REF!</definedName>
    <definedName name="ecwece4c" localSheetId="0">#REF!</definedName>
    <definedName name="ecwece4c">#REF!</definedName>
    <definedName name="MOMB4">'[1]SERVENTE MANUTENCAO'!$I$144</definedName>
    <definedName name="MONA1" localSheetId="1">#REF!</definedName>
    <definedName name="MONA1" localSheetId="0">#REF!</definedName>
    <definedName name="MONA1">#REF!</definedName>
    <definedName name="MONA2" localSheetId="1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0">#REF!</definedName>
    <definedName name="MONA5">#REF!</definedName>
    <definedName name="MONA6" localSheetId="1">#REF!</definedName>
    <definedName name="MONA6" localSheetId="0">#REF!</definedName>
    <definedName name="MONA6">#REF!</definedName>
    <definedName name="MONA7" localSheetId="1">#REF!</definedName>
    <definedName name="MONA7" localSheetId="0">#REF!</definedName>
    <definedName name="MONA7">#REF!</definedName>
    <definedName name="MONA8">[2]MECANICO_REFRIGERACAO!$I$138</definedName>
    <definedName name="MONB1" localSheetId="1">#REF!</definedName>
    <definedName name="MONB1" localSheetId="0">#REF!</definedName>
    <definedName name="MONB1">#REF!</definedName>
    <definedName name="MONB2" localSheetId="1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0">#REF!</definedName>
    <definedName name="MONB5">#REF!</definedName>
    <definedName name="MONB6" localSheetId="1">#REF!</definedName>
    <definedName name="MONB6" localSheetId="0">#REF!</definedName>
    <definedName name="MONB6">#REF!</definedName>
    <definedName name="MONB7" localSheetId="1">#REF!</definedName>
    <definedName name="MONB7" localSheetId="0">#REF!</definedName>
    <definedName name="MONB7">#REF!</definedName>
    <definedName name="MONB8">[2]MECANICO_REFRIGERACAO!$I$144</definedName>
    <definedName name="MONC1" localSheetId="1">#REF!</definedName>
    <definedName name="MONC1" localSheetId="0">#REF!</definedName>
    <definedName name="MONC1">#REF!</definedName>
    <definedName name="MONC2" localSheetId="1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0">#REF!</definedName>
    <definedName name="MONC5">#REF!</definedName>
    <definedName name="MONC6" localSheetId="1">#REF!</definedName>
    <definedName name="MONC6" localSheetId="0">#REF!</definedName>
    <definedName name="MONC6">#REF!</definedName>
    <definedName name="MONC7" localSheetId="1">#REF!</definedName>
    <definedName name="MONC7" localSheetId="0">#REF!</definedName>
    <definedName name="MONC7">#REF!</definedName>
    <definedName name="MONC8">[2]MECANICO_REFRIGERACAO!$I$148</definedName>
    <definedName name="mont" localSheetId="1">#REF!</definedName>
    <definedName name="mont" localSheetId="0">#REF!</definedName>
    <definedName name="mont">#REF!</definedName>
    <definedName name="MONTANTEA" localSheetId="1">#REF!</definedName>
    <definedName name="MONTANTEA" localSheetId="0">#REF!</definedName>
    <definedName name="MONTANTEA">#REF!</definedName>
    <definedName name="MONTANTEA1" localSheetId="1">#REF!</definedName>
    <definedName name="MONTANTEA1" localSheetId="0">#REF!</definedName>
    <definedName name="MONTANTEA1">#REF!</definedName>
    <definedName name="MONTANTEA2" localSheetId="1">#REF!</definedName>
    <definedName name="MONTANTEA2" localSheetId="0">#REF!</definedName>
    <definedName name="MONTANTEA2">#REF!</definedName>
    <definedName name="MONTANTEB" localSheetId="1">#REF!</definedName>
    <definedName name="MONTANTEB" localSheetId="0">#REF!</definedName>
    <definedName name="MONTANTEB">#REF!</definedName>
    <definedName name="MONTANTEB1" localSheetId="1">#REF!</definedName>
    <definedName name="MONTANTEB1" localSheetId="0">#REF!</definedName>
    <definedName name="MONTANTEB1">#REF!</definedName>
    <definedName name="MONTANTEB2" localSheetId="1">#REF!</definedName>
    <definedName name="MONTANTEB2" localSheetId="0">#REF!</definedName>
    <definedName name="MONTANTEB2">#REF!</definedName>
    <definedName name="MONTANTEC" localSheetId="1">#REF!</definedName>
    <definedName name="MONTANTEC" localSheetId="0">#REF!</definedName>
    <definedName name="MONTANTEC">#REF!</definedName>
    <definedName name="MONTANTEC1" localSheetId="1">#REF!</definedName>
    <definedName name="MONTANTEC1" localSheetId="0">#REF!</definedName>
    <definedName name="MONTANTEC1">#REF!</definedName>
    <definedName name="MONTANTEC2" localSheetId="1">#REF!</definedName>
    <definedName name="MONTANTEC2" localSheetId="0">#REF!</definedName>
    <definedName name="MONTANTEC2">#REF!</definedName>
    <definedName name="ok" localSheetId="1">#REF!</definedName>
    <definedName name="ok" localSheetId="0">#REF!</definedName>
    <definedName name="ok">#REF!</definedName>
    <definedName name="REMUNERACAO1" localSheetId="1">#REF!</definedName>
    <definedName name="REMUNERACAO1" localSheetId="0">#REF!</definedName>
    <definedName name="REMUNERACAO1">#REF!</definedName>
    <definedName name="REMUNERACAO2" localSheetId="1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0">#REF!</definedName>
    <definedName name="REMUNERACAO5">#REF!</definedName>
    <definedName name="REMUNERACAO6" localSheetId="1">#REF!</definedName>
    <definedName name="REMUNERACAO6" localSheetId="0">#REF!</definedName>
    <definedName name="REMUNERACAO6">#REF!</definedName>
    <definedName name="REMUNERACAO7" localSheetId="1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0">#REF!</definedName>
    <definedName name="TOTAL_MONT_A">#REF!</definedName>
    <definedName name="TOTAL1" localSheetId="1">#REF!</definedName>
    <definedName name="TOTAL1" localSheetId="0">#REF!</definedName>
    <definedName name="TOTAL1">#REF!</definedName>
    <definedName name="TOTAL2" localSheetId="1">#REF!</definedName>
    <definedName name="TOTAL2" localSheetId="0">#REF!</definedName>
    <definedName name="TOTAL2">#REF!</definedName>
    <definedName name="VALE_TRANSPORTE" localSheetId="1">#REF!</definedName>
    <definedName name="VALE_TRANSPORTE" localSheetId="0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12" l="1"/>
  <c r="I155" i="11"/>
  <c r="I154" i="12"/>
  <c r="I154" i="11"/>
  <c r="I153" i="12"/>
  <c r="I153" i="11"/>
  <c r="I152" i="12"/>
  <c r="I152" i="11"/>
  <c r="I151" i="12"/>
  <c r="I151" i="11"/>
  <c r="I45" i="12" l="1"/>
  <c r="I45" i="11"/>
  <c r="H196" i="12" l="1"/>
  <c r="E164" i="12"/>
  <c r="H163" i="12"/>
  <c r="G163" i="12"/>
  <c r="F163" i="12"/>
  <c r="F162" i="12"/>
  <c r="F161" i="12"/>
  <c r="I137" i="12"/>
  <c r="F130" i="12"/>
  <c r="I123" i="12"/>
  <c r="I190" i="12" s="1"/>
  <c r="G114" i="12"/>
  <c r="C114" i="12"/>
  <c r="A114" i="12"/>
  <c r="H113" i="12"/>
  <c r="F112" i="12"/>
  <c r="G110" i="12"/>
  <c r="C110" i="12"/>
  <c r="A110" i="12"/>
  <c r="G106" i="12"/>
  <c r="C106" i="12"/>
  <c r="A106" i="12"/>
  <c r="I101" i="12"/>
  <c r="I100" i="12"/>
  <c r="I99" i="12"/>
  <c r="I98" i="12"/>
  <c r="A95" i="12"/>
  <c r="H85" i="12"/>
  <c r="H78" i="12"/>
  <c r="H66" i="12"/>
  <c r="H88" i="12" s="1"/>
  <c r="H89" i="12" s="1"/>
  <c r="I43" i="12"/>
  <c r="I42" i="12"/>
  <c r="I41" i="12"/>
  <c r="I40" i="12"/>
  <c r="I39" i="12"/>
  <c r="A39" i="12"/>
  <c r="G11" i="12"/>
  <c r="A6" i="12"/>
  <c r="I5" i="12"/>
  <c r="I38" i="12" s="1"/>
  <c r="G5" i="12"/>
  <c r="E5" i="3"/>
  <c r="I180" i="12" l="1"/>
  <c r="H166" i="12"/>
  <c r="D163" i="12" s="1"/>
  <c r="E163" i="12" s="1"/>
  <c r="G166" i="12"/>
  <c r="D162" i="12" s="1"/>
  <c r="E162" i="12" s="1"/>
  <c r="A96" i="12"/>
  <c r="A97" i="12" s="1"/>
  <c r="A98" i="12" s="1"/>
  <c r="A40" i="12"/>
  <c r="A41" i="12" s="1"/>
  <c r="A42" i="12" s="1"/>
  <c r="A43" i="12" s="1"/>
  <c r="A44" i="12" s="1"/>
  <c r="A45" i="12" s="1"/>
  <c r="F106" i="12"/>
  <c r="I44" i="12"/>
  <c r="E110" i="12"/>
  <c r="F110" i="12" s="1"/>
  <c r="H110" i="12" s="1"/>
  <c r="I110" i="12" s="1"/>
  <c r="I95" i="12" s="1"/>
  <c r="E114" i="12"/>
  <c r="H106" i="12"/>
  <c r="E106" i="12"/>
  <c r="F114" i="12"/>
  <c r="H114" i="12" s="1"/>
  <c r="I114" i="12" s="1"/>
  <c r="I94" i="12" s="1"/>
  <c r="H91" i="12"/>
  <c r="I100" i="11"/>
  <c r="I99" i="11"/>
  <c r="F3" i="3"/>
  <c r="I46" i="12" l="1"/>
  <c r="H45" i="12" s="1"/>
  <c r="H43" i="12"/>
  <c r="I106" i="12"/>
  <c r="I97" i="12" s="1"/>
  <c r="I143" i="12" s="1"/>
  <c r="H44" i="12"/>
  <c r="H100" i="12"/>
  <c r="H95" i="12"/>
  <c r="H94" i="12"/>
  <c r="I88" i="12"/>
  <c r="I89" i="12" s="1"/>
  <c r="I70" i="12"/>
  <c r="I60" i="12"/>
  <c r="I77" i="12"/>
  <c r="I59" i="12"/>
  <c r="I76" i="12"/>
  <c r="I58" i="12"/>
  <c r="H41" i="12"/>
  <c r="I75" i="12"/>
  <c r="I65" i="12"/>
  <c r="H38" i="12"/>
  <c r="I61" i="12"/>
  <c r="H42" i="12"/>
  <c r="I84" i="12"/>
  <c r="I74" i="12"/>
  <c r="I64" i="12"/>
  <c r="I173" i="12"/>
  <c r="A145" i="12"/>
  <c r="H96" i="12"/>
  <c r="I83" i="12"/>
  <c r="I73" i="12"/>
  <c r="I63" i="12"/>
  <c r="H40" i="12"/>
  <c r="H99" i="12"/>
  <c r="I82" i="12"/>
  <c r="I72" i="12"/>
  <c r="I62" i="12"/>
  <c r="A132" i="12"/>
  <c r="I71" i="12"/>
  <c r="I193" i="12"/>
  <c r="H3" i="3" s="1"/>
  <c r="H101" i="12"/>
  <c r="H98" i="12"/>
  <c r="H39" i="12" l="1"/>
  <c r="H46" i="12" s="1"/>
  <c r="H97" i="12"/>
  <c r="I130" i="12"/>
  <c r="I102" i="12"/>
  <c r="G132" i="12" s="1"/>
  <c r="I66" i="12"/>
  <c r="I78" i="12"/>
  <c r="I85" i="12"/>
  <c r="F145" i="12"/>
  <c r="F132" i="12"/>
  <c r="H102" i="12"/>
  <c r="G3" i="3"/>
  <c r="I175" i="12" l="1"/>
  <c r="G145" i="12"/>
  <c r="D145" i="12"/>
  <c r="D132" i="12"/>
  <c r="H116" i="12"/>
  <c r="E145" i="12"/>
  <c r="E132" i="12"/>
  <c r="C132" i="12"/>
  <c r="I174" i="12"/>
  <c r="C145" i="12"/>
  <c r="I91" i="12"/>
  <c r="I116" i="12" s="1"/>
  <c r="A161" i="12" s="1"/>
  <c r="H132" i="12" l="1"/>
  <c r="I132" i="12" s="1"/>
  <c r="G130" i="12" s="1"/>
  <c r="I127" i="12" s="1"/>
  <c r="I179" i="12" s="1"/>
  <c r="I176" i="12"/>
  <c r="H145" i="12"/>
  <c r="I145" i="12" s="1"/>
  <c r="I3" i="3"/>
  <c r="H121" i="12" l="1"/>
  <c r="H123" i="12"/>
  <c r="H124" i="12"/>
  <c r="H125" i="12"/>
  <c r="H120" i="12"/>
  <c r="H126" i="12"/>
  <c r="H122" i="12"/>
  <c r="H136" i="12"/>
  <c r="G143" i="12"/>
  <c r="H135" i="12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H127" i="12" l="1"/>
  <c r="H137" i="12"/>
  <c r="I141" i="12"/>
  <c r="H140" i="12"/>
  <c r="H141" i="12" s="1"/>
  <c r="E106" i="11"/>
  <c r="E114" i="11"/>
  <c r="F114" i="11" s="1"/>
  <c r="H114" i="11" s="1"/>
  <c r="I114" i="11" s="1"/>
  <c r="I94" i="11" s="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H147" i="12" l="1"/>
  <c r="I181" i="12"/>
  <c r="I147" i="12"/>
  <c r="C161" i="12" s="1"/>
  <c r="D161" i="12" s="1"/>
  <c r="I106" i="11"/>
  <c r="I97" i="11" s="1"/>
  <c r="I130" i="11" s="1"/>
  <c r="I46" i="11"/>
  <c r="H153" i="12" l="1"/>
  <c r="H152" i="12"/>
  <c r="H155" i="12"/>
  <c r="H154" i="12"/>
  <c r="I182" i="12"/>
  <c r="I143" i="11"/>
  <c r="I102" i="11"/>
  <c r="I175" i="11" s="1"/>
  <c r="I193" i="11"/>
  <c r="H100" i="11"/>
  <c r="H99" i="11"/>
  <c r="I77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H2" i="3"/>
  <c r="I2" i="3" l="1"/>
  <c r="I5" i="3" s="1"/>
  <c r="I156" i="12"/>
  <c r="H151" i="12"/>
  <c r="H156" i="12" s="1"/>
  <c r="H169" i="12" s="1"/>
  <c r="G132" i="11"/>
  <c r="G145" i="11"/>
  <c r="H46" i="11"/>
  <c r="H102" i="11"/>
  <c r="I85" i="11"/>
  <c r="E145" i="11" s="1"/>
  <c r="I78" i="11"/>
  <c r="D145" i="11" s="1"/>
  <c r="I66" i="11"/>
  <c r="F145" i="11"/>
  <c r="I186" i="12" l="1"/>
  <c r="G196" i="12" s="1"/>
  <c r="I185" i="12"/>
  <c r="I169" i="12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85" i="12" l="1"/>
  <c r="H186" i="12" s="1"/>
  <c r="I196" i="12"/>
  <c r="J3" i="3" s="1"/>
  <c r="K3" i="3" s="1"/>
  <c r="H180" i="12"/>
  <c r="H179" i="12"/>
  <c r="H173" i="12"/>
  <c r="H175" i="12"/>
  <c r="H174" i="12"/>
  <c r="H181" i="12"/>
  <c r="H132" i="11"/>
  <c r="I132" i="11" s="1"/>
  <c r="H135" i="11"/>
  <c r="H136" i="11"/>
  <c r="I141" i="11"/>
  <c r="H176" i="12" l="1"/>
  <c r="H182" i="12"/>
  <c r="H120" i="11"/>
  <c r="H125" i="11"/>
  <c r="H122" i="11"/>
  <c r="H126" i="11"/>
  <c r="G130" i="11"/>
  <c r="H137" i="11"/>
  <c r="H124" i="11"/>
  <c r="I181" i="11"/>
  <c r="I123" i="11" l="1"/>
  <c r="I190" i="11" s="1"/>
  <c r="H121" i="11"/>
  <c r="F2" i="3"/>
  <c r="G2" i="3" l="1"/>
  <c r="G5" i="3" s="1"/>
  <c r="H123" i="11"/>
  <c r="H127" i="11" s="1"/>
  <c r="H147" i="11" s="1"/>
  <c r="I127" i="11"/>
  <c r="I179" i="11" s="1"/>
  <c r="I182" i="11" s="1"/>
  <c r="I147" i="11" l="1"/>
  <c r="C161" i="11" s="1"/>
  <c r="D161" i="11" s="1"/>
  <c r="H154" i="11" s="1"/>
  <c r="H151" i="11" l="1"/>
  <c r="H153" i="11"/>
  <c r="H155" i="11"/>
  <c r="H152" i="11"/>
  <c r="H156" i="11" l="1"/>
  <c r="H169" i="11" s="1"/>
  <c r="I156" i="11"/>
  <c r="I186" i="11" s="1"/>
  <c r="G196" i="11" s="1"/>
  <c r="I196" i="11" s="1"/>
  <c r="J2" i="3" s="1"/>
  <c r="K2" i="3" s="1"/>
  <c r="K7" i="3" s="1"/>
  <c r="K5" i="3" s="1"/>
  <c r="H181" i="11" l="1"/>
  <c r="H180" i="11"/>
  <c r="H174" i="11"/>
  <c r="H179" i="11"/>
  <c r="H173" i="11"/>
  <c r="I185" i="11"/>
  <c r="H185" i="11" s="1"/>
  <c r="H186" i="11" s="1"/>
  <c r="H175" i="11"/>
  <c r="I169" i="11"/>
  <c r="H182" i="11" l="1"/>
  <c r="H176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sharedStrings.xml><?xml version="1.0" encoding="utf-8"?>
<sst xmlns="http://schemas.openxmlformats.org/spreadsheetml/2006/main" count="560" uniqueCount="218">
  <si>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</si>
  <si>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</si>
  <si>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</si>
  <si>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</si>
  <si>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</si>
  <si>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</si>
  <si>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</si>
  <si>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</si>
  <si>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</si>
  <si>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</si>
  <si>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</si>
  <si>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</si>
  <si>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</si>
  <si>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</si>
  <si>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</si>
  <si>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</si>
  <si>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</si>
  <si>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</si>
  <si>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</si>
  <si>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</si>
  <si>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</si>
  <si>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</si>
  <si>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</si>
  <si>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</si>
  <si>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</si>
  <si>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</si>
  <si>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</si>
  <si>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</si>
  <si>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</si>
  <si>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</si>
  <si>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</si>
  <si>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</si>
  <si>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</si>
  <si>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</si>
  <si>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</si>
  <si>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</si>
  <si>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</si>
  <si>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</si>
  <si>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</si>
  <si>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</si>
  <si>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</si>
  <si>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</si>
  <si>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</si>
  <si>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</si>
  <si>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</si>
  <si>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</si>
  <si>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</si>
  <si>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</si>
  <si>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</si>
  <si>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</si>
  <si>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</si>
  <si>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</si>
  <si>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</si>
  <si>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</si>
  <si>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</si>
  <si>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</si>
  <si>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</si>
  <si>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</si>
  <si>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</si>
  <si>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</si>
  <si>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</si>
  <si>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</si>
  <si>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</si>
  <si>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</si>
  <si>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</si>
  <si>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</si>
  <si>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</si>
  <si>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</si>
  <si>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</si>
  <si>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</si>
  <si>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</si>
  <si>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</si>
  <si>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</si>
  <si>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</si>
  <si>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</si>
  <si>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</si>
  <si>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</si>
  <si>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</si>
  <si>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</si>
  <si>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</si>
  <si>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</si>
  <si>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</si>
  <si>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</si>
  <si>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</si>
  <si>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</si>
  <si>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</si>
  <si>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</si>
  <si>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</si>
  <si>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</si>
  <si>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</si>
  <si>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</si>
  <si>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</si>
  <si>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</si>
  <si>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</si>
  <si>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</si>
  <si>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</si>
  <si>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</si>
  <si>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</si>
  <si>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</si>
  <si>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</si>
  <si>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</si>
  <si>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</si>
  <si>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</si>
  <si>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</si>
  <si>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</si>
  <si>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</si>
  <si>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</si>
  <si>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</si>
  <si>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</si>
  <si>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</si>
  <si>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</si>
  <si>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</si>
  <si>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</si>
  <si>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</si>
  <si>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</si>
  <si>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</si>
  <si>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</si>
  <si>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</si>
  <si>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</si>
  <si>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</si>
  <si>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</si>
  <si>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</si>
  <si>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</si>
  <si>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</si>
  <si>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</si>
  <si>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</si>
  <si>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</si>
  <si>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</si>
  <si>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</si>
  <si>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</si>
  <si>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</si>
  <si>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</si>
  <si>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</si>
  <si>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</si>
  <si>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</si>
  <si>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</si>
  <si>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</si>
  <si>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</si>
  <si>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</si>
  <si>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</si>
  <si>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</si>
  <si>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</si>
  <si>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</si>
  <si>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</si>
  <si>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</si>
  <si>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</si>
  <si>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</si>
  <si>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</si>
  <si>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</si>
  <si>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</si>
  <si>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</si>
  <si>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</si>
  <si>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</si>
  <si>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</si>
  <si>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</si>
  <si>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</si>
  <si>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</si>
  <si>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</si>
  <si>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</si>
  <si>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</si>
  <si>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</si>
  <si>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</si>
  <si>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</si>
  <si>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</si>
  <si>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</si>
  <si>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</si>
  <si>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</si>
  <si>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</si>
  <si>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</si>
  <si>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</si>
  <si>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</si>
  <si>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</si>
  <si>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</si>
  <si>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</si>
  <si>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</si>
  <si>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</si>
  <si>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</si>
  <si>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</si>
  <si>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</si>
  <si>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</si>
  <si>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</si>
  <si>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</si>
  <si>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</si>
  <si>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</si>
  <si>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</si>
  <si>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</si>
  <si>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</si>
  <si>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</si>
  <si>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</si>
  <si>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</si>
  <si>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</si>
  <si>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</si>
  <si>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</si>
  <si>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</si>
  <si>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</si>
  <si>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</si>
  <si>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</si>
  <si>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</si>
  <si>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</si>
  <si>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</si>
  <si>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</si>
  <si>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</si>
  <si>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</si>
  <si>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</si>
  <si>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Porto Alegre</t>
  </si>
  <si>
    <t>30h semanais</t>
  </si>
  <si>
    <t>Seg-Sex</t>
  </si>
  <si>
    <t>12h semanais</t>
  </si>
  <si>
    <t>Sáb-Dom-Feriados</t>
  </si>
  <si>
    <t>Nutricionista Seg-Sex</t>
  </si>
  <si>
    <t>Nutricionista Sab-Dom-Fer</t>
  </si>
  <si>
    <t>Nutricionista Seg-Sex 6h diárias</t>
  </si>
  <si>
    <t>24/1203-0019271-3</t>
  </si>
  <si>
    <t>Adicional por responsabilidade técnica - cláusula 11ª da CCT</t>
  </si>
  <si>
    <t>RS005109/2025</t>
  </si>
  <si>
    <t>Nutricionista Sáb-Dom-Fer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</si>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</sst>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36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5" fillId="0" borderId="0" applyBorder="0" applyProtection="0"/>
    <xf numFmtId="0" fontId="25" fillId="0" borderId="0"/>
    <xf numFmtId="0" fontId="25" fillId="0" borderId="0"/>
    <xf numFmtId="0" fontId="25" fillId="0" borderId="0"/>
    <xf numFmtId="9" fontId="25" fillId="0" borderId="0" applyBorder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201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5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5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5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5" fillId="11" borderId="2" xfId="8" applyFill="1" applyBorder="1" applyAlignment="1">
      <alignment horizontal="center"/>
    </xf>
    <xf numFmtId="164" fontId="25" fillId="14" borderId="2" xfId="4" applyNumberFormat="1" applyFill="1" applyBorder="1"/>
    <xf numFmtId="164" fontId="25" fillId="14" borderId="1" xfId="4" applyNumberFormat="1" applyFill="1" applyBorder="1"/>
    <xf numFmtId="44" fontId="25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9" fontId="2" fillId="4" borderId="3" xfId="9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center" vertical="center" wrapText="1"/>
    </xf>
    <xf numFmtId="49" fontId="2" fillId="16" borderId="1" xfId="0" applyNumberFormat="1" applyFont="1" applyFill="1" applyBorder="1" applyAlignment="1">
      <alignment horizontal="center" vertical="center" wrapText="1"/>
    </xf>
    <xf numFmtId="49" fontId="13" fillId="16" borderId="1" xfId="0" applyNumberFormat="1" applyFont="1" applyFill="1" applyBorder="1" applyAlignment="1">
      <alignment horizontal="center" vertical="center" wrapText="1"/>
    </xf>
    <xf numFmtId="0" fontId="10" fillId="17" borderId="1" xfId="0" applyFont="1" applyFill="1" applyBorder="1" applyAlignment="1">
      <alignment horizontal="left" vertical="center" wrapText="1"/>
    </xf>
    <xf numFmtId="0" fontId="2" fillId="17" borderId="1" xfId="0" applyFont="1" applyFill="1" applyBorder="1" applyAlignment="1">
      <alignment horizontal="center" vertical="center" wrapText="1"/>
    </xf>
    <xf numFmtId="49" fontId="2" fillId="17" borderId="1" xfId="0" applyNumberFormat="1" applyFont="1" applyFill="1" applyBorder="1" applyAlignment="1">
      <alignment horizontal="center" vertical="center" wrapText="1"/>
    </xf>
    <xf numFmtId="49" fontId="13" fillId="17" borderId="5" xfId="0" applyNumberFormat="1" applyFont="1" applyFill="1" applyBorder="1" applyAlignment="1">
      <alignment horizontal="center" vertical="center" wrapText="1"/>
    </xf>
    <xf numFmtId="10" fontId="2" fillId="16" borderId="1" xfId="0" applyNumberFormat="1" applyFont="1" applyFill="1" applyBorder="1" applyAlignment="1">
      <alignment horizontal="center" vertical="center" wrapText="1"/>
    </xf>
    <xf numFmtId="10" fontId="3" fillId="16" borderId="1" xfId="0" applyNumberFormat="1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10" fontId="2" fillId="17" borderId="1" xfId="0" applyNumberFormat="1" applyFont="1" applyFill="1" applyBorder="1" applyAlignment="1">
      <alignment horizontal="center" vertical="center" wrapText="1"/>
    </xf>
    <xf numFmtId="10" fontId="3" fillId="17" borderId="1" xfId="0" applyNumberFormat="1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30" zoomScaleNormal="130" zoomScaleSheetLayoutView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K1" s="4"/>
    </row>
    <row r="2" spans="1:11" ht="22.5" customHeight="1" x14ac:dyDescent="0.25">
      <c r="A2" s="150" t="s">
        <v>1</v>
      </c>
      <c r="B2" s="150"/>
      <c r="C2" s="151" t="s">
        <v>212</v>
      </c>
      <c r="D2" s="151"/>
      <c r="E2" s="152" t="s">
        <v>216</v>
      </c>
      <c r="F2" s="152"/>
      <c r="G2" s="152"/>
      <c r="H2" s="152"/>
      <c r="I2" s="152"/>
    </row>
    <row r="3" spans="1:11" ht="11.25" customHeight="1" x14ac:dyDescent="0.25">
      <c r="A3" s="150" t="s">
        <v>2</v>
      </c>
      <c r="B3" s="150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1" t="s">
        <v>4</v>
      </c>
      <c r="B5" s="141"/>
      <c r="C5" s="141"/>
      <c r="D5" s="153" t="s">
        <v>211</v>
      </c>
      <c r="E5" s="153"/>
      <c r="F5" s="153"/>
      <c r="G5" s="154" t="str">
        <f>IF(D6="12x36","Regime de trabalho:","Quantidade de HORAS/MÊS")</f>
        <v>Quantidade de HORAS/MÊS</v>
      </c>
      <c r="H5" s="154"/>
      <c r="I5" s="155">
        <f>IF(D6="12x36",D6,5*D6)</f>
        <v>150</v>
      </c>
    </row>
    <row r="6" spans="1:11" ht="18.75" customHeight="1" x14ac:dyDescent="0.25">
      <c r="A6" s="141" t="str">
        <f>IF(D6="12x36","Regime de trabalho:","Regime de trabalho (horas semanais):")</f>
        <v>Regime de trabalho (horas semanais):</v>
      </c>
      <c r="B6" s="141"/>
      <c r="C6" s="141"/>
      <c r="D6" s="141">
        <v>30</v>
      </c>
      <c r="E6" s="141"/>
      <c r="F6" s="141"/>
      <c r="G6" s="154"/>
      <c r="H6" s="154"/>
      <c r="I6" s="155"/>
    </row>
    <row r="7" spans="1:11" ht="22.5" customHeight="1" x14ac:dyDescent="0.25">
      <c r="A7" s="141" t="s">
        <v>5</v>
      </c>
      <c r="B7" s="141"/>
      <c r="C7" s="141"/>
      <c r="D7" s="119" t="s">
        <v>214</v>
      </c>
      <c r="E7" s="119"/>
      <c r="F7" s="119"/>
      <c r="G7" s="142" t="s">
        <v>6</v>
      </c>
      <c r="H7" s="142"/>
      <c r="I7" s="143">
        <v>0.4</v>
      </c>
    </row>
    <row r="8" spans="1:11" ht="22.5" customHeight="1" x14ac:dyDescent="0.25">
      <c r="A8" s="141" t="s">
        <v>7</v>
      </c>
      <c r="B8" s="141"/>
      <c r="C8" s="141"/>
      <c r="D8" s="119" t="s">
        <v>14</v>
      </c>
      <c r="E8" s="119"/>
      <c r="F8" s="119"/>
      <c r="G8" s="142"/>
      <c r="H8" s="142"/>
      <c r="I8" s="143"/>
    </row>
    <row r="9" spans="1:11" ht="24.75" customHeight="1" x14ac:dyDescent="0.25">
      <c r="A9" s="141" t="s">
        <v>8</v>
      </c>
      <c r="B9" s="141"/>
      <c r="C9" s="141"/>
      <c r="D9" s="141" t="s">
        <v>204</v>
      </c>
      <c r="E9" s="141"/>
      <c r="F9" s="141"/>
      <c r="G9" s="142" t="s">
        <v>9</v>
      </c>
      <c r="H9" s="142"/>
      <c r="I9" s="9" t="s">
        <v>183</v>
      </c>
    </row>
    <row r="10" spans="1:11" ht="32.25" customHeight="1" x14ac:dyDescent="0.25">
      <c r="A10" s="149" t="s">
        <v>177</v>
      </c>
      <c r="B10" s="149"/>
      <c r="C10" s="149"/>
      <c r="D10" s="149"/>
      <c r="E10" s="149"/>
      <c r="F10" s="149"/>
      <c r="G10" s="8" t="s">
        <v>10</v>
      </c>
      <c r="H10" s="10">
        <v>220</v>
      </c>
      <c r="I10" s="11">
        <v>4313.88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45" t="s">
        <v>14</v>
      </c>
      <c r="H12" s="10" t="s">
        <v>15</v>
      </c>
      <c r="I12" s="11">
        <v>0</v>
      </c>
    </row>
    <row r="13" spans="1:11" x14ac:dyDescent="0.25">
      <c r="A13" s="144"/>
      <c r="B13" s="144"/>
      <c r="C13" s="144"/>
      <c r="D13" s="144"/>
      <c r="E13" s="144"/>
      <c r="F13" s="144"/>
      <c r="G13" s="145"/>
      <c r="H13" s="10" t="s">
        <v>16</v>
      </c>
      <c r="I13" s="14">
        <v>0</v>
      </c>
    </row>
    <row r="14" spans="1:11" x14ac:dyDescent="0.25">
      <c r="A14" s="144"/>
      <c r="B14" s="144"/>
      <c r="C14" s="144"/>
      <c r="D14" s="144"/>
      <c r="E14" s="144"/>
      <c r="F14" s="144"/>
      <c r="G14" s="145"/>
      <c r="H14" s="10" t="s">
        <v>17</v>
      </c>
      <c r="I14" s="9">
        <v>0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45" t="s">
        <v>14</v>
      </c>
      <c r="H15" s="10" t="s">
        <v>15</v>
      </c>
      <c r="I15" s="11">
        <v>0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45"/>
      <c r="H16" s="10" t="s">
        <v>16</v>
      </c>
      <c r="I16" s="14">
        <v>0</v>
      </c>
    </row>
    <row r="17" spans="1:9" x14ac:dyDescent="0.25">
      <c r="A17" s="144"/>
      <c r="B17" s="144"/>
      <c r="C17" s="144"/>
      <c r="D17" s="144"/>
      <c r="E17" s="144"/>
      <c r="F17" s="144"/>
      <c r="G17" s="145"/>
      <c r="H17" s="10" t="s">
        <v>17</v>
      </c>
      <c r="I17" s="9">
        <v>0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45" t="s">
        <v>14</v>
      </c>
      <c r="H18" s="10" t="s">
        <v>15</v>
      </c>
      <c r="I18" s="11">
        <v>0</v>
      </c>
    </row>
    <row r="19" spans="1:9" x14ac:dyDescent="0.25">
      <c r="A19" s="144"/>
      <c r="B19" s="144"/>
      <c r="C19" s="144"/>
      <c r="D19" s="144"/>
      <c r="E19" s="144"/>
      <c r="F19" s="144"/>
      <c r="G19" s="145"/>
      <c r="H19" s="10" t="s">
        <v>16</v>
      </c>
      <c r="I19" s="14">
        <v>0</v>
      </c>
    </row>
    <row r="20" spans="1:9" x14ac:dyDescent="0.25">
      <c r="A20" s="146"/>
      <c r="B20" s="146"/>
      <c r="C20" s="146"/>
      <c r="D20" s="146"/>
      <c r="E20" s="146"/>
      <c r="F20" s="146"/>
      <c r="G20" s="145"/>
      <c r="H20" s="10" t="s">
        <v>17</v>
      </c>
      <c r="I20" s="9">
        <v>0</v>
      </c>
    </row>
    <row r="21" spans="1:9" ht="14.25" customHeight="1" x14ac:dyDescent="0.25">
      <c r="A21" s="120" t="s">
        <v>202</v>
      </c>
      <c r="B21" s="120"/>
      <c r="C21" s="120"/>
      <c r="D21" s="120"/>
      <c r="E21" s="120"/>
      <c r="F21" s="120"/>
      <c r="G21" s="10" t="s">
        <v>14</v>
      </c>
      <c r="H21" s="15" t="s">
        <v>20</v>
      </c>
      <c r="I21" s="99" t="s">
        <v>183</v>
      </c>
    </row>
    <row r="22" spans="1:9" ht="14.25" customHeight="1" x14ac:dyDescent="0.25">
      <c r="A22" s="120" t="s">
        <v>201</v>
      </c>
      <c r="B22" s="120"/>
      <c r="C22" s="120"/>
      <c r="D22" s="120"/>
      <c r="E22" s="120"/>
      <c r="F22" s="120"/>
      <c r="G22" s="10" t="s">
        <v>14</v>
      </c>
      <c r="H22" s="15" t="s">
        <v>20</v>
      </c>
      <c r="I22" s="99" t="s">
        <v>183</v>
      </c>
    </row>
    <row r="23" spans="1:9" ht="14.25" customHeight="1" x14ac:dyDescent="0.25">
      <c r="A23" s="144" t="s">
        <v>213</v>
      </c>
      <c r="B23" s="147"/>
      <c r="C23" s="147"/>
      <c r="D23" s="147"/>
      <c r="E23" s="147"/>
      <c r="F23" s="148"/>
      <c r="G23" s="98" t="s">
        <v>14</v>
      </c>
      <c r="H23" s="15" t="s">
        <v>20</v>
      </c>
      <c r="I23" s="105">
        <v>0.08</v>
      </c>
    </row>
    <row r="24" spans="1:9" ht="22.5" customHeight="1" x14ac:dyDescent="0.25">
      <c r="A24" s="137" t="s">
        <v>21</v>
      </c>
      <c r="B24" s="137"/>
      <c r="C24" s="137"/>
      <c r="D24" s="137"/>
      <c r="E24" s="137"/>
      <c r="F24" s="137"/>
      <c r="G24" s="15"/>
      <c r="H24" s="15" t="s">
        <v>22</v>
      </c>
      <c r="I24" s="17" t="s">
        <v>183</v>
      </c>
    </row>
    <row r="25" spans="1:9" ht="34.5" customHeight="1" x14ac:dyDescent="0.25">
      <c r="A25" s="120" t="s">
        <v>23</v>
      </c>
      <c r="B25" s="120"/>
      <c r="C25" s="120"/>
      <c r="D25" s="120"/>
      <c r="E25" s="120"/>
      <c r="F25" s="120"/>
      <c r="G25" s="10"/>
      <c r="H25" s="10" t="s">
        <v>24</v>
      </c>
      <c r="I25" s="11">
        <v>2941.28</v>
      </c>
    </row>
    <row r="26" spans="1:9" ht="15" customHeight="1" x14ac:dyDescent="0.25">
      <c r="A26" s="120" t="s">
        <v>25</v>
      </c>
      <c r="B26" s="120"/>
      <c r="C26" s="120"/>
      <c r="D26" s="120"/>
      <c r="E26" s="120"/>
      <c r="F26" s="120"/>
      <c r="G26" s="15"/>
      <c r="H26" s="18" t="s">
        <v>26</v>
      </c>
      <c r="I26" s="19" t="s">
        <v>183</v>
      </c>
    </row>
    <row r="27" spans="1:9" ht="15" customHeight="1" x14ac:dyDescent="0.25">
      <c r="A27" s="120"/>
      <c r="B27" s="120"/>
      <c r="C27" s="120"/>
      <c r="D27" s="120"/>
      <c r="E27" s="120"/>
      <c r="F27" s="120"/>
      <c r="G27" s="15"/>
      <c r="H27" s="20" t="s">
        <v>27</v>
      </c>
      <c r="I27" s="9" t="s">
        <v>183</v>
      </c>
    </row>
    <row r="28" spans="1:9" ht="26.25" customHeight="1" x14ac:dyDescent="0.25">
      <c r="A28" s="120" t="s">
        <v>28</v>
      </c>
      <c r="B28" s="120"/>
      <c r="C28" s="120"/>
      <c r="D28" s="120"/>
      <c r="E28" s="120"/>
      <c r="F28" s="120"/>
      <c r="G28" s="15"/>
      <c r="H28" s="10" t="s">
        <v>26</v>
      </c>
      <c r="I28" s="19" t="s">
        <v>183</v>
      </c>
    </row>
    <row r="29" spans="1:9" ht="35.25" customHeight="1" x14ac:dyDescent="0.25">
      <c r="A29" s="120" t="s">
        <v>29</v>
      </c>
      <c r="B29" s="120"/>
      <c r="C29" s="120"/>
      <c r="D29" s="120"/>
      <c r="E29" s="120"/>
      <c r="F29" s="120"/>
      <c r="G29" s="10"/>
      <c r="H29" s="8" t="s">
        <v>22</v>
      </c>
      <c r="I29" s="9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183</v>
      </c>
    </row>
    <row r="31" spans="1:9" ht="1.1499999999999999" customHeight="1" x14ac:dyDescent="0.25">
      <c r="A31" s="138"/>
      <c r="B31" s="138"/>
      <c r="C31" s="138"/>
      <c r="D31" s="138"/>
      <c r="E31" s="138"/>
      <c r="F31" s="138"/>
      <c r="G31" s="138"/>
      <c r="H31" s="138"/>
      <c r="I31" s="138"/>
    </row>
    <row r="32" spans="1:9" ht="1.1499999999999999" customHeight="1" x14ac:dyDescent="0.25">
      <c r="A32" s="138"/>
      <c r="B32" s="138"/>
      <c r="C32" s="138"/>
      <c r="D32" s="138"/>
      <c r="E32" s="138"/>
      <c r="F32" s="138"/>
      <c r="G32" s="138"/>
      <c r="H32" s="138"/>
      <c r="I32" s="138"/>
    </row>
    <row r="33" spans="1:10" ht="1.1499999999999999" customHeight="1" x14ac:dyDescent="0.25">
      <c r="A33" s="138"/>
      <c r="B33" s="138"/>
      <c r="C33" s="138"/>
      <c r="D33" s="138"/>
      <c r="E33" s="138"/>
      <c r="F33" s="138"/>
      <c r="G33" s="138"/>
      <c r="H33" s="138"/>
      <c r="I33" s="138"/>
    </row>
    <row r="34" spans="1:10" ht="1.1499999999999999" customHeight="1" x14ac:dyDescent="0.25">
      <c r="A34" s="138"/>
      <c r="B34" s="138"/>
      <c r="C34" s="138"/>
      <c r="D34" s="138"/>
      <c r="E34" s="138"/>
      <c r="F34" s="138"/>
      <c r="G34" s="138"/>
      <c r="H34" s="138"/>
      <c r="I34" s="138"/>
    </row>
    <row r="35" spans="1:10" ht="1.1499999999999999" customHeight="1" x14ac:dyDescent="0.25">
      <c r="A35" s="139"/>
      <c r="B35" s="139"/>
      <c r="C35" s="139"/>
      <c r="D35" s="139"/>
      <c r="E35" s="139"/>
      <c r="F35" s="139"/>
      <c r="G35" s="139"/>
      <c r="H35" s="139"/>
      <c r="I35" s="139"/>
    </row>
    <row r="36" spans="1:10" ht="8.25" customHeight="1" x14ac:dyDescent="0.25">
      <c r="A36" s="135" t="s">
        <v>30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1" t="s">
        <v>31</v>
      </c>
      <c r="B37" s="136" t="s">
        <v>32</v>
      </c>
      <c r="C37" s="136"/>
      <c r="D37" s="136"/>
      <c r="E37" s="136"/>
      <c r="F37" s="136"/>
      <c r="G37" s="136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19" t="s">
        <v>35</v>
      </c>
      <c r="C38" s="119"/>
      <c r="D38" s="119"/>
      <c r="E38" s="119"/>
      <c r="F38" s="119"/>
      <c r="G38" s="119"/>
      <c r="H38" s="22">
        <f t="shared" ref="H38:H45" si="0">I38/$I$46</f>
        <v>0.71428584044077259</v>
      </c>
      <c r="I38" s="23">
        <f>IF(D6="12x36",I10,I10/H10*I5)</f>
        <v>2941.2818181818184</v>
      </c>
    </row>
    <row r="39" spans="1:10" ht="15" customHeight="1" x14ac:dyDescent="0.25">
      <c r="A39" s="16">
        <f t="shared" ref="A39:A45" si="1">A38+1</f>
        <v>2</v>
      </c>
      <c r="B39" s="119" t="s">
        <v>36</v>
      </c>
      <c r="C39" s="119"/>
      <c r="D39" s="119"/>
      <c r="E39" s="119"/>
      <c r="F39" s="119"/>
      <c r="G39" s="119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19" t="s">
        <v>37</v>
      </c>
      <c r="C40" s="119"/>
      <c r="D40" s="119"/>
      <c r="E40" s="119"/>
      <c r="F40" s="119"/>
      <c r="G40" s="119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19" t="s">
        <v>38</v>
      </c>
      <c r="C41" s="119"/>
      <c r="D41" s="119"/>
      <c r="E41" s="119"/>
      <c r="F41" s="119"/>
      <c r="G41" s="119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19" t="s">
        <v>39</v>
      </c>
      <c r="C42" s="119"/>
      <c r="D42" s="119"/>
      <c r="E42" s="119"/>
      <c r="F42" s="119"/>
      <c r="G42" s="119"/>
      <c r="H42" s="22">
        <f t="shared" si="0"/>
        <v>0.28571415955922735</v>
      </c>
      <c r="I42" s="23">
        <f>IF(I7=40%,I25*I7,0)</f>
        <v>1176.5120000000002</v>
      </c>
    </row>
    <row r="43" spans="1:10" ht="15" customHeight="1" x14ac:dyDescent="0.25">
      <c r="A43" s="16">
        <f t="shared" si="1"/>
        <v>6</v>
      </c>
      <c r="B43" s="119" t="s">
        <v>171</v>
      </c>
      <c r="C43" s="119"/>
      <c r="D43" s="119"/>
      <c r="E43" s="119"/>
      <c r="F43" s="119"/>
      <c r="G43" s="119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19" t="s">
        <v>40</v>
      </c>
      <c r="C44" s="119"/>
      <c r="D44" s="119"/>
      <c r="E44" s="119"/>
      <c r="F44" s="119"/>
      <c r="G44" s="119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19" t="s">
        <v>41</v>
      </c>
      <c r="C45" s="119"/>
      <c r="D45" s="119"/>
      <c r="E45" s="119"/>
      <c r="F45" s="119"/>
      <c r="G45" s="119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0" t="s">
        <v>42</v>
      </c>
      <c r="B46" s="140"/>
      <c r="C46" s="140"/>
      <c r="D46" s="140"/>
      <c r="E46" s="140"/>
      <c r="F46" s="140"/>
      <c r="G46" s="140"/>
      <c r="H46" s="24">
        <f>SUM(H38:H45)</f>
        <v>1</v>
      </c>
      <c r="I46" s="25">
        <f>SUM(I38:I45)</f>
        <v>4117.793818181819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36" t="s">
        <v>44</v>
      </c>
      <c r="C57" s="136"/>
      <c r="D57" s="136"/>
      <c r="E57" s="136"/>
      <c r="F57" s="136"/>
      <c r="G57" s="136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19" t="s">
        <v>45</v>
      </c>
      <c r="C58" s="119"/>
      <c r="D58" s="119"/>
      <c r="E58" s="119"/>
      <c r="F58" s="119"/>
      <c r="G58" s="119"/>
      <c r="H58" s="22">
        <v>0.2</v>
      </c>
      <c r="I58" s="23">
        <f t="shared" ref="I58:I65" si="2">$I$46*H58</f>
        <v>823.55876363636389</v>
      </c>
    </row>
    <row r="59" spans="1:10" ht="15" customHeight="1" x14ac:dyDescent="0.25">
      <c r="A59" s="16">
        <v>2</v>
      </c>
      <c r="B59" s="119" t="s">
        <v>46</v>
      </c>
      <c r="C59" s="119"/>
      <c r="D59" s="119"/>
      <c r="E59" s="119"/>
      <c r="F59" s="119"/>
      <c r="G59" s="119"/>
      <c r="H59" s="22">
        <v>1.4999999999999999E-2</v>
      </c>
      <c r="I59" s="23">
        <f t="shared" si="2"/>
        <v>61.766907272727281</v>
      </c>
    </row>
    <row r="60" spans="1:10" ht="15" customHeight="1" x14ac:dyDescent="0.25">
      <c r="A60" s="16">
        <v>3</v>
      </c>
      <c r="B60" s="119" t="s">
        <v>47</v>
      </c>
      <c r="C60" s="119"/>
      <c r="D60" s="119"/>
      <c r="E60" s="119"/>
      <c r="F60" s="119"/>
      <c r="G60" s="119"/>
      <c r="H60" s="22">
        <v>0.01</v>
      </c>
      <c r="I60" s="23">
        <f t="shared" si="2"/>
        <v>41.177938181818192</v>
      </c>
    </row>
    <row r="61" spans="1:10" ht="15" customHeight="1" x14ac:dyDescent="0.25">
      <c r="A61" s="16">
        <v>4</v>
      </c>
      <c r="B61" s="119" t="s">
        <v>48</v>
      </c>
      <c r="C61" s="119"/>
      <c r="D61" s="119"/>
      <c r="E61" s="119"/>
      <c r="F61" s="119"/>
      <c r="G61" s="119"/>
      <c r="H61" s="22">
        <v>2E-3</v>
      </c>
      <c r="I61" s="23">
        <f t="shared" si="2"/>
        <v>8.235587636363638</v>
      </c>
    </row>
    <row r="62" spans="1:10" ht="15" customHeight="1" x14ac:dyDescent="0.25">
      <c r="A62" s="16">
        <v>5</v>
      </c>
      <c r="B62" s="119" t="s">
        <v>49</v>
      </c>
      <c r="C62" s="119"/>
      <c r="D62" s="119"/>
      <c r="E62" s="119"/>
      <c r="F62" s="119"/>
      <c r="G62" s="119"/>
      <c r="H62" s="22">
        <v>2.5000000000000001E-2</v>
      </c>
      <c r="I62" s="23">
        <f t="shared" si="2"/>
        <v>102.94484545454549</v>
      </c>
    </row>
    <row r="63" spans="1:10" ht="15" customHeight="1" x14ac:dyDescent="0.25">
      <c r="A63" s="16">
        <v>6</v>
      </c>
      <c r="B63" s="119" t="s">
        <v>50</v>
      </c>
      <c r="C63" s="119"/>
      <c r="D63" s="119"/>
      <c r="E63" s="119"/>
      <c r="F63" s="119"/>
      <c r="G63" s="119"/>
      <c r="H63" s="22">
        <v>0.08</v>
      </c>
      <c r="I63" s="23">
        <f t="shared" si="2"/>
        <v>329.42350545454553</v>
      </c>
    </row>
    <row r="64" spans="1:10" ht="15" customHeight="1" x14ac:dyDescent="0.25">
      <c r="A64" s="16">
        <v>7</v>
      </c>
      <c r="B64" s="119" t="s">
        <v>51</v>
      </c>
      <c r="C64" s="119"/>
      <c r="D64" s="119"/>
      <c r="E64" s="119"/>
      <c r="F64" s="119"/>
      <c r="G64" s="119"/>
      <c r="H64" s="22">
        <v>0.03</v>
      </c>
      <c r="I64" s="23">
        <f t="shared" si="2"/>
        <v>123.53381454545456</v>
      </c>
    </row>
    <row r="65" spans="1:10" ht="15" customHeight="1" x14ac:dyDescent="0.25">
      <c r="A65" s="16">
        <v>8</v>
      </c>
      <c r="B65" s="119" t="s">
        <v>52</v>
      </c>
      <c r="C65" s="119"/>
      <c r="D65" s="119"/>
      <c r="E65" s="119"/>
      <c r="F65" s="119"/>
      <c r="G65" s="119"/>
      <c r="H65" s="22">
        <v>6.0000000000000001E-3</v>
      </c>
      <c r="I65" s="23">
        <f t="shared" si="2"/>
        <v>24.706762909090916</v>
      </c>
    </row>
    <row r="66" spans="1:10" s="27" customFormat="1" ht="15" customHeight="1" x14ac:dyDescent="0.25">
      <c r="A66" s="140" t="s">
        <v>53</v>
      </c>
      <c r="B66" s="140"/>
      <c r="C66" s="140"/>
      <c r="D66" s="140"/>
      <c r="E66" s="140"/>
      <c r="F66" s="140"/>
      <c r="G66" s="140"/>
      <c r="H66" s="24">
        <f>SUM(H58:H65)</f>
        <v>0.3680000000000001</v>
      </c>
      <c r="I66" s="25">
        <f>SUM(I58:I65)</f>
        <v>1515.3481250909094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36" t="s">
        <v>57</v>
      </c>
      <c r="C69" s="136"/>
      <c r="D69" s="136"/>
      <c r="E69" s="136"/>
      <c r="F69" s="136"/>
      <c r="G69" s="136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19" t="s">
        <v>58</v>
      </c>
      <c r="C70" s="119"/>
      <c r="D70" s="119"/>
      <c r="E70" s="119"/>
      <c r="F70" s="119"/>
      <c r="G70" s="119"/>
      <c r="H70" s="22">
        <v>0.119314</v>
      </c>
      <c r="I70" s="23">
        <f t="shared" ref="I70:I77" si="3">$I$46*H70</f>
        <v>491.31045162254554</v>
      </c>
    </row>
    <row r="71" spans="1:10" ht="15" customHeight="1" x14ac:dyDescent="0.25">
      <c r="A71" s="16">
        <v>2</v>
      </c>
      <c r="B71" s="119" t="s">
        <v>59</v>
      </c>
      <c r="C71" s="119"/>
      <c r="D71" s="119"/>
      <c r="E71" s="119"/>
      <c r="F71" s="119"/>
      <c r="G71" s="119"/>
      <c r="H71" s="22">
        <v>2.0479000000000001E-2</v>
      </c>
      <c r="I71" s="23">
        <f t="shared" si="3"/>
        <v>84.328299602545471</v>
      </c>
    </row>
    <row r="72" spans="1:10" ht="15" customHeight="1" x14ac:dyDescent="0.25">
      <c r="A72" s="16">
        <v>3</v>
      </c>
      <c r="B72" s="119" t="s">
        <v>189</v>
      </c>
      <c r="C72" s="119"/>
      <c r="D72" s="119"/>
      <c r="E72" s="119"/>
      <c r="F72" s="119"/>
      <c r="G72" s="119"/>
      <c r="H72" s="22">
        <v>1.2123E-2</v>
      </c>
      <c r="I72" s="23">
        <f t="shared" si="3"/>
        <v>49.920014457818191</v>
      </c>
    </row>
    <row r="73" spans="1:10" ht="15" customHeight="1" x14ac:dyDescent="0.25">
      <c r="A73" s="16">
        <v>4</v>
      </c>
      <c r="B73" s="119" t="s">
        <v>60</v>
      </c>
      <c r="C73" s="119"/>
      <c r="D73" s="119"/>
      <c r="E73" s="119"/>
      <c r="F73" s="119"/>
      <c r="G73" s="119"/>
      <c r="H73" s="22">
        <v>1.1436E-2</v>
      </c>
      <c r="I73" s="23">
        <f t="shared" si="3"/>
        <v>47.091090104727279</v>
      </c>
    </row>
    <row r="74" spans="1:10" ht="15" customHeight="1" x14ac:dyDescent="0.25">
      <c r="A74" s="16">
        <v>5</v>
      </c>
      <c r="B74" s="119" t="s">
        <v>61</v>
      </c>
      <c r="C74" s="119"/>
      <c r="D74" s="119"/>
      <c r="E74" s="119"/>
      <c r="F74" s="119"/>
      <c r="G74" s="119"/>
      <c r="H74" s="22">
        <v>1.74E-4</v>
      </c>
      <c r="I74" s="23">
        <f t="shared" si="3"/>
        <v>0.71649612436363652</v>
      </c>
    </row>
    <row r="75" spans="1:10" ht="15" customHeight="1" x14ac:dyDescent="0.25">
      <c r="A75" s="16">
        <v>6</v>
      </c>
      <c r="B75" s="119" t="s">
        <v>62</v>
      </c>
      <c r="C75" s="119"/>
      <c r="D75" s="119"/>
      <c r="E75" s="119"/>
      <c r="F75" s="119"/>
      <c r="G75" s="119"/>
      <c r="H75" s="22">
        <v>4.4200000000000001E-4</v>
      </c>
      <c r="I75" s="23">
        <f t="shared" si="3"/>
        <v>1.820064867636364</v>
      </c>
    </row>
    <row r="76" spans="1:10" ht="15" customHeight="1" x14ac:dyDescent="0.25">
      <c r="A76" s="16">
        <v>7</v>
      </c>
      <c r="B76" s="119" t="s">
        <v>63</v>
      </c>
      <c r="C76" s="119"/>
      <c r="D76" s="119"/>
      <c r="E76" s="119"/>
      <c r="F76" s="119"/>
      <c r="G76" s="119"/>
      <c r="H76" s="22">
        <v>1.85E-4</v>
      </c>
      <c r="I76" s="23">
        <f t="shared" si="3"/>
        <v>0.76179185636363655</v>
      </c>
    </row>
    <row r="77" spans="1:10" ht="15" customHeight="1" x14ac:dyDescent="0.25">
      <c r="A77" s="16">
        <v>8</v>
      </c>
      <c r="B77" s="119" t="s">
        <v>64</v>
      </c>
      <c r="C77" s="119"/>
      <c r="D77" s="119"/>
      <c r="E77" s="119"/>
      <c r="F77" s="119"/>
      <c r="G77" s="119"/>
      <c r="H77" s="22">
        <v>9.0789999999999996E-2</v>
      </c>
      <c r="I77" s="23">
        <f t="shared" si="3"/>
        <v>373.85450075272735</v>
      </c>
    </row>
    <row r="78" spans="1:10" s="27" customFormat="1" ht="15" customHeight="1" x14ac:dyDescent="0.25">
      <c r="A78" s="140" t="s">
        <v>65</v>
      </c>
      <c r="B78" s="140"/>
      <c r="C78" s="140"/>
      <c r="D78" s="140"/>
      <c r="E78" s="140"/>
      <c r="F78" s="140"/>
      <c r="G78" s="140"/>
      <c r="H78" s="24">
        <f>SUM(H70:H77)</f>
        <v>0.25494299999999998</v>
      </c>
      <c r="I78" s="25">
        <f>SUM(I70:I77)</f>
        <v>1049.8027093887274</v>
      </c>
      <c r="J78" s="26"/>
    </row>
    <row r="79" spans="1:10" ht="11.25" customHeight="1" x14ac:dyDescent="0.25">
      <c r="A79" s="28" t="s">
        <v>66</v>
      </c>
      <c r="B79" s="161" t="s">
        <v>67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8" t="s">
        <v>68</v>
      </c>
      <c r="B80" s="162" t="s">
        <v>69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1" t="s">
        <v>70</v>
      </c>
      <c r="B81" s="136" t="s">
        <v>71</v>
      </c>
      <c r="C81" s="136"/>
      <c r="D81" s="136"/>
      <c r="E81" s="136"/>
      <c r="F81" s="136"/>
      <c r="G81" s="136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19" t="s">
        <v>72</v>
      </c>
      <c r="C82" s="119"/>
      <c r="D82" s="119"/>
      <c r="E82" s="119"/>
      <c r="F82" s="119"/>
      <c r="G82" s="119"/>
      <c r="H82" s="22">
        <v>4.8321000000000003E-2</v>
      </c>
      <c r="I82" s="23">
        <f>$I$46*H82</f>
        <v>198.97591508836368</v>
      </c>
    </row>
    <row r="83" spans="1:11" ht="15" customHeight="1" x14ac:dyDescent="0.25">
      <c r="A83" s="16">
        <v>2</v>
      </c>
      <c r="B83" s="119" t="s">
        <v>73</v>
      </c>
      <c r="C83" s="119"/>
      <c r="D83" s="119"/>
      <c r="E83" s="119"/>
      <c r="F83" s="119"/>
      <c r="G83" s="119"/>
      <c r="H83" s="22">
        <v>3.5109999999999998E-3</v>
      </c>
      <c r="I83" s="23">
        <f>$I$46*H83</f>
        <v>14.457574095636366</v>
      </c>
    </row>
    <row r="84" spans="1:11" ht="15" customHeight="1" x14ac:dyDescent="0.25">
      <c r="A84" s="16">
        <v>3</v>
      </c>
      <c r="B84" s="119" t="s">
        <v>74</v>
      </c>
      <c r="C84" s="119"/>
      <c r="D84" s="119"/>
      <c r="E84" s="119"/>
      <c r="F84" s="119"/>
      <c r="G84" s="119"/>
      <c r="H84" s="22">
        <v>1.9328000000000001E-2</v>
      </c>
      <c r="I84" s="23">
        <f>$I$46*H84</f>
        <v>79.588718917818198</v>
      </c>
    </row>
    <row r="85" spans="1:11" s="27" customFormat="1" ht="15" customHeight="1" x14ac:dyDescent="0.25">
      <c r="A85" s="140" t="s">
        <v>75</v>
      </c>
      <c r="B85" s="140"/>
      <c r="C85" s="140"/>
      <c r="D85" s="140"/>
      <c r="E85" s="140"/>
      <c r="F85" s="140"/>
      <c r="G85" s="140"/>
      <c r="H85" s="24">
        <f>SUM(H82:H84)</f>
        <v>7.1160000000000001E-2</v>
      </c>
      <c r="I85" s="25">
        <f>SUM(I82:I84)</f>
        <v>293.02220810181825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36" t="s">
        <v>77</v>
      </c>
      <c r="C87" s="136"/>
      <c r="D87" s="136"/>
      <c r="E87" s="136"/>
      <c r="F87" s="136"/>
      <c r="G87" s="136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19" t="s">
        <v>78</v>
      </c>
      <c r="C88" s="119"/>
      <c r="D88" s="119"/>
      <c r="E88" s="119"/>
      <c r="F88" s="119"/>
      <c r="G88" s="119"/>
      <c r="H88" s="22">
        <f>(H66*H78)</f>
        <v>9.3819024000000015E-2</v>
      </c>
      <c r="I88" s="23">
        <f>$I$46*H88</f>
        <v>386.32739705505179</v>
      </c>
    </row>
    <row r="89" spans="1:11" s="27" customFormat="1" ht="15" customHeight="1" x14ac:dyDescent="0.25">
      <c r="A89" s="140" t="s">
        <v>79</v>
      </c>
      <c r="B89" s="140"/>
      <c r="C89" s="140"/>
      <c r="D89" s="140"/>
      <c r="E89" s="140"/>
      <c r="F89" s="140"/>
      <c r="G89" s="140"/>
      <c r="H89" s="24">
        <f>SUM(H88:H88)</f>
        <v>9.3819024000000015E-2</v>
      </c>
      <c r="I89" s="25">
        <f>I88</f>
        <v>386.32739705505179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6" t="s">
        <v>178</v>
      </c>
      <c r="B91" s="166"/>
      <c r="C91" s="166"/>
      <c r="D91" s="166"/>
      <c r="E91" s="166"/>
      <c r="F91" s="166"/>
      <c r="G91" s="166"/>
      <c r="H91" s="31">
        <f>H66+H78+H85+H89</f>
        <v>0.787922024</v>
      </c>
      <c r="I91" s="32">
        <f>I66+I78+I85+I89</f>
        <v>3244.5004396365066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36" t="s">
        <v>81</v>
      </c>
      <c r="C93" s="136"/>
      <c r="D93" s="136"/>
      <c r="E93" s="136"/>
      <c r="F93" s="136"/>
      <c r="G93" s="136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19" t="s">
        <v>18</v>
      </c>
      <c r="C94" s="119"/>
      <c r="D94" s="119"/>
      <c r="E94" s="119"/>
      <c r="F94" s="119"/>
      <c r="G94" s="119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19" t="s">
        <v>19</v>
      </c>
      <c r="C95" s="119"/>
      <c r="D95" s="119"/>
      <c r="E95" s="119"/>
      <c r="F95" s="119"/>
      <c r="G95" s="119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3" t="s">
        <v>173</v>
      </c>
      <c r="C96" s="164"/>
      <c r="D96" s="164"/>
      <c r="E96" s="164"/>
      <c r="F96" s="164"/>
      <c r="G96" s="165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19" t="s">
        <v>82</v>
      </c>
      <c r="C97" s="119"/>
      <c r="D97" s="119"/>
      <c r="E97" s="119"/>
      <c r="F97" s="119"/>
      <c r="G97" s="119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19" t="s">
        <v>83</v>
      </c>
      <c r="C98" s="119"/>
      <c r="D98" s="119"/>
      <c r="E98" s="119"/>
      <c r="F98" s="119"/>
      <c r="G98" s="119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19" t="s">
        <v>200</v>
      </c>
      <c r="C99" s="119"/>
      <c r="D99" s="119"/>
      <c r="E99" s="119"/>
      <c r="F99" s="119"/>
      <c r="G99" s="119"/>
      <c r="H99" s="22">
        <f>I99/$I$46</f>
        <v>0</v>
      </c>
      <c r="I99" s="23">
        <f>IF(I21="Não aplicável",0,I21)</f>
        <v>0</v>
      </c>
    </row>
    <row r="100" spans="1:10" ht="15" customHeight="1" x14ac:dyDescent="0.25">
      <c r="A100" s="16">
        <v>7</v>
      </c>
      <c r="B100" s="119" t="s">
        <v>201</v>
      </c>
      <c r="C100" s="119"/>
      <c r="D100" s="119"/>
      <c r="E100" s="119"/>
      <c r="F100" s="119"/>
      <c r="G100" s="119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19" t="s">
        <v>84</v>
      </c>
      <c r="C101" s="119"/>
      <c r="D101" s="119"/>
      <c r="E101" s="119"/>
      <c r="F101" s="119"/>
      <c r="G101" s="119"/>
      <c r="H101" s="22">
        <f t="shared" si="4"/>
        <v>1.9427878988687055E-5</v>
      </c>
      <c r="I101" s="23">
        <f>IF(I23="Não aplicável",0,I23)</f>
        <v>0.08</v>
      </c>
    </row>
    <row r="102" spans="1:10" ht="15" customHeight="1" x14ac:dyDescent="0.25">
      <c r="A102" s="140" t="s">
        <v>85</v>
      </c>
      <c r="B102" s="140"/>
      <c r="C102" s="140"/>
      <c r="D102" s="140"/>
      <c r="E102" s="140"/>
      <c r="F102" s="140"/>
      <c r="G102" s="140"/>
      <c r="H102" s="24">
        <f>SUM(H94:H101)</f>
        <v>1.9427878988687055E-5</v>
      </c>
      <c r="I102" s="25">
        <f>SUM(I94:I101)</f>
        <v>0.08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7" t="s">
        <v>88</v>
      </c>
      <c r="B104" s="167"/>
      <c r="C104" s="167"/>
      <c r="D104" s="167"/>
      <c r="E104" s="167"/>
      <c r="F104" s="167"/>
      <c r="G104" s="167"/>
      <c r="H104" s="167"/>
      <c r="I104" s="167"/>
    </row>
    <row r="105" spans="1:10" ht="24" customHeight="1" x14ac:dyDescent="0.25">
      <c r="A105" s="120" t="s">
        <v>89</v>
      </c>
      <c r="B105" s="120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2941.2818181818184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7" t="s">
        <v>97</v>
      </c>
      <c r="B108" s="167"/>
      <c r="C108" s="167"/>
      <c r="D108" s="167"/>
      <c r="E108" s="167"/>
      <c r="F108" s="167"/>
      <c r="G108" s="167"/>
      <c r="H108" s="167"/>
      <c r="I108" s="167"/>
    </row>
    <row r="109" spans="1:10" ht="23.25" customHeight="1" x14ac:dyDescent="0.25">
      <c r="A109" s="120" t="s">
        <v>89</v>
      </c>
      <c r="B109" s="120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0</v>
      </c>
      <c r="B110" s="168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9" t="s">
        <v>172</v>
      </c>
      <c r="B112" s="170"/>
      <c r="C112" s="170"/>
      <c r="D112" s="170"/>
      <c r="E112" s="170"/>
      <c r="F112" s="171" t="str">
        <f>A15</f>
        <v xml:space="preserve">Auxílio Alimentação </v>
      </c>
      <c r="G112" s="171"/>
      <c r="H112" s="171"/>
      <c r="I112" s="172"/>
    </row>
    <row r="113" spans="1:12" ht="23.25" customHeight="1" x14ac:dyDescent="0.25">
      <c r="A113" s="137" t="s">
        <v>89</v>
      </c>
      <c r="B113" s="137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74" t="s">
        <v>99</v>
      </c>
      <c r="B116" s="174"/>
      <c r="C116" s="174"/>
      <c r="D116" s="174"/>
      <c r="E116" s="174"/>
      <c r="F116" s="174"/>
      <c r="G116" s="174"/>
      <c r="H116" s="46">
        <f>H46+H91+H102</f>
        <v>1.7879414518789887</v>
      </c>
      <c r="I116" s="47">
        <f>I46+I91+I102</f>
        <v>7362.3742578183255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5" t="s">
        <v>100</v>
      </c>
      <c r="B118" s="135"/>
      <c r="C118" s="135"/>
      <c r="D118" s="135"/>
      <c r="E118" s="135"/>
      <c r="F118" s="135"/>
      <c r="G118" s="135"/>
      <c r="H118" s="135"/>
      <c r="I118" s="135"/>
    </row>
    <row r="119" spans="1:12" ht="33.75" customHeight="1" x14ac:dyDescent="0.25">
      <c r="A119" s="21" t="s">
        <v>31</v>
      </c>
      <c r="B119" s="136" t="s">
        <v>101</v>
      </c>
      <c r="C119" s="136"/>
      <c r="D119" s="136"/>
      <c r="E119" s="136"/>
      <c r="F119" s="136"/>
      <c r="G119" s="136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19" t="s">
        <v>102</v>
      </c>
      <c r="C120" s="119"/>
      <c r="D120" s="119"/>
      <c r="E120" s="119"/>
      <c r="F120" s="119"/>
      <c r="G120" s="119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41" t="s">
        <v>103</v>
      </c>
      <c r="C121" s="141"/>
      <c r="D121" s="141"/>
      <c r="E121" s="141"/>
      <c r="F121" s="141"/>
      <c r="G121" s="141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19" t="s">
        <v>104</v>
      </c>
      <c r="C122" s="119"/>
      <c r="D122" s="119"/>
      <c r="E122" s="119"/>
      <c r="F122" s="119"/>
      <c r="G122" s="119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19" t="s">
        <v>185</v>
      </c>
      <c r="C123" s="119"/>
      <c r="D123" s="119"/>
      <c r="E123" s="119"/>
      <c r="F123" s="119"/>
      <c r="G123" s="119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19" t="s">
        <v>187</v>
      </c>
      <c r="C124" s="119"/>
      <c r="D124" s="119"/>
      <c r="E124" s="119"/>
      <c r="F124" s="119"/>
      <c r="G124" s="119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19" t="s">
        <v>186</v>
      </c>
      <c r="C125" s="119"/>
      <c r="D125" s="119"/>
      <c r="E125" s="119"/>
      <c r="F125" s="119"/>
      <c r="G125" s="119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19" t="s">
        <v>105</v>
      </c>
      <c r="C126" s="119"/>
      <c r="D126" s="119"/>
      <c r="E126" s="119"/>
      <c r="F126" s="119"/>
      <c r="G126" s="119"/>
      <c r="H126" s="22">
        <f t="shared" si="6"/>
        <v>0</v>
      </c>
      <c r="I126" s="23">
        <v>0</v>
      </c>
    </row>
    <row r="127" spans="1:12" ht="15" customHeight="1" x14ac:dyDescent="0.25">
      <c r="A127" s="140" t="s">
        <v>106</v>
      </c>
      <c r="B127" s="140"/>
      <c r="C127" s="140"/>
      <c r="D127" s="140"/>
      <c r="E127" s="140"/>
      <c r="F127" s="140"/>
      <c r="G127" s="140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61" t="s">
        <v>188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6" t="s">
        <v>107</v>
      </c>
      <c r="B130" s="176"/>
      <c r="C130" s="176"/>
      <c r="D130" s="176"/>
      <c r="E130" s="176"/>
      <c r="F130" s="54">
        <f>I29</f>
        <v>0.1</v>
      </c>
      <c r="G130" s="55">
        <f>I132*F130</f>
        <v>736.23742578183271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7" t="s">
        <v>109</v>
      </c>
      <c r="B131" s="177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8">
        <f>I46</f>
        <v>4117.793818181819</v>
      </c>
      <c r="B132" s="178"/>
      <c r="C132" s="61">
        <f>I66</f>
        <v>1515.3481250909094</v>
      </c>
      <c r="D132" s="61">
        <f>I78</f>
        <v>1049.8027093887274</v>
      </c>
      <c r="E132" s="61">
        <f>I85</f>
        <v>293.02220810181825</v>
      </c>
      <c r="F132" s="61">
        <f>I89</f>
        <v>386.32739705505179</v>
      </c>
      <c r="G132" s="61">
        <f>I102</f>
        <v>0.08</v>
      </c>
      <c r="H132" s="61">
        <f>A132+C132+D132+E132+F132+G132</f>
        <v>7362.3742578183264</v>
      </c>
      <c r="I132" s="61">
        <f>H132-I130</f>
        <v>7362.3742578183264</v>
      </c>
      <c r="J132" s="33"/>
    </row>
    <row r="133" spans="1:12" ht="4.5" customHeight="1" x14ac:dyDescent="0.25">
      <c r="A133" s="28"/>
      <c r="B133" s="179"/>
      <c r="C133" s="179"/>
      <c r="D133" s="179"/>
      <c r="E133" s="179"/>
      <c r="F133" s="179"/>
      <c r="G133" s="179"/>
      <c r="H133" s="179"/>
      <c r="I133" s="179"/>
    </row>
    <row r="134" spans="1:12" ht="33.75" customHeight="1" x14ac:dyDescent="0.25">
      <c r="A134" s="21" t="s">
        <v>43</v>
      </c>
      <c r="B134" s="136" t="s">
        <v>117</v>
      </c>
      <c r="C134" s="136"/>
      <c r="D134" s="136"/>
      <c r="E134" s="136"/>
      <c r="F134" s="136"/>
      <c r="G134" s="136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19" t="s">
        <v>118</v>
      </c>
      <c r="C135" s="119"/>
      <c r="D135" s="119"/>
      <c r="E135" s="119"/>
      <c r="F135" s="119"/>
      <c r="G135" s="119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19" t="s">
        <v>119</v>
      </c>
      <c r="C136" s="119"/>
      <c r="D136" s="119"/>
      <c r="E136" s="119"/>
      <c r="F136" s="119"/>
      <c r="G136" s="119"/>
      <c r="H136" s="22">
        <f>I136/$I$145</f>
        <v>0</v>
      </c>
      <c r="I136" s="23">
        <v>0</v>
      </c>
    </row>
    <row r="137" spans="1:12" ht="35.65" customHeight="1" x14ac:dyDescent="0.25">
      <c r="A137" s="140" t="s">
        <v>175</v>
      </c>
      <c r="B137" s="140"/>
      <c r="C137" s="140"/>
      <c r="D137" s="140"/>
      <c r="E137" s="140"/>
      <c r="F137" s="140"/>
      <c r="G137" s="140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36" t="s">
        <v>120</v>
      </c>
      <c r="C139" s="136"/>
      <c r="D139" s="136"/>
      <c r="E139" s="136"/>
      <c r="F139" s="136"/>
      <c r="G139" s="136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19" t="s">
        <v>120</v>
      </c>
      <c r="C140" s="119"/>
      <c r="D140" s="119"/>
      <c r="E140" s="119"/>
      <c r="F140" s="119"/>
      <c r="G140" s="119"/>
      <c r="H140" s="22">
        <f>I140/I145</f>
        <v>0</v>
      </c>
      <c r="I140" s="23">
        <v>0</v>
      </c>
    </row>
    <row r="141" spans="1:12" ht="36.6" customHeight="1" x14ac:dyDescent="0.25">
      <c r="A141" s="140" t="s">
        <v>174</v>
      </c>
      <c r="B141" s="140"/>
      <c r="C141" s="140"/>
      <c r="D141" s="140"/>
      <c r="E141" s="140"/>
      <c r="F141" s="140"/>
      <c r="G141" s="140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5" t="s">
        <v>121</v>
      </c>
      <c r="B143" s="175"/>
      <c r="C143" s="175"/>
      <c r="D143" s="175"/>
      <c r="E143" s="175"/>
      <c r="F143" s="54">
        <v>0.18</v>
      </c>
      <c r="G143" s="55">
        <f>I145*F143</f>
        <v>1325.2273664072986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7" t="s">
        <v>109</v>
      </c>
      <c r="B144" s="177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8">
        <f>I46</f>
        <v>4117.793818181819</v>
      </c>
      <c r="B145" s="178"/>
      <c r="C145" s="61">
        <f>I66</f>
        <v>1515.3481250909094</v>
      </c>
      <c r="D145" s="61">
        <f>I78</f>
        <v>1049.8027093887274</v>
      </c>
      <c r="E145" s="61">
        <f>I85</f>
        <v>293.02220810181825</v>
      </c>
      <c r="F145" s="61">
        <f>I89</f>
        <v>386.32739705505179</v>
      </c>
      <c r="G145" s="61">
        <f>I102</f>
        <v>0.08</v>
      </c>
      <c r="H145" s="61">
        <f>A145+C145+D145+E145+F145+G145</f>
        <v>7362.3742578183264</v>
      </c>
      <c r="I145" s="61">
        <f>H145-I143</f>
        <v>7362.3742578183264</v>
      </c>
      <c r="J145" s="33"/>
      <c r="L145" s="2"/>
    </row>
    <row r="146" spans="1:12" ht="4.5" customHeight="1" x14ac:dyDescent="0.25"/>
    <row r="147" spans="1:12" ht="12" customHeight="1" x14ac:dyDescent="0.25">
      <c r="A147" s="174" t="s">
        <v>122</v>
      </c>
      <c r="B147" s="174"/>
      <c r="C147" s="174"/>
      <c r="D147" s="174"/>
      <c r="E147" s="174"/>
      <c r="F147" s="174"/>
      <c r="G147" s="174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35" t="s">
        <v>123</v>
      </c>
      <c r="B149" s="135"/>
      <c r="C149" s="135"/>
      <c r="D149" s="135"/>
      <c r="E149" s="135"/>
      <c r="F149" s="135"/>
      <c r="G149" s="135"/>
      <c r="H149" s="135"/>
      <c r="I149" s="135"/>
    </row>
    <row r="150" spans="1:12" ht="33.75" customHeight="1" x14ac:dyDescent="0.25">
      <c r="A150" s="21" t="s">
        <v>31</v>
      </c>
      <c r="B150" s="136" t="s">
        <v>124</v>
      </c>
      <c r="C150" s="136"/>
      <c r="D150" s="136"/>
      <c r="E150" s="136"/>
      <c r="F150" s="136"/>
      <c r="G150" s="136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19" t="s">
        <v>125</v>
      </c>
      <c r="C151" s="119"/>
      <c r="D151" s="119"/>
      <c r="E151" s="119"/>
      <c r="F151" s="119"/>
      <c r="G151" s="119"/>
      <c r="H151" s="22">
        <f>I151/$I$116</f>
        <v>7.1154898741105635E-3</v>
      </c>
      <c r="I151" s="23">
        <f>($D$161/$E$163)*H161</f>
        <v>52.386899480918572</v>
      </c>
    </row>
    <row r="152" spans="1:12" ht="15" customHeight="1" x14ac:dyDescent="0.25">
      <c r="A152" s="16">
        <v>2</v>
      </c>
      <c r="B152" s="119" t="s">
        <v>126</v>
      </c>
      <c r="C152" s="119"/>
      <c r="D152" s="119"/>
      <c r="E152" s="119"/>
      <c r="F152" s="119"/>
      <c r="G152" s="119"/>
      <c r="H152" s="22">
        <f>I152/$I$116</f>
        <v>3.2840722495894904E-2</v>
      </c>
      <c r="I152" s="23">
        <f>($D$161/$E$163)*H162</f>
        <v>241.78568991193185</v>
      </c>
    </row>
    <row r="153" spans="1:12" ht="15" customHeight="1" x14ac:dyDescent="0.25">
      <c r="A153" s="16">
        <v>3</v>
      </c>
      <c r="B153" s="119" t="s">
        <v>11</v>
      </c>
      <c r="C153" s="119"/>
      <c r="D153" s="119"/>
      <c r="E153" s="119"/>
      <c r="F153" s="119"/>
      <c r="G153" s="119"/>
      <c r="H153" s="22">
        <f>I153/$I$116</f>
        <v>5.4734537493158181E-2</v>
      </c>
      <c r="I153" s="23">
        <f>($D$161/$E$163)*H163</f>
        <v>402.97614985321979</v>
      </c>
    </row>
    <row r="154" spans="1:12" ht="15" customHeight="1" x14ac:dyDescent="0.25">
      <c r="A154" s="16">
        <v>4</v>
      </c>
      <c r="B154" s="119" t="s">
        <v>127</v>
      </c>
      <c r="C154" s="119"/>
      <c r="D154" s="119"/>
      <c r="E154" s="119"/>
      <c r="F154" s="119"/>
      <c r="G154" s="119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19" t="s">
        <v>128</v>
      </c>
      <c r="C155" s="119"/>
      <c r="D155" s="119"/>
      <c r="E155" s="119"/>
      <c r="F155" s="119"/>
      <c r="G155" s="119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0" t="s">
        <v>129</v>
      </c>
      <c r="B156" s="140"/>
      <c r="C156" s="140"/>
      <c r="D156" s="140"/>
      <c r="E156" s="140"/>
      <c r="F156" s="140"/>
      <c r="G156" s="140"/>
      <c r="H156" s="24">
        <f>H151+H152+H153+H154+H155</f>
        <v>9.4690749863163642E-2</v>
      </c>
      <c r="I156" s="25">
        <f>SUM(I151:I155)</f>
        <v>697.14873924607025</v>
      </c>
    </row>
    <row r="157" spans="1:12" ht="11.25" customHeight="1" x14ac:dyDescent="0.25">
      <c r="A157" s="28" t="s">
        <v>130</v>
      </c>
      <c r="B157" s="161" t="s">
        <v>131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28" t="s">
        <v>132</v>
      </c>
      <c r="B158" s="181" t="s">
        <v>133</v>
      </c>
      <c r="C158" s="181"/>
      <c r="D158" s="181"/>
      <c r="E158" s="181"/>
      <c r="F158" s="181"/>
      <c r="G158" s="181"/>
      <c r="H158" s="181"/>
      <c r="I158" s="181"/>
    </row>
    <row r="159" spans="1:12" ht="13.5" customHeight="1" x14ac:dyDescent="0.25">
      <c r="A159" s="167" t="s">
        <v>134</v>
      </c>
      <c r="B159" s="167"/>
      <c r="C159" s="167"/>
      <c r="D159" s="167"/>
      <c r="E159" s="167"/>
      <c r="F159" s="167"/>
      <c r="G159" s="167"/>
      <c r="H159" s="167"/>
      <c r="I159" s="167"/>
    </row>
    <row r="160" spans="1:12" ht="13.5" customHeight="1" x14ac:dyDescent="0.25">
      <c r="A160" s="120" t="s">
        <v>135</v>
      </c>
      <c r="B160" s="120"/>
      <c r="C160" s="16" t="s">
        <v>136</v>
      </c>
      <c r="D160" s="144" t="s">
        <v>137</v>
      </c>
      <c r="E160" s="144"/>
      <c r="F160" s="16" t="s">
        <v>138</v>
      </c>
      <c r="G160" s="189" t="s">
        <v>139</v>
      </c>
      <c r="H160" s="198" t="s">
        <v>140</v>
      </c>
      <c r="I160" s="198"/>
    </row>
    <row r="161" spans="1:10" ht="13.5" customHeight="1" x14ac:dyDescent="0.25">
      <c r="A161" s="182">
        <f>I116</f>
        <v>7362.3742578183255</v>
      </c>
      <c r="B161" s="182"/>
      <c r="C161" s="23">
        <f>I147</f>
        <v>0</v>
      </c>
      <c r="D161" s="183">
        <f>A161+C161</f>
        <v>7362.3742578183255</v>
      </c>
      <c r="E161" s="183"/>
      <c r="F161" s="16" t="str">
        <f>B151</f>
        <v>PIS</v>
      </c>
      <c r="G161" s="196">
        <v>1.6500000000000001E-2</v>
      </c>
      <c r="H161" s="199">
        <v>6.4999999999999997E-3</v>
      </c>
      <c r="I161" s="199"/>
      <c r="J161" s="33"/>
    </row>
    <row r="162" spans="1:10" ht="13.5" customHeight="1" x14ac:dyDescent="0.25">
      <c r="A162" s="188" t="s">
        <v>141</v>
      </c>
      <c r="B162" s="188"/>
      <c r="C162" s="189">
        <v>1</v>
      </c>
      <c r="D162" s="190">
        <f>G166/1</f>
        <v>0.14250000000000002</v>
      </c>
      <c r="E162" s="191">
        <f>C162-D162</f>
        <v>0.85749999999999993</v>
      </c>
      <c r="F162" s="16" t="str">
        <f>B152</f>
        <v>COFINS</v>
      </c>
      <c r="G162" s="196">
        <v>7.5999999999999998E-2</v>
      </c>
      <c r="H162" s="199">
        <v>0.03</v>
      </c>
      <c r="I162" s="199"/>
    </row>
    <row r="163" spans="1:10" ht="13.5" customHeight="1" x14ac:dyDescent="0.25">
      <c r="A163" s="192" t="s">
        <v>142</v>
      </c>
      <c r="B163" s="192"/>
      <c r="C163" s="193">
        <v>1</v>
      </c>
      <c r="D163" s="194">
        <f>H166</f>
        <v>8.6499999999999994E-2</v>
      </c>
      <c r="E163" s="195">
        <f>C163-D163</f>
        <v>0.91349999999999998</v>
      </c>
      <c r="F163" s="16" t="str">
        <f>B153</f>
        <v>ISS</v>
      </c>
      <c r="G163" s="196">
        <f>I11</f>
        <v>0.05</v>
      </c>
      <c r="H163" s="199">
        <f>I11</f>
        <v>0.05</v>
      </c>
      <c r="I163" s="199"/>
    </row>
    <row r="164" spans="1:10" ht="13.5" customHeight="1" x14ac:dyDescent="0.25">
      <c r="A164" s="180" t="s">
        <v>143</v>
      </c>
      <c r="B164" s="180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196">
        <v>0</v>
      </c>
      <c r="H164" s="199">
        <v>0</v>
      </c>
      <c r="I164" s="199"/>
    </row>
    <row r="165" spans="1:10" ht="13.5" customHeight="1" x14ac:dyDescent="0.25">
      <c r="A165" s="185" t="s">
        <v>145</v>
      </c>
      <c r="B165" s="185" t="s">
        <v>146</v>
      </c>
      <c r="C165" s="185"/>
      <c r="D165" s="185"/>
      <c r="E165" s="185"/>
      <c r="F165" s="12" t="s">
        <v>147</v>
      </c>
      <c r="G165" s="196">
        <v>0</v>
      </c>
      <c r="H165" s="199">
        <v>0</v>
      </c>
      <c r="I165" s="199"/>
    </row>
    <row r="166" spans="1:10" ht="18" customHeight="1" x14ac:dyDescent="0.25">
      <c r="A166" s="185"/>
      <c r="B166" s="185"/>
      <c r="C166" s="185"/>
      <c r="D166" s="185"/>
      <c r="E166" s="185"/>
      <c r="F166" s="3" t="s">
        <v>148</v>
      </c>
      <c r="G166" s="197">
        <f>SUM(G161:G165)</f>
        <v>0.14250000000000002</v>
      </c>
      <c r="H166" s="200">
        <f>SUM(H161:I165)</f>
        <v>8.6499999999999994E-2</v>
      </c>
      <c r="I166" s="200"/>
    </row>
    <row r="167" spans="1:10" ht="18" customHeight="1" x14ac:dyDescent="0.25">
      <c r="A167" s="28" t="s">
        <v>149</v>
      </c>
      <c r="B167" s="181" t="s">
        <v>150</v>
      </c>
      <c r="C167" s="181"/>
      <c r="D167" s="181"/>
      <c r="E167" s="181"/>
      <c r="F167" s="181"/>
      <c r="G167" s="181"/>
      <c r="H167" s="181"/>
      <c r="I167" s="181"/>
    </row>
    <row r="168" spans="1:10" ht="4.5" customHeight="1" x14ac:dyDescent="0.25">
      <c r="A168" s="64"/>
      <c r="B168" s="186"/>
      <c r="C168" s="186"/>
      <c r="D168" s="186"/>
      <c r="E168" s="186"/>
      <c r="F168" s="186"/>
      <c r="G168" s="186"/>
      <c r="H168" s="186"/>
      <c r="I168" s="186"/>
    </row>
    <row r="169" spans="1:10" ht="12" customHeight="1" x14ac:dyDescent="0.25">
      <c r="A169" s="174" t="s">
        <v>151</v>
      </c>
      <c r="B169" s="174"/>
      <c r="C169" s="174"/>
      <c r="D169" s="174"/>
      <c r="E169" s="174"/>
      <c r="F169" s="174"/>
      <c r="G169" s="174"/>
      <c r="H169" s="46">
        <f>H156</f>
        <v>9.4690749863163642E-2</v>
      </c>
      <c r="I169" s="47">
        <f>I156</f>
        <v>697.14873924607025</v>
      </c>
    </row>
    <row r="170" spans="1:10" ht="4.5" customHeight="1" x14ac:dyDescent="0.25"/>
    <row r="171" spans="1:10" ht="11.25" customHeight="1" x14ac:dyDescent="0.25">
      <c r="A171" s="184" t="s">
        <v>152</v>
      </c>
      <c r="B171" s="184"/>
      <c r="C171" s="184"/>
      <c r="D171" s="184"/>
      <c r="E171" s="184"/>
      <c r="F171" s="184"/>
      <c r="G171" s="184"/>
      <c r="H171" s="184"/>
      <c r="I171" s="184"/>
    </row>
    <row r="172" spans="1:10" ht="11.25" customHeight="1" x14ac:dyDescent="0.25">
      <c r="A172" s="135" t="s">
        <v>30</v>
      </c>
      <c r="B172" s="135"/>
      <c r="C172" s="135"/>
      <c r="D172" s="135"/>
      <c r="E172" s="135"/>
      <c r="F172" s="135"/>
      <c r="G172" s="135"/>
      <c r="H172" s="135"/>
      <c r="I172" s="135"/>
    </row>
    <row r="173" spans="1:10" ht="15" customHeight="1" x14ac:dyDescent="0.25">
      <c r="A173" s="16">
        <v>1</v>
      </c>
      <c r="B173" s="119" t="s">
        <v>153</v>
      </c>
      <c r="C173" s="119"/>
      <c r="D173" s="119"/>
      <c r="E173" s="119"/>
      <c r="F173" s="119"/>
      <c r="G173" s="119"/>
      <c r="H173" s="22">
        <f>I173/$G$196</f>
        <v>0.51092277045200885</v>
      </c>
      <c r="I173" s="65">
        <f>I46</f>
        <v>4117.793818181819</v>
      </c>
    </row>
    <row r="174" spans="1:10" ht="15" customHeight="1" x14ac:dyDescent="0.25">
      <c r="A174" s="16">
        <v>2</v>
      </c>
      <c r="B174" s="119" t="s">
        <v>154</v>
      </c>
      <c r="C174" s="119"/>
      <c r="D174" s="119"/>
      <c r="E174" s="119"/>
      <c r="F174" s="119"/>
      <c r="G174" s="119"/>
      <c r="H174" s="22">
        <f>I174/$G$196</f>
        <v>0.40256730340223418</v>
      </c>
      <c r="I174" s="65">
        <f>I66+I78+I85+I89</f>
        <v>3244.5004396365066</v>
      </c>
    </row>
    <row r="175" spans="1:10" ht="15" customHeight="1" x14ac:dyDescent="0.25">
      <c r="A175" s="16">
        <v>3</v>
      </c>
      <c r="B175" s="119" t="s">
        <v>155</v>
      </c>
      <c r="C175" s="119"/>
      <c r="D175" s="119"/>
      <c r="E175" s="119"/>
      <c r="F175" s="119"/>
      <c r="G175" s="119"/>
      <c r="H175" s="22">
        <f>I175/$G$196</f>
        <v>9.9261457569063626E-6</v>
      </c>
      <c r="I175" s="65">
        <f>I102</f>
        <v>0.08</v>
      </c>
    </row>
    <row r="176" spans="1:10" s="27" customFormat="1" ht="15" customHeight="1" x14ac:dyDescent="0.25">
      <c r="A176" s="174" t="s">
        <v>156</v>
      </c>
      <c r="B176" s="174"/>
      <c r="C176" s="174"/>
      <c r="D176" s="174"/>
      <c r="E176" s="174"/>
      <c r="F176" s="174"/>
      <c r="G176" s="174"/>
      <c r="H176" s="46">
        <f>H173+H174+H175</f>
        <v>0.91349999999999998</v>
      </c>
      <c r="I176" s="47">
        <f>SUM(I173:I175)</f>
        <v>7362.3742578183255</v>
      </c>
      <c r="J176" s="34"/>
    </row>
    <row r="177" spans="1:11" ht="4.5" customHeight="1" x14ac:dyDescent="0.25"/>
    <row r="178" spans="1:11" ht="11.25" customHeight="1" x14ac:dyDescent="0.25">
      <c r="A178" s="135" t="s">
        <v>100</v>
      </c>
      <c r="B178" s="135"/>
      <c r="C178" s="135"/>
      <c r="D178" s="135"/>
      <c r="E178" s="135"/>
      <c r="F178" s="135"/>
      <c r="G178" s="135"/>
      <c r="H178" s="135"/>
      <c r="I178" s="135"/>
    </row>
    <row r="179" spans="1:11" ht="15" customHeight="1" x14ac:dyDescent="0.25">
      <c r="A179" s="16">
        <v>1</v>
      </c>
      <c r="B179" s="119" t="s">
        <v>157</v>
      </c>
      <c r="C179" s="119"/>
      <c r="D179" s="119"/>
      <c r="E179" s="119"/>
      <c r="F179" s="119"/>
      <c r="G179" s="119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19" t="s">
        <v>158</v>
      </c>
      <c r="C180" s="119"/>
      <c r="D180" s="119"/>
      <c r="E180" s="119"/>
      <c r="F180" s="119"/>
      <c r="G180" s="119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19" t="s">
        <v>159</v>
      </c>
      <c r="C181" s="119"/>
      <c r="D181" s="119"/>
      <c r="E181" s="119"/>
      <c r="F181" s="119"/>
      <c r="G181" s="119"/>
      <c r="H181" s="22">
        <f>I181/$G$196</f>
        <v>0</v>
      </c>
      <c r="I181" s="23">
        <f>I141</f>
        <v>0</v>
      </c>
    </row>
    <row r="182" spans="1:11" ht="15" customHeight="1" x14ac:dyDescent="0.25">
      <c r="A182" s="174" t="s">
        <v>160</v>
      </c>
      <c r="B182" s="174"/>
      <c r="C182" s="174"/>
      <c r="D182" s="174"/>
      <c r="E182" s="174"/>
      <c r="F182" s="174"/>
      <c r="G182" s="174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35" t="s">
        <v>123</v>
      </c>
      <c r="B184" s="135"/>
      <c r="C184" s="135"/>
      <c r="D184" s="135"/>
      <c r="E184" s="135"/>
      <c r="F184" s="135"/>
      <c r="G184" s="135"/>
      <c r="H184" s="135"/>
      <c r="I184" s="135"/>
    </row>
    <row r="185" spans="1:11" ht="15" customHeight="1" x14ac:dyDescent="0.25">
      <c r="A185" s="16">
        <v>1</v>
      </c>
      <c r="B185" s="119" t="s">
        <v>161</v>
      </c>
      <c r="C185" s="119"/>
      <c r="D185" s="119"/>
      <c r="E185" s="119"/>
      <c r="F185" s="119"/>
      <c r="G185" s="119"/>
      <c r="H185" s="22">
        <f>I185/$G$196</f>
        <v>8.6500000000000007E-2</v>
      </c>
      <c r="I185" s="23">
        <f>I156</f>
        <v>697.14873924607025</v>
      </c>
    </row>
    <row r="186" spans="1:11" ht="15" customHeight="1" x14ac:dyDescent="0.25">
      <c r="A186" s="174" t="s">
        <v>162</v>
      </c>
      <c r="B186" s="174"/>
      <c r="C186" s="174"/>
      <c r="D186" s="174"/>
      <c r="E186" s="174"/>
      <c r="F186" s="174"/>
      <c r="G186" s="174"/>
      <c r="H186" s="46">
        <f>H185</f>
        <v>8.6500000000000007E-2</v>
      </c>
      <c r="I186" s="47">
        <f>I156</f>
        <v>697.14873924607025</v>
      </c>
      <c r="K186" s="40"/>
    </row>
    <row r="187" spans="1:11" ht="4.5" customHeight="1" x14ac:dyDescent="0.25"/>
    <row r="188" spans="1:11" ht="11.25" customHeight="1" x14ac:dyDescent="0.25">
      <c r="A188" s="128" t="s">
        <v>182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7"/>
      <c r="B189" s="127"/>
      <c r="C189" s="127"/>
      <c r="D189" s="127"/>
      <c r="E189" s="127"/>
      <c r="F189" s="127"/>
      <c r="G189" s="127"/>
      <c r="H189" s="127"/>
      <c r="I189" s="127"/>
    </row>
    <row r="190" spans="1:11" ht="22.5" customHeight="1" x14ac:dyDescent="0.25">
      <c r="A190" s="121" t="s">
        <v>195</v>
      </c>
      <c r="B190" s="122"/>
      <c r="C190" s="122"/>
      <c r="D190" s="122"/>
      <c r="E190" s="122"/>
      <c r="F190" s="122"/>
      <c r="G190" s="122"/>
      <c r="H190" s="123"/>
      <c r="I190" s="88">
        <f>I123*H196</f>
        <v>0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89"/>
      <c r="H191" s="89"/>
      <c r="I191" s="89"/>
    </row>
    <row r="192" spans="1:11" ht="40.5" customHeight="1" x14ac:dyDescent="0.25">
      <c r="A192" s="128" t="s">
        <v>180</v>
      </c>
      <c r="B192" s="128"/>
      <c r="C192" s="128"/>
      <c r="D192" s="128"/>
      <c r="E192" s="128"/>
      <c r="F192" s="121"/>
      <c r="G192" s="124" t="s">
        <v>184</v>
      </c>
      <c r="H192" s="125"/>
      <c r="I192" s="126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0"/>
      <c r="H193" s="91"/>
      <c r="I193" s="92">
        <f>((H70+H76+H77+H82+H83+H84)+((H70+H76+H77+H82+H83+H84)*H66))*I46*H196</f>
        <v>1585.4421667921663</v>
      </c>
    </row>
    <row r="194" spans="1:9" ht="4.9000000000000004" customHeight="1" x14ac:dyDescent="0.25">
      <c r="A194" s="127"/>
      <c r="B194" s="127"/>
      <c r="C194" s="127"/>
      <c r="D194" s="127"/>
      <c r="E194" s="127"/>
      <c r="F194" s="127"/>
      <c r="G194" s="127"/>
      <c r="H194" s="127"/>
      <c r="I194" s="127"/>
    </row>
    <row r="195" spans="1:9" ht="35.450000000000003" customHeight="1" x14ac:dyDescent="0.25">
      <c r="A195" s="129" t="s">
        <v>181</v>
      </c>
      <c r="B195" s="130"/>
      <c r="C195" s="130"/>
      <c r="D195" s="130"/>
      <c r="E195" s="130"/>
      <c r="F195" s="131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2"/>
      <c r="B196" s="133"/>
      <c r="C196" s="133"/>
      <c r="D196" s="133"/>
      <c r="E196" s="133"/>
      <c r="F196" s="134"/>
      <c r="G196" s="82">
        <f>I176+I182+I186</f>
        <v>8059.5229970643959</v>
      </c>
      <c r="H196" s="73">
        <f>IF(D6="12x36",2,1)</f>
        <v>1</v>
      </c>
      <c r="I196" s="83">
        <f>G196*H196</f>
        <v>8059.5229970643959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zoomScale="130" zoomScaleNormal="130" zoomScaleSheetLayoutView="130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K1" s="4"/>
    </row>
    <row r="2" spans="1:11" ht="22.5" customHeight="1" x14ac:dyDescent="0.25">
      <c r="A2" s="150" t="s">
        <v>1</v>
      </c>
      <c r="B2" s="150"/>
      <c r="C2" s="151" t="s">
        <v>212</v>
      </c>
      <c r="D2" s="151"/>
      <c r="E2" s="187" t="s">
        <v>217</v>
      </c>
      <c r="F2" s="152"/>
      <c r="G2" s="152"/>
      <c r="H2" s="152"/>
      <c r="I2" s="152"/>
    </row>
    <row r="3" spans="1:11" ht="11.25" customHeight="1" x14ac:dyDescent="0.25">
      <c r="A3" s="150" t="s">
        <v>2</v>
      </c>
      <c r="B3" s="150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1" t="s">
        <v>4</v>
      </c>
      <c r="B5" s="141"/>
      <c r="C5" s="141"/>
      <c r="D5" s="153" t="s">
        <v>215</v>
      </c>
      <c r="E5" s="153"/>
      <c r="F5" s="153"/>
      <c r="G5" s="154" t="str">
        <f>IF(D6="12x36","Regime de trabalho:","Quantidade de HORAS/MÊS")</f>
        <v>Quantidade de HORAS/MÊS</v>
      </c>
      <c r="H5" s="154"/>
      <c r="I5" s="155">
        <f>IF(D6="12x36",D6,5*D6)</f>
        <v>60</v>
      </c>
    </row>
    <row r="6" spans="1:11" ht="18.75" customHeight="1" x14ac:dyDescent="0.25">
      <c r="A6" s="141" t="str">
        <f>IF(D6="12x36","Regime de trabalho:","Regime de trabalho (horas semanais):")</f>
        <v>Regime de trabalho (horas semanais):</v>
      </c>
      <c r="B6" s="141"/>
      <c r="C6" s="141"/>
      <c r="D6" s="141">
        <v>12</v>
      </c>
      <c r="E6" s="141"/>
      <c r="F6" s="141"/>
      <c r="G6" s="154"/>
      <c r="H6" s="154"/>
      <c r="I6" s="155"/>
    </row>
    <row r="7" spans="1:11" ht="22.5" customHeight="1" x14ac:dyDescent="0.25">
      <c r="A7" s="141" t="s">
        <v>5</v>
      </c>
      <c r="B7" s="141"/>
      <c r="C7" s="141"/>
      <c r="D7" s="119" t="s">
        <v>214</v>
      </c>
      <c r="E7" s="119"/>
      <c r="F7" s="119"/>
      <c r="G7" s="142" t="s">
        <v>6</v>
      </c>
      <c r="H7" s="142"/>
      <c r="I7" s="143">
        <v>0.4</v>
      </c>
    </row>
    <row r="8" spans="1:11" ht="22.5" customHeight="1" x14ac:dyDescent="0.25">
      <c r="A8" s="141" t="s">
        <v>7</v>
      </c>
      <c r="B8" s="141"/>
      <c r="C8" s="141"/>
      <c r="D8" s="119" t="s">
        <v>14</v>
      </c>
      <c r="E8" s="119"/>
      <c r="F8" s="119"/>
      <c r="G8" s="142"/>
      <c r="H8" s="142"/>
      <c r="I8" s="143"/>
    </row>
    <row r="9" spans="1:11" ht="24.75" customHeight="1" x14ac:dyDescent="0.25">
      <c r="A9" s="141" t="s">
        <v>8</v>
      </c>
      <c r="B9" s="141"/>
      <c r="C9" s="141"/>
      <c r="D9" s="141" t="s">
        <v>204</v>
      </c>
      <c r="E9" s="141"/>
      <c r="F9" s="141"/>
      <c r="G9" s="142" t="s">
        <v>9</v>
      </c>
      <c r="H9" s="142"/>
      <c r="I9" s="9" t="s">
        <v>183</v>
      </c>
    </row>
    <row r="10" spans="1:11" ht="32.25" customHeight="1" x14ac:dyDescent="0.25">
      <c r="A10" s="149" t="s">
        <v>177</v>
      </c>
      <c r="B10" s="149"/>
      <c r="C10" s="149"/>
      <c r="D10" s="149"/>
      <c r="E10" s="149"/>
      <c r="F10" s="149"/>
      <c r="G10" s="8" t="s">
        <v>10</v>
      </c>
      <c r="H10" s="10">
        <v>220</v>
      </c>
      <c r="I10" s="11">
        <v>4313.88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45" t="s">
        <v>14</v>
      </c>
      <c r="H12" s="10" t="s">
        <v>15</v>
      </c>
      <c r="I12" s="11">
        <v>0</v>
      </c>
    </row>
    <row r="13" spans="1:11" x14ac:dyDescent="0.25">
      <c r="A13" s="144"/>
      <c r="B13" s="144"/>
      <c r="C13" s="144"/>
      <c r="D13" s="144"/>
      <c r="E13" s="144"/>
      <c r="F13" s="144"/>
      <c r="G13" s="145"/>
      <c r="H13" s="10" t="s">
        <v>16</v>
      </c>
      <c r="I13" s="14">
        <v>9</v>
      </c>
    </row>
    <row r="14" spans="1:11" x14ac:dyDescent="0.25">
      <c r="A14" s="144"/>
      <c r="B14" s="144"/>
      <c r="C14" s="144"/>
      <c r="D14" s="144"/>
      <c r="E14" s="144"/>
      <c r="F14" s="144"/>
      <c r="G14" s="145"/>
      <c r="H14" s="10" t="s">
        <v>17</v>
      </c>
      <c r="I14" s="9">
        <v>0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45" t="s">
        <v>14</v>
      </c>
      <c r="H15" s="10" t="s">
        <v>15</v>
      </c>
      <c r="I15" s="11">
        <v>0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45"/>
      <c r="H16" s="10" t="s">
        <v>16</v>
      </c>
      <c r="I16" s="14">
        <v>0</v>
      </c>
    </row>
    <row r="17" spans="1:9" x14ac:dyDescent="0.25">
      <c r="A17" s="144"/>
      <c r="B17" s="144"/>
      <c r="C17" s="144"/>
      <c r="D17" s="144"/>
      <c r="E17" s="144"/>
      <c r="F17" s="144"/>
      <c r="G17" s="145"/>
      <c r="H17" s="10" t="s">
        <v>17</v>
      </c>
      <c r="I17" s="9">
        <v>0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45" t="s">
        <v>14</v>
      </c>
      <c r="H18" s="10" t="s">
        <v>15</v>
      </c>
      <c r="I18" s="11">
        <v>0</v>
      </c>
    </row>
    <row r="19" spans="1:9" x14ac:dyDescent="0.25">
      <c r="A19" s="144"/>
      <c r="B19" s="144"/>
      <c r="C19" s="144"/>
      <c r="D19" s="144"/>
      <c r="E19" s="144"/>
      <c r="F19" s="144"/>
      <c r="G19" s="145"/>
      <c r="H19" s="10" t="s">
        <v>16</v>
      </c>
      <c r="I19" s="14">
        <v>0</v>
      </c>
    </row>
    <row r="20" spans="1:9" x14ac:dyDescent="0.25">
      <c r="A20" s="146"/>
      <c r="B20" s="146"/>
      <c r="C20" s="146"/>
      <c r="D20" s="146"/>
      <c r="E20" s="146"/>
      <c r="F20" s="146"/>
      <c r="G20" s="145"/>
      <c r="H20" s="10" t="s">
        <v>17</v>
      </c>
      <c r="I20" s="9">
        <v>0</v>
      </c>
    </row>
    <row r="21" spans="1:9" ht="14.25" customHeight="1" x14ac:dyDescent="0.25">
      <c r="A21" s="120" t="s">
        <v>202</v>
      </c>
      <c r="B21" s="120"/>
      <c r="C21" s="120"/>
      <c r="D21" s="120"/>
      <c r="E21" s="120"/>
      <c r="F21" s="120"/>
      <c r="G21" s="10" t="s">
        <v>14</v>
      </c>
      <c r="H21" s="15" t="s">
        <v>20</v>
      </c>
      <c r="I21" s="99" t="s">
        <v>183</v>
      </c>
    </row>
    <row r="22" spans="1:9" ht="14.25" customHeight="1" x14ac:dyDescent="0.25">
      <c r="A22" s="120" t="s">
        <v>201</v>
      </c>
      <c r="B22" s="120"/>
      <c r="C22" s="120"/>
      <c r="D22" s="120"/>
      <c r="E22" s="120"/>
      <c r="F22" s="120"/>
      <c r="G22" s="10" t="s">
        <v>14</v>
      </c>
      <c r="H22" s="15" t="s">
        <v>20</v>
      </c>
      <c r="I22" s="99" t="s">
        <v>183</v>
      </c>
    </row>
    <row r="23" spans="1:9" ht="14.25" customHeight="1" x14ac:dyDescent="0.25">
      <c r="A23" s="144" t="s">
        <v>213</v>
      </c>
      <c r="B23" s="147"/>
      <c r="C23" s="147"/>
      <c r="D23" s="147"/>
      <c r="E23" s="147"/>
      <c r="F23" s="148"/>
      <c r="G23" s="98" t="s">
        <v>14</v>
      </c>
      <c r="H23" s="15" t="s">
        <v>20</v>
      </c>
      <c r="I23" s="105">
        <v>0.08</v>
      </c>
    </row>
    <row r="24" spans="1:9" ht="22.5" customHeight="1" x14ac:dyDescent="0.25">
      <c r="A24" s="137" t="s">
        <v>21</v>
      </c>
      <c r="B24" s="137"/>
      <c r="C24" s="137"/>
      <c r="D24" s="137"/>
      <c r="E24" s="137"/>
      <c r="F24" s="137"/>
      <c r="G24" s="15"/>
      <c r="H24" s="15" t="s">
        <v>22</v>
      </c>
      <c r="I24" s="17" t="s">
        <v>183</v>
      </c>
    </row>
    <row r="25" spans="1:9" ht="34.5" customHeight="1" x14ac:dyDescent="0.25">
      <c r="A25" s="120" t="s">
        <v>23</v>
      </c>
      <c r="B25" s="120"/>
      <c r="C25" s="120"/>
      <c r="D25" s="120"/>
      <c r="E25" s="120"/>
      <c r="F25" s="120"/>
      <c r="G25" s="10"/>
      <c r="H25" s="10" t="s">
        <v>24</v>
      </c>
      <c r="I25" s="11">
        <v>1176.51</v>
      </c>
    </row>
    <row r="26" spans="1:9" ht="15" customHeight="1" x14ac:dyDescent="0.25">
      <c r="A26" s="120" t="s">
        <v>25</v>
      </c>
      <c r="B26" s="120"/>
      <c r="C26" s="120"/>
      <c r="D26" s="120"/>
      <c r="E26" s="120"/>
      <c r="F26" s="120"/>
      <c r="G26" s="15"/>
      <c r="H26" s="18" t="s">
        <v>26</v>
      </c>
      <c r="I26" s="106">
        <v>6</v>
      </c>
    </row>
    <row r="27" spans="1:9" ht="15" customHeight="1" x14ac:dyDescent="0.25">
      <c r="A27" s="120"/>
      <c r="B27" s="120"/>
      <c r="C27" s="120"/>
      <c r="D27" s="120"/>
      <c r="E27" s="120"/>
      <c r="F27" s="120"/>
      <c r="G27" s="15"/>
      <c r="H27" s="20" t="s">
        <v>27</v>
      </c>
      <c r="I27" s="9">
        <v>1</v>
      </c>
    </row>
    <row r="28" spans="1:9" ht="26.25" customHeight="1" x14ac:dyDescent="0.25">
      <c r="A28" s="120" t="s">
        <v>28</v>
      </c>
      <c r="B28" s="120"/>
      <c r="C28" s="120"/>
      <c r="D28" s="120"/>
      <c r="E28" s="120"/>
      <c r="F28" s="120"/>
      <c r="G28" s="15"/>
      <c r="H28" s="10" t="s">
        <v>26</v>
      </c>
      <c r="I28" s="19" t="s">
        <v>183</v>
      </c>
    </row>
    <row r="29" spans="1:9" ht="35.25" customHeight="1" x14ac:dyDescent="0.25">
      <c r="A29" s="120" t="s">
        <v>29</v>
      </c>
      <c r="B29" s="120"/>
      <c r="C29" s="120"/>
      <c r="D29" s="120"/>
      <c r="E29" s="120"/>
      <c r="F29" s="120"/>
      <c r="G29" s="10"/>
      <c r="H29" s="8" t="s">
        <v>22</v>
      </c>
      <c r="I29" s="9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183</v>
      </c>
    </row>
    <row r="31" spans="1:9" ht="1.1499999999999999" customHeight="1" x14ac:dyDescent="0.25">
      <c r="A31" s="138"/>
      <c r="B31" s="138"/>
      <c r="C31" s="138"/>
      <c r="D31" s="138"/>
      <c r="E31" s="138"/>
      <c r="F31" s="138"/>
      <c r="G31" s="138"/>
      <c r="H31" s="138"/>
      <c r="I31" s="138"/>
    </row>
    <row r="32" spans="1:9" ht="1.1499999999999999" customHeight="1" x14ac:dyDescent="0.25">
      <c r="A32" s="138"/>
      <c r="B32" s="138"/>
      <c r="C32" s="138"/>
      <c r="D32" s="138"/>
      <c r="E32" s="138"/>
      <c r="F32" s="138"/>
      <c r="G32" s="138"/>
      <c r="H32" s="138"/>
      <c r="I32" s="138"/>
    </row>
    <row r="33" spans="1:10" ht="1.1499999999999999" customHeight="1" x14ac:dyDescent="0.25">
      <c r="A33" s="138"/>
      <c r="B33" s="138"/>
      <c r="C33" s="138"/>
      <c r="D33" s="138"/>
      <c r="E33" s="138"/>
      <c r="F33" s="138"/>
      <c r="G33" s="138"/>
      <c r="H33" s="138"/>
      <c r="I33" s="138"/>
    </row>
    <row r="34" spans="1:10" ht="1.1499999999999999" customHeight="1" x14ac:dyDescent="0.25">
      <c r="A34" s="138"/>
      <c r="B34" s="138"/>
      <c r="C34" s="138"/>
      <c r="D34" s="138"/>
      <c r="E34" s="138"/>
      <c r="F34" s="138"/>
      <c r="G34" s="138"/>
      <c r="H34" s="138"/>
      <c r="I34" s="138"/>
    </row>
    <row r="35" spans="1:10" ht="1.1499999999999999" customHeight="1" x14ac:dyDescent="0.25">
      <c r="A35" s="139"/>
      <c r="B35" s="139"/>
      <c r="C35" s="139"/>
      <c r="D35" s="139"/>
      <c r="E35" s="139"/>
      <c r="F35" s="139"/>
      <c r="G35" s="139"/>
      <c r="H35" s="139"/>
      <c r="I35" s="139"/>
    </row>
    <row r="36" spans="1:10" ht="8.25" customHeight="1" x14ac:dyDescent="0.25">
      <c r="A36" s="135" t="s">
        <v>30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1" t="s">
        <v>31</v>
      </c>
      <c r="B37" s="136" t="s">
        <v>32</v>
      </c>
      <c r="C37" s="136"/>
      <c r="D37" s="136"/>
      <c r="E37" s="136"/>
      <c r="F37" s="136"/>
      <c r="G37" s="136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19" t="s">
        <v>35</v>
      </c>
      <c r="C38" s="119"/>
      <c r="D38" s="119"/>
      <c r="E38" s="119"/>
      <c r="F38" s="119"/>
      <c r="G38" s="119"/>
      <c r="H38" s="22">
        <f t="shared" ref="H38:H44" si="0">I38/$I$46</f>
        <v>0.55831300192622058</v>
      </c>
      <c r="I38" s="23">
        <f>IF(D6="12x36",I10,I10/H10*I5)</f>
        <v>1176.5127272727275</v>
      </c>
    </row>
    <row r="39" spans="1:10" ht="15" customHeight="1" x14ac:dyDescent="0.25">
      <c r="A39" s="16">
        <f t="shared" ref="A39:A45" si="1">A38+1</f>
        <v>2</v>
      </c>
      <c r="B39" s="119" t="s">
        <v>36</v>
      </c>
      <c r="C39" s="119"/>
      <c r="D39" s="119"/>
      <c r="E39" s="119"/>
      <c r="F39" s="119"/>
      <c r="G39" s="119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19" t="s">
        <v>37</v>
      </c>
      <c r="C40" s="119"/>
      <c r="D40" s="119"/>
      <c r="E40" s="119"/>
      <c r="F40" s="119"/>
      <c r="G40" s="119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19" t="s">
        <v>38</v>
      </c>
      <c r="C41" s="119"/>
      <c r="D41" s="119"/>
      <c r="E41" s="119"/>
      <c r="F41" s="119"/>
      <c r="G41" s="119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19" t="s">
        <v>39</v>
      </c>
      <c r="C42" s="119"/>
      <c r="D42" s="119"/>
      <c r="E42" s="119"/>
      <c r="F42" s="119"/>
      <c r="G42" s="119"/>
      <c r="H42" s="22">
        <f t="shared" si="0"/>
        <v>0.22332468308061093</v>
      </c>
      <c r="I42" s="23">
        <f>IF(I7=40%,I25*I7,0)</f>
        <v>470.60400000000004</v>
      </c>
    </row>
    <row r="43" spans="1:10" ht="15" customHeight="1" x14ac:dyDescent="0.25">
      <c r="A43" s="16">
        <f t="shared" si="1"/>
        <v>6</v>
      </c>
      <c r="B43" s="119" t="s">
        <v>171</v>
      </c>
      <c r="C43" s="119"/>
      <c r="D43" s="119"/>
      <c r="E43" s="119"/>
      <c r="F43" s="119"/>
      <c r="G43" s="119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19" t="s">
        <v>40</v>
      </c>
      <c r="C44" s="119"/>
      <c r="D44" s="119"/>
      <c r="E44" s="119"/>
      <c r="F44" s="119"/>
      <c r="G44" s="119"/>
      <c r="H44" s="22">
        <f t="shared" si="0"/>
        <v>0.15632753700136628</v>
      </c>
      <c r="I44" s="23">
        <f>IF(I26="Não aplicável",0,(I38+I39+I40+I41+I42+I43)/I5*I26*(1+I27))</f>
        <v>329.42334545454548</v>
      </c>
    </row>
    <row r="45" spans="1:10" ht="23.25" customHeight="1" x14ac:dyDescent="0.25">
      <c r="A45" s="16">
        <f t="shared" si="1"/>
        <v>8</v>
      </c>
      <c r="B45" s="119" t="s">
        <v>41</v>
      </c>
      <c r="C45" s="119"/>
      <c r="D45" s="119"/>
      <c r="E45" s="119"/>
      <c r="F45" s="119"/>
      <c r="G45" s="119"/>
      <c r="H45" s="22">
        <f>I45/$I$46</f>
        <v>6.2034777991802272E-2</v>
      </c>
      <c r="I45" s="23">
        <f>IF(I26="Não aplicável",0,I26/I13*5*(I10/H10*(1+I27)))</f>
        <v>130.72363636363636</v>
      </c>
    </row>
    <row r="46" spans="1:10" s="27" customFormat="1" ht="15" customHeight="1" x14ac:dyDescent="0.25">
      <c r="A46" s="140" t="s">
        <v>42</v>
      </c>
      <c r="B46" s="140"/>
      <c r="C46" s="140"/>
      <c r="D46" s="140"/>
      <c r="E46" s="140"/>
      <c r="F46" s="140"/>
      <c r="G46" s="140"/>
      <c r="H46" s="24">
        <f>SUM(H38:H45)</f>
        <v>1</v>
      </c>
      <c r="I46" s="25">
        <f>SUM(I38:I45)</f>
        <v>2107.2637090909093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36" t="s">
        <v>44</v>
      </c>
      <c r="C57" s="136"/>
      <c r="D57" s="136"/>
      <c r="E57" s="136"/>
      <c r="F57" s="136"/>
      <c r="G57" s="136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19" t="s">
        <v>45</v>
      </c>
      <c r="C58" s="119"/>
      <c r="D58" s="119"/>
      <c r="E58" s="119"/>
      <c r="F58" s="119"/>
      <c r="G58" s="119"/>
      <c r="H58" s="22">
        <v>0.2</v>
      </c>
      <c r="I58" s="23">
        <f t="shared" ref="I58:I65" si="2">$I$46*H58</f>
        <v>421.45274181818189</v>
      </c>
    </row>
    <row r="59" spans="1:10" ht="15" customHeight="1" x14ac:dyDescent="0.25">
      <c r="A59" s="16">
        <v>2</v>
      </c>
      <c r="B59" s="119" t="s">
        <v>46</v>
      </c>
      <c r="C59" s="119"/>
      <c r="D59" s="119"/>
      <c r="E59" s="119"/>
      <c r="F59" s="119"/>
      <c r="G59" s="119"/>
      <c r="H59" s="22">
        <v>1.4999999999999999E-2</v>
      </c>
      <c r="I59" s="23">
        <f t="shared" si="2"/>
        <v>31.608955636363639</v>
      </c>
    </row>
    <row r="60" spans="1:10" ht="15" customHeight="1" x14ac:dyDescent="0.25">
      <c r="A60" s="16">
        <v>3</v>
      </c>
      <c r="B60" s="119" t="s">
        <v>47</v>
      </c>
      <c r="C60" s="119"/>
      <c r="D60" s="119"/>
      <c r="E60" s="119"/>
      <c r="F60" s="119"/>
      <c r="G60" s="119"/>
      <c r="H60" s="22">
        <v>0.01</v>
      </c>
      <c r="I60" s="23">
        <f t="shared" si="2"/>
        <v>21.072637090909094</v>
      </c>
    </row>
    <row r="61" spans="1:10" ht="15" customHeight="1" x14ac:dyDescent="0.25">
      <c r="A61" s="16">
        <v>4</v>
      </c>
      <c r="B61" s="119" t="s">
        <v>48</v>
      </c>
      <c r="C61" s="119"/>
      <c r="D61" s="119"/>
      <c r="E61" s="119"/>
      <c r="F61" s="119"/>
      <c r="G61" s="119"/>
      <c r="H61" s="22">
        <v>2E-3</v>
      </c>
      <c r="I61" s="23">
        <f t="shared" si="2"/>
        <v>4.2145274181818184</v>
      </c>
    </row>
    <row r="62" spans="1:10" ht="15" customHeight="1" x14ac:dyDescent="0.25">
      <c r="A62" s="16">
        <v>5</v>
      </c>
      <c r="B62" s="119" t="s">
        <v>49</v>
      </c>
      <c r="C62" s="119"/>
      <c r="D62" s="119"/>
      <c r="E62" s="119"/>
      <c r="F62" s="119"/>
      <c r="G62" s="119"/>
      <c r="H62" s="22">
        <v>2.5000000000000001E-2</v>
      </c>
      <c r="I62" s="23">
        <f t="shared" si="2"/>
        <v>52.681592727272736</v>
      </c>
    </row>
    <row r="63" spans="1:10" ht="15" customHeight="1" x14ac:dyDescent="0.25">
      <c r="A63" s="16">
        <v>6</v>
      </c>
      <c r="B63" s="119" t="s">
        <v>50</v>
      </c>
      <c r="C63" s="119"/>
      <c r="D63" s="119"/>
      <c r="E63" s="119"/>
      <c r="F63" s="119"/>
      <c r="G63" s="119"/>
      <c r="H63" s="22">
        <v>0.08</v>
      </c>
      <c r="I63" s="23">
        <f t="shared" si="2"/>
        <v>168.58109672727275</v>
      </c>
    </row>
    <row r="64" spans="1:10" ht="15" customHeight="1" x14ac:dyDescent="0.25">
      <c r="A64" s="16">
        <v>7</v>
      </c>
      <c r="B64" s="119" t="s">
        <v>51</v>
      </c>
      <c r="C64" s="119"/>
      <c r="D64" s="119"/>
      <c r="E64" s="119"/>
      <c r="F64" s="119"/>
      <c r="G64" s="119"/>
      <c r="H64" s="22">
        <v>0.03</v>
      </c>
      <c r="I64" s="23">
        <f t="shared" si="2"/>
        <v>63.217911272727278</v>
      </c>
    </row>
    <row r="65" spans="1:10" ht="15" customHeight="1" x14ac:dyDescent="0.25">
      <c r="A65" s="16">
        <v>8</v>
      </c>
      <c r="B65" s="119" t="s">
        <v>52</v>
      </c>
      <c r="C65" s="119"/>
      <c r="D65" s="119"/>
      <c r="E65" s="119"/>
      <c r="F65" s="119"/>
      <c r="G65" s="119"/>
      <c r="H65" s="22">
        <v>6.0000000000000001E-3</v>
      </c>
      <c r="I65" s="23">
        <f t="shared" si="2"/>
        <v>12.643582254545455</v>
      </c>
    </row>
    <row r="66" spans="1:10" s="27" customFormat="1" ht="15" customHeight="1" x14ac:dyDescent="0.25">
      <c r="A66" s="140" t="s">
        <v>53</v>
      </c>
      <c r="B66" s="140"/>
      <c r="C66" s="140"/>
      <c r="D66" s="140"/>
      <c r="E66" s="140"/>
      <c r="F66" s="140"/>
      <c r="G66" s="140"/>
      <c r="H66" s="24">
        <f>SUM(H58:H65)</f>
        <v>0.3680000000000001</v>
      </c>
      <c r="I66" s="25">
        <f>SUM(I58:I65)</f>
        <v>775.47304494545472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36" t="s">
        <v>57</v>
      </c>
      <c r="C69" s="136"/>
      <c r="D69" s="136"/>
      <c r="E69" s="136"/>
      <c r="F69" s="136"/>
      <c r="G69" s="136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19" t="s">
        <v>58</v>
      </c>
      <c r="C70" s="119"/>
      <c r="D70" s="119"/>
      <c r="E70" s="119"/>
      <c r="F70" s="119"/>
      <c r="G70" s="119"/>
      <c r="H70" s="22">
        <v>0.119314</v>
      </c>
      <c r="I70" s="23">
        <f t="shared" ref="I70:I77" si="3">$I$46*H70</f>
        <v>251.42606218647276</v>
      </c>
    </row>
    <row r="71" spans="1:10" ht="15" customHeight="1" x14ac:dyDescent="0.25">
      <c r="A71" s="16">
        <v>2</v>
      </c>
      <c r="B71" s="119" t="s">
        <v>59</v>
      </c>
      <c r="C71" s="119"/>
      <c r="D71" s="119"/>
      <c r="E71" s="119"/>
      <c r="F71" s="119"/>
      <c r="G71" s="119"/>
      <c r="H71" s="22">
        <v>2.0479000000000001E-2</v>
      </c>
      <c r="I71" s="23">
        <f t="shared" si="3"/>
        <v>43.154653498472733</v>
      </c>
    </row>
    <row r="72" spans="1:10" ht="15" customHeight="1" x14ac:dyDescent="0.25">
      <c r="A72" s="16">
        <v>3</v>
      </c>
      <c r="B72" s="119" t="s">
        <v>189</v>
      </c>
      <c r="C72" s="119"/>
      <c r="D72" s="119"/>
      <c r="E72" s="119"/>
      <c r="F72" s="119"/>
      <c r="G72" s="119"/>
      <c r="H72" s="22">
        <v>1.2123E-2</v>
      </c>
      <c r="I72" s="23">
        <f t="shared" si="3"/>
        <v>25.546357945309094</v>
      </c>
    </row>
    <row r="73" spans="1:10" ht="15" customHeight="1" x14ac:dyDescent="0.25">
      <c r="A73" s="16">
        <v>4</v>
      </c>
      <c r="B73" s="119" t="s">
        <v>60</v>
      </c>
      <c r="C73" s="119"/>
      <c r="D73" s="119"/>
      <c r="E73" s="119"/>
      <c r="F73" s="119"/>
      <c r="G73" s="119"/>
      <c r="H73" s="22">
        <v>1.1436E-2</v>
      </c>
      <c r="I73" s="23">
        <f t="shared" si="3"/>
        <v>24.098667777163637</v>
      </c>
    </row>
    <row r="74" spans="1:10" ht="15" customHeight="1" x14ac:dyDescent="0.25">
      <c r="A74" s="16">
        <v>5</v>
      </c>
      <c r="B74" s="119" t="s">
        <v>61</v>
      </c>
      <c r="C74" s="119"/>
      <c r="D74" s="119"/>
      <c r="E74" s="119"/>
      <c r="F74" s="119"/>
      <c r="G74" s="119"/>
      <c r="H74" s="22">
        <v>1.74E-4</v>
      </c>
      <c r="I74" s="23">
        <f t="shared" si="3"/>
        <v>0.36666388538181821</v>
      </c>
    </row>
    <row r="75" spans="1:10" ht="15" customHeight="1" x14ac:dyDescent="0.25">
      <c r="A75" s="16">
        <v>6</v>
      </c>
      <c r="B75" s="119" t="s">
        <v>62</v>
      </c>
      <c r="C75" s="119"/>
      <c r="D75" s="119"/>
      <c r="E75" s="119"/>
      <c r="F75" s="119"/>
      <c r="G75" s="119"/>
      <c r="H75" s="22">
        <v>4.4200000000000001E-4</v>
      </c>
      <c r="I75" s="23">
        <f t="shared" si="3"/>
        <v>0.93141055941818196</v>
      </c>
    </row>
    <row r="76" spans="1:10" ht="15" customHeight="1" x14ac:dyDescent="0.25">
      <c r="A76" s="16">
        <v>7</v>
      </c>
      <c r="B76" s="119" t="s">
        <v>63</v>
      </c>
      <c r="C76" s="119"/>
      <c r="D76" s="119"/>
      <c r="E76" s="119"/>
      <c r="F76" s="119"/>
      <c r="G76" s="119"/>
      <c r="H76" s="22">
        <v>1.85E-4</v>
      </c>
      <c r="I76" s="23">
        <f t="shared" si="3"/>
        <v>0.3898437861818182</v>
      </c>
    </row>
    <row r="77" spans="1:10" ht="15" customHeight="1" x14ac:dyDescent="0.25">
      <c r="A77" s="16">
        <v>8</v>
      </c>
      <c r="B77" s="119" t="s">
        <v>64</v>
      </c>
      <c r="C77" s="119"/>
      <c r="D77" s="119"/>
      <c r="E77" s="119"/>
      <c r="F77" s="119"/>
      <c r="G77" s="119"/>
      <c r="H77" s="22">
        <v>9.0789999999999996E-2</v>
      </c>
      <c r="I77" s="23">
        <f t="shared" si="3"/>
        <v>191.31847214836364</v>
      </c>
    </row>
    <row r="78" spans="1:10" s="27" customFormat="1" ht="15" customHeight="1" x14ac:dyDescent="0.25">
      <c r="A78" s="140" t="s">
        <v>65</v>
      </c>
      <c r="B78" s="140"/>
      <c r="C78" s="140"/>
      <c r="D78" s="140"/>
      <c r="E78" s="140"/>
      <c r="F78" s="140"/>
      <c r="G78" s="140"/>
      <c r="H78" s="24">
        <f>SUM(H70:H77)</f>
        <v>0.25494299999999998</v>
      </c>
      <c r="I78" s="25">
        <f>SUM(I70:I77)</f>
        <v>537.2321317867636</v>
      </c>
      <c r="J78" s="26"/>
    </row>
    <row r="79" spans="1:10" ht="11.25" customHeight="1" x14ac:dyDescent="0.25">
      <c r="A79" s="28" t="s">
        <v>66</v>
      </c>
      <c r="B79" s="161" t="s">
        <v>67</v>
      </c>
      <c r="C79" s="161"/>
      <c r="D79" s="161"/>
      <c r="E79" s="161"/>
      <c r="F79" s="161"/>
      <c r="G79" s="161"/>
      <c r="H79" s="161"/>
      <c r="I79" s="161"/>
    </row>
    <row r="80" spans="1:10" ht="15" customHeight="1" x14ac:dyDescent="0.25">
      <c r="A80" s="28" t="s">
        <v>68</v>
      </c>
      <c r="B80" s="162" t="s">
        <v>69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1" t="s">
        <v>70</v>
      </c>
      <c r="B81" s="136" t="s">
        <v>71</v>
      </c>
      <c r="C81" s="136"/>
      <c r="D81" s="136"/>
      <c r="E81" s="136"/>
      <c r="F81" s="136"/>
      <c r="G81" s="136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19" t="s">
        <v>72</v>
      </c>
      <c r="C82" s="119"/>
      <c r="D82" s="119"/>
      <c r="E82" s="119"/>
      <c r="F82" s="119"/>
      <c r="G82" s="119"/>
      <c r="H82" s="22">
        <v>4.8321000000000003E-2</v>
      </c>
      <c r="I82" s="23">
        <f>$I$46*H82</f>
        <v>101.82508968698184</v>
      </c>
    </row>
    <row r="83" spans="1:11" ht="15" customHeight="1" x14ac:dyDescent="0.25">
      <c r="A83" s="16">
        <v>2</v>
      </c>
      <c r="B83" s="119" t="s">
        <v>73</v>
      </c>
      <c r="C83" s="119"/>
      <c r="D83" s="119"/>
      <c r="E83" s="119"/>
      <c r="F83" s="119"/>
      <c r="G83" s="119"/>
      <c r="H83" s="22">
        <v>3.5109999999999998E-3</v>
      </c>
      <c r="I83" s="23">
        <f>$I$46*H83</f>
        <v>7.3986028826181824</v>
      </c>
    </row>
    <row r="84" spans="1:11" ht="15" customHeight="1" x14ac:dyDescent="0.25">
      <c r="A84" s="16">
        <v>3</v>
      </c>
      <c r="B84" s="119" t="s">
        <v>74</v>
      </c>
      <c r="C84" s="119"/>
      <c r="D84" s="119"/>
      <c r="E84" s="119"/>
      <c r="F84" s="119"/>
      <c r="G84" s="119"/>
      <c r="H84" s="22">
        <v>1.9328000000000001E-2</v>
      </c>
      <c r="I84" s="23">
        <f>$I$46*H84</f>
        <v>40.729192969309096</v>
      </c>
    </row>
    <row r="85" spans="1:11" s="27" customFormat="1" ht="15" customHeight="1" x14ac:dyDescent="0.25">
      <c r="A85" s="140" t="s">
        <v>75</v>
      </c>
      <c r="B85" s="140"/>
      <c r="C85" s="140"/>
      <c r="D85" s="140"/>
      <c r="E85" s="140"/>
      <c r="F85" s="140"/>
      <c r="G85" s="140"/>
      <c r="H85" s="24">
        <f>SUM(H82:H84)</f>
        <v>7.1160000000000001E-2</v>
      </c>
      <c r="I85" s="25">
        <f>SUM(I82:I84)</f>
        <v>149.95288553890913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36" t="s">
        <v>77</v>
      </c>
      <c r="C87" s="136"/>
      <c r="D87" s="136"/>
      <c r="E87" s="136"/>
      <c r="F87" s="136"/>
      <c r="G87" s="136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19" t="s">
        <v>78</v>
      </c>
      <c r="C88" s="119"/>
      <c r="D88" s="119"/>
      <c r="E88" s="119"/>
      <c r="F88" s="119"/>
      <c r="G88" s="119"/>
      <c r="H88" s="22">
        <f>(H66*H78)</f>
        <v>9.3819024000000015E-2</v>
      </c>
      <c r="I88" s="23">
        <f>$I$46*H88</f>
        <v>197.70142449752908</v>
      </c>
    </row>
    <row r="89" spans="1:11" s="27" customFormat="1" ht="15" customHeight="1" x14ac:dyDescent="0.25">
      <c r="A89" s="140" t="s">
        <v>79</v>
      </c>
      <c r="B89" s="140"/>
      <c r="C89" s="140"/>
      <c r="D89" s="140"/>
      <c r="E89" s="140"/>
      <c r="F89" s="140"/>
      <c r="G89" s="140"/>
      <c r="H89" s="24">
        <f>SUM(H88:H88)</f>
        <v>9.3819024000000015E-2</v>
      </c>
      <c r="I89" s="25">
        <f>I88</f>
        <v>197.70142449752908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6" t="s">
        <v>178</v>
      </c>
      <c r="B91" s="166"/>
      <c r="C91" s="166"/>
      <c r="D91" s="166"/>
      <c r="E91" s="166"/>
      <c r="F91" s="166"/>
      <c r="G91" s="166"/>
      <c r="H91" s="31">
        <f>H66+H78+H85+H89</f>
        <v>0.787922024</v>
      </c>
      <c r="I91" s="32">
        <f>I66+I78+I85+I89</f>
        <v>1660.3594867686566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36" t="s">
        <v>81</v>
      </c>
      <c r="C93" s="136"/>
      <c r="D93" s="136"/>
      <c r="E93" s="136"/>
      <c r="F93" s="136"/>
      <c r="G93" s="136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19" t="s">
        <v>18</v>
      </c>
      <c r="C94" s="119"/>
      <c r="D94" s="119"/>
      <c r="E94" s="119"/>
      <c r="F94" s="119"/>
      <c r="G94" s="119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19" t="s">
        <v>19</v>
      </c>
      <c r="C95" s="119"/>
      <c r="D95" s="119"/>
      <c r="E95" s="119"/>
      <c r="F95" s="119"/>
      <c r="G95" s="119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3" t="s">
        <v>173</v>
      </c>
      <c r="C96" s="164"/>
      <c r="D96" s="164"/>
      <c r="E96" s="164"/>
      <c r="F96" s="164"/>
      <c r="G96" s="165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19" t="s">
        <v>82</v>
      </c>
      <c r="C97" s="119"/>
      <c r="D97" s="119"/>
      <c r="E97" s="119"/>
      <c r="F97" s="119"/>
      <c r="G97" s="119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19" t="s">
        <v>83</v>
      </c>
      <c r="C98" s="119"/>
      <c r="D98" s="119"/>
      <c r="E98" s="119"/>
      <c r="F98" s="119"/>
      <c r="G98" s="119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19" t="s">
        <v>200</v>
      </c>
      <c r="C99" s="119"/>
      <c r="D99" s="119"/>
      <c r="E99" s="119"/>
      <c r="F99" s="119"/>
      <c r="G99" s="119"/>
      <c r="H99" s="22">
        <f>I99/$I$46</f>
        <v>0</v>
      </c>
      <c r="I99" s="23">
        <f>IF(I21="Não aplicável",0,I21)</f>
        <v>0</v>
      </c>
    </row>
    <row r="100" spans="1:10" ht="15" customHeight="1" x14ac:dyDescent="0.25">
      <c r="A100" s="16">
        <v>7</v>
      </c>
      <c r="B100" s="119" t="s">
        <v>201</v>
      </c>
      <c r="C100" s="119"/>
      <c r="D100" s="119"/>
      <c r="E100" s="119"/>
      <c r="F100" s="119"/>
      <c r="G100" s="119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19" t="s">
        <v>84</v>
      </c>
      <c r="C101" s="119"/>
      <c r="D101" s="119"/>
      <c r="E101" s="119"/>
      <c r="F101" s="119"/>
      <c r="G101" s="119"/>
      <c r="H101" s="22">
        <f t="shared" si="4"/>
        <v>3.7963924332238729E-5</v>
      </c>
      <c r="I101" s="23">
        <f>IF(I23="Não aplicável",0,I23)</f>
        <v>0.08</v>
      </c>
    </row>
    <row r="102" spans="1:10" ht="15" customHeight="1" x14ac:dyDescent="0.25">
      <c r="A102" s="140" t="s">
        <v>85</v>
      </c>
      <c r="B102" s="140"/>
      <c r="C102" s="140"/>
      <c r="D102" s="140"/>
      <c r="E102" s="140"/>
      <c r="F102" s="140"/>
      <c r="G102" s="140"/>
      <c r="H102" s="24">
        <f>SUM(H94:H101)</f>
        <v>3.7963924332238729E-5</v>
      </c>
      <c r="I102" s="25">
        <f>SUM(I94:I101)</f>
        <v>0.08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7" t="s">
        <v>88</v>
      </c>
      <c r="B104" s="167"/>
      <c r="C104" s="167"/>
      <c r="D104" s="167"/>
      <c r="E104" s="167"/>
      <c r="F104" s="167"/>
      <c r="G104" s="167"/>
      <c r="H104" s="167"/>
      <c r="I104" s="167"/>
    </row>
    <row r="105" spans="1:10" ht="24" customHeight="1" x14ac:dyDescent="0.25">
      <c r="A105" s="120" t="s">
        <v>89</v>
      </c>
      <c r="B105" s="120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9</v>
      </c>
      <c r="D106" s="16">
        <v>2</v>
      </c>
      <c r="E106" s="36">
        <f>A106*C106*D106</f>
        <v>0</v>
      </c>
      <c r="F106" s="36">
        <f>I38</f>
        <v>1176.5127272727275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7" t="s">
        <v>97</v>
      </c>
      <c r="B108" s="167"/>
      <c r="C108" s="167"/>
      <c r="D108" s="167"/>
      <c r="E108" s="167"/>
      <c r="F108" s="167"/>
      <c r="G108" s="167"/>
      <c r="H108" s="167"/>
      <c r="I108" s="167"/>
    </row>
    <row r="109" spans="1:10" ht="23.25" customHeight="1" x14ac:dyDescent="0.25">
      <c r="A109" s="120" t="s">
        <v>89</v>
      </c>
      <c r="B109" s="120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0</v>
      </c>
      <c r="B110" s="168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9" t="s">
        <v>172</v>
      </c>
      <c r="B112" s="170"/>
      <c r="C112" s="170"/>
      <c r="D112" s="170"/>
      <c r="E112" s="170"/>
      <c r="F112" s="171" t="str">
        <f>A15</f>
        <v xml:space="preserve">Auxílio Alimentação </v>
      </c>
      <c r="G112" s="171"/>
      <c r="H112" s="171"/>
      <c r="I112" s="172"/>
    </row>
    <row r="113" spans="1:12" ht="23.25" customHeight="1" x14ac:dyDescent="0.25">
      <c r="A113" s="137" t="s">
        <v>89</v>
      </c>
      <c r="B113" s="137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74" t="s">
        <v>99</v>
      </c>
      <c r="B116" s="174"/>
      <c r="C116" s="174"/>
      <c r="D116" s="174"/>
      <c r="E116" s="174"/>
      <c r="F116" s="174"/>
      <c r="G116" s="174"/>
      <c r="H116" s="46">
        <f>H46+H91+H102</f>
        <v>1.7879599879243322</v>
      </c>
      <c r="I116" s="47">
        <f>I46+I91+I102</f>
        <v>3767.7031958595658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5" t="s">
        <v>100</v>
      </c>
      <c r="B118" s="135"/>
      <c r="C118" s="135"/>
      <c r="D118" s="135"/>
      <c r="E118" s="135"/>
      <c r="F118" s="135"/>
      <c r="G118" s="135"/>
      <c r="H118" s="135"/>
      <c r="I118" s="135"/>
    </row>
    <row r="119" spans="1:12" ht="33.75" customHeight="1" x14ac:dyDescent="0.25">
      <c r="A119" s="21" t="s">
        <v>31</v>
      </c>
      <c r="B119" s="136" t="s">
        <v>101</v>
      </c>
      <c r="C119" s="136"/>
      <c r="D119" s="136"/>
      <c r="E119" s="136"/>
      <c r="F119" s="136"/>
      <c r="G119" s="136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19" t="s">
        <v>102</v>
      </c>
      <c r="C120" s="119"/>
      <c r="D120" s="119"/>
      <c r="E120" s="119"/>
      <c r="F120" s="119"/>
      <c r="G120" s="119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41" t="s">
        <v>103</v>
      </c>
      <c r="C121" s="141"/>
      <c r="D121" s="141"/>
      <c r="E121" s="141"/>
      <c r="F121" s="141"/>
      <c r="G121" s="141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19" t="s">
        <v>104</v>
      </c>
      <c r="C122" s="119"/>
      <c r="D122" s="119"/>
      <c r="E122" s="119"/>
      <c r="F122" s="119"/>
      <c r="G122" s="119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19" t="s">
        <v>185</v>
      </c>
      <c r="C123" s="119"/>
      <c r="D123" s="119"/>
      <c r="E123" s="119"/>
      <c r="F123" s="119"/>
      <c r="G123" s="119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19" t="s">
        <v>187</v>
      </c>
      <c r="C124" s="119"/>
      <c r="D124" s="119"/>
      <c r="E124" s="119"/>
      <c r="F124" s="119"/>
      <c r="G124" s="119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19" t="s">
        <v>186</v>
      </c>
      <c r="C125" s="119"/>
      <c r="D125" s="119"/>
      <c r="E125" s="119"/>
      <c r="F125" s="119"/>
      <c r="G125" s="119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19" t="s">
        <v>105</v>
      </c>
      <c r="C126" s="119"/>
      <c r="D126" s="119"/>
      <c r="E126" s="119"/>
      <c r="F126" s="119"/>
      <c r="G126" s="119"/>
      <c r="H126" s="22">
        <f t="shared" si="6"/>
        <v>0</v>
      </c>
      <c r="I126" s="23">
        <v>0</v>
      </c>
    </row>
    <row r="127" spans="1:12" ht="15" customHeight="1" x14ac:dyDescent="0.25">
      <c r="A127" s="140" t="s">
        <v>106</v>
      </c>
      <c r="B127" s="140"/>
      <c r="C127" s="140"/>
      <c r="D127" s="140"/>
      <c r="E127" s="140"/>
      <c r="F127" s="140"/>
      <c r="G127" s="140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61" t="s">
        <v>188</v>
      </c>
      <c r="C128" s="161"/>
      <c r="D128" s="161"/>
      <c r="E128" s="161"/>
      <c r="F128" s="161"/>
      <c r="G128" s="161"/>
      <c r="H128" s="161"/>
      <c r="I128" s="161"/>
    </row>
    <row r="129" spans="1:12" ht="5.25" customHeight="1" x14ac:dyDescent="0.25"/>
    <row r="130" spans="1:12" ht="48.75" customHeight="1" x14ac:dyDescent="0.25">
      <c r="A130" s="176" t="s">
        <v>107</v>
      </c>
      <c r="B130" s="176"/>
      <c r="C130" s="176"/>
      <c r="D130" s="176"/>
      <c r="E130" s="176"/>
      <c r="F130" s="54">
        <f>I29</f>
        <v>0.1</v>
      </c>
      <c r="G130" s="55">
        <f>I132*F130</f>
        <v>376.77031958595654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7" t="s">
        <v>109</v>
      </c>
      <c r="B131" s="177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8">
        <f>I46</f>
        <v>2107.2637090909093</v>
      </c>
      <c r="B132" s="178"/>
      <c r="C132" s="61">
        <f>I66</f>
        <v>775.47304494545472</v>
      </c>
      <c r="D132" s="61">
        <f>I78</f>
        <v>537.2321317867636</v>
      </c>
      <c r="E132" s="61">
        <f>I85</f>
        <v>149.95288553890913</v>
      </c>
      <c r="F132" s="61">
        <f>I89</f>
        <v>197.70142449752908</v>
      </c>
      <c r="G132" s="61">
        <f>I102</f>
        <v>0.08</v>
      </c>
      <c r="H132" s="61">
        <f>A132+C132+D132+E132+F132+G132</f>
        <v>3767.7031958595653</v>
      </c>
      <c r="I132" s="61">
        <f>H132-I130</f>
        <v>3767.7031958595653</v>
      </c>
      <c r="J132" s="33"/>
    </row>
    <row r="133" spans="1:12" ht="4.5" customHeight="1" x14ac:dyDescent="0.25">
      <c r="A133" s="28"/>
      <c r="B133" s="179"/>
      <c r="C133" s="179"/>
      <c r="D133" s="179"/>
      <c r="E133" s="179"/>
      <c r="F133" s="179"/>
      <c r="G133" s="179"/>
      <c r="H133" s="179"/>
      <c r="I133" s="179"/>
    </row>
    <row r="134" spans="1:12" ht="33.75" customHeight="1" x14ac:dyDescent="0.25">
      <c r="A134" s="21" t="s">
        <v>43</v>
      </c>
      <c r="B134" s="136" t="s">
        <v>117</v>
      </c>
      <c r="C134" s="136"/>
      <c r="D134" s="136"/>
      <c r="E134" s="136"/>
      <c r="F134" s="136"/>
      <c r="G134" s="136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19" t="s">
        <v>118</v>
      </c>
      <c r="C135" s="119"/>
      <c r="D135" s="119"/>
      <c r="E135" s="119"/>
      <c r="F135" s="119"/>
      <c r="G135" s="119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19" t="s">
        <v>119</v>
      </c>
      <c r="C136" s="119"/>
      <c r="D136" s="119"/>
      <c r="E136" s="119"/>
      <c r="F136" s="119"/>
      <c r="G136" s="119"/>
      <c r="H136" s="22">
        <f>I136/$I$145</f>
        <v>0</v>
      </c>
      <c r="I136" s="23">
        <v>0</v>
      </c>
    </row>
    <row r="137" spans="1:12" ht="35.65" customHeight="1" x14ac:dyDescent="0.25">
      <c r="A137" s="140" t="s">
        <v>175</v>
      </c>
      <c r="B137" s="140"/>
      <c r="C137" s="140"/>
      <c r="D137" s="140"/>
      <c r="E137" s="140"/>
      <c r="F137" s="140"/>
      <c r="G137" s="140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36" t="s">
        <v>120</v>
      </c>
      <c r="C139" s="136"/>
      <c r="D139" s="136"/>
      <c r="E139" s="136"/>
      <c r="F139" s="136"/>
      <c r="G139" s="136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19" t="s">
        <v>120</v>
      </c>
      <c r="C140" s="119"/>
      <c r="D140" s="119"/>
      <c r="E140" s="119"/>
      <c r="F140" s="119"/>
      <c r="G140" s="119"/>
      <c r="H140" s="22">
        <f>I140/I145</f>
        <v>0</v>
      </c>
      <c r="I140" s="23">
        <v>0</v>
      </c>
    </row>
    <row r="141" spans="1:12" ht="36.6" customHeight="1" x14ac:dyDescent="0.25">
      <c r="A141" s="140" t="s">
        <v>174</v>
      </c>
      <c r="B141" s="140"/>
      <c r="C141" s="140"/>
      <c r="D141" s="140"/>
      <c r="E141" s="140"/>
      <c r="F141" s="140"/>
      <c r="G141" s="140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5" t="s">
        <v>121</v>
      </c>
      <c r="B143" s="175"/>
      <c r="C143" s="175"/>
      <c r="D143" s="175"/>
      <c r="E143" s="175"/>
      <c r="F143" s="54">
        <v>0.18</v>
      </c>
      <c r="G143" s="55">
        <f>I145*F143</f>
        <v>678.18657525472167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7" t="s">
        <v>109</v>
      </c>
      <c r="B144" s="177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8">
        <f>I46</f>
        <v>2107.2637090909093</v>
      </c>
      <c r="B145" s="178"/>
      <c r="C145" s="61">
        <f>I66</f>
        <v>775.47304494545472</v>
      </c>
      <c r="D145" s="61">
        <f>I78</f>
        <v>537.2321317867636</v>
      </c>
      <c r="E145" s="61">
        <f>I85</f>
        <v>149.95288553890913</v>
      </c>
      <c r="F145" s="61">
        <f>I89</f>
        <v>197.70142449752908</v>
      </c>
      <c r="G145" s="61">
        <f>I102</f>
        <v>0.08</v>
      </c>
      <c r="H145" s="61">
        <f>A145+C145+D145+E145+F145+G145</f>
        <v>3767.7031958595653</v>
      </c>
      <c r="I145" s="61">
        <f>H145-I143</f>
        <v>3767.7031958595653</v>
      </c>
      <c r="J145" s="33"/>
      <c r="L145" s="2"/>
    </row>
    <row r="146" spans="1:12" ht="4.5" customHeight="1" x14ac:dyDescent="0.25"/>
    <row r="147" spans="1:12" ht="12" customHeight="1" x14ac:dyDescent="0.25">
      <c r="A147" s="174" t="s">
        <v>122</v>
      </c>
      <c r="B147" s="174"/>
      <c r="C147" s="174"/>
      <c r="D147" s="174"/>
      <c r="E147" s="174"/>
      <c r="F147" s="174"/>
      <c r="G147" s="174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35" t="s">
        <v>123</v>
      </c>
      <c r="B149" s="135"/>
      <c r="C149" s="135"/>
      <c r="D149" s="135"/>
      <c r="E149" s="135"/>
      <c r="F149" s="135"/>
      <c r="G149" s="135"/>
      <c r="H149" s="135"/>
      <c r="I149" s="135"/>
    </row>
    <row r="150" spans="1:12" ht="33.75" customHeight="1" x14ac:dyDescent="0.25">
      <c r="A150" s="21" t="s">
        <v>31</v>
      </c>
      <c r="B150" s="136" t="s">
        <v>124</v>
      </c>
      <c r="C150" s="136"/>
      <c r="D150" s="136"/>
      <c r="E150" s="136"/>
      <c r="F150" s="136"/>
      <c r="G150" s="136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19" t="s">
        <v>125</v>
      </c>
      <c r="C151" s="119"/>
      <c r="D151" s="119"/>
      <c r="E151" s="119"/>
      <c r="F151" s="119"/>
      <c r="G151" s="119"/>
      <c r="H151" s="22">
        <f>I151/$I$116</f>
        <v>7.1154898741105635E-3</v>
      </c>
      <c r="I151" s="23">
        <f>($D$161/$E$163)*H161</f>
        <v>26.809053938792751</v>
      </c>
    </row>
    <row r="152" spans="1:12" ht="15" customHeight="1" x14ac:dyDescent="0.25">
      <c r="A152" s="16">
        <v>2</v>
      </c>
      <c r="B152" s="119" t="s">
        <v>126</v>
      </c>
      <c r="C152" s="119"/>
      <c r="D152" s="119"/>
      <c r="E152" s="119"/>
      <c r="F152" s="119"/>
      <c r="G152" s="119"/>
      <c r="H152" s="22">
        <f>I152/$I$116</f>
        <v>3.2840722495894911E-2</v>
      </c>
      <c r="I152" s="23">
        <f>($D$161/$E$163)*H162</f>
        <v>123.73409510212039</v>
      </c>
    </row>
    <row r="153" spans="1:12" ht="15" customHeight="1" x14ac:dyDescent="0.25">
      <c r="A153" s="16">
        <v>3</v>
      </c>
      <c r="B153" s="119" t="s">
        <v>11</v>
      </c>
      <c r="C153" s="119"/>
      <c r="D153" s="119"/>
      <c r="E153" s="119"/>
      <c r="F153" s="119"/>
      <c r="G153" s="119"/>
      <c r="H153" s="22">
        <f>I153/$I$116</f>
        <v>5.4734537493158188E-2</v>
      </c>
      <c r="I153" s="23">
        <f>($D$161/$E$163)*H163</f>
        <v>206.22349183686734</v>
      </c>
    </row>
    <row r="154" spans="1:12" ht="15" customHeight="1" x14ac:dyDescent="0.25">
      <c r="A154" s="16">
        <v>4</v>
      </c>
      <c r="B154" s="119" t="s">
        <v>127</v>
      </c>
      <c r="C154" s="119"/>
      <c r="D154" s="119"/>
      <c r="E154" s="119"/>
      <c r="F154" s="119"/>
      <c r="G154" s="119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19" t="s">
        <v>128</v>
      </c>
      <c r="C155" s="119"/>
      <c r="D155" s="119"/>
      <c r="E155" s="119"/>
      <c r="F155" s="119"/>
      <c r="G155" s="119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0" t="s">
        <v>129</v>
      </c>
      <c r="B156" s="140"/>
      <c r="C156" s="140"/>
      <c r="D156" s="140"/>
      <c r="E156" s="140"/>
      <c r="F156" s="140"/>
      <c r="G156" s="140"/>
      <c r="H156" s="24">
        <f>H151+H152+H153+H154+H155</f>
        <v>9.469074986316367E-2</v>
      </c>
      <c r="I156" s="25">
        <f>SUM(I151:I155)</f>
        <v>356.76664087778045</v>
      </c>
    </row>
    <row r="157" spans="1:12" ht="11.25" customHeight="1" x14ac:dyDescent="0.25">
      <c r="A157" s="28" t="s">
        <v>130</v>
      </c>
      <c r="B157" s="161" t="s">
        <v>131</v>
      </c>
      <c r="C157" s="161"/>
      <c r="D157" s="161"/>
      <c r="E157" s="161"/>
      <c r="F157" s="161"/>
      <c r="G157" s="161"/>
      <c r="H157" s="161"/>
      <c r="I157" s="161"/>
    </row>
    <row r="158" spans="1:12" ht="18.75" customHeight="1" x14ac:dyDescent="0.25">
      <c r="A158" s="28" t="s">
        <v>132</v>
      </c>
      <c r="B158" s="181" t="s">
        <v>133</v>
      </c>
      <c r="C158" s="181"/>
      <c r="D158" s="181"/>
      <c r="E158" s="181"/>
      <c r="F158" s="181"/>
      <c r="G158" s="181"/>
      <c r="H158" s="181"/>
      <c r="I158" s="181"/>
    </row>
    <row r="159" spans="1:12" ht="13.5" customHeight="1" x14ac:dyDescent="0.25">
      <c r="A159" s="167" t="s">
        <v>134</v>
      </c>
      <c r="B159" s="167"/>
      <c r="C159" s="167"/>
      <c r="D159" s="167"/>
      <c r="E159" s="167"/>
      <c r="F159" s="167"/>
      <c r="G159" s="167"/>
      <c r="H159" s="167"/>
      <c r="I159" s="167"/>
    </row>
    <row r="160" spans="1:12" ht="13.5" customHeight="1" x14ac:dyDescent="0.25">
      <c r="A160" s="120" t="s">
        <v>135</v>
      </c>
      <c r="B160" s="120"/>
      <c r="C160" s="16" t="s">
        <v>136</v>
      </c>
      <c r="D160" s="144" t="s">
        <v>137</v>
      </c>
      <c r="E160" s="144"/>
      <c r="F160" s="16" t="s">
        <v>138</v>
      </c>
      <c r="G160" s="189" t="s">
        <v>139</v>
      </c>
      <c r="H160" s="198" t="s">
        <v>140</v>
      </c>
      <c r="I160" s="198"/>
    </row>
    <row r="161" spans="1:10" ht="13.5" customHeight="1" x14ac:dyDescent="0.25">
      <c r="A161" s="182">
        <f>I116</f>
        <v>3767.7031958595658</v>
      </c>
      <c r="B161" s="182"/>
      <c r="C161" s="23">
        <f>I147</f>
        <v>0</v>
      </c>
      <c r="D161" s="183">
        <f>A161+C161</f>
        <v>3767.7031958595658</v>
      </c>
      <c r="E161" s="183"/>
      <c r="F161" s="16" t="str">
        <f>B151</f>
        <v>PIS</v>
      </c>
      <c r="G161" s="196">
        <v>1.6500000000000001E-2</v>
      </c>
      <c r="H161" s="199">
        <v>6.4999999999999997E-3</v>
      </c>
      <c r="I161" s="199"/>
      <c r="J161" s="33"/>
    </row>
    <row r="162" spans="1:10" ht="13.5" customHeight="1" x14ac:dyDescent="0.25">
      <c r="A162" s="188" t="s">
        <v>141</v>
      </c>
      <c r="B162" s="188"/>
      <c r="C162" s="189">
        <v>1</v>
      </c>
      <c r="D162" s="190">
        <f>G166/1</f>
        <v>0.14250000000000002</v>
      </c>
      <c r="E162" s="191">
        <f>C162-D162</f>
        <v>0.85749999999999993</v>
      </c>
      <c r="F162" s="16" t="str">
        <f>B152</f>
        <v>COFINS</v>
      </c>
      <c r="G162" s="196">
        <v>7.5999999999999998E-2</v>
      </c>
      <c r="H162" s="199">
        <v>0.03</v>
      </c>
      <c r="I162" s="199"/>
    </row>
    <row r="163" spans="1:10" ht="13.5" customHeight="1" x14ac:dyDescent="0.25">
      <c r="A163" s="192" t="s">
        <v>142</v>
      </c>
      <c r="B163" s="192"/>
      <c r="C163" s="193">
        <v>1</v>
      </c>
      <c r="D163" s="194">
        <f>H166</f>
        <v>8.6499999999999994E-2</v>
      </c>
      <c r="E163" s="195">
        <f>C163-D163</f>
        <v>0.91349999999999998</v>
      </c>
      <c r="F163" s="16" t="str">
        <f>B153</f>
        <v>ISS</v>
      </c>
      <c r="G163" s="196">
        <f>I11</f>
        <v>0.05</v>
      </c>
      <c r="H163" s="199">
        <f>I11</f>
        <v>0.05</v>
      </c>
      <c r="I163" s="199"/>
    </row>
    <row r="164" spans="1:10" ht="13.5" customHeight="1" x14ac:dyDescent="0.25">
      <c r="A164" s="180" t="s">
        <v>143</v>
      </c>
      <c r="B164" s="180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196">
        <v>0</v>
      </c>
      <c r="H164" s="199">
        <v>0</v>
      </c>
      <c r="I164" s="199"/>
    </row>
    <row r="165" spans="1:10" ht="13.5" customHeight="1" x14ac:dyDescent="0.25">
      <c r="A165" s="185" t="s">
        <v>145</v>
      </c>
      <c r="B165" s="185" t="s">
        <v>146</v>
      </c>
      <c r="C165" s="185"/>
      <c r="D165" s="185"/>
      <c r="E165" s="185"/>
      <c r="F165" s="12" t="s">
        <v>147</v>
      </c>
      <c r="G165" s="196">
        <v>0</v>
      </c>
      <c r="H165" s="199">
        <v>0</v>
      </c>
      <c r="I165" s="199"/>
    </row>
    <row r="166" spans="1:10" ht="18" customHeight="1" x14ac:dyDescent="0.25">
      <c r="A166" s="185"/>
      <c r="B166" s="185"/>
      <c r="C166" s="185"/>
      <c r="D166" s="185"/>
      <c r="E166" s="185"/>
      <c r="F166" s="3" t="s">
        <v>148</v>
      </c>
      <c r="G166" s="197">
        <f>SUM(G161:G165)</f>
        <v>0.14250000000000002</v>
      </c>
      <c r="H166" s="200">
        <f>SUM(H161:I165)</f>
        <v>8.6499999999999994E-2</v>
      </c>
      <c r="I166" s="200"/>
    </row>
    <row r="167" spans="1:10" ht="18" customHeight="1" x14ac:dyDescent="0.25">
      <c r="A167" s="28" t="s">
        <v>149</v>
      </c>
      <c r="B167" s="181" t="s">
        <v>150</v>
      </c>
      <c r="C167" s="181"/>
      <c r="D167" s="181"/>
      <c r="E167" s="181"/>
      <c r="F167" s="181"/>
      <c r="G167" s="181"/>
      <c r="H167" s="181"/>
      <c r="I167" s="181"/>
    </row>
    <row r="168" spans="1:10" ht="4.5" customHeight="1" x14ac:dyDescent="0.25">
      <c r="A168" s="64"/>
      <c r="B168" s="186"/>
      <c r="C168" s="186"/>
      <c r="D168" s="186"/>
      <c r="E168" s="186"/>
      <c r="F168" s="186"/>
      <c r="G168" s="186"/>
      <c r="H168" s="186"/>
      <c r="I168" s="186"/>
    </row>
    <row r="169" spans="1:10" ht="12" customHeight="1" x14ac:dyDescent="0.25">
      <c r="A169" s="174" t="s">
        <v>151</v>
      </c>
      <c r="B169" s="174"/>
      <c r="C169" s="174"/>
      <c r="D169" s="174"/>
      <c r="E169" s="174"/>
      <c r="F169" s="174"/>
      <c r="G169" s="174"/>
      <c r="H169" s="46">
        <f>H156</f>
        <v>9.469074986316367E-2</v>
      </c>
      <c r="I169" s="47">
        <f>I156</f>
        <v>356.76664087778045</v>
      </c>
    </row>
    <row r="170" spans="1:10" ht="4.5" customHeight="1" x14ac:dyDescent="0.25"/>
    <row r="171" spans="1:10" ht="11.25" customHeight="1" x14ac:dyDescent="0.25">
      <c r="A171" s="184" t="s">
        <v>152</v>
      </c>
      <c r="B171" s="184"/>
      <c r="C171" s="184"/>
      <c r="D171" s="184"/>
      <c r="E171" s="184"/>
      <c r="F171" s="184"/>
      <c r="G171" s="184"/>
      <c r="H171" s="184"/>
      <c r="I171" s="184"/>
    </row>
    <row r="172" spans="1:10" ht="11.25" customHeight="1" x14ac:dyDescent="0.25">
      <c r="A172" s="135" t="s">
        <v>30</v>
      </c>
      <c r="B172" s="135"/>
      <c r="C172" s="135"/>
      <c r="D172" s="135"/>
      <c r="E172" s="135"/>
      <c r="F172" s="135"/>
      <c r="G172" s="135"/>
      <c r="H172" s="135"/>
      <c r="I172" s="135"/>
    </row>
    <row r="173" spans="1:10" ht="15" customHeight="1" x14ac:dyDescent="0.25">
      <c r="A173" s="16">
        <v>1</v>
      </c>
      <c r="B173" s="119" t="s">
        <v>153</v>
      </c>
      <c r="C173" s="119"/>
      <c r="D173" s="119"/>
      <c r="E173" s="119"/>
      <c r="F173" s="119"/>
      <c r="G173" s="119"/>
      <c r="H173" s="22">
        <f>I173/$G$196</f>
        <v>0.51091747364016515</v>
      </c>
      <c r="I173" s="65">
        <f>I46</f>
        <v>2107.2637090909093</v>
      </c>
    </row>
    <row r="174" spans="1:10" ht="15" customHeight="1" x14ac:dyDescent="0.25">
      <c r="A174" s="16">
        <v>2</v>
      </c>
      <c r="B174" s="119" t="s">
        <v>154</v>
      </c>
      <c r="C174" s="119"/>
      <c r="D174" s="119"/>
      <c r="E174" s="119"/>
      <c r="F174" s="119"/>
      <c r="G174" s="119"/>
      <c r="H174" s="22">
        <f>I174/$G$196</f>
        <v>0.40256312992752563</v>
      </c>
      <c r="I174" s="65">
        <f>I66+I78+I85+I89</f>
        <v>1660.3594867686566</v>
      </c>
    </row>
    <row r="175" spans="1:10" ht="15" customHeight="1" x14ac:dyDescent="0.25">
      <c r="A175" s="16">
        <v>3</v>
      </c>
      <c r="B175" s="119" t="s">
        <v>155</v>
      </c>
      <c r="C175" s="119"/>
      <c r="D175" s="119"/>
      <c r="E175" s="119"/>
      <c r="F175" s="119"/>
      <c r="G175" s="119"/>
      <c r="H175" s="22">
        <f>I175/$G$196</f>
        <v>1.9396432309293807E-5</v>
      </c>
      <c r="I175" s="65">
        <f>I102</f>
        <v>0.08</v>
      </c>
    </row>
    <row r="176" spans="1:10" s="27" customFormat="1" ht="15" customHeight="1" x14ac:dyDescent="0.25">
      <c r="A176" s="174" t="s">
        <v>156</v>
      </c>
      <c r="B176" s="174"/>
      <c r="C176" s="174"/>
      <c r="D176" s="174"/>
      <c r="E176" s="174"/>
      <c r="F176" s="174"/>
      <c r="G176" s="174"/>
      <c r="H176" s="46">
        <f>H173+H174+H175</f>
        <v>0.91350000000000009</v>
      </c>
      <c r="I176" s="47">
        <f>SUM(I173:I175)</f>
        <v>3767.7031958595658</v>
      </c>
      <c r="J176" s="34"/>
    </row>
    <row r="177" spans="1:11" ht="4.5" customHeight="1" x14ac:dyDescent="0.25"/>
    <row r="178" spans="1:11" ht="11.25" customHeight="1" x14ac:dyDescent="0.25">
      <c r="A178" s="135" t="s">
        <v>100</v>
      </c>
      <c r="B178" s="135"/>
      <c r="C178" s="135"/>
      <c r="D178" s="135"/>
      <c r="E178" s="135"/>
      <c r="F178" s="135"/>
      <c r="G178" s="135"/>
      <c r="H178" s="135"/>
      <c r="I178" s="135"/>
    </row>
    <row r="179" spans="1:11" ht="15" customHeight="1" x14ac:dyDescent="0.25">
      <c r="A179" s="16">
        <v>1</v>
      </c>
      <c r="B179" s="119" t="s">
        <v>157</v>
      </c>
      <c r="C179" s="119"/>
      <c r="D179" s="119"/>
      <c r="E179" s="119"/>
      <c r="F179" s="119"/>
      <c r="G179" s="119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19" t="s">
        <v>158</v>
      </c>
      <c r="C180" s="119"/>
      <c r="D180" s="119"/>
      <c r="E180" s="119"/>
      <c r="F180" s="119"/>
      <c r="G180" s="119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19" t="s">
        <v>159</v>
      </c>
      <c r="C181" s="119"/>
      <c r="D181" s="119"/>
      <c r="E181" s="119"/>
      <c r="F181" s="119"/>
      <c r="G181" s="119"/>
      <c r="H181" s="22">
        <f>I181/$G$196</f>
        <v>0</v>
      </c>
      <c r="I181" s="23">
        <f>I141</f>
        <v>0</v>
      </c>
    </row>
    <row r="182" spans="1:11" ht="15" customHeight="1" x14ac:dyDescent="0.25">
      <c r="A182" s="174" t="s">
        <v>160</v>
      </c>
      <c r="B182" s="174"/>
      <c r="C182" s="174"/>
      <c r="D182" s="174"/>
      <c r="E182" s="174"/>
      <c r="F182" s="174"/>
      <c r="G182" s="174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35" t="s">
        <v>123</v>
      </c>
      <c r="B184" s="135"/>
      <c r="C184" s="135"/>
      <c r="D184" s="135"/>
      <c r="E184" s="135"/>
      <c r="F184" s="135"/>
      <c r="G184" s="135"/>
      <c r="H184" s="135"/>
      <c r="I184" s="135"/>
    </row>
    <row r="185" spans="1:11" ht="15" customHeight="1" x14ac:dyDescent="0.25">
      <c r="A185" s="16">
        <v>1</v>
      </c>
      <c r="B185" s="119" t="s">
        <v>161</v>
      </c>
      <c r="C185" s="119"/>
      <c r="D185" s="119"/>
      <c r="E185" s="119"/>
      <c r="F185" s="119"/>
      <c r="G185" s="119"/>
      <c r="H185" s="22">
        <f>I185/$G$196</f>
        <v>8.6500000000000007E-2</v>
      </c>
      <c r="I185" s="23">
        <f>I156</f>
        <v>356.76664087778045</v>
      </c>
    </row>
    <row r="186" spans="1:11" ht="15" customHeight="1" x14ac:dyDescent="0.25">
      <c r="A186" s="174" t="s">
        <v>162</v>
      </c>
      <c r="B186" s="174"/>
      <c r="C186" s="174"/>
      <c r="D186" s="174"/>
      <c r="E186" s="174"/>
      <c r="F186" s="174"/>
      <c r="G186" s="174"/>
      <c r="H186" s="46">
        <f>H185</f>
        <v>8.6500000000000007E-2</v>
      </c>
      <c r="I186" s="47">
        <f>I156</f>
        <v>356.76664087778045</v>
      </c>
      <c r="K186" s="40"/>
    </row>
    <row r="187" spans="1:11" ht="4.5" customHeight="1" x14ac:dyDescent="0.25"/>
    <row r="188" spans="1:11" ht="11.25" customHeight="1" x14ac:dyDescent="0.25">
      <c r="A188" s="128" t="s">
        <v>182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7"/>
      <c r="B189" s="127"/>
      <c r="C189" s="127"/>
      <c r="D189" s="127"/>
      <c r="E189" s="127"/>
      <c r="F189" s="127"/>
      <c r="G189" s="127"/>
      <c r="H189" s="127"/>
      <c r="I189" s="127"/>
    </row>
    <row r="190" spans="1:11" ht="22.5" customHeight="1" x14ac:dyDescent="0.25">
      <c r="A190" s="121" t="s">
        <v>195</v>
      </c>
      <c r="B190" s="122"/>
      <c r="C190" s="122"/>
      <c r="D190" s="122"/>
      <c r="E190" s="122"/>
      <c r="F190" s="122"/>
      <c r="G190" s="122"/>
      <c r="H190" s="123"/>
      <c r="I190" s="88">
        <f>I123*H196</f>
        <v>0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89"/>
      <c r="H191" s="89"/>
      <c r="I191" s="89"/>
    </row>
    <row r="192" spans="1:11" ht="40.5" customHeight="1" x14ac:dyDescent="0.25">
      <c r="A192" s="128" t="s">
        <v>180</v>
      </c>
      <c r="B192" s="128"/>
      <c r="C192" s="128"/>
      <c r="D192" s="128"/>
      <c r="E192" s="128"/>
      <c r="F192" s="121"/>
      <c r="G192" s="124" t="s">
        <v>184</v>
      </c>
      <c r="H192" s="125"/>
      <c r="I192" s="126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0"/>
      <c r="H193" s="91"/>
      <c r="I193" s="92">
        <f>((H70+H76+H77+H82+H83+H84)+((H70+H76+H77+H82+H83+H84)*H66))*I46*H196</f>
        <v>811.34337668678063</v>
      </c>
    </row>
    <row r="194" spans="1:9" ht="4.9000000000000004" customHeight="1" x14ac:dyDescent="0.25">
      <c r="A194" s="127"/>
      <c r="B194" s="127"/>
      <c r="C194" s="127"/>
      <c r="D194" s="127"/>
      <c r="E194" s="127"/>
      <c r="F194" s="127"/>
      <c r="G194" s="127"/>
      <c r="H194" s="127"/>
      <c r="I194" s="127"/>
    </row>
    <row r="195" spans="1:9" ht="35.450000000000003" customHeight="1" x14ac:dyDescent="0.25">
      <c r="A195" s="129" t="s">
        <v>181</v>
      </c>
      <c r="B195" s="130"/>
      <c r="C195" s="130"/>
      <c r="D195" s="130"/>
      <c r="E195" s="130"/>
      <c r="F195" s="131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2"/>
      <c r="B196" s="133"/>
      <c r="C196" s="133"/>
      <c r="D196" s="133"/>
      <c r="E196" s="133"/>
      <c r="F196" s="134"/>
      <c r="G196" s="82">
        <f>I176+I182+I186</f>
        <v>4124.4698367373458</v>
      </c>
      <c r="H196" s="73">
        <f>IF(D6="12x36",2,1)</f>
        <v>1</v>
      </c>
      <c r="I196" s="83">
        <f>G196*H196</f>
        <v>4124.4698367373458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8"/>
  <sheetViews>
    <sheetView view="pageBreakPreview" zoomScaleNormal="100" workbookViewId="0">
      <selection activeCell="F18" sqref="F18"/>
    </sheetView>
  </sheetViews>
  <sheetFormatPr defaultColWidth="8.42578125" defaultRowHeight="15" x14ac:dyDescent="0.25"/>
  <cols>
    <col min="1" max="1" width="31.5703125" style="66" customWidth="1"/>
    <col min="2" max="2" width="24.42578125" style="66" customWidth="1"/>
    <col min="3" max="3" width="16.5703125" style="66" customWidth="1"/>
    <col min="4" max="4" width="17.5703125" style="66" bestFit="1" customWidth="1"/>
    <col min="5" max="5" width="7.28515625" style="66" customWidth="1"/>
    <col min="6" max="6" width="16.140625" style="66" customWidth="1"/>
    <col min="7" max="7" width="12.85546875" style="66" customWidth="1"/>
    <col min="8" max="8" width="15.42578125" style="66" customWidth="1"/>
    <col min="9" max="9" width="14.85546875" style="66" customWidth="1"/>
    <col min="10" max="10" width="15.42578125" style="66" customWidth="1"/>
    <col min="11" max="11" width="15" style="66" customWidth="1"/>
    <col min="12" max="16384" width="8.42578125" style="66"/>
  </cols>
  <sheetData>
    <row r="1" spans="1:11" ht="76.5" customHeight="1" x14ac:dyDescent="0.25">
      <c r="A1" s="78" t="s">
        <v>166</v>
      </c>
      <c r="B1" s="78" t="s">
        <v>167</v>
      </c>
      <c r="C1" s="77" t="s">
        <v>168</v>
      </c>
      <c r="D1" s="77" t="s">
        <v>169</v>
      </c>
      <c r="E1" s="79" t="s">
        <v>170</v>
      </c>
      <c r="F1" s="79" t="s">
        <v>196</v>
      </c>
      <c r="G1" s="79" t="s">
        <v>197</v>
      </c>
      <c r="H1" s="80" t="s">
        <v>198</v>
      </c>
      <c r="I1" s="81" t="s">
        <v>199</v>
      </c>
      <c r="J1" s="81" t="s">
        <v>179</v>
      </c>
      <c r="K1" s="80" t="s">
        <v>203</v>
      </c>
    </row>
    <row r="2" spans="1:11" x14ac:dyDescent="0.25">
      <c r="A2" s="67" t="s">
        <v>209</v>
      </c>
      <c r="B2" s="67" t="s">
        <v>204</v>
      </c>
      <c r="C2" s="75" t="s">
        <v>205</v>
      </c>
      <c r="D2" s="75" t="s">
        <v>206</v>
      </c>
      <c r="E2" s="76">
        <v>2</v>
      </c>
      <c r="F2" s="97">
        <f t="shared" ref="F2:F3" ca="1" si="0">OFFSET(INDIRECT(SUBSTITUTE(_xlfn.FORMULATEXT(J2),"=","")), -6, 0)</f>
        <v>0</v>
      </c>
      <c r="G2" s="96">
        <f t="shared" ref="G2:G3" ca="1" si="1">F2*E2</f>
        <v>0</v>
      </c>
      <c r="H2" s="93">
        <f t="shared" ref="H2:H3" ca="1" si="2">OFFSET(INDIRECT(SUBSTITUTE(_xlfn.FORMULATEXT(J2),"=","")), -3, 0)</f>
        <v>1585.4421667921663</v>
      </c>
      <c r="I2" s="93">
        <f ca="1">H2*E2</f>
        <v>3170.8843335843326</v>
      </c>
      <c r="J2" s="94">
        <f>'Nutricionista seg-sex'!I196</f>
        <v>8059.5229970643959</v>
      </c>
      <c r="K2" s="94">
        <f t="shared" ref="K2:K3" si="3">E2*J2</f>
        <v>16119.045994128792</v>
      </c>
    </row>
    <row r="3" spans="1:11" x14ac:dyDescent="0.25">
      <c r="A3" s="67" t="s">
        <v>210</v>
      </c>
      <c r="B3" s="67" t="s">
        <v>204</v>
      </c>
      <c r="C3" s="68" t="s">
        <v>207</v>
      </c>
      <c r="D3" s="68" t="s">
        <v>208</v>
      </c>
      <c r="E3" s="69">
        <v>1</v>
      </c>
      <c r="F3" s="97">
        <f t="shared" ca="1" si="0"/>
        <v>0</v>
      </c>
      <c r="G3" s="96">
        <f t="shared" ca="1" si="1"/>
        <v>0</v>
      </c>
      <c r="H3" s="93">
        <f t="shared" ca="1" si="2"/>
        <v>811.34337668678063</v>
      </c>
      <c r="I3" s="93">
        <f t="shared" ref="I3" ca="1" si="4">H3*E3</f>
        <v>811.34337668678063</v>
      </c>
      <c r="J3" s="95">
        <f>'Nutricionista sáb-dom-fer'!I196</f>
        <v>4124.4698367373458</v>
      </c>
      <c r="K3" s="95">
        <f t="shared" si="3"/>
        <v>4124.4698367373458</v>
      </c>
    </row>
    <row r="4" spans="1:11" ht="6" customHeight="1" x14ac:dyDescent="0.25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2"/>
    </row>
    <row r="5" spans="1:11" ht="63" customHeight="1" x14ac:dyDescent="0.25">
      <c r="A5" s="113" t="s">
        <v>194</v>
      </c>
      <c r="B5" s="114"/>
      <c r="C5" s="114"/>
      <c r="D5" s="115"/>
      <c r="E5" s="104">
        <f>SUM(E2:E3)</f>
        <v>3</v>
      </c>
      <c r="F5" s="100" t="s">
        <v>190</v>
      </c>
      <c r="G5" s="101">
        <f ca="1">SUM(G2:G3)</f>
        <v>0</v>
      </c>
      <c r="H5" s="100" t="s">
        <v>191</v>
      </c>
      <c r="I5" s="101">
        <f ca="1">SUM(I2:I3)</f>
        <v>3982.2277102711132</v>
      </c>
      <c r="J5" s="102" t="s">
        <v>192</v>
      </c>
      <c r="K5" s="103">
        <f ca="1">I5/K7</f>
        <v>0.19671620994803896</v>
      </c>
    </row>
    <row r="6" spans="1:11" ht="6" customHeight="1" x14ac:dyDescent="0.25">
      <c r="A6" s="107"/>
      <c r="B6" s="108"/>
      <c r="C6" s="108"/>
      <c r="D6" s="108"/>
      <c r="E6" s="108"/>
      <c r="F6" s="108"/>
      <c r="G6" s="108"/>
      <c r="H6" s="108"/>
      <c r="I6" s="108"/>
      <c r="J6" s="108"/>
      <c r="K6" s="109"/>
    </row>
    <row r="7" spans="1:11" ht="26.45" customHeight="1" x14ac:dyDescent="0.25">
      <c r="A7" s="116" t="s">
        <v>193</v>
      </c>
      <c r="B7" s="117"/>
      <c r="C7" s="117"/>
      <c r="D7" s="117"/>
      <c r="E7" s="117"/>
      <c r="F7" s="117"/>
      <c r="G7" s="117"/>
      <c r="H7" s="117"/>
      <c r="I7" s="117"/>
      <c r="J7" s="118"/>
      <c r="K7" s="84">
        <f>SUM(K2:K3)</f>
        <v>20243.515830866138</v>
      </c>
    </row>
    <row r="8" spans="1:11" ht="6" customHeight="1" x14ac:dyDescent="0.25">
      <c r="A8" s="110"/>
      <c r="B8" s="111"/>
      <c r="C8" s="111"/>
      <c r="D8" s="111"/>
      <c r="E8" s="111"/>
      <c r="F8" s="111"/>
      <c r="G8" s="111"/>
      <c r="H8" s="111"/>
      <c r="I8" s="111"/>
      <c r="J8" s="111"/>
      <c r="K8" s="112"/>
    </row>
  </sheetData>
  <mergeCells count="5">
    <mergeCell ref="A6:K6"/>
    <mergeCell ref="A4:K4"/>
    <mergeCell ref="A8:K8"/>
    <mergeCell ref="A5:D5"/>
    <mergeCell ref="A7:J7"/>
  </mergeCells>
  <pageMargins left="0.51180555555555596" right="0.51180555555555596" top="0.78749999999999998" bottom="0.78749999999999998" header="0.511811023622047" footer="0.511811023622047"/>
  <pageSetup paperSize="9" scale="5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Nutricionista seg-sex</vt:lpstr>
      <vt:lpstr>Nutricionista sáb-dom-fer</vt:lpstr>
      <vt:lpstr>Resumo</vt:lpstr>
      <vt:lpstr>'Nutricionista sáb-dom-fer'!Area_de_impressao</vt:lpstr>
      <vt:lpstr>'Nutricionista seg-sex'!Area_de_impressao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2026-06-01T14:18:46Z</cp:lastPrinted>
  <dcterms:created xsi:type="dcterms:W3CDTF">2019-04-12T20:03:09Z</dcterms:created>
  <dcterms:modified xsi:type="dcterms:W3CDTF">2026-06-30T12:12:33Z</dcterms:modified>
  <dc:language>pt-BR</dc:language>
</cp:coreProperties>
</file>