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plagpaefs01.seplag.intra.rs.gov.br\SEPLAG\CELIC\DPLAN\DEPLAN\PLANILHAS PARA EDITAIS\PLANILHAS NOVAS\"/>
    </mc:Choice>
  </mc:AlternateContent>
  <bookViews>
    <workbookView xWindow="-120" yWindow="-120" windowWidth="29040" windowHeight="15720" tabRatio="500" activeTab="2"/>
  </bookViews>
  <sheets>
    <sheet name="Vigilante diurno" sheetId="1" r:id="rId1"/>
    <sheet name="Vigilante noturno" sheetId="2" r:id="rId2"/>
    <sheet name="Resumo" sheetId="6" r:id="rId3"/>
  </sheets>
  <externalReferences>
    <externalReference r:id="rId4"/>
    <externalReference r:id="rId5"/>
  </externalReferences>
  <definedNames>
    <definedName name="_xlnm.Print_Area" localSheetId="0">'Vigilante diurno'!$A$1:$I$194</definedName>
    <definedName name="_xlnm.Print_Area" localSheetId="1">'Vigilante noturno'!$A$1:$I$194</definedName>
    <definedName name="Auxiliar" localSheetId="2">#REF!</definedName>
    <definedName name="Auxiliar" localSheetId="1">#REF!</definedName>
    <definedName name="Auxiliar">#REF!</definedName>
    <definedName name="CUSTO_VALE_TRANSPORTE" localSheetId="1">#REF!</definedName>
    <definedName name="CUSTO_VALE_TRANSPORTE">#REF!</definedName>
    <definedName name="ecwece4c" localSheetId="1">#REF!</definedName>
    <definedName name="ecwece4c">#REF!</definedName>
    <definedName name="MOMB4">'[1]SERVENTE MANUTENCAO'!$I$144</definedName>
    <definedName name="MONA1" localSheetId="2">#REF!</definedName>
    <definedName name="MONA1" localSheetId="1">#REF!</definedName>
    <definedName name="MONA1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2">#REF!</definedName>
    <definedName name="MONA5" localSheetId="1">#REF!</definedName>
    <definedName name="MONA5">#REF!</definedName>
    <definedName name="MONA6" localSheetId="1">#REF!</definedName>
    <definedName name="MONA6">#REF!</definedName>
    <definedName name="MONA7" localSheetId="1">#REF!</definedName>
    <definedName name="MONA7">#REF!</definedName>
    <definedName name="MONA8">[2]MECANICO_REFRIGERACAO!$I$138</definedName>
    <definedName name="MONB1" localSheetId="2">#REF!</definedName>
    <definedName name="MONB1" localSheetId="1">#REF!</definedName>
    <definedName name="MONB1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2">#REF!</definedName>
    <definedName name="MONB5" localSheetId="1">#REF!</definedName>
    <definedName name="MONB5">#REF!</definedName>
    <definedName name="MONB6" localSheetId="1">#REF!</definedName>
    <definedName name="MONB6">#REF!</definedName>
    <definedName name="MONB7" localSheetId="1">#REF!</definedName>
    <definedName name="MONB7">#REF!</definedName>
    <definedName name="MONB8">[2]MECANICO_REFRIGERACAO!$I$144</definedName>
    <definedName name="MONC1" localSheetId="2">#REF!</definedName>
    <definedName name="MONC1" localSheetId="1">#REF!</definedName>
    <definedName name="MONC1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2">#REF!</definedName>
    <definedName name="MONC5" localSheetId="1">#REF!</definedName>
    <definedName name="MONC5">#REF!</definedName>
    <definedName name="MONC6" localSheetId="1">#REF!</definedName>
    <definedName name="MONC6">#REF!</definedName>
    <definedName name="MONC7" localSheetId="1">#REF!</definedName>
    <definedName name="MONC7">#REF!</definedName>
    <definedName name="MONC8">[2]MECANICO_REFRIGERACAO!$I$148</definedName>
    <definedName name="mont" localSheetId="2">#REF!</definedName>
    <definedName name="mont" localSheetId="1">#REF!</definedName>
    <definedName name="mont">#REF!</definedName>
    <definedName name="MONTANTEA" localSheetId="1">#REF!</definedName>
    <definedName name="MONTANTEA">#REF!</definedName>
    <definedName name="MONTANTEA1" localSheetId="1">#REF!</definedName>
    <definedName name="MONTANTEA1">#REF!</definedName>
    <definedName name="MONTANTEA2" localSheetId="1">#REF!</definedName>
    <definedName name="MONTANTEA2">#REF!</definedName>
    <definedName name="MONTANTEB" localSheetId="1">#REF!</definedName>
    <definedName name="MONTANTEB">#REF!</definedName>
    <definedName name="MONTANTEB1" localSheetId="1">#REF!</definedName>
    <definedName name="MONTANTEB1">#REF!</definedName>
    <definedName name="MONTANTEB2" localSheetId="1">#REF!</definedName>
    <definedName name="MONTANTEB2">#REF!</definedName>
    <definedName name="MONTANTEC" localSheetId="1">#REF!</definedName>
    <definedName name="MONTANTEC">#REF!</definedName>
    <definedName name="MONTANTEC1" localSheetId="1">#REF!</definedName>
    <definedName name="MONTANTEC1">#REF!</definedName>
    <definedName name="MONTANTEC2" localSheetId="1">#REF!</definedName>
    <definedName name="MONTANTEC2">#REF!</definedName>
    <definedName name="ok" localSheetId="1">#REF!</definedName>
    <definedName name="ok">#REF!</definedName>
    <definedName name="REMUNERACAO1" localSheetId="1">#REF!</definedName>
    <definedName name="REMUNERACAO1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2">#REF!</definedName>
    <definedName name="REMUNERACAO5" localSheetId="1">#REF!</definedName>
    <definedName name="REMUNERACAO5">#REF!</definedName>
    <definedName name="REMUNERACAO6" localSheetId="1">#REF!</definedName>
    <definedName name="REMUNERACAO6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2">#REF!</definedName>
    <definedName name="TOTAL_MONT_A" localSheetId="1">#REF!</definedName>
    <definedName name="TOTAL_MONT_A">#REF!</definedName>
    <definedName name="TOTAL1" localSheetId="1">#REF!</definedName>
    <definedName name="TOTAL1">#REF!</definedName>
    <definedName name="TOTAL2" localSheetId="1">#REF!</definedName>
    <definedName name="TOTAL2">#REF!</definedName>
    <definedName name="VALE_TRANSPORTE" localSheetId="1">#REF!</definedName>
    <definedName name="VALE_TRANSPORTE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" i="6" l="1"/>
  <c r="H2" i="6"/>
  <c r="F2" i="6"/>
  <c r="E4" i="6" l="1"/>
  <c r="K2" i="6" l="1"/>
  <c r="G2" i="6" l="1"/>
  <c r="G4" i="6" s="1"/>
  <c r="I2" i="6"/>
  <c r="I4" i="6" s="1"/>
  <c r="K6" i="6"/>
  <c r="K4" i="6" l="1"/>
  <c r="H194" i="2"/>
  <c r="H194" i="1"/>
  <c r="G111" i="2" l="1"/>
  <c r="G107" i="2"/>
  <c r="G103" i="2"/>
  <c r="C111" i="2"/>
  <c r="A111" i="2"/>
  <c r="A107" i="2"/>
  <c r="A103" i="2"/>
  <c r="G111" i="1"/>
  <c r="G107" i="1"/>
  <c r="G103" i="1"/>
  <c r="C107" i="1"/>
  <c r="A111" i="1"/>
  <c r="A107" i="1"/>
  <c r="A103" i="1"/>
  <c r="I50" i="2" l="1"/>
  <c r="I47" i="2"/>
  <c r="C111" i="1" l="1"/>
  <c r="E161" i="2" l="1"/>
  <c r="H160" i="2"/>
  <c r="H163" i="2" s="1"/>
  <c r="D160" i="2" s="1"/>
  <c r="E160" i="2" s="1"/>
  <c r="G160" i="2"/>
  <c r="G163" i="2" s="1"/>
  <c r="D159" i="2" s="1"/>
  <c r="E159" i="2" s="1"/>
  <c r="I134" i="2"/>
  <c r="I178" i="2" s="1"/>
  <c r="F127" i="2"/>
  <c r="H110" i="2"/>
  <c r="I98" i="2"/>
  <c r="I97" i="2"/>
  <c r="H85" i="2"/>
  <c r="H78" i="2"/>
  <c r="H66" i="2"/>
  <c r="I53" i="2"/>
  <c r="I45" i="2"/>
  <c r="I44" i="2"/>
  <c r="I42" i="2"/>
  <c r="I41" i="2"/>
  <c r="I40" i="2"/>
  <c r="A38" i="2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7" i="2"/>
  <c r="F103" i="2" s="1"/>
  <c r="H103" i="2" s="1"/>
  <c r="I33" i="2"/>
  <c r="I32" i="2"/>
  <c r="I31" i="2"/>
  <c r="I30" i="2"/>
  <c r="C107" i="2"/>
  <c r="E111" i="2"/>
  <c r="I15" i="2"/>
  <c r="C103" i="2" s="1"/>
  <c r="G11" i="2"/>
  <c r="A6" i="2"/>
  <c r="I5" i="2"/>
  <c r="G5" i="2"/>
  <c r="E161" i="1"/>
  <c r="H160" i="1"/>
  <c r="H163" i="1" s="1"/>
  <c r="D160" i="1" s="1"/>
  <c r="E160" i="1" s="1"/>
  <c r="G160" i="1"/>
  <c r="G163" i="1" s="1"/>
  <c r="D159" i="1" s="1"/>
  <c r="E159" i="1" s="1"/>
  <c r="I134" i="1"/>
  <c r="I178" i="1" s="1"/>
  <c r="F127" i="1"/>
  <c r="I120" i="1" s="1"/>
  <c r="I188" i="1" s="1"/>
  <c r="H110" i="1"/>
  <c r="I98" i="1"/>
  <c r="I97" i="1"/>
  <c r="H85" i="1"/>
  <c r="H78" i="1"/>
  <c r="H66" i="1"/>
  <c r="B47" i="1"/>
  <c r="I45" i="1"/>
  <c r="I46" i="1" s="1"/>
  <c r="I44" i="1"/>
  <c r="I43" i="1"/>
  <c r="I41" i="1"/>
  <c r="I40" i="1"/>
  <c r="I39" i="1"/>
  <c r="A38" i="1"/>
  <c r="A39" i="1" s="1"/>
  <c r="A40" i="1" s="1"/>
  <c r="A41" i="1" s="1"/>
  <c r="A42" i="1" s="1"/>
  <c r="A43" i="1" s="1"/>
  <c r="A44" i="1" s="1"/>
  <c r="A45" i="1" s="1"/>
  <c r="A46" i="1" s="1"/>
  <c r="A47" i="1" s="1"/>
  <c r="I15" i="1"/>
  <c r="C103" i="1" s="1"/>
  <c r="A6" i="1"/>
  <c r="I5" i="1"/>
  <c r="I37" i="1" s="1"/>
  <c r="G5" i="1"/>
  <c r="I120" i="2" l="1"/>
  <c r="I188" i="2" s="1"/>
  <c r="E111" i="1"/>
  <c r="I49" i="2"/>
  <c r="I51" i="2" s="1"/>
  <c r="E103" i="2"/>
  <c r="I103" i="2" s="1"/>
  <c r="I96" i="2" s="1"/>
  <c r="E107" i="2"/>
  <c r="F107" i="2" s="1"/>
  <c r="H107" i="2" s="1"/>
  <c r="I107" i="2" s="1"/>
  <c r="I95" i="2" s="1"/>
  <c r="I46" i="2"/>
  <c r="F111" i="1"/>
  <c r="H111" i="1" s="1"/>
  <c r="F111" i="2"/>
  <c r="H111" i="2" s="1"/>
  <c r="I111" i="2" s="1"/>
  <c r="I94" i="2" s="1"/>
  <c r="E103" i="1"/>
  <c r="E107" i="1"/>
  <c r="F103" i="1"/>
  <c r="H103" i="1" s="1"/>
  <c r="I42" i="1"/>
  <c r="I38" i="1"/>
  <c r="H88" i="2"/>
  <c r="H89" i="2" s="1"/>
  <c r="H91" i="2" s="1"/>
  <c r="H88" i="1"/>
  <c r="H89" i="1" s="1"/>
  <c r="H91" i="1" s="1"/>
  <c r="I54" i="2"/>
  <c r="I43" i="2"/>
  <c r="I111" i="1" l="1"/>
  <c r="I94" i="1" s="1"/>
  <c r="I103" i="1"/>
  <c r="I96" i="1" s="1"/>
  <c r="I140" i="1" s="1"/>
  <c r="I52" i="2"/>
  <c r="I48" i="2"/>
  <c r="I99" i="2"/>
  <c r="I127" i="1"/>
  <c r="I140" i="2"/>
  <c r="I127" i="2"/>
  <c r="I39" i="2"/>
  <c r="I48" i="1"/>
  <c r="I191" i="1" s="1"/>
  <c r="F107" i="1"/>
  <c r="H107" i="1" s="1"/>
  <c r="I107" i="1" s="1"/>
  <c r="I95" i="1" s="1"/>
  <c r="H42" i="1" l="1"/>
  <c r="H95" i="1"/>
  <c r="I99" i="1"/>
  <c r="I55" i="2"/>
  <c r="H96" i="1"/>
  <c r="I83" i="1"/>
  <c r="I73" i="1"/>
  <c r="I63" i="1"/>
  <c r="H47" i="1"/>
  <c r="H39" i="1"/>
  <c r="H44" i="1"/>
  <c r="I74" i="1"/>
  <c r="I82" i="1"/>
  <c r="I72" i="1"/>
  <c r="I62" i="1"/>
  <c r="H45" i="1"/>
  <c r="I71" i="1"/>
  <c r="I61" i="1"/>
  <c r="A142" i="1"/>
  <c r="I88" i="1"/>
  <c r="I89" i="1" s="1"/>
  <c r="I70" i="1"/>
  <c r="I60" i="1"/>
  <c r="I64" i="1"/>
  <c r="I77" i="1"/>
  <c r="I59" i="1"/>
  <c r="A129" i="1"/>
  <c r="I76" i="1"/>
  <c r="I58" i="1"/>
  <c r="I84" i="1"/>
  <c r="I171" i="1"/>
  <c r="H98" i="1"/>
  <c r="I75" i="1"/>
  <c r="I65" i="1"/>
  <c r="H40" i="1"/>
  <c r="H37" i="1"/>
  <c r="H46" i="1"/>
  <c r="H43" i="1"/>
  <c r="H97" i="1"/>
  <c r="H41" i="1"/>
  <c r="H94" i="1"/>
  <c r="H38" i="1"/>
  <c r="G129" i="2"/>
  <c r="I173" i="2"/>
  <c r="G142" i="2"/>
  <c r="H48" i="1" l="1"/>
  <c r="H99" i="1"/>
  <c r="H113" i="1" s="1"/>
  <c r="H39" i="2"/>
  <c r="I191" i="2"/>
  <c r="H50" i="2"/>
  <c r="H51" i="2"/>
  <c r="H47" i="2"/>
  <c r="H48" i="2"/>
  <c r="I85" i="1"/>
  <c r="I84" i="2"/>
  <c r="I74" i="2"/>
  <c r="I64" i="2"/>
  <c r="H38" i="2"/>
  <c r="I83" i="2"/>
  <c r="I73" i="2"/>
  <c r="I63" i="2"/>
  <c r="I82" i="2"/>
  <c r="I72" i="2"/>
  <c r="I62" i="2"/>
  <c r="I65" i="2"/>
  <c r="H44" i="2"/>
  <c r="I71" i="2"/>
  <c r="I61" i="2"/>
  <c r="H98" i="2"/>
  <c r="A142" i="2"/>
  <c r="I88" i="2"/>
  <c r="I89" i="2" s="1"/>
  <c r="I70" i="2"/>
  <c r="I60" i="2"/>
  <c r="I77" i="2"/>
  <c r="I59" i="2"/>
  <c r="H42" i="2"/>
  <c r="I171" i="2"/>
  <c r="A129" i="2"/>
  <c r="I76" i="2"/>
  <c r="I58" i="2"/>
  <c r="I75" i="2"/>
  <c r="H53" i="2"/>
  <c r="H41" i="2"/>
  <c r="H40" i="2"/>
  <c r="H37" i="2"/>
  <c r="H49" i="2"/>
  <c r="H45" i="2"/>
  <c r="H97" i="2"/>
  <c r="H46" i="2"/>
  <c r="H52" i="2"/>
  <c r="H43" i="2"/>
  <c r="H94" i="2"/>
  <c r="H95" i="2"/>
  <c r="H54" i="2"/>
  <c r="H96" i="2"/>
  <c r="I78" i="1"/>
  <c r="I66" i="1"/>
  <c r="G129" i="1"/>
  <c r="I173" i="1"/>
  <c r="G142" i="1"/>
  <c r="F129" i="1"/>
  <c r="F142" i="1"/>
  <c r="F142" i="2" l="1"/>
  <c r="F129" i="2"/>
  <c r="I85" i="2"/>
  <c r="I66" i="2"/>
  <c r="H99" i="2"/>
  <c r="I78" i="2"/>
  <c r="H55" i="2"/>
  <c r="H113" i="2" s="1"/>
  <c r="C142" i="1"/>
  <c r="I172" i="1"/>
  <c r="C129" i="1"/>
  <c r="I91" i="1"/>
  <c r="I113" i="1" s="1"/>
  <c r="A158" i="1" s="1"/>
  <c r="D142" i="1"/>
  <c r="D129" i="1"/>
  <c r="E142" i="1"/>
  <c r="E129" i="1"/>
  <c r="H129" i="1" l="1"/>
  <c r="I129" i="1" s="1"/>
  <c r="H117" i="1" s="1"/>
  <c r="H142" i="1"/>
  <c r="I142" i="1" s="1"/>
  <c r="H133" i="1" s="1"/>
  <c r="E142" i="2"/>
  <c r="E129" i="2"/>
  <c r="D142" i="2"/>
  <c r="D129" i="2"/>
  <c r="I91" i="2"/>
  <c r="I113" i="2" s="1"/>
  <c r="A158" i="2" s="1"/>
  <c r="C142" i="2"/>
  <c r="I172" i="2"/>
  <c r="C129" i="2"/>
  <c r="I174" i="1"/>
  <c r="H119" i="1" l="1"/>
  <c r="H122" i="1"/>
  <c r="G127" i="1"/>
  <c r="I118" i="1" s="1"/>
  <c r="I124" i="1" s="1"/>
  <c r="I177" i="1" s="1"/>
  <c r="H123" i="1"/>
  <c r="H121" i="1"/>
  <c r="H120" i="1"/>
  <c r="H132" i="1"/>
  <c r="H134" i="1" s="1"/>
  <c r="G140" i="1"/>
  <c r="I137" i="1" s="1"/>
  <c r="H137" i="1" s="1"/>
  <c r="H138" i="1" s="1"/>
  <c r="H129" i="2"/>
  <c r="I129" i="2" s="1"/>
  <c r="H121" i="2" s="1"/>
  <c r="I174" i="2"/>
  <c r="H142" i="2"/>
  <c r="I142" i="2" s="1"/>
  <c r="H118" i="1" l="1"/>
  <c r="H124" i="1" s="1"/>
  <c r="I138" i="1"/>
  <c r="I144" i="1" s="1"/>
  <c r="C158" i="1" s="1"/>
  <c r="D158" i="1" s="1"/>
  <c r="H144" i="1"/>
  <c r="G127" i="2"/>
  <c r="I118" i="2" s="1"/>
  <c r="I124" i="2" s="1"/>
  <c r="I177" i="2" s="1"/>
  <c r="H119" i="2"/>
  <c r="H120" i="2"/>
  <c r="H118" i="2"/>
  <c r="H117" i="2"/>
  <c r="H123" i="2"/>
  <c r="H122" i="2"/>
  <c r="H133" i="2"/>
  <c r="G140" i="2"/>
  <c r="I137" i="2" s="1"/>
  <c r="H132" i="2"/>
  <c r="I179" i="1" l="1"/>
  <c r="I180" i="1" s="1"/>
  <c r="H134" i="2"/>
  <c r="H124" i="2"/>
  <c r="I138" i="2"/>
  <c r="H137" i="2"/>
  <c r="H138" i="2" s="1"/>
  <c r="I152" i="1"/>
  <c r="H152" i="1" s="1"/>
  <c r="I148" i="1"/>
  <c r="I151" i="1"/>
  <c r="H151" i="1" s="1"/>
  <c r="I150" i="1"/>
  <c r="H150" i="1" s="1"/>
  <c r="I149" i="1"/>
  <c r="H149" i="1" s="1"/>
  <c r="H148" i="1" l="1"/>
  <c r="H153" i="1" s="1"/>
  <c r="H167" i="1" s="1"/>
  <c r="I153" i="1"/>
  <c r="I179" i="2"/>
  <c r="I144" i="2"/>
  <c r="C158" i="2" s="1"/>
  <c r="D158" i="2" s="1"/>
  <c r="H144" i="2"/>
  <c r="I152" i="2" l="1"/>
  <c r="H152" i="2" s="1"/>
  <c r="I148" i="2"/>
  <c r="I149" i="2"/>
  <c r="H149" i="2" s="1"/>
  <c r="I151" i="2"/>
  <c r="H151" i="2" s="1"/>
  <c r="I150" i="2"/>
  <c r="H150" i="2" s="1"/>
  <c r="I180" i="2"/>
  <c r="I167" i="1"/>
  <c r="I184" i="1"/>
  <c r="G194" i="1" s="1"/>
  <c r="I183" i="1"/>
  <c r="H183" i="1" l="1"/>
  <c r="H184" i="1" s="1"/>
  <c r="I194" i="1"/>
  <c r="H178" i="1"/>
  <c r="H177" i="1"/>
  <c r="H171" i="1"/>
  <c r="H173" i="1"/>
  <c r="H172" i="1"/>
  <c r="H179" i="1"/>
  <c r="H148" i="2"/>
  <c r="H153" i="2" s="1"/>
  <c r="H167" i="2" s="1"/>
  <c r="I153" i="2"/>
  <c r="H180" i="1" l="1"/>
  <c r="H174" i="1"/>
  <c r="I167" i="2"/>
  <c r="I184" i="2"/>
  <c r="G194" i="2" s="1"/>
  <c r="I183" i="2"/>
  <c r="H183" i="2" l="1"/>
  <c r="H184" i="2" s="1"/>
  <c r="I194" i="2"/>
  <c r="H178" i="2"/>
  <c r="H177" i="2"/>
  <c r="H173" i="2"/>
  <c r="H171" i="2"/>
  <c r="H172" i="2"/>
  <c r="H179" i="2"/>
  <c r="H174" i="2" l="1"/>
  <c r="H180" i="2"/>
</calcChain>
</file>

<file path=xl/sharedStrings.xml><?xml version="1.0" encoding="utf-8"?>
<sst xmlns="http://schemas.openxmlformats.org/spreadsheetml/2006/main" count="578" uniqueCount="234">
  <si>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</si>
  <si>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</si>
  <si>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</si>
  <si>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</si>
  <si>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</si>
  <si>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</si>
  <si>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</si>
  <si>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</si>
  <si>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</si>
  <si>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</si>
  <si>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</si>
  <si>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</si>
  <si>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</si>
  <si>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</si>
  <si>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</si>
  <si>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</si>
  <si>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</si>
  <si>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CCT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</si>
  <si>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</si>
  <si>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</si>
  <si>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</si>
  <si>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</si>
  <si>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</si>
  <si>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</si>
  <si>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</si>
  <si>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</si>
  <si>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</si>
  <si>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</si>
  <si>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</si>
  <si>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</si>
  <si>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</si>
  <si>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</si>
  <si>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</si>
  <si>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</si>
  <si>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</si>
  <si>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</si>
  <si>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</si>
  <si>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</si>
  <si>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</si>
  <si>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</si>
  <si>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</si>
  <si>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</si>
  <si>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</si>
  <si>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</si>
  <si>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</si>
  <si>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</si>
  <si>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</si>
  <si>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</si>
  <si>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</si>
  <si>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</si>
  <si>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</si>
  <si>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</si>
  <si>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</si>
  <si>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</si>
  <si>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</si>
  <si>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</si>
  <si>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</si>
  <si>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</si>
  <si>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</si>
  <si>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</si>
  <si>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</si>
  <si>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</si>
  <si>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</si>
  <si>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</si>
  <si>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</si>
  <si>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</si>
  <si>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</si>
  <si>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</si>
  <si>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</si>
  <si>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</si>
  <si>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</si>
  <si>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</si>
  <si>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</si>
  <si>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</si>
  <si>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</si>
  <si>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</si>
  <si>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</si>
  <si>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</si>
  <si>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</si>
  <si>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</si>
  <si>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</si>
  <si>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</si>
  <si>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</si>
  <si>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</si>
  <si>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</si>
  <si>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</si>
  <si>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</si>
  <si>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</si>
  <si>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</si>
  <si>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</si>
  <si>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</si>
  <si>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</si>
  <si>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</si>
  <si>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</si>
  <si>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</si>
  <si>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</si>
  <si>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</si>
  <si>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</si>
  <si>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</si>
  <si>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</si>
  <si>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</si>
  <si>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</si>
  <si>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</si>
  <si>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</si>
  <si>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</si>
  <si>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</si>
  <si>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</si>
  <si>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</si>
  <si>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</si>
  <si>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</si>
  <si>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</si>
  <si>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</si>
  <si>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</si>
  <si>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</si>
  <si>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</si>
  <si>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</si>
  <si>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</si>
  <si>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</si>
  <si>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</si>
  <si>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</si>
  <si>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</si>
  <si>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</si>
  <si>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</si>
  <si>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</si>
  <si>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</si>
  <si>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</si>
  <si>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</si>
  <si>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</si>
  <si>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</si>
  <si>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</si>
  <si>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</si>
  <si>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</si>
  <si>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</si>
  <si>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</si>
  <si>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</si>
  <si>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</si>
  <si>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</si>
  <si>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</si>
  <si>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</si>
  <si>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</si>
  <si>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</si>
  <si>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</si>
  <si>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</si>
  <si>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</si>
  <si>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</si>
  <si>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</si>
  <si>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</si>
  <si>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</si>
  <si>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</si>
  <si>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</si>
  <si>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</si>
  <si>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</si>
  <si>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</si>
  <si>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</si>
  <si>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</si>
  <si>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</si>
  <si>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</si>
  <si>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</si>
  <si>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</si>
  <si>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</si>
  <si>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</si>
  <si>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</si>
  <si>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</si>
  <si>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</si>
  <si>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</si>
  <si>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</si>
  <si>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</si>
  <si>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</si>
  <si>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</si>
  <si>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</si>
  <si>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</si>
  <si>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</si>
  <si>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</si>
  <si>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</si>
  <si>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</si>
  <si>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</si>
  <si>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</si>
  <si>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</si>
  <si>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</si>
  <si>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</si>
  <si>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</si>
  <si>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</si>
  <si>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</si>
  <si>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</si>
  <si>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</si>
  <si>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</si>
  <si>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</si>
  <si>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</si>
  <si>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</si>
  <si>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</si>
  <si>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</si>
  <si>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</si>
  <si>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</si>
  <si>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 xml:space="preserve">Hora Intervalar </t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</si>
  <si>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</si>
  <si>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</si>
  <si>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</si>
  <si>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</si>
  <si>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t>Adicional de insalubridade sobre Reduzida Noturna</t>
  </si>
  <si>
    <t>Adicional de periculosidade sobre Reduzida Noturna</t>
  </si>
  <si>
    <t>Adicional de insalubridade sobre o Adicional Noturno</t>
  </si>
  <si>
    <t>Adicional de periculosidade sobre o Adicional Noturno</t>
  </si>
  <si>
    <t>Outros benefícios que refletem na planilha de custos, caso constem na CCT</t>
  </si>
  <si>
    <t>TOTAL DOS ENCARGOS SOCIAIS (II + III + IV + V)</t>
  </si>
  <si>
    <t>Valor unitário mensal do posto</t>
  </si>
  <si>
    <t>QUADRO RESUMO UNITÁRIO</t>
  </si>
  <si>
    <t>Conta vinculada</t>
  </si>
  <si>
    <t>Valor total do posto</t>
  </si>
  <si>
    <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</si>
  <si>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</si>
  <si>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mensal de materiais/equipamentos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</si>
  <si>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</si>
  <si>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</si>
  <si>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</si>
  <si>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</si>
  <si>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VALOR TOTAL MENSAL DE MATERIAIS/EQUIPAMENTOS: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</si>
  <si>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</si>
  <si>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</si>
  <si>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</si>
  <si>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</si>
  <si>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PORCENTAGEM CORRESPONDENTE EM RELAÇÃO AO VALOR TOTAL PARA RETENÇÃO EM CONTA VINCULADA:</t>
  </si>
  <si>
    <t>TOTAL DE POSTOS:</t>
  </si>
  <si>
    <t>VALOR GLOBAL MENSAL:</t>
  </si>
  <si>
    <t>VALOR TOTAL MENSAL PARA RETENÇÃO EM CONTA VINCULADA:</t>
  </si>
  <si>
    <t>Valor total mensal do posto</t>
  </si>
  <si>
    <t>25/1364-0003853-0</t>
  </si>
  <si>
    <t>Vigilante 24h</t>
  </si>
  <si>
    <t>Porto Alegre</t>
  </si>
  <si>
    <t>24h</t>
  </si>
  <si>
    <t>Segunda a domingo, inclusive feriados</t>
  </si>
  <si>
    <t>Vigilante diurno</t>
  </si>
  <si>
    <t>12x36</t>
  </si>
  <si>
    <t>RS000837/2025</t>
  </si>
  <si>
    <t>Vigilante noturno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</si>
</sst>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 &quot;#,##0.000"/>
    <numFmt numFmtId="171" formatCode="&quot;R$&quot;\ #,##0.00"/>
    <numFmt numFmtId="172" formatCode="_-* #,##0_-;\-* #,##0_-;_-* &quot;-&quot;??_-;_-@_-"/>
  </numFmts>
  <fonts count="35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b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6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10"/>
      <color rgb="FF000000"/>
      <name val="Calibri"/>
      <family val="2"/>
      <charset val="1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u/>
      <sz val="7"/>
      <color rgb="FF000000"/>
      <name val="Calibri"/>
      <family val="2"/>
    </font>
    <font>
      <b/>
      <u/>
      <sz val="10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8" fillId="0" borderId="0" applyBorder="0" applyProtection="0"/>
    <xf numFmtId="0" fontId="28" fillId="0" borderId="0"/>
    <xf numFmtId="0" fontId="28" fillId="0" borderId="0"/>
    <xf numFmtId="0" fontId="28" fillId="0" borderId="0"/>
    <xf numFmtId="9" fontId="28" fillId="0" borderId="0" applyBorder="0" applyProtection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</cellStyleXfs>
  <cellXfs count="188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5" fontId="14" fillId="8" borderId="1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5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9" fontId="3" fillId="9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170" fontId="2" fillId="4" borderId="1" xfId="0" applyNumberFormat="1" applyFont="1" applyFill="1" applyBorder="1" applyAlignment="1">
      <alignment horizontal="center" vertical="center" wrapText="1"/>
    </xf>
    <xf numFmtId="0" fontId="28" fillId="0" borderId="0" xfId="4"/>
    <xf numFmtId="0" fontId="0" fillId="0" borderId="1" xfId="4" applyFont="1" applyBorder="1"/>
    <xf numFmtId="0" fontId="27" fillId="12" borderId="3" xfId="4" applyFont="1" applyFill="1" applyBorder="1" applyAlignment="1">
      <alignment horizontal="center" vertical="center" wrapText="1"/>
    </xf>
    <xf numFmtId="0" fontId="27" fillId="12" borderId="1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2" xfId="4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8" fillId="0" borderId="2" xfId="4" applyBorder="1" applyAlignment="1">
      <alignment horizontal="center"/>
    </xf>
    <xf numFmtId="164" fontId="12" fillId="14" borderId="1" xfId="4" applyNumberFormat="1" applyFont="1" applyFill="1" applyBorder="1" applyAlignment="1">
      <alignment horizontal="center" vertical="center"/>
    </xf>
    <xf numFmtId="0" fontId="32" fillId="11" borderId="1" xfId="0" applyFont="1" applyFill="1" applyBorder="1" applyAlignment="1">
      <alignment horizontal="center" vertical="center" wrapText="1"/>
    </xf>
    <xf numFmtId="4" fontId="31" fillId="11" borderId="1" xfId="0" applyNumberFormat="1" applyFont="1" applyFill="1" applyBorder="1" applyAlignment="1">
      <alignment horizontal="center" vertical="center" wrapText="1"/>
    </xf>
    <xf numFmtId="0" fontId="31" fillId="11" borderId="1" xfId="0" applyFont="1" applyFill="1" applyBorder="1" applyAlignment="1">
      <alignment horizontal="center" vertical="center" wrapText="1"/>
    </xf>
    <xf numFmtId="4" fontId="34" fillId="11" borderId="1" xfId="0" applyNumberFormat="1" applyFont="1" applyFill="1" applyBorder="1" applyAlignment="1">
      <alignment horizontal="center" vertical="center" wrapText="1"/>
    </xf>
    <xf numFmtId="44" fontId="31" fillId="11" borderId="5" xfId="8" applyFont="1" applyFill="1" applyBorder="1" applyAlignment="1">
      <alignment vertical="center" wrapText="1"/>
    </xf>
    <xf numFmtId="44" fontId="31" fillId="11" borderId="7" xfId="8" applyFont="1" applyFill="1" applyBorder="1" applyAlignment="1">
      <alignment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14" fillId="11" borderId="8" xfId="0" applyFont="1" applyFill="1" applyBorder="1" applyAlignment="1">
      <alignment horizontal="center" vertical="center" wrapText="1"/>
    </xf>
    <xf numFmtId="171" fontId="0" fillId="15" borderId="2" xfId="4" applyNumberFormat="1" applyFont="1" applyFill="1" applyBorder="1" applyAlignment="1">
      <alignment horizontal="center"/>
    </xf>
    <xf numFmtId="44" fontId="28" fillId="15" borderId="2" xfId="8" applyFill="1" applyBorder="1" applyAlignment="1">
      <alignment horizontal="center"/>
    </xf>
    <xf numFmtId="44" fontId="28" fillId="14" borderId="2" xfId="8" applyFill="1" applyBorder="1" applyAlignment="1">
      <alignment horizontal="center"/>
    </xf>
    <xf numFmtId="164" fontId="28" fillId="16" borderId="2" xfId="4" applyNumberFormat="1" applyFill="1" applyBorder="1"/>
    <xf numFmtId="0" fontId="12" fillId="14" borderId="12" xfId="4" applyFont="1" applyFill="1" applyBorder="1" applyAlignment="1">
      <alignment horizontal="right" vertical="center" wrapText="1"/>
    </xf>
    <xf numFmtId="44" fontId="12" fillId="14" borderId="12" xfId="4" applyNumberFormat="1" applyFont="1" applyFill="1" applyBorder="1" applyAlignment="1">
      <alignment horizontal="right" vertical="center" wrapText="1"/>
    </xf>
    <xf numFmtId="0" fontId="12" fillId="14" borderId="1" xfId="4" applyFont="1" applyFill="1" applyBorder="1" applyAlignment="1">
      <alignment horizontal="right" vertical="center" wrapText="1"/>
    </xf>
    <xf numFmtId="44" fontId="12" fillId="14" borderId="7" xfId="4" applyNumberFormat="1" applyFont="1" applyFill="1" applyBorder="1" applyAlignment="1">
      <alignment vertical="center" wrapText="1"/>
    </xf>
    <xf numFmtId="0" fontId="12" fillId="14" borderId="1" xfId="4" applyFont="1" applyFill="1" applyBorder="1" applyAlignment="1">
      <alignment vertical="center" wrapText="1"/>
    </xf>
    <xf numFmtId="10" fontId="12" fillId="14" borderId="1" xfId="9" applyNumberFormat="1" applyFont="1" applyFill="1" applyBorder="1" applyAlignment="1">
      <alignment vertical="center" wrapText="1"/>
    </xf>
    <xf numFmtId="172" fontId="12" fillId="14" borderId="1" xfId="4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31" fillId="11" borderId="6" xfId="0" applyFont="1" applyFill="1" applyBorder="1" applyAlignment="1">
      <alignment horizontal="center" vertical="center" wrapText="1"/>
    </xf>
    <xf numFmtId="0" fontId="31" fillId="11" borderId="8" xfId="0" applyFont="1" applyFill="1" applyBorder="1" applyAlignment="1">
      <alignment horizontal="center" vertical="center" wrapText="1"/>
    </xf>
    <xf numFmtId="0" fontId="31" fillId="11" borderId="13" xfId="0" applyFont="1" applyFill="1" applyBorder="1" applyAlignment="1">
      <alignment horizontal="center" vertical="center" wrapText="1"/>
    </xf>
    <xf numFmtId="0" fontId="31" fillId="11" borderId="4" xfId="0" applyFont="1" applyFill="1" applyBorder="1" applyAlignment="1">
      <alignment horizontal="center" vertical="center" wrapText="1"/>
    </xf>
    <xf numFmtId="0" fontId="31" fillId="11" borderId="9" xfId="0" applyFont="1" applyFill="1" applyBorder="1" applyAlignment="1">
      <alignment horizontal="center" vertical="center" wrapText="1"/>
    </xf>
    <xf numFmtId="0" fontId="31" fillId="11" borderId="14" xfId="0" applyFont="1" applyFill="1" applyBorder="1" applyAlignment="1">
      <alignment horizontal="center" vertical="center" wrapText="1"/>
    </xf>
    <xf numFmtId="0" fontId="31" fillId="11" borderId="1" xfId="0" applyFont="1" applyFill="1" applyBorder="1" applyAlignment="1">
      <alignment horizontal="center" vertical="center" wrapText="1"/>
    </xf>
    <xf numFmtId="4" fontId="33" fillId="11" borderId="5" xfId="0" applyNumberFormat="1" applyFont="1" applyFill="1" applyBorder="1" applyAlignment="1">
      <alignment horizontal="center" vertical="center" wrapText="1"/>
    </xf>
    <xf numFmtId="4" fontId="32" fillId="11" borderId="7" xfId="0" applyNumberFormat="1" applyFont="1" applyFill="1" applyBorder="1" applyAlignment="1">
      <alignment horizontal="center" vertical="center" wrapText="1"/>
    </xf>
    <xf numFmtId="4" fontId="32" fillId="11" borderId="12" xfId="0" applyNumberFormat="1" applyFont="1" applyFill="1" applyBorder="1" applyAlignment="1">
      <alignment horizontal="center" vertical="center" wrapText="1"/>
    </xf>
    <xf numFmtId="0" fontId="31" fillId="11" borderId="5" xfId="0" applyFont="1" applyFill="1" applyBorder="1" applyAlignment="1">
      <alignment horizontal="center" vertical="center" wrapText="1"/>
    </xf>
    <xf numFmtId="0" fontId="31" fillId="11" borderId="7" xfId="0" applyFont="1" applyFill="1" applyBorder="1" applyAlignment="1">
      <alignment horizontal="center" vertical="center" wrapText="1"/>
    </xf>
    <xf numFmtId="0" fontId="31" fillId="11" borderId="12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justify" vertical="center" wrapText="1"/>
    </xf>
    <xf numFmtId="4" fontId="32" fillId="11" borderId="5" xfId="0" applyNumberFormat="1" applyFont="1" applyFill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2" xfId="4" applyFont="1" applyFill="1" applyBorder="1" applyAlignment="1">
      <alignment horizontal="center"/>
    </xf>
    <xf numFmtId="0" fontId="30" fillId="13" borderId="5" xfId="4" applyFont="1" applyFill="1" applyBorder="1" applyAlignment="1">
      <alignment horizontal="center"/>
    </xf>
    <xf numFmtId="0" fontId="30" fillId="13" borderId="7" xfId="4" applyFont="1" applyFill="1" applyBorder="1" applyAlignment="1">
      <alignment horizontal="center"/>
    </xf>
    <xf numFmtId="0" fontId="30" fillId="13" borderId="12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/>
    </xf>
    <xf numFmtId="0" fontId="12" fillId="14" borderId="7" xfId="4" applyFont="1" applyFill="1" applyBorder="1" applyAlignment="1">
      <alignment horizontal="right" vertical="center"/>
    </xf>
    <xf numFmtId="0" fontId="12" fillId="14" borderId="12" xfId="4" applyFont="1" applyFill="1" applyBorder="1" applyAlignment="1">
      <alignment horizontal="right" vertical="center"/>
    </xf>
  </cellXfs>
  <cellStyles count="10">
    <cellStyle name="Hiperlink" xfId="1" builtinId="8"/>
    <cellStyle name="Hiperlink 2" xfId="2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4"/>
  <sheetViews>
    <sheetView view="pageBreakPreview" topLeftCell="A19" zoomScale="145" zoomScaleNormal="130" zoomScaleSheetLayoutView="145" zoomScalePageLayoutView="130" workbookViewId="0">
      <selection activeCell="A13" sqref="A13:F13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K1" s="4"/>
    </row>
    <row r="2" spans="1:11" ht="22.5" customHeight="1" x14ac:dyDescent="0.25">
      <c r="A2" s="103" t="s">
        <v>1</v>
      </c>
      <c r="B2" s="103"/>
      <c r="C2" s="104" t="s">
        <v>225</v>
      </c>
      <c r="D2" s="104"/>
      <c r="E2" s="105" t="s">
        <v>2</v>
      </c>
      <c r="F2" s="105"/>
      <c r="G2" s="105"/>
      <c r="H2" s="105"/>
      <c r="I2" s="105"/>
    </row>
    <row r="3" spans="1:11" ht="11.25" customHeight="1" x14ac:dyDescent="0.25">
      <c r="A3" s="103" t="s">
        <v>3</v>
      </c>
      <c r="B3" s="10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06" t="s">
        <v>5</v>
      </c>
      <c r="B5" s="106"/>
      <c r="C5" s="106"/>
      <c r="D5" s="107" t="s">
        <v>230</v>
      </c>
      <c r="E5" s="107"/>
      <c r="F5" s="107"/>
      <c r="G5" s="108" t="str">
        <f>IF(D6="12x36","Regime de trabalho:","Quantidade de HORAS/MÊS")</f>
        <v>Regime de trabalho:</v>
      </c>
      <c r="H5" s="108"/>
      <c r="I5" s="109" t="str">
        <f>IF(D6="12x36",D6,5*D6)</f>
        <v>12x36</v>
      </c>
    </row>
    <row r="6" spans="1:11" ht="18.75" customHeight="1" x14ac:dyDescent="0.25">
      <c r="A6" s="110" t="str">
        <f>IF(D6="12x36","Regime de trabalho:","Regime de trabalho (horas semanais):")</f>
        <v>Regime de trabalho:</v>
      </c>
      <c r="B6" s="110"/>
      <c r="C6" s="110"/>
      <c r="D6" s="110" t="s">
        <v>231</v>
      </c>
      <c r="E6" s="110"/>
      <c r="F6" s="110"/>
      <c r="G6" s="108"/>
      <c r="H6" s="108"/>
      <c r="I6" s="109"/>
    </row>
    <row r="7" spans="1:11" ht="22.5" customHeight="1" x14ac:dyDescent="0.25">
      <c r="A7" s="110" t="s">
        <v>6</v>
      </c>
      <c r="B7" s="110"/>
      <c r="C7" s="110"/>
      <c r="D7" s="106" t="s">
        <v>232</v>
      </c>
      <c r="E7" s="106"/>
      <c r="F7" s="106"/>
      <c r="G7" s="111" t="s">
        <v>7</v>
      </c>
      <c r="H7" s="111"/>
      <c r="I7" s="112" t="s">
        <v>8</v>
      </c>
    </row>
    <row r="8" spans="1:11" ht="22.5" customHeight="1" x14ac:dyDescent="0.25">
      <c r="A8" s="110" t="s">
        <v>9</v>
      </c>
      <c r="B8" s="110"/>
      <c r="C8" s="110"/>
      <c r="D8" s="106" t="s">
        <v>17</v>
      </c>
      <c r="E8" s="106"/>
      <c r="F8" s="106"/>
      <c r="G8" s="111"/>
      <c r="H8" s="111"/>
      <c r="I8" s="112"/>
    </row>
    <row r="9" spans="1:11" ht="18.75" customHeight="1" x14ac:dyDescent="0.25">
      <c r="A9" s="110" t="s">
        <v>10</v>
      </c>
      <c r="B9" s="110"/>
      <c r="C9" s="110"/>
      <c r="D9" s="110" t="s">
        <v>227</v>
      </c>
      <c r="E9" s="110"/>
      <c r="F9" s="110"/>
      <c r="G9" s="111" t="s">
        <v>11</v>
      </c>
      <c r="H9" s="111"/>
      <c r="I9" s="9">
        <v>0.3</v>
      </c>
    </row>
    <row r="10" spans="1:11" ht="32.25" customHeight="1" x14ac:dyDescent="0.25">
      <c r="A10" s="113" t="s">
        <v>12</v>
      </c>
      <c r="B10" s="113"/>
      <c r="C10" s="113"/>
      <c r="D10" s="113"/>
      <c r="E10" s="113"/>
      <c r="F10" s="113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14" t="s">
        <v>14</v>
      </c>
      <c r="B11" s="114"/>
      <c r="C11" s="114"/>
      <c r="D11" s="114"/>
      <c r="E11" s="114"/>
      <c r="F11" s="114"/>
      <c r="G11" s="10"/>
      <c r="H11" s="10" t="s">
        <v>15</v>
      </c>
      <c r="I11" s="13">
        <v>2.5000000000000001E-2</v>
      </c>
    </row>
    <row r="12" spans="1:11" ht="24.75" customHeight="1" x14ac:dyDescent="0.25">
      <c r="A12" s="115" t="s">
        <v>16</v>
      </c>
      <c r="B12" s="115"/>
      <c r="C12" s="115"/>
      <c r="D12" s="115"/>
      <c r="E12" s="115"/>
      <c r="F12" s="115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15" t="s">
        <v>19</v>
      </c>
      <c r="B13" s="115"/>
      <c r="C13" s="115"/>
      <c r="D13" s="115"/>
      <c r="E13" s="115"/>
      <c r="F13" s="115"/>
      <c r="G13" s="10"/>
      <c r="H13" s="10"/>
      <c r="I13" s="15">
        <v>15</v>
      </c>
    </row>
    <row r="14" spans="1:11" ht="15" customHeight="1" x14ac:dyDescent="0.25">
      <c r="A14" s="114" t="s">
        <v>20</v>
      </c>
      <c r="B14" s="114"/>
      <c r="C14" s="114"/>
      <c r="D14" s="114"/>
      <c r="E14" s="114"/>
      <c r="F14" s="114"/>
      <c r="G14" s="116" t="s">
        <v>17</v>
      </c>
      <c r="H14" s="10" t="s">
        <v>21</v>
      </c>
      <c r="I14" s="11">
        <v>5.3</v>
      </c>
    </row>
    <row r="15" spans="1:11" x14ac:dyDescent="0.25">
      <c r="A15" s="114"/>
      <c r="B15" s="114"/>
      <c r="C15" s="114"/>
      <c r="D15" s="114"/>
      <c r="E15" s="114"/>
      <c r="F15" s="114"/>
      <c r="G15" s="116"/>
      <c r="H15" s="10" t="s">
        <v>22</v>
      </c>
      <c r="I15" s="15">
        <f>I13</f>
        <v>15</v>
      </c>
    </row>
    <row r="16" spans="1:11" x14ac:dyDescent="0.25">
      <c r="A16" s="114"/>
      <c r="B16" s="114"/>
      <c r="C16" s="114"/>
      <c r="D16" s="114"/>
      <c r="E16" s="114"/>
      <c r="F16" s="114"/>
      <c r="G16" s="116"/>
      <c r="H16" s="10" t="s">
        <v>23</v>
      </c>
      <c r="I16" s="9">
        <v>0.06</v>
      </c>
    </row>
    <row r="17" spans="1:9" ht="11.25" customHeight="1" x14ac:dyDescent="0.25">
      <c r="A17" s="114" t="s">
        <v>24</v>
      </c>
      <c r="B17" s="114"/>
      <c r="C17" s="114"/>
      <c r="D17" s="114"/>
      <c r="E17" s="114"/>
      <c r="F17" s="114"/>
      <c r="G17" s="116" t="s">
        <v>17</v>
      </c>
      <c r="H17" s="10" t="s">
        <v>21</v>
      </c>
      <c r="I17" s="11">
        <v>30</v>
      </c>
    </row>
    <row r="18" spans="1:9" ht="11.25" customHeight="1" x14ac:dyDescent="0.25">
      <c r="A18" s="114"/>
      <c r="B18" s="114"/>
      <c r="C18" s="114"/>
      <c r="D18" s="114"/>
      <c r="E18" s="114"/>
      <c r="F18" s="114"/>
      <c r="G18" s="116"/>
      <c r="H18" s="10" t="s">
        <v>22</v>
      </c>
      <c r="I18" s="15">
        <v>15</v>
      </c>
    </row>
    <row r="19" spans="1:9" x14ac:dyDescent="0.25">
      <c r="A19" s="114"/>
      <c r="B19" s="114"/>
      <c r="C19" s="114"/>
      <c r="D19" s="114"/>
      <c r="E19" s="114"/>
      <c r="F19" s="114"/>
      <c r="G19" s="116"/>
      <c r="H19" s="10" t="s">
        <v>23</v>
      </c>
      <c r="I19" s="9">
        <v>0.2</v>
      </c>
    </row>
    <row r="20" spans="1:9" ht="11.25" customHeight="1" x14ac:dyDescent="0.25">
      <c r="A20" s="114" t="s">
        <v>25</v>
      </c>
      <c r="B20" s="114"/>
      <c r="C20" s="114"/>
      <c r="D20" s="114"/>
      <c r="E20" s="114"/>
      <c r="F20" s="114"/>
      <c r="G20" s="116" t="s">
        <v>17</v>
      </c>
      <c r="H20" s="10" t="s">
        <v>21</v>
      </c>
      <c r="I20" s="11" t="s">
        <v>8</v>
      </c>
    </row>
    <row r="21" spans="1:9" x14ac:dyDescent="0.25">
      <c r="A21" s="114"/>
      <c r="B21" s="114"/>
      <c r="C21" s="114"/>
      <c r="D21" s="114"/>
      <c r="E21" s="114"/>
      <c r="F21" s="114"/>
      <c r="G21" s="116"/>
      <c r="H21" s="10" t="s">
        <v>22</v>
      </c>
      <c r="I21" s="15" t="s">
        <v>8</v>
      </c>
    </row>
    <row r="22" spans="1:9" x14ac:dyDescent="0.25">
      <c r="A22" s="114"/>
      <c r="B22" s="114"/>
      <c r="C22" s="114"/>
      <c r="D22" s="114"/>
      <c r="E22" s="114"/>
      <c r="F22" s="114"/>
      <c r="G22" s="116"/>
      <c r="H22" s="10" t="s">
        <v>23</v>
      </c>
      <c r="I22" s="9" t="s">
        <v>8</v>
      </c>
    </row>
    <row r="23" spans="1:9" ht="36" customHeight="1" x14ac:dyDescent="0.25">
      <c r="A23" s="117" t="s">
        <v>202</v>
      </c>
      <c r="B23" s="117"/>
      <c r="C23" s="117"/>
      <c r="D23" s="117"/>
      <c r="E23" s="117"/>
      <c r="F23" s="117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15" t="s">
        <v>27</v>
      </c>
      <c r="B24" s="115"/>
      <c r="C24" s="115"/>
      <c r="D24" s="115"/>
      <c r="E24" s="115"/>
      <c r="F24" s="115"/>
      <c r="G24" s="16"/>
      <c r="H24" s="16" t="s">
        <v>28</v>
      </c>
      <c r="I24" s="18" t="s">
        <v>8</v>
      </c>
    </row>
    <row r="25" spans="1:9" ht="34.5" customHeight="1" x14ac:dyDescent="0.25">
      <c r="A25" s="115" t="s">
        <v>29</v>
      </c>
      <c r="B25" s="115"/>
      <c r="C25" s="115"/>
      <c r="D25" s="115"/>
      <c r="E25" s="115"/>
      <c r="F25" s="115"/>
      <c r="G25" s="10"/>
      <c r="H25" s="10" t="s">
        <v>18</v>
      </c>
      <c r="I25" s="11" t="s">
        <v>8</v>
      </c>
    </row>
    <row r="26" spans="1:9" ht="15" customHeight="1" x14ac:dyDescent="0.25">
      <c r="A26" s="115" t="s">
        <v>30</v>
      </c>
      <c r="B26" s="115"/>
      <c r="C26" s="115"/>
      <c r="D26" s="115"/>
      <c r="E26" s="115"/>
      <c r="F26" s="115"/>
      <c r="G26" s="16"/>
      <c r="H26" s="19" t="s">
        <v>31</v>
      </c>
      <c r="I26" s="20" t="s">
        <v>8</v>
      </c>
    </row>
    <row r="27" spans="1:9" ht="15" customHeight="1" x14ac:dyDescent="0.25">
      <c r="A27" s="115"/>
      <c r="B27" s="115"/>
      <c r="C27" s="115"/>
      <c r="D27" s="115"/>
      <c r="E27" s="115"/>
      <c r="F27" s="115"/>
      <c r="G27" s="16"/>
      <c r="H27" s="21" t="s">
        <v>32</v>
      </c>
      <c r="I27" s="9" t="s">
        <v>8</v>
      </c>
    </row>
    <row r="28" spans="1:9" ht="26.25" customHeight="1" x14ac:dyDescent="0.25">
      <c r="A28" s="115" t="s">
        <v>193</v>
      </c>
      <c r="B28" s="115"/>
      <c r="C28" s="115"/>
      <c r="D28" s="115"/>
      <c r="E28" s="115"/>
      <c r="F28" s="115"/>
      <c r="G28" s="16"/>
      <c r="H28" s="10" t="s">
        <v>31</v>
      </c>
      <c r="I28" s="20">
        <v>15</v>
      </c>
    </row>
    <row r="29" spans="1:9" ht="35.25" customHeight="1" x14ac:dyDescent="0.25">
      <c r="A29" s="115" t="s">
        <v>34</v>
      </c>
      <c r="B29" s="115"/>
      <c r="C29" s="115"/>
      <c r="D29" s="115"/>
      <c r="E29" s="115"/>
      <c r="F29" s="115"/>
      <c r="G29" s="10"/>
      <c r="H29" s="8" t="s">
        <v>28</v>
      </c>
      <c r="I29" s="9">
        <v>0.1</v>
      </c>
    </row>
    <row r="30" spans="1:9" ht="1.1499999999999999" customHeight="1" x14ac:dyDescent="0.25">
      <c r="A30" s="120"/>
      <c r="B30" s="120"/>
      <c r="C30" s="120"/>
      <c r="D30" s="120"/>
      <c r="E30" s="120"/>
      <c r="F30" s="120"/>
      <c r="G30" s="120"/>
      <c r="H30" s="120"/>
      <c r="I30" s="120"/>
    </row>
    <row r="31" spans="1:9" ht="1.1499999999999999" customHeight="1" x14ac:dyDescent="0.25">
      <c r="A31" s="121"/>
      <c r="B31" s="121"/>
      <c r="C31" s="121"/>
      <c r="D31" s="121"/>
      <c r="E31" s="121"/>
      <c r="F31" s="121"/>
      <c r="G31" s="121"/>
      <c r="H31" s="121"/>
      <c r="I31" s="121"/>
    </row>
    <row r="32" spans="1:9" ht="1.1499999999999999" customHeight="1" x14ac:dyDescent="0.25">
      <c r="A32" s="121"/>
      <c r="B32" s="121"/>
      <c r="C32" s="121"/>
      <c r="D32" s="121"/>
      <c r="E32" s="121"/>
      <c r="F32" s="121"/>
      <c r="G32" s="121"/>
      <c r="H32" s="121"/>
      <c r="I32" s="121"/>
    </row>
    <row r="33" spans="1:10" ht="1.1499999999999999" customHeight="1" x14ac:dyDescent="0.25">
      <c r="A33" s="121"/>
      <c r="B33" s="121"/>
      <c r="C33" s="121"/>
      <c r="D33" s="121"/>
      <c r="E33" s="121"/>
      <c r="F33" s="121"/>
      <c r="G33" s="121"/>
      <c r="H33" s="121"/>
      <c r="I33" s="121"/>
    </row>
    <row r="34" spans="1:10" ht="3.6" customHeight="1" x14ac:dyDescent="0.25">
      <c r="A34" s="122"/>
      <c r="B34" s="122"/>
      <c r="C34" s="122"/>
      <c r="D34" s="122"/>
      <c r="E34" s="122"/>
      <c r="F34" s="122"/>
      <c r="G34" s="122"/>
      <c r="H34" s="122"/>
      <c r="I34" s="122"/>
    </row>
    <row r="35" spans="1:10" ht="17.25" customHeight="1" x14ac:dyDescent="0.25">
      <c r="A35" s="118" t="s">
        <v>35</v>
      </c>
      <c r="B35" s="118"/>
      <c r="C35" s="118"/>
      <c r="D35" s="118"/>
      <c r="E35" s="118"/>
      <c r="F35" s="118"/>
      <c r="G35" s="118"/>
      <c r="H35" s="118"/>
      <c r="I35" s="118"/>
    </row>
    <row r="36" spans="1:10" ht="33.75" customHeight="1" x14ac:dyDescent="0.25">
      <c r="A36" s="22" t="s">
        <v>36</v>
      </c>
      <c r="B36" s="119" t="s">
        <v>37</v>
      </c>
      <c r="C36" s="119"/>
      <c r="D36" s="119"/>
      <c r="E36" s="119"/>
      <c r="F36" s="119"/>
      <c r="G36" s="119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06" t="s">
        <v>40</v>
      </c>
      <c r="C37" s="106"/>
      <c r="D37" s="106"/>
      <c r="E37" s="106"/>
      <c r="F37" s="106"/>
      <c r="G37" s="106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06" t="s">
        <v>41</v>
      </c>
      <c r="C38" s="106"/>
      <c r="D38" s="106"/>
      <c r="E38" s="106"/>
      <c r="F38" s="106"/>
      <c r="G38" s="106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06" t="s">
        <v>42</v>
      </c>
      <c r="C39" s="106"/>
      <c r="D39" s="106"/>
      <c r="E39" s="106"/>
      <c r="F39" s="106"/>
      <c r="G39" s="106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06" t="s">
        <v>43</v>
      </c>
      <c r="C40" s="106"/>
      <c r="D40" s="106"/>
      <c r="E40" s="106"/>
      <c r="F40" s="106"/>
      <c r="G40" s="106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06" t="s">
        <v>44</v>
      </c>
      <c r="C41" s="106"/>
      <c r="D41" s="106"/>
      <c r="E41" s="106"/>
      <c r="F41" s="106"/>
      <c r="G41" s="106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06" t="s">
        <v>192</v>
      </c>
      <c r="C42" s="106"/>
      <c r="D42" s="106"/>
      <c r="E42" s="106"/>
      <c r="F42" s="106"/>
      <c r="G42" s="106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06" t="s">
        <v>45</v>
      </c>
      <c r="C43" s="106"/>
      <c r="D43" s="106"/>
      <c r="E43" s="106"/>
      <c r="F43" s="106"/>
      <c r="G43" s="106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06" t="s">
        <v>46</v>
      </c>
      <c r="C44" s="106"/>
      <c r="D44" s="106"/>
      <c r="E44" s="106"/>
      <c r="F44" s="106"/>
      <c r="G44" s="106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06" t="s">
        <v>47</v>
      </c>
      <c r="C45" s="106"/>
      <c r="D45" s="106"/>
      <c r="E45" s="106"/>
      <c r="F45" s="106"/>
      <c r="G45" s="106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06" t="s">
        <v>48</v>
      </c>
      <c r="C46" s="106"/>
      <c r="D46" s="106"/>
      <c r="E46" s="106"/>
      <c r="F46" s="106"/>
      <c r="G46" s="106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23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23"/>
      <c r="D47" s="123"/>
      <c r="E47" s="123"/>
      <c r="F47" s="123"/>
      <c r="G47" s="123"/>
      <c r="H47" s="23">
        <f t="shared" si="0"/>
        <v>0</v>
      </c>
      <c r="I47" s="24">
        <v>0</v>
      </c>
    </row>
    <row r="48" spans="1:10" s="28" customFormat="1" ht="15" customHeight="1" x14ac:dyDescent="0.25">
      <c r="A48" s="124" t="s">
        <v>49</v>
      </c>
      <c r="B48" s="124"/>
      <c r="C48" s="124"/>
      <c r="D48" s="124"/>
      <c r="E48" s="124"/>
      <c r="F48" s="124"/>
      <c r="G48" s="124"/>
      <c r="H48" s="25">
        <f>SUM(H37:H47)</f>
        <v>1</v>
      </c>
      <c r="I48" s="26">
        <f>SUM(I37:I47)</f>
        <v>2774.2260000000001</v>
      </c>
      <c r="J48" s="27"/>
    </row>
    <row r="49" spans="1:10" s="28" customFormat="1" ht="1.1499999999999999" customHeight="1" x14ac:dyDescent="0.25">
      <c r="A49" s="125"/>
      <c r="B49" s="125"/>
      <c r="C49" s="125"/>
      <c r="D49" s="125"/>
      <c r="E49" s="125"/>
      <c r="F49" s="125"/>
      <c r="G49" s="125"/>
      <c r="H49" s="125"/>
      <c r="I49" s="125"/>
      <c r="J49" s="27"/>
    </row>
    <row r="50" spans="1:10" s="28" customFormat="1" ht="1.1499999999999999" customHeight="1" x14ac:dyDescent="0.25">
      <c r="A50" s="126"/>
      <c r="B50" s="126"/>
      <c r="C50" s="126"/>
      <c r="D50" s="126"/>
      <c r="E50" s="126"/>
      <c r="F50" s="126"/>
      <c r="G50" s="126"/>
      <c r="H50" s="126"/>
      <c r="I50" s="126"/>
      <c r="J50" s="27"/>
    </row>
    <row r="51" spans="1:10" s="28" customFormat="1" ht="1.1499999999999999" customHeight="1" x14ac:dyDescent="0.25">
      <c r="A51" s="126"/>
      <c r="B51" s="126"/>
      <c r="C51" s="126"/>
      <c r="D51" s="126"/>
      <c r="E51" s="126"/>
      <c r="F51" s="126"/>
      <c r="G51" s="126"/>
      <c r="H51" s="126"/>
      <c r="I51" s="126"/>
      <c r="J51" s="27"/>
    </row>
    <row r="52" spans="1:10" s="28" customFormat="1" ht="1.1499999999999999" customHeight="1" x14ac:dyDescent="0.25">
      <c r="A52" s="126"/>
      <c r="B52" s="126"/>
      <c r="C52" s="126"/>
      <c r="D52" s="126"/>
      <c r="E52" s="126"/>
      <c r="F52" s="126"/>
      <c r="G52" s="126"/>
      <c r="H52" s="126"/>
      <c r="I52" s="126"/>
      <c r="J52" s="27"/>
    </row>
    <row r="53" spans="1:10" s="28" customFormat="1" ht="1.1499999999999999" customHeight="1" x14ac:dyDescent="0.25">
      <c r="A53" s="126"/>
      <c r="B53" s="126"/>
      <c r="C53" s="126"/>
      <c r="D53" s="126"/>
      <c r="E53" s="126"/>
      <c r="F53" s="126"/>
      <c r="G53" s="126"/>
      <c r="H53" s="126"/>
      <c r="I53" s="126"/>
      <c r="J53" s="27"/>
    </row>
    <row r="54" spans="1:10" s="28" customFormat="1" ht="1.1499999999999999" customHeight="1" x14ac:dyDescent="0.25">
      <c r="A54" s="126"/>
      <c r="B54" s="126"/>
      <c r="C54" s="126"/>
      <c r="D54" s="126"/>
      <c r="E54" s="126"/>
      <c r="F54" s="126"/>
      <c r="G54" s="126"/>
      <c r="H54" s="126"/>
      <c r="I54" s="126"/>
      <c r="J54" s="27"/>
    </row>
    <row r="55" spans="1:10" s="28" customFormat="1" ht="1.1499999999999999" customHeight="1" x14ac:dyDescent="0.25">
      <c r="A55" s="126"/>
      <c r="B55" s="126"/>
      <c r="C55" s="126"/>
      <c r="D55" s="126"/>
      <c r="E55" s="126"/>
      <c r="F55" s="126"/>
      <c r="G55" s="126"/>
      <c r="H55" s="126"/>
      <c r="I55" s="126"/>
      <c r="J55" s="27"/>
    </row>
    <row r="56" spans="1:10" ht="1.1499999999999999" customHeight="1" x14ac:dyDescent="0.25">
      <c r="A56" s="127"/>
      <c r="B56" s="127"/>
      <c r="C56" s="127"/>
      <c r="D56" s="127"/>
      <c r="E56" s="127"/>
      <c r="F56" s="127"/>
      <c r="G56" s="127"/>
      <c r="H56" s="127"/>
      <c r="I56" s="127"/>
    </row>
    <row r="57" spans="1:10" ht="33.75" customHeight="1" x14ac:dyDescent="0.25">
      <c r="A57" s="22" t="s">
        <v>50</v>
      </c>
      <c r="B57" s="119" t="s">
        <v>51</v>
      </c>
      <c r="C57" s="119"/>
      <c r="D57" s="119"/>
      <c r="E57" s="119"/>
      <c r="F57" s="119"/>
      <c r="G57" s="119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06" t="s">
        <v>52</v>
      </c>
      <c r="C58" s="106"/>
      <c r="D58" s="106"/>
      <c r="E58" s="106"/>
      <c r="F58" s="106"/>
      <c r="G58" s="106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06" t="s">
        <v>53</v>
      </c>
      <c r="C59" s="106"/>
      <c r="D59" s="106"/>
      <c r="E59" s="106"/>
      <c r="F59" s="106"/>
      <c r="G59" s="106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06" t="s">
        <v>54</v>
      </c>
      <c r="C60" s="106"/>
      <c r="D60" s="106"/>
      <c r="E60" s="106"/>
      <c r="F60" s="106"/>
      <c r="G60" s="106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06" t="s">
        <v>55</v>
      </c>
      <c r="C61" s="106"/>
      <c r="D61" s="106"/>
      <c r="E61" s="106"/>
      <c r="F61" s="106"/>
      <c r="G61" s="106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06" t="s">
        <v>56</v>
      </c>
      <c r="C62" s="106"/>
      <c r="D62" s="106"/>
      <c r="E62" s="106"/>
      <c r="F62" s="106"/>
      <c r="G62" s="106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06" t="s">
        <v>57</v>
      </c>
      <c r="C63" s="106"/>
      <c r="D63" s="106"/>
      <c r="E63" s="106"/>
      <c r="F63" s="106"/>
      <c r="G63" s="106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06" t="s">
        <v>58</v>
      </c>
      <c r="C64" s="106"/>
      <c r="D64" s="106"/>
      <c r="E64" s="106"/>
      <c r="F64" s="106"/>
      <c r="G64" s="106"/>
      <c r="H64" s="23">
        <v>0.03</v>
      </c>
      <c r="I64" s="24">
        <f t="shared" si="2"/>
        <v>83.226780000000005</v>
      </c>
    </row>
    <row r="65" spans="1:10" ht="15" customHeight="1" x14ac:dyDescent="0.25">
      <c r="A65" s="14">
        <v>8</v>
      </c>
      <c r="B65" s="106" t="s">
        <v>59</v>
      </c>
      <c r="C65" s="106"/>
      <c r="D65" s="106"/>
      <c r="E65" s="106"/>
      <c r="F65" s="106"/>
      <c r="G65" s="106"/>
      <c r="H65" s="23">
        <v>6.0000000000000001E-3</v>
      </c>
      <c r="I65" s="24">
        <f t="shared" si="2"/>
        <v>16.645356</v>
      </c>
    </row>
    <row r="66" spans="1:10" s="28" customFormat="1" ht="15" customHeight="1" x14ac:dyDescent="0.25">
      <c r="A66" s="124" t="s">
        <v>60</v>
      </c>
      <c r="B66" s="124"/>
      <c r="C66" s="124"/>
      <c r="D66" s="124"/>
      <c r="E66" s="124"/>
      <c r="F66" s="124"/>
      <c r="G66" s="124"/>
      <c r="H66" s="25">
        <f>SUM(H58:H65)</f>
        <v>0.3680000000000001</v>
      </c>
      <c r="I66" s="26">
        <f>SUM(I58:I65)</f>
        <v>1020.915168</v>
      </c>
      <c r="J66" s="27"/>
    </row>
    <row r="67" spans="1:10" ht="15" customHeight="1" x14ac:dyDescent="0.25">
      <c r="A67" s="128" t="s">
        <v>61</v>
      </c>
      <c r="B67" s="128"/>
      <c r="C67" s="128"/>
      <c r="D67" s="128"/>
      <c r="E67" s="128"/>
      <c r="F67" s="128"/>
      <c r="G67" s="128"/>
      <c r="H67" s="128"/>
      <c r="I67" s="128"/>
    </row>
    <row r="68" spans="1:10" ht="30.75" customHeight="1" x14ac:dyDescent="0.25">
      <c r="A68" s="129" t="s">
        <v>62</v>
      </c>
      <c r="B68" s="129"/>
      <c r="C68" s="129"/>
      <c r="D68" s="129"/>
      <c r="E68" s="129"/>
      <c r="F68" s="129"/>
      <c r="G68" s="129"/>
      <c r="H68" s="129"/>
      <c r="I68" s="129"/>
    </row>
    <row r="69" spans="1:10" ht="33.75" customHeight="1" x14ac:dyDescent="0.25">
      <c r="A69" s="22" t="s">
        <v>63</v>
      </c>
      <c r="B69" s="119" t="s">
        <v>64</v>
      </c>
      <c r="C69" s="119"/>
      <c r="D69" s="119"/>
      <c r="E69" s="119"/>
      <c r="F69" s="119"/>
      <c r="G69" s="119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06" t="s">
        <v>65</v>
      </c>
      <c r="C70" s="106"/>
      <c r="D70" s="106"/>
      <c r="E70" s="106"/>
      <c r="F70" s="106"/>
      <c r="G70" s="106"/>
      <c r="H70" s="23">
        <v>0.119314</v>
      </c>
      <c r="I70" s="24">
        <f t="shared" ref="I70:I77" si="3">$I$48*H70</f>
        <v>331.004000964</v>
      </c>
    </row>
    <row r="71" spans="1:10" ht="15" customHeight="1" x14ac:dyDescent="0.25">
      <c r="A71" s="14">
        <v>2</v>
      </c>
      <c r="B71" s="106" t="s">
        <v>66</v>
      </c>
      <c r="C71" s="106"/>
      <c r="D71" s="106"/>
      <c r="E71" s="106"/>
      <c r="F71" s="106"/>
      <c r="G71" s="106"/>
      <c r="H71" s="23">
        <v>2.0479000000000001E-2</v>
      </c>
      <c r="I71" s="24">
        <f t="shared" si="3"/>
        <v>56.813374254000003</v>
      </c>
    </row>
    <row r="72" spans="1:10" ht="15" customHeight="1" x14ac:dyDescent="0.25">
      <c r="A72" s="14">
        <v>3</v>
      </c>
      <c r="B72" s="106" t="s">
        <v>67</v>
      </c>
      <c r="C72" s="106"/>
      <c r="D72" s="106"/>
      <c r="E72" s="106"/>
      <c r="F72" s="106"/>
      <c r="G72" s="106"/>
      <c r="H72" s="23">
        <v>1.2123E-2</v>
      </c>
      <c r="I72" s="24">
        <f t="shared" si="3"/>
        <v>33.631941798</v>
      </c>
    </row>
    <row r="73" spans="1:10" ht="15" customHeight="1" x14ac:dyDescent="0.25">
      <c r="A73" s="14">
        <v>4</v>
      </c>
      <c r="B73" s="106" t="s">
        <v>68</v>
      </c>
      <c r="C73" s="106"/>
      <c r="D73" s="106"/>
      <c r="E73" s="106"/>
      <c r="F73" s="106"/>
      <c r="G73" s="106"/>
      <c r="H73" s="23">
        <v>1.1436E-2</v>
      </c>
      <c r="I73" s="24">
        <f t="shared" si="3"/>
        <v>31.726048536</v>
      </c>
    </row>
    <row r="74" spans="1:10" ht="15" customHeight="1" x14ac:dyDescent="0.25">
      <c r="A74" s="14">
        <v>5</v>
      </c>
      <c r="B74" s="106" t="s">
        <v>69</v>
      </c>
      <c r="C74" s="106"/>
      <c r="D74" s="106"/>
      <c r="E74" s="106"/>
      <c r="F74" s="106"/>
      <c r="G74" s="106"/>
      <c r="H74" s="23">
        <v>1.74E-4</v>
      </c>
      <c r="I74" s="24">
        <f t="shared" si="3"/>
        <v>0.482715324</v>
      </c>
    </row>
    <row r="75" spans="1:10" ht="15" customHeight="1" x14ac:dyDescent="0.25">
      <c r="A75" s="14">
        <v>6</v>
      </c>
      <c r="B75" s="106" t="s">
        <v>70</v>
      </c>
      <c r="C75" s="106"/>
      <c r="D75" s="106"/>
      <c r="E75" s="106"/>
      <c r="F75" s="106"/>
      <c r="G75" s="106"/>
      <c r="H75" s="23">
        <v>4.4200000000000001E-4</v>
      </c>
      <c r="I75" s="24">
        <f t="shared" si="3"/>
        <v>1.2262078920000001</v>
      </c>
    </row>
    <row r="76" spans="1:10" ht="15" customHeight="1" x14ac:dyDescent="0.25">
      <c r="A76" s="14">
        <v>7</v>
      </c>
      <c r="B76" s="106" t="s">
        <v>71</v>
      </c>
      <c r="C76" s="106"/>
      <c r="D76" s="106"/>
      <c r="E76" s="106"/>
      <c r="F76" s="106"/>
      <c r="G76" s="106"/>
      <c r="H76" s="23">
        <v>1.85E-4</v>
      </c>
      <c r="I76" s="24">
        <f t="shared" si="3"/>
        <v>0.51323181000000007</v>
      </c>
    </row>
    <row r="77" spans="1:10" ht="15" customHeight="1" x14ac:dyDescent="0.25">
      <c r="A77" s="14">
        <v>8</v>
      </c>
      <c r="B77" s="106" t="s">
        <v>72</v>
      </c>
      <c r="C77" s="106"/>
      <c r="D77" s="106"/>
      <c r="E77" s="106"/>
      <c r="F77" s="106"/>
      <c r="G77" s="106"/>
      <c r="H77" s="23">
        <v>9.0789999999999996E-2</v>
      </c>
      <c r="I77" s="24">
        <f t="shared" si="3"/>
        <v>251.87197853999999</v>
      </c>
    </row>
    <row r="78" spans="1:10" s="28" customFormat="1" ht="15" customHeight="1" x14ac:dyDescent="0.25">
      <c r="A78" s="124" t="s">
        <v>73</v>
      </c>
      <c r="B78" s="124"/>
      <c r="C78" s="124"/>
      <c r="D78" s="124"/>
      <c r="E78" s="124"/>
      <c r="F78" s="124"/>
      <c r="G78" s="124"/>
      <c r="H78" s="25">
        <f>SUM(H70:H77)</f>
        <v>0.25494299999999998</v>
      </c>
      <c r="I78" s="26">
        <f>SUM(I70:I77)</f>
        <v>707.269499118</v>
      </c>
      <c r="J78" s="27"/>
    </row>
    <row r="79" spans="1:10" ht="11.25" customHeight="1" x14ac:dyDescent="0.25">
      <c r="A79" s="29" t="s">
        <v>74</v>
      </c>
      <c r="B79" s="130" t="s">
        <v>75</v>
      </c>
      <c r="C79" s="130"/>
      <c r="D79" s="130"/>
      <c r="E79" s="130"/>
      <c r="F79" s="130"/>
      <c r="G79" s="130"/>
      <c r="H79" s="130"/>
      <c r="I79" s="130"/>
    </row>
    <row r="80" spans="1:10" ht="15" customHeight="1" x14ac:dyDescent="0.25">
      <c r="A80" s="29" t="s">
        <v>76</v>
      </c>
      <c r="B80" s="131" t="s">
        <v>77</v>
      </c>
      <c r="C80" s="131"/>
      <c r="D80" s="131"/>
      <c r="E80" s="131"/>
      <c r="F80" s="131"/>
      <c r="G80" s="131"/>
      <c r="H80" s="131"/>
      <c r="I80" s="131"/>
    </row>
    <row r="81" spans="1:11" ht="33.75" customHeight="1" x14ac:dyDescent="0.25">
      <c r="A81" s="22" t="s">
        <v>78</v>
      </c>
      <c r="B81" s="119" t="s">
        <v>79</v>
      </c>
      <c r="C81" s="119"/>
      <c r="D81" s="119"/>
      <c r="E81" s="119"/>
      <c r="F81" s="119"/>
      <c r="G81" s="119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06" t="s">
        <v>80</v>
      </c>
      <c r="C82" s="106"/>
      <c r="D82" s="106"/>
      <c r="E82" s="106"/>
      <c r="F82" s="106"/>
      <c r="G82" s="106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06" t="s">
        <v>81</v>
      </c>
      <c r="C83" s="106"/>
      <c r="D83" s="106"/>
      <c r="E83" s="106"/>
      <c r="F83" s="106"/>
      <c r="G83" s="106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06" t="s">
        <v>82</v>
      </c>
      <c r="C84" s="106"/>
      <c r="D84" s="106"/>
      <c r="E84" s="106"/>
      <c r="F84" s="106"/>
      <c r="G84" s="106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24" t="s">
        <v>83</v>
      </c>
      <c r="B85" s="124"/>
      <c r="C85" s="124"/>
      <c r="D85" s="124"/>
      <c r="E85" s="124"/>
      <c r="F85" s="124"/>
      <c r="G85" s="124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19" t="s">
        <v>85</v>
      </c>
      <c r="C87" s="119"/>
      <c r="D87" s="119"/>
      <c r="E87" s="119"/>
      <c r="F87" s="119"/>
      <c r="G87" s="119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06" t="s">
        <v>86</v>
      </c>
      <c r="C88" s="106"/>
      <c r="D88" s="106"/>
      <c r="E88" s="106"/>
      <c r="F88" s="106"/>
      <c r="G88" s="106"/>
      <c r="H88" s="23">
        <f>(H66*H78)</f>
        <v>9.3819024000000015E-2</v>
      </c>
      <c r="I88" s="24">
        <f>$I$48*H88</f>
        <v>260.27517567542407</v>
      </c>
    </row>
    <row r="89" spans="1:11" s="28" customFormat="1" ht="15" customHeight="1" x14ac:dyDescent="0.25">
      <c r="A89" s="124" t="s">
        <v>87</v>
      </c>
      <c r="B89" s="124"/>
      <c r="C89" s="124"/>
      <c r="D89" s="124"/>
      <c r="E89" s="124"/>
      <c r="F89" s="124"/>
      <c r="G89" s="124"/>
      <c r="H89" s="25">
        <f>SUM(H88:H88)</f>
        <v>9.3819024000000015E-2</v>
      </c>
      <c r="I89" s="26">
        <f>I88</f>
        <v>260.27517567542407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2" t="s">
        <v>203</v>
      </c>
      <c r="B91" s="132"/>
      <c r="C91" s="132"/>
      <c r="D91" s="132"/>
      <c r="E91" s="132"/>
      <c r="F91" s="132"/>
      <c r="G91" s="132"/>
      <c r="H91" s="32">
        <f>H66+H78+H85+H89</f>
        <v>0.787922024</v>
      </c>
      <c r="I91" s="33">
        <f>I66+I78+I85+I89</f>
        <v>2185.8737649534241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19" t="s">
        <v>89</v>
      </c>
      <c r="C93" s="119"/>
      <c r="D93" s="119"/>
      <c r="E93" s="119"/>
      <c r="F93" s="119"/>
      <c r="G93" s="119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06" t="s">
        <v>24</v>
      </c>
      <c r="C94" s="106"/>
      <c r="D94" s="106"/>
      <c r="E94" s="106"/>
      <c r="F94" s="106"/>
      <c r="G94" s="106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06" t="s">
        <v>25</v>
      </c>
      <c r="C95" s="106"/>
      <c r="D95" s="106"/>
      <c r="E95" s="106"/>
      <c r="F95" s="106"/>
      <c r="G95" s="106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06" t="s">
        <v>90</v>
      </c>
      <c r="C96" s="106"/>
      <c r="D96" s="106"/>
      <c r="E96" s="106"/>
      <c r="F96" s="106"/>
      <c r="G96" s="106"/>
      <c r="H96" s="23">
        <f>I96/$I$48</f>
        <v>1.1778420359408353E-2</v>
      </c>
      <c r="I96" s="24">
        <f>I103</f>
        <v>32.676000000000002</v>
      </c>
    </row>
    <row r="97" spans="1:10" ht="15" customHeight="1" x14ac:dyDescent="0.25">
      <c r="A97" s="14">
        <v>4</v>
      </c>
      <c r="B97" s="106" t="s">
        <v>91</v>
      </c>
      <c r="C97" s="106"/>
      <c r="D97" s="106"/>
      <c r="E97" s="106"/>
      <c r="F97" s="106"/>
      <c r="G97" s="106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06" t="s">
        <v>92</v>
      </c>
      <c r="C98" s="106"/>
      <c r="D98" s="106"/>
      <c r="E98" s="106"/>
      <c r="F98" s="106"/>
      <c r="G98" s="106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24" t="s">
        <v>93</v>
      </c>
      <c r="B99" s="124"/>
      <c r="C99" s="124"/>
      <c r="D99" s="124"/>
      <c r="E99" s="124"/>
      <c r="F99" s="124"/>
      <c r="G99" s="124"/>
      <c r="H99" s="25">
        <f>SUM(H94:H98)</f>
        <v>0.2191605874935928</v>
      </c>
      <c r="I99" s="26">
        <f>SUM(I94:I98)</f>
        <v>608.00099999999998</v>
      </c>
      <c r="J99" s="34"/>
    </row>
    <row r="100" spans="1:10" ht="18" customHeight="1" x14ac:dyDescent="0.25">
      <c r="A100" s="29" t="s">
        <v>94</v>
      </c>
      <c r="B100" s="128" t="s">
        <v>95</v>
      </c>
      <c r="C100" s="128"/>
      <c r="D100" s="128"/>
      <c r="E100" s="128"/>
      <c r="F100" s="128"/>
      <c r="G100" s="128"/>
      <c r="H100" s="35"/>
      <c r="I100" s="36"/>
    </row>
    <row r="101" spans="1:10" ht="15" customHeight="1" x14ac:dyDescent="0.25">
      <c r="A101" s="133" t="s">
        <v>96</v>
      </c>
      <c r="B101" s="133"/>
      <c r="C101" s="133"/>
      <c r="D101" s="133"/>
      <c r="E101" s="133"/>
      <c r="F101" s="133"/>
      <c r="G101" s="133"/>
      <c r="H101" s="133"/>
      <c r="I101" s="133"/>
    </row>
    <row r="102" spans="1:10" ht="24" customHeight="1" x14ac:dyDescent="0.25">
      <c r="A102" s="115" t="s">
        <v>97</v>
      </c>
      <c r="B102" s="115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34">
        <f>IF(I14="Não aplicável",0,I14)</f>
        <v>5.3</v>
      </c>
      <c r="B103" s="134"/>
      <c r="C103" s="14">
        <f>IF(I15="Não aplicável",0,I15)</f>
        <v>15</v>
      </c>
      <c r="D103" s="14">
        <v>2</v>
      </c>
      <c r="E103" s="37">
        <f>A103*C103*D103</f>
        <v>159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32.676000000000002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33" t="s">
        <v>105</v>
      </c>
      <c r="B105" s="133"/>
      <c r="C105" s="133"/>
      <c r="D105" s="133"/>
      <c r="E105" s="133"/>
      <c r="F105" s="133"/>
      <c r="G105" s="133"/>
      <c r="H105" s="133"/>
      <c r="I105" s="133"/>
    </row>
    <row r="106" spans="1:10" ht="23.25" customHeight="1" x14ac:dyDescent="0.25">
      <c r="A106" s="115" t="s">
        <v>97</v>
      </c>
      <c r="B106" s="115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35">
        <f>IF(I20="Não aplicável",0,I20)</f>
        <v>0</v>
      </c>
      <c r="B107" s="135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33" t="s">
        <v>107</v>
      </c>
      <c r="B109" s="133"/>
      <c r="C109" s="133"/>
      <c r="D109" s="133"/>
      <c r="E109" s="133"/>
      <c r="F109" s="133"/>
      <c r="G109" s="133"/>
      <c r="H109" s="133"/>
      <c r="I109" s="133"/>
    </row>
    <row r="110" spans="1:10" ht="23.25" customHeight="1" x14ac:dyDescent="0.25">
      <c r="A110" s="115" t="s">
        <v>97</v>
      </c>
      <c r="B110" s="115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35">
        <f>IF(I17="Não aplicável",0,I17)</f>
        <v>30</v>
      </c>
      <c r="B111" s="135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36" t="s">
        <v>108</v>
      </c>
      <c r="B113" s="136"/>
      <c r="C113" s="136"/>
      <c r="D113" s="136"/>
      <c r="E113" s="136"/>
      <c r="F113" s="136"/>
      <c r="G113" s="136"/>
      <c r="H113" s="47">
        <f>H48+H91+H99</f>
        <v>2.0070826114935927</v>
      </c>
      <c r="I113" s="48">
        <f>I48+I91+I99</f>
        <v>5568.100764953424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18" t="s">
        <v>109</v>
      </c>
      <c r="B115" s="118"/>
      <c r="C115" s="118"/>
      <c r="D115" s="118"/>
      <c r="E115" s="118"/>
      <c r="F115" s="118"/>
      <c r="G115" s="118"/>
      <c r="H115" s="118"/>
      <c r="I115" s="118"/>
    </row>
    <row r="116" spans="1:12" ht="33.75" customHeight="1" x14ac:dyDescent="0.25">
      <c r="A116" s="22" t="s">
        <v>36</v>
      </c>
      <c r="B116" s="119" t="s">
        <v>110</v>
      </c>
      <c r="C116" s="119"/>
      <c r="D116" s="119"/>
      <c r="E116" s="119"/>
      <c r="F116" s="119"/>
      <c r="G116" s="119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06" t="s">
        <v>111</v>
      </c>
      <c r="C117" s="106"/>
      <c r="D117" s="106"/>
      <c r="E117" s="106"/>
      <c r="F117" s="106"/>
      <c r="G117" s="106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10" t="s">
        <v>112</v>
      </c>
      <c r="C118" s="110"/>
      <c r="D118" s="110"/>
      <c r="E118" s="110"/>
      <c r="F118" s="110"/>
      <c r="G118" s="110"/>
      <c r="H118" s="23">
        <f t="shared" si="4"/>
        <v>0.1</v>
      </c>
      <c r="I118" s="24">
        <f>IF(F127=10%,G127,0)</f>
        <v>553.54247649534238</v>
      </c>
    </row>
    <row r="119" spans="1:12" ht="15" customHeight="1" x14ac:dyDescent="0.25">
      <c r="A119" s="14">
        <v>3</v>
      </c>
      <c r="B119" s="106" t="s">
        <v>113</v>
      </c>
      <c r="C119" s="106"/>
      <c r="D119" s="106"/>
      <c r="E119" s="106"/>
      <c r="F119" s="106"/>
      <c r="G119" s="106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06" t="s">
        <v>211</v>
      </c>
      <c r="C120" s="106"/>
      <c r="D120" s="106"/>
      <c r="E120" s="106"/>
      <c r="F120" s="106"/>
      <c r="G120" s="106"/>
      <c r="H120" s="23">
        <f t="shared" si="4"/>
        <v>0</v>
      </c>
      <c r="I120" s="24">
        <f>IF(F127=20%,G127,0)</f>
        <v>0</v>
      </c>
    </row>
    <row r="121" spans="1:12" ht="15" customHeight="1" x14ac:dyDescent="0.25">
      <c r="A121" s="14">
        <v>5</v>
      </c>
      <c r="B121" s="106" t="s">
        <v>212</v>
      </c>
      <c r="C121" s="106"/>
      <c r="D121" s="106"/>
      <c r="E121" s="106"/>
      <c r="F121" s="106"/>
      <c r="G121" s="106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06" t="s">
        <v>213</v>
      </c>
      <c r="C122" s="106"/>
      <c r="D122" s="106"/>
      <c r="E122" s="106"/>
      <c r="F122" s="106"/>
      <c r="G122" s="106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06" t="s">
        <v>114</v>
      </c>
      <c r="C123" s="106"/>
      <c r="D123" s="106"/>
      <c r="E123" s="106"/>
      <c r="F123" s="106"/>
      <c r="G123" s="106"/>
      <c r="H123" s="23">
        <f t="shared" si="4"/>
        <v>0</v>
      </c>
      <c r="I123" s="24">
        <v>0</v>
      </c>
    </row>
    <row r="124" spans="1:12" ht="15" customHeight="1" x14ac:dyDescent="0.25">
      <c r="A124" s="124" t="s">
        <v>115</v>
      </c>
      <c r="B124" s="124"/>
      <c r="C124" s="124"/>
      <c r="D124" s="124"/>
      <c r="E124" s="124"/>
      <c r="F124" s="124"/>
      <c r="G124" s="124"/>
      <c r="H124" s="25">
        <f>H117+H118+H119+H120+H122+H123</f>
        <v>0.1</v>
      </c>
      <c r="I124" s="54">
        <f>SUM(I117:I123)</f>
        <v>553.54247649534238</v>
      </c>
      <c r="J124" s="34"/>
    </row>
    <row r="125" spans="1:12" ht="43.15" customHeight="1" x14ac:dyDescent="0.25">
      <c r="B125" s="130" t="s">
        <v>214</v>
      </c>
      <c r="C125" s="130"/>
      <c r="D125" s="130"/>
      <c r="E125" s="130"/>
      <c r="F125" s="130"/>
      <c r="G125" s="130"/>
      <c r="H125" s="130"/>
      <c r="I125" s="130"/>
    </row>
    <row r="126" spans="1:12" ht="5.25" customHeight="1" x14ac:dyDescent="0.25"/>
    <row r="127" spans="1:12" ht="48.75" customHeight="1" x14ac:dyDescent="0.25">
      <c r="A127" s="137" t="s">
        <v>116</v>
      </c>
      <c r="B127" s="137"/>
      <c r="C127" s="137"/>
      <c r="D127" s="137"/>
      <c r="E127" s="137"/>
      <c r="F127" s="55">
        <f>I29</f>
        <v>0.1</v>
      </c>
      <c r="G127" s="56">
        <f>I129*F127</f>
        <v>553.54247649534238</v>
      </c>
      <c r="H127" s="57" t="s">
        <v>117</v>
      </c>
      <c r="I127" s="58">
        <f>I96</f>
        <v>32.676000000000002</v>
      </c>
    </row>
    <row r="128" spans="1:12" s="61" customFormat="1" ht="16.5" customHeight="1" x14ac:dyDescent="0.25">
      <c r="A128" s="138" t="s">
        <v>118</v>
      </c>
      <c r="B128" s="138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39">
        <f>I48</f>
        <v>2774.2260000000001</v>
      </c>
      <c r="B129" s="139"/>
      <c r="C129" s="62">
        <f>I66</f>
        <v>1020.915168</v>
      </c>
      <c r="D129" s="62">
        <f>I78</f>
        <v>707.269499118</v>
      </c>
      <c r="E129" s="62">
        <f>I85</f>
        <v>197.41392216000003</v>
      </c>
      <c r="F129" s="62">
        <f>I89</f>
        <v>260.27517567542407</v>
      </c>
      <c r="G129" s="62">
        <f>I99</f>
        <v>608.00099999999998</v>
      </c>
      <c r="H129" s="62">
        <f>A129+C129+D129+E129+F129+G129</f>
        <v>5568.100764953424</v>
      </c>
      <c r="I129" s="62">
        <f>H129-I127</f>
        <v>5535.4247649534236</v>
      </c>
      <c r="J129" s="34"/>
    </row>
    <row r="130" spans="1:12" ht="4.5" customHeight="1" x14ac:dyDescent="0.25">
      <c r="A130" s="29"/>
      <c r="B130" s="140"/>
      <c r="C130" s="140"/>
      <c r="D130" s="140"/>
      <c r="E130" s="140"/>
      <c r="F130" s="140"/>
      <c r="G130" s="140"/>
      <c r="H130" s="140"/>
      <c r="I130" s="140"/>
    </row>
    <row r="131" spans="1:12" ht="33.75" customHeight="1" x14ac:dyDescent="0.25">
      <c r="A131" s="22" t="s">
        <v>50</v>
      </c>
      <c r="B131" s="119" t="s">
        <v>126</v>
      </c>
      <c r="C131" s="119"/>
      <c r="D131" s="119"/>
      <c r="E131" s="119"/>
      <c r="F131" s="119"/>
      <c r="G131" s="119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06" t="s">
        <v>127</v>
      </c>
      <c r="C132" s="106"/>
      <c r="D132" s="106"/>
      <c r="E132" s="106"/>
      <c r="F132" s="106"/>
      <c r="G132" s="106"/>
      <c r="H132" s="23">
        <f>I132/$I$142</f>
        <v>1.8065460962116683E-2</v>
      </c>
      <c r="I132" s="24">
        <v>100</v>
      </c>
    </row>
    <row r="133" spans="1:12" ht="15" customHeight="1" x14ac:dyDescent="0.25">
      <c r="A133" s="14">
        <v>2</v>
      </c>
      <c r="B133" s="106" t="s">
        <v>128</v>
      </c>
      <c r="C133" s="106"/>
      <c r="D133" s="106"/>
      <c r="E133" s="106"/>
      <c r="F133" s="106"/>
      <c r="G133" s="106"/>
      <c r="H133" s="23">
        <f>I133/$I$142</f>
        <v>9.0327304810583417E-3</v>
      </c>
      <c r="I133" s="24">
        <v>50</v>
      </c>
    </row>
    <row r="134" spans="1:12" ht="34.5" customHeight="1" x14ac:dyDescent="0.25">
      <c r="A134" s="124" t="s">
        <v>197</v>
      </c>
      <c r="B134" s="124"/>
      <c r="C134" s="124"/>
      <c r="D134" s="124"/>
      <c r="E134" s="124"/>
      <c r="F134" s="124"/>
      <c r="G134" s="124"/>
      <c r="H134" s="25">
        <f>H132+H133</f>
        <v>2.7098191443175025E-2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63</v>
      </c>
      <c r="B136" s="119" t="s">
        <v>129</v>
      </c>
      <c r="C136" s="119"/>
      <c r="D136" s="119"/>
      <c r="E136" s="119"/>
      <c r="F136" s="119"/>
      <c r="G136" s="119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06" t="s">
        <v>129</v>
      </c>
      <c r="C137" s="106"/>
      <c r="D137" s="106"/>
      <c r="E137" s="106"/>
      <c r="F137" s="106"/>
      <c r="G137" s="106"/>
      <c r="H137" s="23">
        <f>I137/I142</f>
        <v>0.15290180855682498</v>
      </c>
      <c r="I137" s="24">
        <f>G140-I134</f>
        <v>846.37645769161622</v>
      </c>
    </row>
    <row r="138" spans="1:12" ht="35.1" customHeight="1" x14ac:dyDescent="0.25">
      <c r="A138" s="124" t="s">
        <v>196</v>
      </c>
      <c r="B138" s="124"/>
      <c r="C138" s="124"/>
      <c r="D138" s="124"/>
      <c r="E138" s="124"/>
      <c r="F138" s="124"/>
      <c r="G138" s="124"/>
      <c r="H138" s="25">
        <f>H137</f>
        <v>0.15290180855682498</v>
      </c>
      <c r="I138" s="26">
        <f>I137</f>
        <v>846.37645769161622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41" t="s">
        <v>130</v>
      </c>
      <c r="B140" s="141"/>
      <c r="C140" s="141"/>
      <c r="D140" s="141"/>
      <c r="E140" s="141"/>
      <c r="F140" s="55">
        <v>0.18</v>
      </c>
      <c r="G140" s="56">
        <f>I142*F140</f>
        <v>996.37645769161622</v>
      </c>
      <c r="H140" s="57" t="s">
        <v>117</v>
      </c>
      <c r="I140" s="58">
        <f>I96</f>
        <v>32.676000000000002</v>
      </c>
      <c r="L140" s="2"/>
    </row>
    <row r="141" spans="1:12" s="61" customFormat="1" ht="16.5" customHeight="1" x14ac:dyDescent="0.25">
      <c r="A141" s="138" t="s">
        <v>118</v>
      </c>
      <c r="B141" s="138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39">
        <f>I48</f>
        <v>2774.2260000000001</v>
      </c>
      <c r="B142" s="139"/>
      <c r="C142" s="62">
        <f>I66</f>
        <v>1020.915168</v>
      </c>
      <c r="D142" s="62">
        <f>I78</f>
        <v>707.269499118</v>
      </c>
      <c r="E142" s="62">
        <f>I85</f>
        <v>197.41392216000003</v>
      </c>
      <c r="F142" s="62">
        <f>I89</f>
        <v>260.27517567542407</v>
      </c>
      <c r="G142" s="62">
        <f>I99</f>
        <v>608.00099999999998</v>
      </c>
      <c r="H142" s="62">
        <f>A142+C142+D142+E142+F142+G142</f>
        <v>5568.100764953424</v>
      </c>
      <c r="I142" s="62">
        <f>H142-I140</f>
        <v>5535.4247649534236</v>
      </c>
      <c r="J142" s="34"/>
      <c r="L142" s="2"/>
    </row>
    <row r="143" spans="1:12" ht="4.5" customHeight="1" x14ac:dyDescent="0.25"/>
    <row r="144" spans="1:12" ht="12" customHeight="1" x14ac:dyDescent="0.25">
      <c r="A144" s="136" t="s">
        <v>131</v>
      </c>
      <c r="B144" s="136"/>
      <c r="C144" s="136"/>
      <c r="D144" s="136"/>
      <c r="E144" s="136"/>
      <c r="F144" s="136"/>
      <c r="G144" s="136"/>
      <c r="H144" s="47">
        <f>H124+H134+H138</f>
        <v>0.28000000000000003</v>
      </c>
      <c r="I144" s="48">
        <f>I124+I134+I138</f>
        <v>1549.9189341869587</v>
      </c>
    </row>
    <row r="145" spans="1:10" ht="4.5" customHeight="1" x14ac:dyDescent="0.25"/>
    <row r="146" spans="1:10" ht="11.25" customHeight="1" x14ac:dyDescent="0.25">
      <c r="A146" s="118" t="s">
        <v>132</v>
      </c>
      <c r="B146" s="118"/>
      <c r="C146" s="118"/>
      <c r="D146" s="118"/>
      <c r="E146" s="118"/>
      <c r="F146" s="118"/>
      <c r="G146" s="118"/>
      <c r="H146" s="118"/>
      <c r="I146" s="118"/>
    </row>
    <row r="147" spans="1:10" ht="33.75" customHeight="1" x14ac:dyDescent="0.25">
      <c r="A147" s="22" t="s">
        <v>36</v>
      </c>
      <c r="B147" s="119" t="s">
        <v>133</v>
      </c>
      <c r="C147" s="119"/>
      <c r="D147" s="119"/>
      <c r="E147" s="119"/>
      <c r="F147" s="119"/>
      <c r="G147" s="119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06" t="s">
        <v>134</v>
      </c>
      <c r="C148" s="106"/>
      <c r="D148" s="106"/>
      <c r="E148" s="106"/>
      <c r="F148" s="106"/>
      <c r="G148" s="106"/>
      <c r="H148" s="23">
        <f>I148/$I$113</f>
        <v>8.8538300058910446E-3</v>
      </c>
      <c r="I148" s="24">
        <f>($D$158/$E$160)*H158</f>
        <v>49.299017628569509</v>
      </c>
    </row>
    <row r="149" spans="1:10" ht="15" customHeight="1" x14ac:dyDescent="0.25">
      <c r="A149" s="14">
        <v>2</v>
      </c>
      <c r="B149" s="106" t="s">
        <v>135</v>
      </c>
      <c r="C149" s="106"/>
      <c r="D149" s="106"/>
      <c r="E149" s="106"/>
      <c r="F149" s="106"/>
      <c r="G149" s="106"/>
      <c r="H149" s="23">
        <f>I149/$I$113</f>
        <v>4.0863830796420211E-2</v>
      </c>
      <c r="I149" s="24">
        <f>($D$158/$E$160)*H159</f>
        <v>227.53392751647465</v>
      </c>
    </row>
    <row r="150" spans="1:10" ht="15" customHeight="1" x14ac:dyDescent="0.25">
      <c r="A150" s="14">
        <v>3</v>
      </c>
      <c r="B150" s="106" t="s">
        <v>14</v>
      </c>
      <c r="C150" s="106"/>
      <c r="D150" s="106"/>
      <c r="E150" s="106"/>
      <c r="F150" s="106"/>
      <c r="G150" s="106"/>
      <c r="H150" s="23">
        <f>I150/$I$113</f>
        <v>3.4053192330350181E-2</v>
      </c>
      <c r="I150" s="24">
        <f>($D$158/$E$160)*H160</f>
        <v>189.6116062637289</v>
      </c>
    </row>
    <row r="151" spans="1:10" ht="15" customHeight="1" x14ac:dyDescent="0.25">
      <c r="A151" s="14">
        <v>4</v>
      </c>
      <c r="B151" s="106" t="s">
        <v>136</v>
      </c>
      <c r="C151" s="106"/>
      <c r="D151" s="106"/>
      <c r="E151" s="106"/>
      <c r="F151" s="106"/>
      <c r="G151" s="106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06" t="s">
        <v>137</v>
      </c>
      <c r="C152" s="106"/>
      <c r="D152" s="106"/>
      <c r="E152" s="106"/>
      <c r="F152" s="106"/>
      <c r="G152" s="106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24" t="s">
        <v>138</v>
      </c>
      <c r="B153" s="124"/>
      <c r="C153" s="124"/>
      <c r="D153" s="124"/>
      <c r="E153" s="124"/>
      <c r="F153" s="124"/>
      <c r="G153" s="124"/>
      <c r="H153" s="25">
        <f>H148+H149+H150+H151+H152</f>
        <v>8.3770853132661444E-2</v>
      </c>
      <c r="I153" s="26">
        <f>SUM(I148:I152)</f>
        <v>466.44455140877307</v>
      </c>
    </row>
    <row r="154" spans="1:10" ht="11.25" customHeight="1" x14ac:dyDescent="0.25">
      <c r="A154" s="29" t="s">
        <v>139</v>
      </c>
      <c r="B154" s="130" t="s">
        <v>140</v>
      </c>
      <c r="C154" s="130"/>
      <c r="D154" s="130"/>
      <c r="E154" s="130"/>
      <c r="F154" s="130"/>
      <c r="G154" s="130"/>
      <c r="H154" s="130"/>
      <c r="I154" s="130"/>
    </row>
    <row r="155" spans="1:10" ht="20.25" customHeight="1" x14ac:dyDescent="0.25">
      <c r="A155" s="29" t="s">
        <v>141</v>
      </c>
      <c r="B155" s="142" t="s">
        <v>142</v>
      </c>
      <c r="C155" s="142"/>
      <c r="D155" s="142"/>
      <c r="E155" s="142"/>
      <c r="F155" s="142"/>
      <c r="G155" s="142"/>
      <c r="H155" s="142"/>
      <c r="I155" s="142"/>
    </row>
    <row r="156" spans="1:10" ht="13.5" customHeight="1" x14ac:dyDescent="0.25">
      <c r="A156" s="133" t="s">
        <v>143</v>
      </c>
      <c r="B156" s="133"/>
      <c r="C156" s="133"/>
      <c r="D156" s="133"/>
      <c r="E156" s="133"/>
      <c r="F156" s="133"/>
      <c r="G156" s="133"/>
      <c r="H156" s="133"/>
      <c r="I156" s="133"/>
    </row>
    <row r="157" spans="1:10" ht="13.5" customHeight="1" x14ac:dyDescent="0.25">
      <c r="A157" s="103" t="s">
        <v>144</v>
      </c>
      <c r="B157" s="103"/>
      <c r="C157" s="3" t="s">
        <v>145</v>
      </c>
      <c r="D157" s="143" t="s">
        <v>146</v>
      </c>
      <c r="E157" s="143"/>
      <c r="F157" s="3" t="s">
        <v>147</v>
      </c>
      <c r="G157" s="3" t="s">
        <v>148</v>
      </c>
      <c r="H157" s="144" t="s">
        <v>149</v>
      </c>
      <c r="I157" s="144"/>
    </row>
    <row r="158" spans="1:10" ht="13.5" customHeight="1" x14ac:dyDescent="0.25">
      <c r="A158" s="145">
        <f>I113</f>
        <v>5568.100764953424</v>
      </c>
      <c r="B158" s="145"/>
      <c r="C158" s="24">
        <f>I144</f>
        <v>1549.9189341869587</v>
      </c>
      <c r="D158" s="146">
        <f>A158+C158</f>
        <v>7118.0196991403827</v>
      </c>
      <c r="E158" s="146"/>
      <c r="F158" s="14" t="s">
        <v>134</v>
      </c>
      <c r="G158" s="43">
        <v>1.6500000000000001E-2</v>
      </c>
      <c r="H158" s="147">
        <v>6.4999999999999997E-3</v>
      </c>
      <c r="I158" s="147"/>
      <c r="J158" s="34"/>
    </row>
    <row r="159" spans="1:10" ht="13.5" customHeight="1" x14ac:dyDescent="0.25">
      <c r="A159" s="106" t="s">
        <v>150</v>
      </c>
      <c r="B159" s="106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47">
        <v>0.03</v>
      </c>
      <c r="I159" s="147"/>
    </row>
    <row r="160" spans="1:10" ht="13.5" customHeight="1" x14ac:dyDescent="0.25">
      <c r="A160" s="148" t="s">
        <v>151</v>
      </c>
      <c r="B160" s="148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47">
        <f>I11</f>
        <v>2.5000000000000001E-2</v>
      </c>
      <c r="I160" s="147"/>
    </row>
    <row r="161" spans="1:10" ht="13.5" customHeight="1" x14ac:dyDescent="0.25">
      <c r="A161" s="148" t="s">
        <v>152</v>
      </c>
      <c r="B161" s="148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47">
        <v>0</v>
      </c>
      <c r="I161" s="147"/>
    </row>
    <row r="162" spans="1:10" ht="13.5" customHeight="1" x14ac:dyDescent="0.25">
      <c r="A162" s="149" t="s">
        <v>154</v>
      </c>
      <c r="B162" s="149" t="s">
        <v>155</v>
      </c>
      <c r="C162" s="149"/>
      <c r="D162" s="149"/>
      <c r="E162" s="149"/>
      <c r="F162" s="12" t="s">
        <v>156</v>
      </c>
      <c r="G162" s="43">
        <v>0</v>
      </c>
      <c r="H162" s="147">
        <v>0</v>
      </c>
      <c r="I162" s="147"/>
    </row>
    <row r="163" spans="1:10" ht="18" customHeight="1" x14ac:dyDescent="0.25">
      <c r="A163" s="149"/>
      <c r="B163" s="149"/>
      <c r="C163" s="149"/>
      <c r="D163" s="149"/>
      <c r="E163" s="149"/>
      <c r="F163" s="3" t="s">
        <v>157</v>
      </c>
      <c r="G163" s="68">
        <f>SUM(G158:G162)</f>
        <v>0.11749999999999999</v>
      </c>
      <c r="H163" s="150">
        <f>SUM(H158:I162)</f>
        <v>6.1499999999999999E-2</v>
      </c>
      <c r="I163" s="150"/>
    </row>
    <row r="164" spans="1:10" ht="48.75" customHeight="1" x14ac:dyDescent="0.25">
      <c r="A164" s="151" t="s">
        <v>158</v>
      </c>
      <c r="B164" s="151"/>
      <c r="C164" s="151"/>
      <c r="D164" s="151"/>
      <c r="E164" s="151"/>
      <c r="F164" s="151"/>
      <c r="G164" s="151"/>
      <c r="H164" s="151"/>
      <c r="I164" s="151"/>
    </row>
    <row r="165" spans="1:10" ht="12" customHeight="1" x14ac:dyDescent="0.25">
      <c r="A165" s="29" t="s">
        <v>159</v>
      </c>
      <c r="B165" s="142" t="s">
        <v>160</v>
      </c>
      <c r="C165" s="142"/>
      <c r="D165" s="142"/>
      <c r="E165" s="142"/>
      <c r="F165" s="142"/>
      <c r="G165" s="142"/>
      <c r="H165" s="142"/>
      <c r="I165" s="142"/>
    </row>
    <row r="166" spans="1:10" ht="4.5" customHeight="1" x14ac:dyDescent="0.25">
      <c r="A166" s="69"/>
      <c r="B166" s="152"/>
      <c r="C166" s="152"/>
      <c r="D166" s="152"/>
      <c r="E166" s="152"/>
      <c r="F166" s="152"/>
      <c r="G166" s="152"/>
      <c r="H166" s="152"/>
      <c r="I166" s="152"/>
    </row>
    <row r="167" spans="1:10" ht="12" customHeight="1" x14ac:dyDescent="0.25">
      <c r="A167" s="136" t="s">
        <v>161</v>
      </c>
      <c r="B167" s="136"/>
      <c r="C167" s="136"/>
      <c r="D167" s="136"/>
      <c r="E167" s="136"/>
      <c r="F167" s="136"/>
      <c r="G167" s="136"/>
      <c r="H167" s="47">
        <f>H153</f>
        <v>8.3770853132661444E-2</v>
      </c>
      <c r="I167" s="48">
        <f>I153</f>
        <v>466.44455140877307</v>
      </c>
    </row>
    <row r="168" spans="1:10" ht="4.5" customHeight="1" x14ac:dyDescent="0.25"/>
    <row r="169" spans="1:10" ht="11.25" customHeight="1" x14ac:dyDescent="0.25">
      <c r="A169" s="153" t="s">
        <v>162</v>
      </c>
      <c r="B169" s="153"/>
      <c r="C169" s="153"/>
      <c r="D169" s="153"/>
      <c r="E169" s="153"/>
      <c r="F169" s="153"/>
      <c r="G169" s="153"/>
      <c r="H169" s="153"/>
      <c r="I169" s="153"/>
    </row>
    <row r="170" spans="1:10" ht="11.25" customHeight="1" x14ac:dyDescent="0.25">
      <c r="A170" s="118" t="s">
        <v>35</v>
      </c>
      <c r="B170" s="118"/>
      <c r="C170" s="118"/>
      <c r="D170" s="118"/>
      <c r="E170" s="118"/>
      <c r="F170" s="118"/>
      <c r="G170" s="118"/>
      <c r="H170" s="118"/>
      <c r="I170" s="118"/>
    </row>
    <row r="171" spans="1:10" ht="15" customHeight="1" x14ac:dyDescent="0.25">
      <c r="A171" s="14">
        <v>1</v>
      </c>
      <c r="B171" s="106" t="s">
        <v>163</v>
      </c>
      <c r="C171" s="106"/>
      <c r="D171" s="106"/>
      <c r="E171" s="106"/>
      <c r="F171" s="106"/>
      <c r="G171" s="106"/>
      <c r="H171" s="23">
        <f>I171/$G$194</f>
        <v>0.36577745089893876</v>
      </c>
      <c r="I171" s="70">
        <f>I48</f>
        <v>2774.2260000000001</v>
      </c>
    </row>
    <row r="172" spans="1:10" ht="15" customHeight="1" x14ac:dyDescent="0.25">
      <c r="A172" s="14">
        <v>2</v>
      </c>
      <c r="B172" s="106" t="s">
        <v>164</v>
      </c>
      <c r="C172" s="106"/>
      <c r="D172" s="106"/>
      <c r="E172" s="106"/>
      <c r="F172" s="106"/>
      <c r="G172" s="106"/>
      <c r="H172" s="23">
        <f>I172/$G$194</f>
        <v>0.28820410944585245</v>
      </c>
      <c r="I172" s="70">
        <f>I66+I78+I85+I89</f>
        <v>2185.8737649534241</v>
      </c>
    </row>
    <row r="173" spans="1:10" ht="15" customHeight="1" x14ac:dyDescent="0.25">
      <c r="A173" s="14">
        <v>3</v>
      </c>
      <c r="B173" s="106" t="s">
        <v>165</v>
      </c>
      <c r="C173" s="106"/>
      <c r="D173" s="106"/>
      <c r="E173" s="106"/>
      <c r="F173" s="106"/>
      <c r="G173" s="106"/>
      <c r="H173" s="23">
        <f>I173/$G$194</f>
        <v>8.0164001030920209E-2</v>
      </c>
      <c r="I173" s="70">
        <f>I99</f>
        <v>608.00099999999998</v>
      </c>
    </row>
    <row r="174" spans="1:10" s="28" customFormat="1" ht="15" customHeight="1" x14ac:dyDescent="0.25">
      <c r="A174" s="136" t="s">
        <v>166</v>
      </c>
      <c r="B174" s="136"/>
      <c r="C174" s="136"/>
      <c r="D174" s="136"/>
      <c r="E174" s="136"/>
      <c r="F174" s="136"/>
      <c r="G174" s="136"/>
      <c r="H174" s="47">
        <f>H171+H172+H173</f>
        <v>0.73414556137571141</v>
      </c>
      <c r="I174" s="48">
        <f>SUM(I171:I173)</f>
        <v>5568.100764953424</v>
      </c>
      <c r="J174" s="35"/>
    </row>
    <row r="175" spans="1:10" ht="4.5" customHeight="1" x14ac:dyDescent="0.25"/>
    <row r="176" spans="1:10" ht="11.25" customHeight="1" x14ac:dyDescent="0.25">
      <c r="A176" s="118" t="s">
        <v>109</v>
      </c>
      <c r="B176" s="118"/>
      <c r="C176" s="118"/>
      <c r="D176" s="118"/>
      <c r="E176" s="118"/>
      <c r="F176" s="118"/>
      <c r="G176" s="118"/>
      <c r="H176" s="118"/>
      <c r="I176" s="118"/>
    </row>
    <row r="177" spans="1:11" ht="15" customHeight="1" x14ac:dyDescent="0.25">
      <c r="A177" s="14">
        <v>1</v>
      </c>
      <c r="B177" s="106" t="s">
        <v>167</v>
      </c>
      <c r="C177" s="106"/>
      <c r="D177" s="106"/>
      <c r="E177" s="106"/>
      <c r="F177" s="106"/>
      <c r="G177" s="106"/>
      <c r="H177" s="23">
        <f t="shared" ref="H177:H179" si="5">I177/$G$194</f>
        <v>7.2983728080103089E-2</v>
      </c>
      <c r="I177" s="24">
        <f>I124</f>
        <v>553.54247649534238</v>
      </c>
    </row>
    <row r="178" spans="1:11" ht="15" customHeight="1" x14ac:dyDescent="0.25">
      <c r="A178" s="14">
        <v>2</v>
      </c>
      <c r="B178" s="106" t="s">
        <v>168</v>
      </c>
      <c r="C178" s="106"/>
      <c r="D178" s="106"/>
      <c r="E178" s="106"/>
      <c r="F178" s="106"/>
      <c r="G178" s="106"/>
      <c r="H178" s="23">
        <f t="shared" si="5"/>
        <v>1.9777270357512623E-2</v>
      </c>
      <c r="I178" s="24">
        <f>I134</f>
        <v>150</v>
      </c>
    </row>
    <row r="179" spans="1:11" ht="15" customHeight="1" x14ac:dyDescent="0.25">
      <c r="A179" s="14">
        <v>3</v>
      </c>
      <c r="B179" s="106" t="s">
        <v>169</v>
      </c>
      <c r="C179" s="106"/>
      <c r="D179" s="106"/>
      <c r="E179" s="106"/>
      <c r="F179" s="106"/>
      <c r="G179" s="106"/>
      <c r="H179" s="23">
        <f t="shared" si="5"/>
        <v>0.11159344018667292</v>
      </c>
      <c r="I179" s="24">
        <f>I138</f>
        <v>846.37645769161622</v>
      </c>
    </row>
    <row r="180" spans="1:11" ht="15" customHeight="1" x14ac:dyDescent="0.25">
      <c r="A180" s="136" t="s">
        <v>170</v>
      </c>
      <c r="B180" s="136"/>
      <c r="C180" s="136"/>
      <c r="D180" s="136"/>
      <c r="E180" s="136"/>
      <c r="F180" s="136"/>
      <c r="G180" s="136"/>
      <c r="H180" s="47">
        <f>H177+H178+H179</f>
        <v>0.20435443862428862</v>
      </c>
      <c r="I180" s="48">
        <f>I177+I178+I179</f>
        <v>1549.9189341869587</v>
      </c>
    </row>
    <row r="181" spans="1:11" ht="4.5" customHeight="1" x14ac:dyDescent="0.25"/>
    <row r="182" spans="1:11" ht="11.25" customHeight="1" x14ac:dyDescent="0.25">
      <c r="A182" s="118" t="s">
        <v>132</v>
      </c>
      <c r="B182" s="118"/>
      <c r="C182" s="118"/>
      <c r="D182" s="118"/>
      <c r="E182" s="118"/>
      <c r="F182" s="118"/>
      <c r="G182" s="118"/>
      <c r="H182" s="118"/>
      <c r="I182" s="118"/>
    </row>
    <row r="183" spans="1:11" ht="15" customHeight="1" x14ac:dyDescent="0.25">
      <c r="A183" s="14">
        <v>1</v>
      </c>
      <c r="B183" s="106" t="s">
        <v>171</v>
      </c>
      <c r="C183" s="106"/>
      <c r="D183" s="106"/>
      <c r="E183" s="106"/>
      <c r="F183" s="106"/>
      <c r="G183" s="106"/>
      <c r="H183" s="23">
        <f>I183/$G$194</f>
        <v>6.1499999999999999E-2</v>
      </c>
      <c r="I183" s="24">
        <f>I153</f>
        <v>466.44455140877307</v>
      </c>
    </row>
    <row r="184" spans="1:11" ht="15" customHeight="1" x14ac:dyDescent="0.25">
      <c r="A184" s="136" t="s">
        <v>172</v>
      </c>
      <c r="B184" s="136"/>
      <c r="C184" s="136"/>
      <c r="D184" s="136"/>
      <c r="E184" s="136"/>
      <c r="F184" s="136"/>
      <c r="G184" s="136"/>
      <c r="H184" s="47">
        <f>H183</f>
        <v>6.1499999999999999E-2</v>
      </c>
      <c r="I184" s="48">
        <f>I153</f>
        <v>466.44455140877307</v>
      </c>
      <c r="K184" s="41"/>
    </row>
    <row r="185" spans="1:11" ht="4.5" customHeight="1" x14ac:dyDescent="0.25"/>
    <row r="186" spans="1:11" ht="11.25" customHeight="1" x14ac:dyDescent="0.25">
      <c r="A186" s="161" t="s">
        <v>205</v>
      </c>
      <c r="B186" s="161"/>
      <c r="C186" s="161"/>
      <c r="D186" s="161"/>
      <c r="E186" s="161"/>
      <c r="F186" s="161"/>
      <c r="G186" s="161"/>
      <c r="H186" s="161"/>
      <c r="I186" s="161"/>
    </row>
    <row r="187" spans="1:11" ht="4.9000000000000004" customHeight="1" x14ac:dyDescent="0.25">
      <c r="A187" s="154"/>
      <c r="B187" s="154"/>
      <c r="C187" s="154"/>
      <c r="D187" s="154"/>
      <c r="E187" s="154"/>
      <c r="F187" s="154"/>
      <c r="G187" s="154"/>
      <c r="H187" s="154"/>
      <c r="I187" s="154"/>
    </row>
    <row r="188" spans="1:11" ht="22.5" customHeight="1" x14ac:dyDescent="0.25">
      <c r="A188" s="165" t="s">
        <v>210</v>
      </c>
      <c r="B188" s="166"/>
      <c r="C188" s="166"/>
      <c r="D188" s="166"/>
      <c r="E188" s="166"/>
      <c r="F188" s="166"/>
      <c r="G188" s="166"/>
      <c r="H188" s="167"/>
      <c r="I188" s="89">
        <f>I120*H194</f>
        <v>0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61" t="s">
        <v>206</v>
      </c>
      <c r="B190" s="161"/>
      <c r="C190" s="161"/>
      <c r="D190" s="161"/>
      <c r="E190" s="161"/>
      <c r="F190" s="161"/>
      <c r="G190" s="162" t="s">
        <v>208</v>
      </c>
      <c r="H190" s="163"/>
      <c r="I190" s="164"/>
    </row>
    <row r="191" spans="1:11" ht="11.25" customHeight="1" x14ac:dyDescent="0.25">
      <c r="A191" s="161"/>
      <c r="B191" s="161"/>
      <c r="C191" s="161"/>
      <c r="D191" s="161"/>
      <c r="E191" s="161"/>
      <c r="F191" s="161"/>
      <c r="G191" s="88"/>
      <c r="H191" s="89"/>
      <c r="I191" s="89">
        <f>((H70+H76+H77+H82+H83+H84)+((H70+H76+H77+H82+H83+H84)*H66))*I48*H194</f>
        <v>2136.2773731848642</v>
      </c>
    </row>
    <row r="192" spans="1:11" ht="4.9000000000000004" customHeight="1" x14ac:dyDescent="0.25">
      <c r="A192" s="154"/>
      <c r="B192" s="154"/>
      <c r="C192" s="154"/>
      <c r="D192" s="154"/>
      <c r="E192" s="154"/>
      <c r="F192" s="154"/>
      <c r="G192" s="154"/>
      <c r="H192" s="154"/>
      <c r="I192" s="154"/>
    </row>
    <row r="193" spans="1:9" ht="35.450000000000003" customHeight="1" x14ac:dyDescent="0.25">
      <c r="A193" s="155" t="s">
        <v>207</v>
      </c>
      <c r="B193" s="156"/>
      <c r="C193" s="156"/>
      <c r="D193" s="156"/>
      <c r="E193" s="156"/>
      <c r="F193" s="157"/>
      <c r="G193" s="84" t="s">
        <v>173</v>
      </c>
      <c r="H193" s="84" t="s">
        <v>174</v>
      </c>
      <c r="I193" s="84" t="s">
        <v>175</v>
      </c>
    </row>
    <row r="194" spans="1:9" ht="14.45" customHeight="1" x14ac:dyDescent="0.25">
      <c r="A194" s="158"/>
      <c r="B194" s="159"/>
      <c r="C194" s="159"/>
      <c r="D194" s="159"/>
      <c r="E194" s="159"/>
      <c r="F194" s="160"/>
      <c r="G194" s="85">
        <f>I174+I180+I184</f>
        <v>7584.4642505491556</v>
      </c>
      <c r="H194" s="86">
        <f>IF(D6="12x36",2,1)</f>
        <v>2</v>
      </c>
      <c r="I194" s="87">
        <f>G194*H194</f>
        <v>15168.928501098311</v>
      </c>
    </row>
  </sheetData>
  <mergeCells count="181"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16:G116"/>
    <mergeCell ref="B117:G117"/>
    <mergeCell ref="B118:G118"/>
    <mergeCell ref="B119:G119"/>
    <mergeCell ref="B120:G120"/>
    <mergeCell ref="B122:G122"/>
    <mergeCell ref="B123:G123"/>
    <mergeCell ref="A124:G124"/>
    <mergeCell ref="B125:I125"/>
    <mergeCell ref="B121:G121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47:G47"/>
    <mergeCell ref="A48:G48"/>
    <mergeCell ref="B57:G57"/>
    <mergeCell ref="B58:G58"/>
    <mergeCell ref="B59:G59"/>
    <mergeCell ref="B60:G60"/>
    <mergeCell ref="B61:G61"/>
    <mergeCell ref="B62:G62"/>
    <mergeCell ref="B63:G63"/>
    <mergeCell ref="A49:I56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A23:F23"/>
    <mergeCell ref="A24:F24"/>
    <mergeCell ref="A25:F25"/>
    <mergeCell ref="A26:F27"/>
    <mergeCell ref="A28:F28"/>
    <mergeCell ref="A29:F29"/>
    <mergeCell ref="A35:I35"/>
    <mergeCell ref="B36:G36"/>
    <mergeCell ref="B37:G37"/>
    <mergeCell ref="A30:I34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4"/>
  <sheetViews>
    <sheetView view="pageBreakPreview" zoomScale="160" zoomScaleNormal="130" zoomScaleSheetLayoutView="160" zoomScalePageLayoutView="130" workbookViewId="0">
      <selection activeCell="A10" sqref="A10:F10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K1" s="4"/>
    </row>
    <row r="2" spans="1:11" ht="22.5" customHeight="1" x14ac:dyDescent="0.25">
      <c r="A2" s="103" t="s">
        <v>1</v>
      </c>
      <c r="B2" s="103"/>
      <c r="C2" s="104" t="s">
        <v>225</v>
      </c>
      <c r="D2" s="104"/>
      <c r="E2" s="105" t="s">
        <v>2</v>
      </c>
      <c r="F2" s="105"/>
      <c r="G2" s="105"/>
      <c r="H2" s="105"/>
      <c r="I2" s="105"/>
    </row>
    <row r="3" spans="1:11" ht="11.25" customHeight="1" x14ac:dyDescent="0.25">
      <c r="A3" s="103" t="s">
        <v>3</v>
      </c>
      <c r="B3" s="103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0" t="s">
        <v>5</v>
      </c>
      <c r="B5" s="110"/>
      <c r="C5" s="110"/>
      <c r="D5" s="107" t="s">
        <v>233</v>
      </c>
      <c r="E5" s="107"/>
      <c r="F5" s="107"/>
      <c r="G5" s="108" t="str">
        <f>IF(D6="12x36","Regime de trabalho:","Quantidade de HORAS/MÊS")</f>
        <v>Regime de trabalho:</v>
      </c>
      <c r="H5" s="108"/>
      <c r="I5" s="109" t="str">
        <f>IF(D6="12x36",D6,5*D6)</f>
        <v>12x36</v>
      </c>
    </row>
    <row r="6" spans="1:11" ht="18.75" customHeight="1" x14ac:dyDescent="0.25">
      <c r="A6" s="110" t="str">
        <f>IF(D6="12x36","Regime de trabalho:","Regime de trabalho (horas semanais):")</f>
        <v>Regime de trabalho:</v>
      </c>
      <c r="B6" s="110"/>
      <c r="C6" s="110"/>
      <c r="D6" s="110" t="s">
        <v>231</v>
      </c>
      <c r="E6" s="110"/>
      <c r="F6" s="110"/>
      <c r="G6" s="108"/>
      <c r="H6" s="108"/>
      <c r="I6" s="109"/>
    </row>
    <row r="7" spans="1:11" ht="22.5" customHeight="1" x14ac:dyDescent="0.25">
      <c r="A7" s="110" t="s">
        <v>6</v>
      </c>
      <c r="B7" s="110"/>
      <c r="C7" s="110"/>
      <c r="D7" s="106" t="s">
        <v>232</v>
      </c>
      <c r="E7" s="106"/>
      <c r="F7" s="106"/>
      <c r="G7" s="111" t="s">
        <v>7</v>
      </c>
      <c r="H7" s="111"/>
      <c r="I7" s="112" t="s">
        <v>8</v>
      </c>
    </row>
    <row r="8" spans="1:11" ht="22.5" customHeight="1" x14ac:dyDescent="0.25">
      <c r="A8" s="110" t="s">
        <v>9</v>
      </c>
      <c r="B8" s="110"/>
      <c r="C8" s="110"/>
      <c r="D8" s="106" t="s">
        <v>17</v>
      </c>
      <c r="E8" s="106"/>
      <c r="F8" s="106"/>
      <c r="G8" s="111"/>
      <c r="H8" s="111"/>
      <c r="I8" s="112"/>
    </row>
    <row r="9" spans="1:11" ht="24.75" customHeight="1" x14ac:dyDescent="0.25">
      <c r="A9" s="110" t="s">
        <v>10</v>
      </c>
      <c r="B9" s="110"/>
      <c r="C9" s="110"/>
      <c r="D9" s="110" t="s">
        <v>227</v>
      </c>
      <c r="E9" s="110"/>
      <c r="F9" s="110"/>
      <c r="G9" s="111" t="s">
        <v>11</v>
      </c>
      <c r="H9" s="111"/>
      <c r="I9" s="9">
        <v>0.3</v>
      </c>
    </row>
    <row r="10" spans="1:11" ht="32.25" customHeight="1" x14ac:dyDescent="0.25">
      <c r="A10" s="113" t="s">
        <v>12</v>
      </c>
      <c r="B10" s="113"/>
      <c r="C10" s="113"/>
      <c r="D10" s="113"/>
      <c r="E10" s="113"/>
      <c r="F10" s="113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14" t="s">
        <v>14</v>
      </c>
      <c r="B11" s="114"/>
      <c r="C11" s="114"/>
      <c r="D11" s="114"/>
      <c r="E11" s="114"/>
      <c r="F11" s="114"/>
      <c r="G11" s="10" t="str">
        <f>D9</f>
        <v>Porto Alegre</v>
      </c>
      <c r="H11" s="10" t="s">
        <v>15</v>
      </c>
      <c r="I11" s="13">
        <v>2.5000000000000001E-2</v>
      </c>
    </row>
    <row r="12" spans="1:11" ht="26.25" customHeight="1" x14ac:dyDescent="0.25">
      <c r="A12" s="115" t="s">
        <v>16</v>
      </c>
      <c r="B12" s="115"/>
      <c r="C12" s="115"/>
      <c r="D12" s="115"/>
      <c r="E12" s="115"/>
      <c r="F12" s="115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15" t="s">
        <v>19</v>
      </c>
      <c r="B13" s="115"/>
      <c r="C13" s="115"/>
      <c r="D13" s="115"/>
      <c r="E13" s="115"/>
      <c r="F13" s="115"/>
      <c r="G13" s="10"/>
      <c r="H13" s="10"/>
      <c r="I13" s="15">
        <v>15</v>
      </c>
    </row>
    <row r="14" spans="1:11" ht="15" customHeight="1" x14ac:dyDescent="0.25">
      <c r="A14" s="114" t="s">
        <v>20</v>
      </c>
      <c r="B14" s="114"/>
      <c r="C14" s="114"/>
      <c r="D14" s="114"/>
      <c r="E14" s="114"/>
      <c r="F14" s="114"/>
      <c r="G14" s="116" t="s">
        <v>17</v>
      </c>
      <c r="H14" s="10" t="s">
        <v>21</v>
      </c>
      <c r="I14" s="11">
        <v>5.3</v>
      </c>
    </row>
    <row r="15" spans="1:11" x14ac:dyDescent="0.25">
      <c r="A15" s="114"/>
      <c r="B15" s="114"/>
      <c r="C15" s="114"/>
      <c r="D15" s="114"/>
      <c r="E15" s="114"/>
      <c r="F15" s="114"/>
      <c r="G15" s="116"/>
      <c r="H15" s="10" t="s">
        <v>22</v>
      </c>
      <c r="I15" s="15">
        <f>I13</f>
        <v>15</v>
      </c>
    </row>
    <row r="16" spans="1:11" x14ac:dyDescent="0.25">
      <c r="A16" s="114"/>
      <c r="B16" s="114"/>
      <c r="C16" s="114"/>
      <c r="D16" s="114"/>
      <c r="E16" s="114"/>
      <c r="F16" s="114"/>
      <c r="G16" s="116"/>
      <c r="H16" s="10" t="s">
        <v>23</v>
      </c>
      <c r="I16" s="9">
        <v>0.06</v>
      </c>
    </row>
    <row r="17" spans="1:10" ht="11.25" customHeight="1" x14ac:dyDescent="0.25">
      <c r="A17" s="114" t="s">
        <v>176</v>
      </c>
      <c r="B17" s="114"/>
      <c r="C17" s="114"/>
      <c r="D17" s="114"/>
      <c r="E17" s="114"/>
      <c r="F17" s="114"/>
      <c r="G17" s="116" t="s">
        <v>17</v>
      </c>
      <c r="H17" s="10" t="s">
        <v>21</v>
      </c>
      <c r="I17" s="11">
        <v>30</v>
      </c>
    </row>
    <row r="18" spans="1:10" ht="11.25" customHeight="1" x14ac:dyDescent="0.25">
      <c r="A18" s="114"/>
      <c r="B18" s="114"/>
      <c r="C18" s="114"/>
      <c r="D18" s="114"/>
      <c r="E18" s="114"/>
      <c r="F18" s="114"/>
      <c r="G18" s="116"/>
      <c r="H18" s="10" t="s">
        <v>22</v>
      </c>
      <c r="I18" s="15">
        <v>15</v>
      </c>
    </row>
    <row r="19" spans="1:10" x14ac:dyDescent="0.25">
      <c r="A19" s="114"/>
      <c r="B19" s="114"/>
      <c r="C19" s="114"/>
      <c r="D19" s="114"/>
      <c r="E19" s="114"/>
      <c r="F19" s="114"/>
      <c r="G19" s="116"/>
      <c r="H19" s="10" t="s">
        <v>23</v>
      </c>
      <c r="I19" s="9">
        <v>0.2</v>
      </c>
    </row>
    <row r="20" spans="1:10" ht="11.25" customHeight="1" x14ac:dyDescent="0.25">
      <c r="A20" s="114" t="s">
        <v>25</v>
      </c>
      <c r="B20" s="114"/>
      <c r="C20" s="114"/>
      <c r="D20" s="114"/>
      <c r="E20" s="114"/>
      <c r="F20" s="114"/>
      <c r="G20" s="116" t="s">
        <v>17</v>
      </c>
      <c r="H20" s="10" t="s">
        <v>21</v>
      </c>
      <c r="I20" s="11" t="s">
        <v>8</v>
      </c>
    </row>
    <row r="21" spans="1:10" x14ac:dyDescent="0.25">
      <c r="A21" s="114"/>
      <c r="B21" s="114"/>
      <c r="C21" s="114"/>
      <c r="D21" s="114"/>
      <c r="E21" s="114"/>
      <c r="F21" s="114"/>
      <c r="G21" s="116"/>
      <c r="H21" s="10" t="s">
        <v>22</v>
      </c>
      <c r="I21" s="15" t="s">
        <v>8</v>
      </c>
    </row>
    <row r="22" spans="1:10" x14ac:dyDescent="0.25">
      <c r="A22" s="114"/>
      <c r="B22" s="114"/>
      <c r="C22" s="114"/>
      <c r="D22" s="114"/>
      <c r="E22" s="114"/>
      <c r="F22" s="114"/>
      <c r="G22" s="116"/>
      <c r="H22" s="10" t="s">
        <v>23</v>
      </c>
      <c r="I22" s="9" t="s">
        <v>8</v>
      </c>
    </row>
    <row r="23" spans="1:10" ht="36" customHeight="1" x14ac:dyDescent="0.25">
      <c r="A23" s="117" t="s">
        <v>202</v>
      </c>
      <c r="B23" s="117"/>
      <c r="C23" s="117"/>
      <c r="D23" s="117"/>
      <c r="E23" s="117"/>
      <c r="F23" s="117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14" t="s">
        <v>27</v>
      </c>
      <c r="B24" s="168"/>
      <c r="C24" s="168"/>
      <c r="D24" s="168"/>
      <c r="E24" s="168"/>
      <c r="F24" s="169"/>
      <c r="G24" s="16"/>
      <c r="H24" s="16" t="s">
        <v>28</v>
      </c>
      <c r="I24" s="18" t="s">
        <v>8</v>
      </c>
    </row>
    <row r="25" spans="1:10" ht="36" customHeight="1" x14ac:dyDescent="0.25">
      <c r="A25" s="114" t="s">
        <v>29</v>
      </c>
      <c r="B25" s="168"/>
      <c r="C25" s="168"/>
      <c r="D25" s="168"/>
      <c r="E25" s="168"/>
      <c r="F25" s="169"/>
      <c r="G25" s="10"/>
      <c r="H25" s="10" t="s">
        <v>18</v>
      </c>
      <c r="I25" s="11" t="s">
        <v>8</v>
      </c>
    </row>
    <row r="26" spans="1:10" ht="15" customHeight="1" x14ac:dyDescent="0.25">
      <c r="A26" s="117" t="s">
        <v>30</v>
      </c>
      <c r="B26" s="120"/>
      <c r="C26" s="120"/>
      <c r="D26" s="120"/>
      <c r="E26" s="120"/>
      <c r="F26" s="170"/>
      <c r="G26" s="16"/>
      <c r="H26" s="19" t="s">
        <v>31</v>
      </c>
      <c r="I26" s="20" t="s">
        <v>8</v>
      </c>
    </row>
    <row r="27" spans="1:10" ht="15" customHeight="1" x14ac:dyDescent="0.25">
      <c r="A27" s="113"/>
      <c r="B27" s="122"/>
      <c r="C27" s="122"/>
      <c r="D27" s="122"/>
      <c r="E27" s="122"/>
      <c r="F27" s="171"/>
      <c r="G27" s="16"/>
      <c r="H27" s="21" t="s">
        <v>32</v>
      </c>
      <c r="I27" s="9" t="s">
        <v>8</v>
      </c>
    </row>
    <row r="28" spans="1:10" ht="26.25" customHeight="1" x14ac:dyDescent="0.25">
      <c r="A28" s="114" t="s">
        <v>33</v>
      </c>
      <c r="B28" s="168"/>
      <c r="C28" s="168"/>
      <c r="D28" s="168"/>
      <c r="E28" s="168"/>
      <c r="F28" s="169"/>
      <c r="G28" s="16"/>
      <c r="H28" s="10" t="s">
        <v>31</v>
      </c>
      <c r="I28" s="20">
        <v>15</v>
      </c>
    </row>
    <row r="29" spans="1:10" ht="36.75" customHeight="1" x14ac:dyDescent="0.25">
      <c r="A29" s="115" t="s">
        <v>34</v>
      </c>
      <c r="B29" s="115"/>
      <c r="C29" s="115"/>
      <c r="D29" s="115"/>
      <c r="E29" s="115"/>
      <c r="F29" s="115"/>
      <c r="G29" s="10"/>
      <c r="H29" s="8" t="s">
        <v>28</v>
      </c>
      <c r="I29" s="9">
        <v>0.1</v>
      </c>
    </row>
    <row r="30" spans="1:10" ht="24.75" customHeight="1" x14ac:dyDescent="0.25">
      <c r="A30" s="103" t="s">
        <v>177</v>
      </c>
      <c r="B30" s="103"/>
      <c r="C30" s="103"/>
      <c r="D30" s="103"/>
      <c r="E30" s="103"/>
      <c r="F30" s="103"/>
      <c r="G30" s="116" t="s">
        <v>17</v>
      </c>
      <c r="H30" s="16" t="s">
        <v>178</v>
      </c>
      <c r="I30" s="71">
        <f>((60/52.5)*7)*15</f>
        <v>120</v>
      </c>
    </row>
    <row r="31" spans="1:10" ht="24.75" customHeight="1" x14ac:dyDescent="0.25">
      <c r="A31" s="103"/>
      <c r="B31" s="103"/>
      <c r="C31" s="103"/>
      <c r="D31" s="103"/>
      <c r="E31" s="103"/>
      <c r="F31" s="103"/>
      <c r="G31" s="116"/>
      <c r="H31" s="16" t="s">
        <v>179</v>
      </c>
      <c r="I31" s="16">
        <f>I10/H10*20%</f>
        <v>1.9140000000000001</v>
      </c>
    </row>
    <row r="32" spans="1:10" ht="29.25" customHeight="1" x14ac:dyDescent="0.25">
      <c r="A32" s="143" t="s">
        <v>180</v>
      </c>
      <c r="B32" s="143"/>
      <c r="C32" s="143"/>
      <c r="D32" s="143"/>
      <c r="E32" s="143"/>
      <c r="F32" s="143"/>
      <c r="G32" s="116" t="s">
        <v>17</v>
      </c>
      <c r="H32" s="10" t="s">
        <v>178</v>
      </c>
      <c r="I32" s="20">
        <f>((5+7+1)*15)-190.67</f>
        <v>4.3300000000000125</v>
      </c>
      <c r="J32" s="72"/>
    </row>
    <row r="33" spans="1:10" ht="30.75" customHeight="1" x14ac:dyDescent="0.25">
      <c r="A33" s="143"/>
      <c r="B33" s="143"/>
      <c r="C33" s="143"/>
      <c r="D33" s="143"/>
      <c r="E33" s="143"/>
      <c r="F33" s="143"/>
      <c r="G33" s="116"/>
      <c r="H33" s="10" t="s">
        <v>179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18" t="s">
        <v>35</v>
      </c>
      <c r="B35" s="118"/>
      <c r="C35" s="118"/>
      <c r="D35" s="118"/>
      <c r="E35" s="118"/>
      <c r="F35" s="118"/>
      <c r="G35" s="118"/>
      <c r="H35" s="118"/>
      <c r="I35" s="118"/>
    </row>
    <row r="36" spans="1:10" ht="33.75" customHeight="1" x14ac:dyDescent="0.25">
      <c r="A36" s="22" t="s">
        <v>36</v>
      </c>
      <c r="B36" s="119" t="s">
        <v>37</v>
      </c>
      <c r="C36" s="119"/>
      <c r="D36" s="119"/>
      <c r="E36" s="119"/>
      <c r="F36" s="119"/>
      <c r="G36" s="119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06" t="s">
        <v>40</v>
      </c>
      <c r="C37" s="106"/>
      <c r="D37" s="106"/>
      <c r="E37" s="106"/>
      <c r="F37" s="106"/>
      <c r="G37" s="106"/>
      <c r="H37" s="23">
        <f t="shared" ref="H37:H46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06" t="s">
        <v>181</v>
      </c>
      <c r="C38" s="106"/>
      <c r="D38" s="106"/>
      <c r="E38" s="106"/>
      <c r="F38" s="106"/>
      <c r="G38" s="106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06" t="s">
        <v>41</v>
      </c>
      <c r="C39" s="106"/>
      <c r="D39" s="106"/>
      <c r="E39" s="106"/>
      <c r="F39" s="106"/>
      <c r="G39" s="106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06" t="s">
        <v>42</v>
      </c>
      <c r="C40" s="106"/>
      <c r="D40" s="106"/>
      <c r="E40" s="106"/>
      <c r="F40" s="106"/>
      <c r="G40" s="10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06" t="s">
        <v>43</v>
      </c>
      <c r="C41" s="106"/>
      <c r="D41" s="106"/>
      <c r="E41" s="106"/>
      <c r="F41" s="106"/>
      <c r="G41" s="10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06" t="s">
        <v>44</v>
      </c>
      <c r="C42" s="106"/>
      <c r="D42" s="106"/>
      <c r="E42" s="106"/>
      <c r="F42" s="106"/>
      <c r="G42" s="10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06" t="s">
        <v>192</v>
      </c>
      <c r="C43" s="106"/>
      <c r="D43" s="106"/>
      <c r="E43" s="106"/>
      <c r="F43" s="106"/>
      <c r="G43" s="106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06" t="s">
        <v>45</v>
      </c>
      <c r="C44" s="106"/>
      <c r="D44" s="106"/>
      <c r="E44" s="106"/>
      <c r="F44" s="106"/>
      <c r="G44" s="106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06" t="s">
        <v>46</v>
      </c>
      <c r="C45" s="106"/>
      <c r="D45" s="106"/>
      <c r="E45" s="106"/>
      <c r="F45" s="106"/>
      <c r="G45" s="106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06" t="s">
        <v>182</v>
      </c>
      <c r="C46" s="106"/>
      <c r="D46" s="106"/>
      <c r="E46" s="106"/>
      <c r="F46" s="106"/>
      <c r="G46" s="106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72" t="s">
        <v>198</v>
      </c>
      <c r="C47" s="173"/>
      <c r="D47" s="173"/>
      <c r="E47" s="173"/>
      <c r="F47" s="173"/>
      <c r="G47" s="174"/>
      <c r="H47" s="23">
        <f t="shared" ref="H47:H48" si="2">I47/$I$55</f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72" t="s">
        <v>199</v>
      </c>
      <c r="C48" s="173"/>
      <c r="D48" s="173"/>
      <c r="E48" s="173"/>
      <c r="F48" s="173"/>
      <c r="G48" s="174"/>
      <c r="H48" s="23">
        <f t="shared" si="2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06" t="s">
        <v>183</v>
      </c>
      <c r="C49" s="106"/>
      <c r="D49" s="106"/>
      <c r="E49" s="106"/>
      <c r="F49" s="106"/>
      <c r="G49" s="106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72" t="s">
        <v>200</v>
      </c>
      <c r="C50" s="173"/>
      <c r="D50" s="173"/>
      <c r="E50" s="173"/>
      <c r="F50" s="173"/>
      <c r="G50" s="174"/>
      <c r="H50" s="23">
        <f t="shared" ref="H50:H51" si="3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72" t="s">
        <v>201</v>
      </c>
      <c r="C51" s="173"/>
      <c r="D51" s="173"/>
      <c r="E51" s="173"/>
      <c r="F51" s="173"/>
      <c r="G51" s="174"/>
      <c r="H51" s="23">
        <f t="shared" si="3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06" t="s">
        <v>184</v>
      </c>
      <c r="C52" s="106"/>
      <c r="D52" s="106"/>
      <c r="E52" s="106"/>
      <c r="F52" s="106"/>
      <c r="G52" s="106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06" t="s">
        <v>185</v>
      </c>
      <c r="C53" s="106"/>
      <c r="D53" s="106"/>
      <c r="E53" s="106"/>
      <c r="F53" s="106"/>
      <c r="G53" s="106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06" t="s">
        <v>186</v>
      </c>
      <c r="C54" s="106"/>
      <c r="D54" s="106"/>
      <c r="E54" s="106"/>
      <c r="F54" s="106"/>
      <c r="G54" s="106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24" t="s">
        <v>49</v>
      </c>
      <c r="B55" s="124"/>
      <c r="C55" s="124"/>
      <c r="D55" s="124"/>
      <c r="E55" s="124"/>
      <c r="F55" s="124"/>
      <c r="G55" s="124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19" t="s">
        <v>51</v>
      </c>
      <c r="C57" s="119"/>
      <c r="D57" s="119"/>
      <c r="E57" s="119"/>
      <c r="F57" s="119"/>
      <c r="G57" s="119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06" t="s">
        <v>52</v>
      </c>
      <c r="C58" s="106"/>
      <c r="D58" s="106"/>
      <c r="E58" s="106"/>
      <c r="F58" s="106"/>
      <c r="G58" s="106"/>
      <c r="H58" s="23">
        <v>0.2</v>
      </c>
      <c r="I58" s="24">
        <f t="shared" ref="I58:I65" si="4">$I$55*H58</f>
        <v>663.4086198</v>
      </c>
    </row>
    <row r="59" spans="1:10" ht="15" customHeight="1" x14ac:dyDescent="0.25">
      <c r="A59" s="14">
        <v>2</v>
      </c>
      <c r="B59" s="106" t="s">
        <v>53</v>
      </c>
      <c r="C59" s="106"/>
      <c r="D59" s="106"/>
      <c r="E59" s="106"/>
      <c r="F59" s="106"/>
      <c r="G59" s="106"/>
      <c r="H59" s="23">
        <v>1.4999999999999999E-2</v>
      </c>
      <c r="I59" s="24">
        <f t="shared" si="4"/>
        <v>49.755646485</v>
      </c>
    </row>
    <row r="60" spans="1:10" ht="15" customHeight="1" x14ac:dyDescent="0.25">
      <c r="A60" s="14">
        <v>3</v>
      </c>
      <c r="B60" s="106" t="s">
        <v>54</v>
      </c>
      <c r="C60" s="106"/>
      <c r="D60" s="106"/>
      <c r="E60" s="106"/>
      <c r="F60" s="106"/>
      <c r="G60" s="106"/>
      <c r="H60" s="23">
        <v>0.01</v>
      </c>
      <c r="I60" s="24">
        <f t="shared" si="4"/>
        <v>33.17043099</v>
      </c>
    </row>
    <row r="61" spans="1:10" ht="15" customHeight="1" x14ac:dyDescent="0.25">
      <c r="A61" s="14">
        <v>4</v>
      </c>
      <c r="B61" s="106" t="s">
        <v>55</v>
      </c>
      <c r="C61" s="106"/>
      <c r="D61" s="106"/>
      <c r="E61" s="106"/>
      <c r="F61" s="106"/>
      <c r="G61" s="106"/>
      <c r="H61" s="23">
        <v>2E-3</v>
      </c>
      <c r="I61" s="24">
        <f t="shared" si="4"/>
        <v>6.6340861980000003</v>
      </c>
    </row>
    <row r="62" spans="1:10" ht="15" customHeight="1" x14ac:dyDescent="0.25">
      <c r="A62" s="14">
        <v>5</v>
      </c>
      <c r="B62" s="106" t="s">
        <v>56</v>
      </c>
      <c r="C62" s="106"/>
      <c r="D62" s="106"/>
      <c r="E62" s="106"/>
      <c r="F62" s="106"/>
      <c r="G62" s="106"/>
      <c r="H62" s="23">
        <v>2.5000000000000001E-2</v>
      </c>
      <c r="I62" s="24">
        <f t="shared" si="4"/>
        <v>82.926077475</v>
      </c>
    </row>
    <row r="63" spans="1:10" ht="15" customHeight="1" x14ac:dyDescent="0.25">
      <c r="A63" s="14">
        <v>6</v>
      </c>
      <c r="B63" s="106" t="s">
        <v>57</v>
      </c>
      <c r="C63" s="106"/>
      <c r="D63" s="106"/>
      <c r="E63" s="106"/>
      <c r="F63" s="106"/>
      <c r="G63" s="106"/>
      <c r="H63" s="23">
        <v>0.08</v>
      </c>
      <c r="I63" s="24">
        <f t="shared" si="4"/>
        <v>265.36344792</v>
      </c>
    </row>
    <row r="64" spans="1:10" ht="15" customHeight="1" x14ac:dyDescent="0.25">
      <c r="A64" s="14">
        <v>7</v>
      </c>
      <c r="B64" s="106" t="s">
        <v>58</v>
      </c>
      <c r="C64" s="106"/>
      <c r="D64" s="106"/>
      <c r="E64" s="106"/>
      <c r="F64" s="106"/>
      <c r="G64" s="106"/>
      <c r="H64" s="23">
        <v>0.03</v>
      </c>
      <c r="I64" s="24">
        <f t="shared" si="4"/>
        <v>99.51129297</v>
      </c>
    </row>
    <row r="65" spans="1:10" ht="15" customHeight="1" x14ac:dyDescent="0.25">
      <c r="A65" s="14">
        <v>8</v>
      </c>
      <c r="B65" s="106" t="s">
        <v>59</v>
      </c>
      <c r="C65" s="106"/>
      <c r="D65" s="106"/>
      <c r="E65" s="106"/>
      <c r="F65" s="106"/>
      <c r="G65" s="106"/>
      <c r="H65" s="23">
        <v>6.0000000000000001E-3</v>
      </c>
      <c r="I65" s="24">
        <f t="shared" si="4"/>
        <v>19.902258593999999</v>
      </c>
    </row>
    <row r="66" spans="1:10" s="28" customFormat="1" ht="15" customHeight="1" x14ac:dyDescent="0.25">
      <c r="A66" s="124" t="s">
        <v>60</v>
      </c>
      <c r="B66" s="124"/>
      <c r="C66" s="124"/>
      <c r="D66" s="124"/>
      <c r="E66" s="124"/>
      <c r="F66" s="124"/>
      <c r="G66" s="124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28" t="s">
        <v>61</v>
      </c>
      <c r="B67" s="128"/>
      <c r="C67" s="128"/>
      <c r="D67" s="128"/>
      <c r="E67" s="128"/>
      <c r="F67" s="128"/>
      <c r="G67" s="128"/>
      <c r="H67" s="128"/>
      <c r="I67" s="128"/>
    </row>
    <row r="68" spans="1:10" ht="30.75" customHeight="1" x14ac:dyDescent="0.25">
      <c r="A68" s="129" t="s">
        <v>62</v>
      </c>
      <c r="B68" s="129"/>
      <c r="C68" s="129"/>
      <c r="D68" s="129"/>
      <c r="E68" s="129"/>
      <c r="F68" s="129"/>
      <c r="G68" s="129"/>
      <c r="H68" s="129"/>
      <c r="I68" s="129"/>
    </row>
    <row r="69" spans="1:10" ht="33.75" customHeight="1" x14ac:dyDescent="0.25">
      <c r="A69" s="22" t="s">
        <v>63</v>
      </c>
      <c r="B69" s="119" t="s">
        <v>64</v>
      </c>
      <c r="C69" s="119"/>
      <c r="D69" s="119"/>
      <c r="E69" s="119"/>
      <c r="F69" s="119"/>
      <c r="G69" s="119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06" t="s">
        <v>65</v>
      </c>
      <c r="C70" s="106"/>
      <c r="D70" s="106"/>
      <c r="E70" s="106"/>
      <c r="F70" s="106"/>
      <c r="G70" s="106"/>
      <c r="H70" s="23">
        <v>0.119314</v>
      </c>
      <c r="I70" s="24">
        <f t="shared" ref="I70:I77" si="5">$I$55*H70</f>
        <v>395.76968031408603</v>
      </c>
    </row>
    <row r="71" spans="1:10" ht="15" customHeight="1" x14ac:dyDescent="0.25">
      <c r="A71" s="14">
        <v>2</v>
      </c>
      <c r="B71" s="106" t="s">
        <v>66</v>
      </c>
      <c r="C71" s="106"/>
      <c r="D71" s="106"/>
      <c r="E71" s="106"/>
      <c r="F71" s="106"/>
      <c r="G71" s="106"/>
      <c r="H71" s="23">
        <v>2.0479000000000001E-2</v>
      </c>
      <c r="I71" s="24">
        <f t="shared" si="5"/>
        <v>67.929725624420996</v>
      </c>
    </row>
    <row r="72" spans="1:10" ht="15" customHeight="1" x14ac:dyDescent="0.25">
      <c r="A72" s="14">
        <v>3</v>
      </c>
      <c r="B72" s="106" t="s">
        <v>67</v>
      </c>
      <c r="C72" s="106"/>
      <c r="D72" s="106"/>
      <c r="E72" s="106"/>
      <c r="F72" s="106"/>
      <c r="G72" s="106"/>
      <c r="H72" s="23">
        <v>1.2123E-2</v>
      </c>
      <c r="I72" s="24">
        <f t="shared" si="5"/>
        <v>40.212513489176999</v>
      </c>
    </row>
    <row r="73" spans="1:10" ht="15" customHeight="1" x14ac:dyDescent="0.25">
      <c r="A73" s="14">
        <v>4</v>
      </c>
      <c r="B73" s="106" t="s">
        <v>68</v>
      </c>
      <c r="C73" s="106"/>
      <c r="D73" s="106"/>
      <c r="E73" s="106"/>
      <c r="F73" s="106"/>
      <c r="G73" s="106"/>
      <c r="H73" s="23">
        <v>1.1436E-2</v>
      </c>
      <c r="I73" s="24">
        <f t="shared" si="5"/>
        <v>37.933704880164001</v>
      </c>
    </row>
    <row r="74" spans="1:10" ht="15" customHeight="1" x14ac:dyDescent="0.25">
      <c r="A74" s="14">
        <v>5</v>
      </c>
      <c r="B74" s="106" t="s">
        <v>69</v>
      </c>
      <c r="C74" s="106"/>
      <c r="D74" s="106"/>
      <c r="E74" s="106"/>
      <c r="F74" s="106"/>
      <c r="G74" s="106"/>
      <c r="H74" s="23">
        <v>1.74E-4</v>
      </c>
      <c r="I74" s="24">
        <f t="shared" si="5"/>
        <v>0.57716549922600002</v>
      </c>
    </row>
    <row r="75" spans="1:10" ht="15" customHeight="1" x14ac:dyDescent="0.25">
      <c r="A75" s="14">
        <v>6</v>
      </c>
      <c r="B75" s="106" t="s">
        <v>70</v>
      </c>
      <c r="C75" s="106"/>
      <c r="D75" s="106"/>
      <c r="E75" s="106"/>
      <c r="F75" s="106"/>
      <c r="G75" s="106"/>
      <c r="H75" s="23">
        <v>4.4200000000000001E-4</v>
      </c>
      <c r="I75" s="24">
        <f t="shared" si="5"/>
        <v>1.4661330497580001</v>
      </c>
    </row>
    <row r="76" spans="1:10" ht="15" customHeight="1" x14ac:dyDescent="0.25">
      <c r="A76" s="14">
        <v>7</v>
      </c>
      <c r="B76" s="106" t="s">
        <v>71</v>
      </c>
      <c r="C76" s="106"/>
      <c r="D76" s="106"/>
      <c r="E76" s="106"/>
      <c r="F76" s="106"/>
      <c r="G76" s="106"/>
      <c r="H76" s="23">
        <v>1.85E-4</v>
      </c>
      <c r="I76" s="24">
        <f t="shared" si="5"/>
        <v>0.61365297331500002</v>
      </c>
    </row>
    <row r="77" spans="1:10" ht="15" customHeight="1" x14ac:dyDescent="0.25">
      <c r="A77" s="14">
        <v>8</v>
      </c>
      <c r="B77" s="106" t="s">
        <v>72</v>
      </c>
      <c r="C77" s="106"/>
      <c r="D77" s="106"/>
      <c r="E77" s="106"/>
      <c r="F77" s="106"/>
      <c r="G77" s="106"/>
      <c r="H77" s="23">
        <v>9.0789999999999996E-2</v>
      </c>
      <c r="I77" s="24">
        <f t="shared" si="5"/>
        <v>301.15434295821001</v>
      </c>
    </row>
    <row r="78" spans="1:10" s="28" customFormat="1" ht="15" customHeight="1" x14ac:dyDescent="0.25">
      <c r="A78" s="124" t="s">
        <v>73</v>
      </c>
      <c r="B78" s="124"/>
      <c r="C78" s="124"/>
      <c r="D78" s="124"/>
      <c r="E78" s="124"/>
      <c r="F78" s="124"/>
      <c r="G78" s="124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30" t="s">
        <v>75</v>
      </c>
      <c r="C79" s="130"/>
      <c r="D79" s="130"/>
      <c r="E79" s="130"/>
      <c r="F79" s="130"/>
      <c r="G79" s="130"/>
      <c r="H79" s="130"/>
      <c r="I79" s="130"/>
    </row>
    <row r="80" spans="1:10" ht="15" customHeight="1" x14ac:dyDescent="0.25">
      <c r="A80" s="29" t="s">
        <v>76</v>
      </c>
      <c r="B80" s="131" t="s">
        <v>77</v>
      </c>
      <c r="C80" s="131"/>
      <c r="D80" s="131"/>
      <c r="E80" s="131"/>
      <c r="F80" s="131"/>
      <c r="G80" s="131"/>
      <c r="H80" s="131"/>
      <c r="I80" s="131"/>
    </row>
    <row r="81" spans="1:11" ht="33.75" customHeight="1" x14ac:dyDescent="0.25">
      <c r="A81" s="22" t="s">
        <v>78</v>
      </c>
      <c r="B81" s="119" t="s">
        <v>79</v>
      </c>
      <c r="C81" s="119"/>
      <c r="D81" s="119"/>
      <c r="E81" s="119"/>
      <c r="F81" s="119"/>
      <c r="G81" s="119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06" t="s">
        <v>80</v>
      </c>
      <c r="C82" s="106"/>
      <c r="D82" s="106"/>
      <c r="E82" s="106"/>
      <c r="F82" s="106"/>
      <c r="G82" s="106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06" t="s">
        <v>81</v>
      </c>
      <c r="C83" s="106"/>
      <c r="D83" s="106"/>
      <c r="E83" s="106"/>
      <c r="F83" s="106"/>
      <c r="G83" s="106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06" t="s">
        <v>82</v>
      </c>
      <c r="C84" s="106"/>
      <c r="D84" s="106"/>
      <c r="E84" s="106"/>
      <c r="F84" s="106"/>
      <c r="G84" s="106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24" t="s">
        <v>83</v>
      </c>
      <c r="B85" s="124"/>
      <c r="C85" s="124"/>
      <c r="D85" s="124"/>
      <c r="E85" s="124"/>
      <c r="F85" s="124"/>
      <c r="G85" s="124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19" t="s">
        <v>85</v>
      </c>
      <c r="C87" s="119"/>
      <c r="D87" s="119"/>
      <c r="E87" s="119"/>
      <c r="F87" s="119"/>
      <c r="G87" s="119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06" t="s">
        <v>86</v>
      </c>
      <c r="C88" s="106"/>
      <c r="D88" s="106"/>
      <c r="E88" s="106"/>
      <c r="F88" s="106"/>
      <c r="G88" s="106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24" t="s">
        <v>87</v>
      </c>
      <c r="B89" s="124"/>
      <c r="C89" s="124"/>
      <c r="D89" s="124"/>
      <c r="E89" s="124"/>
      <c r="F89" s="124"/>
      <c r="G89" s="124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32" t="s">
        <v>203</v>
      </c>
      <c r="B91" s="132"/>
      <c r="C91" s="132"/>
      <c r="D91" s="132"/>
      <c r="E91" s="132"/>
      <c r="F91" s="132"/>
      <c r="G91" s="132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19" t="s">
        <v>89</v>
      </c>
      <c r="C93" s="119"/>
      <c r="D93" s="119"/>
      <c r="E93" s="119"/>
      <c r="F93" s="119"/>
      <c r="G93" s="119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06" t="s">
        <v>24</v>
      </c>
      <c r="C94" s="106"/>
      <c r="D94" s="106"/>
      <c r="E94" s="106"/>
      <c r="F94" s="106"/>
      <c r="G94" s="106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06" t="s">
        <v>25</v>
      </c>
      <c r="C95" s="106"/>
      <c r="D95" s="106"/>
      <c r="E95" s="106"/>
      <c r="F95" s="106"/>
      <c r="G95" s="106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06" t="s">
        <v>90</v>
      </c>
      <c r="C96" s="106"/>
      <c r="D96" s="106"/>
      <c r="E96" s="106"/>
      <c r="F96" s="106"/>
      <c r="G96" s="106"/>
      <c r="H96" s="23">
        <f>I96/$I$55</f>
        <v>9.8509422472837158E-3</v>
      </c>
      <c r="I96" s="24">
        <f>I103</f>
        <v>32.676000000000002</v>
      </c>
    </row>
    <row r="97" spans="1:10" ht="15" customHeight="1" x14ac:dyDescent="0.25">
      <c r="A97" s="14">
        <v>4</v>
      </c>
      <c r="B97" s="106" t="s">
        <v>91</v>
      </c>
      <c r="C97" s="106"/>
      <c r="D97" s="106"/>
      <c r="E97" s="106"/>
      <c r="F97" s="106"/>
      <c r="G97" s="106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06" t="s">
        <v>92</v>
      </c>
      <c r="C98" s="106"/>
      <c r="D98" s="106"/>
      <c r="E98" s="106"/>
      <c r="F98" s="106"/>
      <c r="G98" s="106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24" t="s">
        <v>93</v>
      </c>
      <c r="B99" s="124"/>
      <c r="C99" s="124"/>
      <c r="D99" s="124"/>
      <c r="E99" s="124"/>
      <c r="F99" s="124"/>
      <c r="G99" s="124"/>
      <c r="H99" s="25">
        <f>SUM(H94:H98)</f>
        <v>0.18329608083274412</v>
      </c>
      <c r="I99" s="26">
        <f>SUM(I94:I98)</f>
        <v>608.00099999999998</v>
      </c>
      <c r="J99" s="34"/>
    </row>
    <row r="100" spans="1:10" ht="5.25" customHeight="1" x14ac:dyDescent="0.25">
      <c r="A100" s="29"/>
      <c r="B100" s="128"/>
      <c r="C100" s="128"/>
      <c r="D100" s="128"/>
      <c r="E100" s="128"/>
      <c r="F100" s="128"/>
      <c r="G100" s="128"/>
      <c r="H100" s="35"/>
      <c r="I100" s="36"/>
    </row>
    <row r="101" spans="1:10" ht="15" customHeight="1" x14ac:dyDescent="0.25">
      <c r="A101" s="133" t="s">
        <v>96</v>
      </c>
      <c r="B101" s="133"/>
      <c r="C101" s="133"/>
      <c r="D101" s="133"/>
      <c r="E101" s="133"/>
      <c r="F101" s="133"/>
      <c r="G101" s="133"/>
      <c r="H101" s="133"/>
      <c r="I101" s="133"/>
    </row>
    <row r="102" spans="1:10" ht="24" customHeight="1" x14ac:dyDescent="0.25">
      <c r="A102" s="115" t="s">
        <v>97</v>
      </c>
      <c r="B102" s="115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34">
        <f>IF(I14="Não aplicável",0,I14)</f>
        <v>5.3</v>
      </c>
      <c r="B103" s="134"/>
      <c r="C103" s="14">
        <f>IF(I15="Não aplicável",0,I15)</f>
        <v>15</v>
      </c>
      <c r="D103" s="14">
        <v>2</v>
      </c>
      <c r="E103" s="37">
        <f>A103*C103*D103</f>
        <v>159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32.676000000000002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33" t="s">
        <v>105</v>
      </c>
      <c r="B105" s="133"/>
      <c r="C105" s="133"/>
      <c r="D105" s="133"/>
      <c r="E105" s="133"/>
      <c r="F105" s="133"/>
      <c r="G105" s="133"/>
      <c r="H105" s="133"/>
      <c r="I105" s="133"/>
    </row>
    <row r="106" spans="1:10" ht="24" customHeight="1" x14ac:dyDescent="0.25">
      <c r="A106" s="115" t="s">
        <v>97</v>
      </c>
      <c r="B106" s="115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35">
        <f>IF(I20="Não aplicável",0,I20)</f>
        <v>0</v>
      </c>
      <c r="B107" s="135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33" t="s">
        <v>107</v>
      </c>
      <c r="B109" s="133"/>
      <c r="C109" s="133"/>
      <c r="D109" s="133"/>
      <c r="E109" s="133"/>
      <c r="F109" s="133"/>
      <c r="G109" s="133"/>
      <c r="H109" s="133"/>
      <c r="I109" s="133"/>
    </row>
    <row r="110" spans="1:10" ht="23.25" customHeight="1" x14ac:dyDescent="0.25">
      <c r="A110" s="115" t="s">
        <v>97</v>
      </c>
      <c r="B110" s="115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35">
        <f>IF(I17="Não aplicável",0,I17)</f>
        <v>30</v>
      </c>
      <c r="B111" s="135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36" t="s">
        <v>108</v>
      </c>
      <c r="B113" s="136"/>
      <c r="C113" s="136"/>
      <c r="D113" s="136"/>
      <c r="E113" s="136"/>
      <c r="F113" s="136"/>
      <c r="G113" s="136"/>
      <c r="H113" s="47">
        <f>H55+H91+H99</f>
        <v>1.9712181048327444</v>
      </c>
      <c r="I113" s="48">
        <f>I55+I91+I99</f>
        <v>6538.6154112593122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18" t="s">
        <v>109</v>
      </c>
      <c r="B115" s="118"/>
      <c r="C115" s="118"/>
      <c r="D115" s="118"/>
      <c r="E115" s="118"/>
      <c r="F115" s="118"/>
      <c r="G115" s="118"/>
      <c r="H115" s="118"/>
      <c r="I115" s="118"/>
    </row>
    <row r="116" spans="1:12" ht="33.75" customHeight="1" x14ac:dyDescent="0.25">
      <c r="A116" s="22" t="s">
        <v>36</v>
      </c>
      <c r="B116" s="119" t="s">
        <v>110</v>
      </c>
      <c r="C116" s="119"/>
      <c r="D116" s="119"/>
      <c r="E116" s="119"/>
      <c r="F116" s="119"/>
      <c r="G116" s="119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06" t="s">
        <v>111</v>
      </c>
      <c r="C117" s="106"/>
      <c r="D117" s="106"/>
      <c r="E117" s="106"/>
      <c r="F117" s="106"/>
      <c r="G117" s="106"/>
      <c r="H117" s="23">
        <f t="shared" ref="H117:H123" si="6">I117/$I$129</f>
        <v>0</v>
      </c>
      <c r="I117" s="24">
        <v>0</v>
      </c>
    </row>
    <row r="118" spans="1:12" ht="15" customHeight="1" x14ac:dyDescent="0.25">
      <c r="A118" s="14">
        <v>2</v>
      </c>
      <c r="B118" s="110" t="s">
        <v>112</v>
      </c>
      <c r="C118" s="110"/>
      <c r="D118" s="110"/>
      <c r="E118" s="110"/>
      <c r="F118" s="110"/>
      <c r="G118" s="110"/>
      <c r="H118" s="23">
        <f t="shared" si="6"/>
        <v>0.1</v>
      </c>
      <c r="I118" s="24">
        <f>IF(F127=10%,G127,0)</f>
        <v>650.59394112593134</v>
      </c>
    </row>
    <row r="119" spans="1:12" ht="15" customHeight="1" x14ac:dyDescent="0.25">
      <c r="A119" s="14">
        <v>3</v>
      </c>
      <c r="B119" s="106" t="s">
        <v>113</v>
      </c>
      <c r="C119" s="106"/>
      <c r="D119" s="106"/>
      <c r="E119" s="106"/>
      <c r="F119" s="106"/>
      <c r="G119" s="106"/>
      <c r="H119" s="23">
        <f t="shared" si="6"/>
        <v>0</v>
      </c>
      <c r="I119" s="24">
        <v>0</v>
      </c>
    </row>
    <row r="120" spans="1:12" ht="15" customHeight="1" x14ac:dyDescent="0.25">
      <c r="A120" s="14">
        <v>4</v>
      </c>
      <c r="B120" s="106" t="s">
        <v>211</v>
      </c>
      <c r="C120" s="106"/>
      <c r="D120" s="106"/>
      <c r="E120" s="106"/>
      <c r="F120" s="106"/>
      <c r="G120" s="106"/>
      <c r="H120" s="23">
        <f t="shared" si="6"/>
        <v>0</v>
      </c>
      <c r="I120" s="24">
        <f>IF(F127=20%,G127,0)</f>
        <v>0</v>
      </c>
    </row>
    <row r="121" spans="1:12" ht="15" customHeight="1" x14ac:dyDescent="0.25">
      <c r="A121" s="14">
        <v>5</v>
      </c>
      <c r="B121" s="106" t="s">
        <v>212</v>
      </c>
      <c r="C121" s="106"/>
      <c r="D121" s="106"/>
      <c r="E121" s="106"/>
      <c r="F121" s="106"/>
      <c r="G121" s="106"/>
      <c r="H121" s="23">
        <f t="shared" si="6"/>
        <v>0</v>
      </c>
      <c r="I121" s="24">
        <v>0</v>
      </c>
    </row>
    <row r="122" spans="1:12" ht="15" customHeight="1" x14ac:dyDescent="0.25">
      <c r="A122" s="14">
        <v>6</v>
      </c>
      <c r="B122" s="106" t="s">
        <v>213</v>
      </c>
      <c r="C122" s="106"/>
      <c r="D122" s="106"/>
      <c r="E122" s="106"/>
      <c r="F122" s="106"/>
      <c r="G122" s="106"/>
      <c r="H122" s="23">
        <f t="shared" si="6"/>
        <v>0</v>
      </c>
      <c r="I122" s="24">
        <v>0</v>
      </c>
    </row>
    <row r="123" spans="1:12" ht="15" customHeight="1" x14ac:dyDescent="0.25">
      <c r="A123" s="14">
        <v>7</v>
      </c>
      <c r="B123" s="106" t="s">
        <v>114</v>
      </c>
      <c r="C123" s="106"/>
      <c r="D123" s="106"/>
      <c r="E123" s="106"/>
      <c r="F123" s="106"/>
      <c r="G123" s="106"/>
      <c r="H123" s="23">
        <f t="shared" si="6"/>
        <v>0</v>
      </c>
      <c r="I123" s="24">
        <v>0</v>
      </c>
    </row>
    <row r="124" spans="1:12" ht="15" customHeight="1" x14ac:dyDescent="0.25">
      <c r="A124" s="124" t="s">
        <v>115</v>
      </c>
      <c r="B124" s="124"/>
      <c r="C124" s="124"/>
      <c r="D124" s="124"/>
      <c r="E124" s="124"/>
      <c r="F124" s="124"/>
      <c r="G124" s="124"/>
      <c r="H124" s="25">
        <f>H117+H118+H119+H120+H122+H123</f>
        <v>0.1</v>
      </c>
      <c r="I124" s="54">
        <f>SUM(I117:I123)</f>
        <v>650.59394112593134</v>
      </c>
      <c r="J124" s="34"/>
    </row>
    <row r="125" spans="1:12" ht="48" customHeight="1" x14ac:dyDescent="0.25">
      <c r="B125" s="130" t="s">
        <v>214</v>
      </c>
      <c r="C125" s="130"/>
      <c r="D125" s="130"/>
      <c r="E125" s="130"/>
      <c r="F125" s="130"/>
      <c r="G125" s="130"/>
      <c r="H125" s="130"/>
      <c r="I125" s="130"/>
    </row>
    <row r="126" spans="1:12" ht="5.25" customHeight="1" x14ac:dyDescent="0.25"/>
    <row r="127" spans="1:12" ht="48.75" customHeight="1" x14ac:dyDescent="0.25">
      <c r="A127" s="137" t="s">
        <v>116</v>
      </c>
      <c r="B127" s="137"/>
      <c r="C127" s="137"/>
      <c r="D127" s="137"/>
      <c r="E127" s="137"/>
      <c r="F127" s="55">
        <f>I29</f>
        <v>0.1</v>
      </c>
      <c r="G127" s="56">
        <f>I129*F127</f>
        <v>650.59394112593134</v>
      </c>
      <c r="H127" s="57" t="s">
        <v>117</v>
      </c>
      <c r="I127" s="58">
        <f>I96</f>
        <v>32.676000000000002</v>
      </c>
    </row>
    <row r="128" spans="1:12" s="61" customFormat="1" ht="16.5" customHeight="1" x14ac:dyDescent="0.25">
      <c r="A128" s="138" t="s">
        <v>118</v>
      </c>
      <c r="B128" s="138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39">
        <f>I55</f>
        <v>3317.043099</v>
      </c>
      <c r="B129" s="139"/>
      <c r="C129" s="62">
        <f>I66</f>
        <v>1220.6718604319997</v>
      </c>
      <c r="D129" s="62">
        <f>I78</f>
        <v>845.65691878835707</v>
      </c>
      <c r="E129" s="62">
        <f>I85</f>
        <v>236.04078692484001</v>
      </c>
      <c r="F129" s="62">
        <f>I89</f>
        <v>311.20174611411545</v>
      </c>
      <c r="G129" s="62">
        <f>I99</f>
        <v>608.00099999999998</v>
      </c>
      <c r="H129" s="62">
        <f>A129+C129+D129+E129+F129+G129</f>
        <v>6538.6154112593131</v>
      </c>
      <c r="I129" s="62">
        <f>H129-I127</f>
        <v>6505.9394112593127</v>
      </c>
      <c r="J129" s="34"/>
    </row>
    <row r="130" spans="1:12" ht="4.5" customHeight="1" x14ac:dyDescent="0.25">
      <c r="A130" s="29"/>
      <c r="B130" s="140"/>
      <c r="C130" s="140"/>
      <c r="D130" s="140"/>
      <c r="E130" s="140"/>
      <c r="F130" s="140"/>
      <c r="G130" s="140"/>
      <c r="H130" s="140"/>
      <c r="I130" s="140"/>
    </row>
    <row r="131" spans="1:12" ht="33.75" customHeight="1" x14ac:dyDescent="0.25">
      <c r="A131" s="22" t="s">
        <v>50</v>
      </c>
      <c r="B131" s="119" t="s">
        <v>126</v>
      </c>
      <c r="C131" s="119"/>
      <c r="D131" s="119"/>
      <c r="E131" s="119"/>
      <c r="F131" s="119"/>
      <c r="G131" s="119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06" t="s">
        <v>127</v>
      </c>
      <c r="C132" s="106"/>
      <c r="D132" s="106"/>
      <c r="E132" s="106"/>
      <c r="F132" s="106"/>
      <c r="G132" s="106"/>
      <c r="H132" s="23">
        <f>I132/$I$142</f>
        <v>1.5370570440133203E-2</v>
      </c>
      <c r="I132" s="24">
        <v>100</v>
      </c>
    </row>
    <row r="133" spans="1:12" ht="15" customHeight="1" x14ac:dyDescent="0.25">
      <c r="A133" s="14">
        <v>2</v>
      </c>
      <c r="B133" s="106" t="s">
        <v>128</v>
      </c>
      <c r="C133" s="106"/>
      <c r="D133" s="106"/>
      <c r="E133" s="106"/>
      <c r="F133" s="106"/>
      <c r="G133" s="106"/>
      <c r="H133" s="23">
        <f>I133/$I$142</f>
        <v>7.6852852200666013E-3</v>
      </c>
      <c r="I133" s="24">
        <v>50</v>
      </c>
    </row>
    <row r="134" spans="1:12" ht="33" customHeight="1" x14ac:dyDescent="0.25">
      <c r="A134" s="124" t="s">
        <v>195</v>
      </c>
      <c r="B134" s="124"/>
      <c r="C134" s="124"/>
      <c r="D134" s="124"/>
      <c r="E134" s="124"/>
      <c r="F134" s="124"/>
      <c r="G134" s="124"/>
      <c r="H134" s="25">
        <f>H132+H133</f>
        <v>2.3055855660199805E-2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63</v>
      </c>
      <c r="B136" s="119" t="s">
        <v>129</v>
      </c>
      <c r="C136" s="119"/>
      <c r="D136" s="119"/>
      <c r="E136" s="119"/>
      <c r="F136" s="119"/>
      <c r="G136" s="119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06" t="s">
        <v>129</v>
      </c>
      <c r="C137" s="106"/>
      <c r="D137" s="106"/>
      <c r="E137" s="106"/>
      <c r="F137" s="106"/>
      <c r="G137" s="106"/>
      <c r="H137" s="23">
        <f>I137/I142</f>
        <v>0.1569441443398002</v>
      </c>
      <c r="I137" s="24">
        <f>G140-I134</f>
        <v>1021.0690940266763</v>
      </c>
    </row>
    <row r="138" spans="1:12" ht="34.15" customHeight="1" x14ac:dyDescent="0.25">
      <c r="A138" s="124" t="s">
        <v>194</v>
      </c>
      <c r="B138" s="124"/>
      <c r="C138" s="124"/>
      <c r="D138" s="124"/>
      <c r="E138" s="124"/>
      <c r="F138" s="124"/>
      <c r="G138" s="124"/>
      <c r="H138" s="25">
        <f>H137</f>
        <v>0.1569441443398002</v>
      </c>
      <c r="I138" s="26">
        <f>I137</f>
        <v>1021.0690940266763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41" t="s">
        <v>130</v>
      </c>
      <c r="B140" s="141"/>
      <c r="C140" s="141"/>
      <c r="D140" s="141"/>
      <c r="E140" s="141"/>
      <c r="F140" s="55">
        <v>0.18</v>
      </c>
      <c r="G140" s="56">
        <f>I142*F140</f>
        <v>1171.0690940266763</v>
      </c>
      <c r="H140" s="57" t="s">
        <v>117</v>
      </c>
      <c r="I140" s="58">
        <f>I96</f>
        <v>32.676000000000002</v>
      </c>
      <c r="L140" s="2"/>
    </row>
    <row r="141" spans="1:12" s="61" customFormat="1" ht="16.5" customHeight="1" x14ac:dyDescent="0.25">
      <c r="A141" s="138" t="s">
        <v>118</v>
      </c>
      <c r="B141" s="138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39">
        <f>I55</f>
        <v>3317.043099</v>
      </c>
      <c r="B142" s="139"/>
      <c r="C142" s="62">
        <f>I66</f>
        <v>1220.6718604319997</v>
      </c>
      <c r="D142" s="62">
        <f>I78</f>
        <v>845.65691878835707</v>
      </c>
      <c r="E142" s="62">
        <f>I85</f>
        <v>236.04078692484001</v>
      </c>
      <c r="F142" s="62">
        <f>I89</f>
        <v>311.20174611411545</v>
      </c>
      <c r="G142" s="62">
        <f>I99</f>
        <v>608.00099999999998</v>
      </c>
      <c r="H142" s="62">
        <f>A142+C142+D142+E142+F142+G142</f>
        <v>6538.6154112593131</v>
      </c>
      <c r="I142" s="62">
        <f>H142-I140</f>
        <v>6505.9394112593127</v>
      </c>
      <c r="J142" s="34"/>
      <c r="L142" s="2"/>
    </row>
    <row r="143" spans="1:12" ht="4.5" customHeight="1" x14ac:dyDescent="0.25"/>
    <row r="144" spans="1:12" ht="12" customHeight="1" x14ac:dyDescent="0.25">
      <c r="A144" s="136" t="s">
        <v>131</v>
      </c>
      <c r="B144" s="136"/>
      <c r="C144" s="136"/>
      <c r="D144" s="136"/>
      <c r="E144" s="136"/>
      <c r="F144" s="136"/>
      <c r="G144" s="136"/>
      <c r="H144" s="47">
        <f>H124+H134+H138</f>
        <v>0.28000000000000003</v>
      </c>
      <c r="I144" s="48">
        <f>I124+I134+I138</f>
        <v>1821.6630351526078</v>
      </c>
    </row>
    <row r="145" spans="1:10" ht="4.5" customHeight="1" x14ac:dyDescent="0.25"/>
    <row r="146" spans="1:10" ht="11.25" customHeight="1" x14ac:dyDescent="0.25">
      <c r="A146" s="118" t="s">
        <v>132</v>
      </c>
      <c r="B146" s="118"/>
      <c r="C146" s="118"/>
      <c r="D146" s="118"/>
      <c r="E146" s="118"/>
      <c r="F146" s="118"/>
      <c r="G146" s="118"/>
      <c r="H146" s="118"/>
      <c r="I146" s="118"/>
    </row>
    <row r="147" spans="1:10" ht="33.75" customHeight="1" x14ac:dyDescent="0.25">
      <c r="A147" s="22" t="s">
        <v>36</v>
      </c>
      <c r="B147" s="119" t="s">
        <v>133</v>
      </c>
      <c r="C147" s="119"/>
      <c r="D147" s="119"/>
      <c r="E147" s="119"/>
      <c r="F147" s="119"/>
      <c r="G147" s="119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06" t="s">
        <v>134</v>
      </c>
      <c r="C148" s="106"/>
      <c r="D148" s="106"/>
      <c r="E148" s="106"/>
      <c r="F148" s="106"/>
      <c r="G148" s="106"/>
      <c r="H148" s="23">
        <f>I148/$I$113</f>
        <v>8.8555191830974773E-3</v>
      </c>
      <c r="I148" s="24">
        <f>($D$158/$E$160)*H158</f>
        <v>57.902834205303641</v>
      </c>
    </row>
    <row r="149" spans="1:10" ht="15" customHeight="1" x14ac:dyDescent="0.25">
      <c r="A149" s="14">
        <v>2</v>
      </c>
      <c r="B149" s="106" t="s">
        <v>135</v>
      </c>
      <c r="C149" s="106"/>
      <c r="D149" s="106"/>
      <c r="E149" s="106"/>
      <c r="F149" s="106"/>
      <c r="G149" s="106"/>
      <c r="H149" s="23">
        <f>I149/$I$113</f>
        <v>4.0871626998911441E-2</v>
      </c>
      <c r="I149" s="24">
        <f>($D$158/$E$160)*H159</f>
        <v>267.24385017832452</v>
      </c>
    </row>
    <row r="150" spans="1:10" ht="15" customHeight="1" x14ac:dyDescent="0.25">
      <c r="A150" s="14">
        <v>3</v>
      </c>
      <c r="B150" s="106" t="s">
        <v>14</v>
      </c>
      <c r="C150" s="106"/>
      <c r="D150" s="106"/>
      <c r="E150" s="106"/>
      <c r="F150" s="106"/>
      <c r="G150" s="106"/>
      <c r="H150" s="23">
        <f>I150/$I$113</f>
        <v>3.4059689165759535E-2</v>
      </c>
      <c r="I150" s="24">
        <f>($D$158/$E$160)*H160</f>
        <v>222.70320848193711</v>
      </c>
    </row>
    <row r="151" spans="1:10" ht="15" customHeight="1" x14ac:dyDescent="0.25">
      <c r="A151" s="14">
        <v>4</v>
      </c>
      <c r="B151" s="106" t="s">
        <v>136</v>
      </c>
      <c r="C151" s="106"/>
      <c r="D151" s="106"/>
      <c r="E151" s="106"/>
      <c r="F151" s="106"/>
      <c r="G151" s="106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06" t="s">
        <v>137</v>
      </c>
      <c r="C152" s="106"/>
      <c r="D152" s="106"/>
      <c r="E152" s="106"/>
      <c r="F152" s="106"/>
      <c r="G152" s="106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24" t="s">
        <v>138</v>
      </c>
      <c r="B153" s="124"/>
      <c r="C153" s="124"/>
      <c r="D153" s="124"/>
      <c r="E153" s="124"/>
      <c r="F153" s="124"/>
      <c r="G153" s="124"/>
      <c r="H153" s="25">
        <f>H148+H149+H150+H151+H152</f>
        <v>8.3786835347768457E-2</v>
      </c>
      <c r="I153" s="26">
        <f>SUM(I148:I152)</f>
        <v>547.84989286556527</v>
      </c>
    </row>
    <row r="154" spans="1:10" ht="11.25" customHeight="1" x14ac:dyDescent="0.25">
      <c r="A154" s="29" t="s">
        <v>139</v>
      </c>
      <c r="B154" s="130" t="s">
        <v>140</v>
      </c>
      <c r="C154" s="130"/>
      <c r="D154" s="130"/>
      <c r="E154" s="130"/>
      <c r="F154" s="130"/>
      <c r="G154" s="130"/>
      <c r="H154" s="130"/>
      <c r="I154" s="130"/>
    </row>
    <row r="155" spans="1:10" ht="20.25" customHeight="1" x14ac:dyDescent="0.25">
      <c r="A155" s="29" t="s">
        <v>141</v>
      </c>
      <c r="B155" s="142" t="s">
        <v>142</v>
      </c>
      <c r="C155" s="142"/>
      <c r="D155" s="142"/>
      <c r="E155" s="142"/>
      <c r="F155" s="142"/>
      <c r="G155" s="142"/>
      <c r="H155" s="142"/>
      <c r="I155" s="142"/>
    </row>
    <row r="156" spans="1:10" ht="13.5" customHeight="1" x14ac:dyDescent="0.25">
      <c r="A156" s="133" t="s">
        <v>143</v>
      </c>
      <c r="B156" s="133"/>
      <c r="C156" s="133"/>
      <c r="D156" s="133"/>
      <c r="E156" s="133"/>
      <c r="F156" s="133"/>
      <c r="G156" s="133"/>
      <c r="H156" s="133"/>
      <c r="I156" s="133"/>
    </row>
    <row r="157" spans="1:10" ht="13.5" customHeight="1" x14ac:dyDescent="0.25">
      <c r="A157" s="103" t="s">
        <v>144</v>
      </c>
      <c r="B157" s="103"/>
      <c r="C157" s="3" t="s">
        <v>145</v>
      </c>
      <c r="D157" s="143" t="s">
        <v>146</v>
      </c>
      <c r="E157" s="143"/>
      <c r="F157" s="3" t="s">
        <v>147</v>
      </c>
      <c r="G157" s="3" t="s">
        <v>148</v>
      </c>
      <c r="H157" s="144" t="s">
        <v>149</v>
      </c>
      <c r="I157" s="144"/>
    </row>
    <row r="158" spans="1:10" ht="13.5" customHeight="1" x14ac:dyDescent="0.25">
      <c r="A158" s="145">
        <f>I113</f>
        <v>6538.6154112593122</v>
      </c>
      <c r="B158" s="145"/>
      <c r="C158" s="24">
        <f>I144</f>
        <v>1821.6630351526078</v>
      </c>
      <c r="D158" s="146">
        <f>A158+C158</f>
        <v>8360.2784464119195</v>
      </c>
      <c r="E158" s="146"/>
      <c r="F158" s="14" t="s">
        <v>134</v>
      </c>
      <c r="G158" s="43">
        <v>1.6500000000000001E-2</v>
      </c>
      <c r="H158" s="147">
        <v>6.4999999999999997E-3</v>
      </c>
      <c r="I158" s="147"/>
      <c r="J158" s="34"/>
    </row>
    <row r="159" spans="1:10" ht="13.5" customHeight="1" x14ac:dyDescent="0.25">
      <c r="A159" s="175" t="s">
        <v>150</v>
      </c>
      <c r="B159" s="175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47">
        <v>0.03</v>
      </c>
      <c r="I159" s="147"/>
    </row>
    <row r="160" spans="1:10" ht="13.5" customHeight="1" x14ac:dyDescent="0.25">
      <c r="A160" s="148" t="s">
        <v>151</v>
      </c>
      <c r="B160" s="148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47">
        <f>I11</f>
        <v>2.5000000000000001E-2</v>
      </c>
      <c r="I160" s="147"/>
    </row>
    <row r="161" spans="1:10" ht="13.5" customHeight="1" x14ac:dyDescent="0.25">
      <c r="A161" s="148" t="s">
        <v>152</v>
      </c>
      <c r="B161" s="148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47">
        <v>0</v>
      </c>
      <c r="I161" s="147"/>
    </row>
    <row r="162" spans="1:10" ht="13.5" customHeight="1" x14ac:dyDescent="0.25">
      <c r="A162" s="176" t="s">
        <v>154</v>
      </c>
      <c r="B162" s="176" t="s">
        <v>155</v>
      </c>
      <c r="C162" s="176"/>
      <c r="D162" s="176"/>
      <c r="E162" s="176"/>
      <c r="F162" s="12" t="s">
        <v>156</v>
      </c>
      <c r="G162" s="43">
        <v>0</v>
      </c>
      <c r="H162" s="147">
        <v>0</v>
      </c>
      <c r="I162" s="147"/>
    </row>
    <row r="163" spans="1:10" ht="18" customHeight="1" x14ac:dyDescent="0.25">
      <c r="A163" s="176"/>
      <c r="B163" s="176"/>
      <c r="C163" s="176"/>
      <c r="D163" s="176"/>
      <c r="E163" s="176"/>
      <c r="F163" s="3" t="s">
        <v>157</v>
      </c>
      <c r="G163" s="68">
        <f>SUM(G158:G162)</f>
        <v>0.11749999999999999</v>
      </c>
      <c r="H163" s="150">
        <f>SUM(H158:I162)</f>
        <v>6.1499999999999999E-2</v>
      </c>
      <c r="I163" s="150"/>
    </row>
    <row r="164" spans="1:10" ht="59.25" customHeight="1" x14ac:dyDescent="0.25">
      <c r="A164" s="177" t="s">
        <v>158</v>
      </c>
      <c r="B164" s="177"/>
      <c r="C164" s="177"/>
      <c r="D164" s="177"/>
      <c r="E164" s="177"/>
      <c r="F164" s="177"/>
      <c r="G164" s="177"/>
      <c r="H164" s="177"/>
      <c r="I164" s="177"/>
    </row>
    <row r="165" spans="1:10" ht="13.5" customHeight="1" x14ac:dyDescent="0.25">
      <c r="A165" s="29" t="s">
        <v>159</v>
      </c>
      <c r="B165" s="142" t="s">
        <v>160</v>
      </c>
      <c r="C165" s="142"/>
      <c r="D165" s="142"/>
      <c r="E165" s="142"/>
      <c r="F165" s="142"/>
      <c r="G165" s="142"/>
      <c r="H165" s="142"/>
      <c r="I165" s="142"/>
    </row>
    <row r="166" spans="1:10" ht="4.5" customHeight="1" x14ac:dyDescent="0.25">
      <c r="A166" s="69"/>
      <c r="B166" s="152"/>
      <c r="C166" s="152"/>
      <c r="D166" s="152"/>
      <c r="E166" s="152"/>
      <c r="F166" s="152"/>
      <c r="G166" s="152"/>
      <c r="H166" s="152"/>
      <c r="I166" s="152"/>
    </row>
    <row r="167" spans="1:10" ht="12" customHeight="1" x14ac:dyDescent="0.25">
      <c r="A167" s="136" t="s">
        <v>161</v>
      </c>
      <c r="B167" s="136"/>
      <c r="C167" s="136"/>
      <c r="D167" s="136"/>
      <c r="E167" s="136"/>
      <c r="F167" s="136"/>
      <c r="G167" s="136"/>
      <c r="H167" s="47">
        <f>H153</f>
        <v>8.3786835347768457E-2</v>
      </c>
      <c r="I167" s="48">
        <f>I153</f>
        <v>547.84989286556527</v>
      </c>
    </row>
    <row r="168" spans="1:10" ht="4.5" customHeight="1" x14ac:dyDescent="0.25"/>
    <row r="169" spans="1:10" ht="11.25" customHeight="1" x14ac:dyDescent="0.25">
      <c r="A169" s="153" t="s">
        <v>162</v>
      </c>
      <c r="B169" s="153"/>
      <c r="C169" s="153"/>
      <c r="D169" s="153"/>
      <c r="E169" s="153"/>
      <c r="F169" s="153"/>
      <c r="G169" s="153"/>
      <c r="H169" s="153"/>
      <c r="I169" s="153"/>
    </row>
    <row r="170" spans="1:10" ht="11.25" customHeight="1" x14ac:dyDescent="0.25">
      <c r="A170" s="118" t="s">
        <v>35</v>
      </c>
      <c r="B170" s="118"/>
      <c r="C170" s="118"/>
      <c r="D170" s="118"/>
      <c r="E170" s="118"/>
      <c r="F170" s="118"/>
      <c r="G170" s="118"/>
      <c r="H170" s="118"/>
      <c r="I170" s="118"/>
    </row>
    <row r="171" spans="1:10" ht="15" customHeight="1" x14ac:dyDescent="0.25">
      <c r="A171" s="14">
        <v>1</v>
      </c>
      <c r="B171" s="106" t="s">
        <v>163</v>
      </c>
      <c r="C171" s="106"/>
      <c r="D171" s="106"/>
      <c r="E171" s="106"/>
      <c r="F171" s="106"/>
      <c r="G171" s="106"/>
      <c r="H171" s="23">
        <f>I171/$G$194</f>
        <v>0.37236139542069474</v>
      </c>
      <c r="I171" s="70">
        <f>I55</f>
        <v>3317.043099</v>
      </c>
    </row>
    <row r="172" spans="1:10" ht="15" customHeight="1" x14ac:dyDescent="0.25">
      <c r="A172" s="14">
        <v>2</v>
      </c>
      <c r="B172" s="106" t="s">
        <v>164</v>
      </c>
      <c r="C172" s="106"/>
      <c r="D172" s="106"/>
      <c r="E172" s="106"/>
      <c r="F172" s="106"/>
      <c r="G172" s="106"/>
      <c r="H172" s="23">
        <f t="shared" ref="H172:H173" si="7">I172/$G$194</f>
        <v>0.29339174433933812</v>
      </c>
      <c r="I172" s="70">
        <f>I66+I78+I85+I89</f>
        <v>2613.5713122593124</v>
      </c>
    </row>
    <row r="173" spans="1:10" ht="15" customHeight="1" x14ac:dyDescent="0.25">
      <c r="A173" s="14">
        <v>3</v>
      </c>
      <c r="B173" s="106" t="s">
        <v>165</v>
      </c>
      <c r="C173" s="106"/>
      <c r="D173" s="106"/>
      <c r="E173" s="106"/>
      <c r="F173" s="106"/>
      <c r="G173" s="106"/>
      <c r="H173" s="23">
        <f t="shared" si="7"/>
        <v>6.8252384434025051E-2</v>
      </c>
      <c r="I173" s="70">
        <f>I99</f>
        <v>608.00099999999998</v>
      </c>
    </row>
    <row r="174" spans="1:10" s="28" customFormat="1" ht="15" customHeight="1" x14ac:dyDescent="0.25">
      <c r="A174" s="136" t="s">
        <v>166</v>
      </c>
      <c r="B174" s="136"/>
      <c r="C174" s="136"/>
      <c r="D174" s="136"/>
      <c r="E174" s="136"/>
      <c r="F174" s="136"/>
      <c r="G174" s="136"/>
      <c r="H174" s="47">
        <f>H171+H172+H173</f>
        <v>0.73400552419405796</v>
      </c>
      <c r="I174" s="48">
        <f>SUM(I171:I173)</f>
        <v>6538.6154112593122</v>
      </c>
      <c r="J174" s="35"/>
    </row>
    <row r="175" spans="1:10" ht="4.5" customHeight="1" x14ac:dyDescent="0.25"/>
    <row r="176" spans="1:10" ht="11.25" customHeight="1" x14ac:dyDescent="0.25">
      <c r="A176" s="118" t="s">
        <v>109</v>
      </c>
      <c r="B176" s="118"/>
      <c r="C176" s="118"/>
      <c r="D176" s="118"/>
      <c r="E176" s="118"/>
      <c r="F176" s="118"/>
      <c r="G176" s="118"/>
      <c r="H176" s="118"/>
      <c r="I176" s="118"/>
    </row>
    <row r="177" spans="1:11" ht="15" customHeight="1" x14ac:dyDescent="0.25">
      <c r="A177" s="14">
        <v>1</v>
      </c>
      <c r="B177" s="106" t="s">
        <v>167</v>
      </c>
      <c r="C177" s="106"/>
      <c r="D177" s="106"/>
      <c r="E177" s="106"/>
      <c r="F177" s="106"/>
      <c r="G177" s="106"/>
      <c r="H177" s="23">
        <f t="shared" ref="H177:H179" si="8">I177/$G$194</f>
        <v>7.3033741359265075E-2</v>
      </c>
      <c r="I177" s="24">
        <f>I124</f>
        <v>650.59394112593134</v>
      </c>
    </row>
    <row r="178" spans="1:11" ht="15" customHeight="1" x14ac:dyDescent="0.25">
      <c r="A178" s="14">
        <v>2</v>
      </c>
      <c r="B178" s="106" t="s">
        <v>168</v>
      </c>
      <c r="C178" s="106"/>
      <c r="D178" s="106"/>
      <c r="E178" s="106"/>
      <c r="F178" s="106"/>
      <c r="G178" s="106"/>
      <c r="H178" s="23">
        <f t="shared" si="8"/>
        <v>1.6838553991035801E-2</v>
      </c>
      <c r="I178" s="24">
        <f>I134</f>
        <v>150</v>
      </c>
    </row>
    <row r="179" spans="1:11" ht="15" customHeight="1" x14ac:dyDescent="0.25">
      <c r="A179" s="14">
        <v>3</v>
      </c>
      <c r="B179" s="106" t="s">
        <v>169</v>
      </c>
      <c r="C179" s="106"/>
      <c r="D179" s="106"/>
      <c r="E179" s="106"/>
      <c r="F179" s="106"/>
      <c r="G179" s="106"/>
      <c r="H179" s="23">
        <f t="shared" si="8"/>
        <v>0.11462218045564133</v>
      </c>
      <c r="I179" s="24">
        <f>I138</f>
        <v>1021.0690940266763</v>
      </c>
    </row>
    <row r="180" spans="1:11" ht="15" customHeight="1" x14ac:dyDescent="0.25">
      <c r="A180" s="136" t="s">
        <v>170</v>
      </c>
      <c r="B180" s="136"/>
      <c r="C180" s="136"/>
      <c r="D180" s="136"/>
      <c r="E180" s="136"/>
      <c r="F180" s="136"/>
      <c r="G180" s="136"/>
      <c r="H180" s="47">
        <f>H177+H178+H179</f>
        <v>0.20449447580594221</v>
      </c>
      <c r="I180" s="48">
        <f>I177+I178+I179</f>
        <v>1821.6630351526078</v>
      </c>
    </row>
    <row r="181" spans="1:11" ht="4.5" customHeight="1" x14ac:dyDescent="0.25"/>
    <row r="182" spans="1:11" ht="11.25" customHeight="1" x14ac:dyDescent="0.25">
      <c r="A182" s="118" t="s">
        <v>132</v>
      </c>
      <c r="B182" s="118"/>
      <c r="C182" s="118"/>
      <c r="D182" s="118"/>
      <c r="E182" s="118"/>
      <c r="F182" s="118"/>
      <c r="G182" s="118"/>
      <c r="H182" s="118"/>
      <c r="I182" s="118"/>
    </row>
    <row r="183" spans="1:11" ht="15" customHeight="1" x14ac:dyDescent="0.25">
      <c r="A183" s="14">
        <v>1</v>
      </c>
      <c r="B183" s="106" t="s">
        <v>171</v>
      </c>
      <c r="C183" s="106"/>
      <c r="D183" s="106"/>
      <c r="E183" s="106"/>
      <c r="F183" s="106"/>
      <c r="G183" s="106"/>
      <c r="H183" s="23">
        <f>I183/$G$194</f>
        <v>6.1499999999999999E-2</v>
      </c>
      <c r="I183" s="24">
        <f>I153</f>
        <v>547.84989286556527</v>
      </c>
    </row>
    <row r="184" spans="1:11" ht="15" customHeight="1" x14ac:dyDescent="0.25">
      <c r="A184" s="136" t="s">
        <v>172</v>
      </c>
      <c r="B184" s="136"/>
      <c r="C184" s="136"/>
      <c r="D184" s="136"/>
      <c r="E184" s="136"/>
      <c r="F184" s="136"/>
      <c r="G184" s="136"/>
      <c r="H184" s="47">
        <f>H183</f>
        <v>6.1499999999999999E-2</v>
      </c>
      <c r="I184" s="48">
        <f>I153</f>
        <v>547.84989286556527</v>
      </c>
      <c r="K184" s="41"/>
    </row>
    <row r="185" spans="1:11" ht="4.5" customHeight="1" x14ac:dyDescent="0.25"/>
    <row r="186" spans="1:11" ht="11.25" customHeight="1" x14ac:dyDescent="0.25">
      <c r="A186" s="161" t="s">
        <v>205</v>
      </c>
      <c r="B186" s="161"/>
      <c r="C186" s="161"/>
      <c r="D186" s="161"/>
      <c r="E186" s="161"/>
      <c r="F186" s="161"/>
      <c r="G186" s="161"/>
      <c r="H186" s="161"/>
      <c r="I186" s="161"/>
    </row>
    <row r="187" spans="1:11" ht="4.9000000000000004" customHeight="1" x14ac:dyDescent="0.25">
      <c r="A187" s="154"/>
      <c r="B187" s="154"/>
      <c r="C187" s="154"/>
      <c r="D187" s="154"/>
      <c r="E187" s="154"/>
      <c r="F187" s="154"/>
      <c r="G187" s="154"/>
      <c r="H187" s="154"/>
      <c r="I187" s="154"/>
    </row>
    <row r="188" spans="1:11" ht="22.5" customHeight="1" x14ac:dyDescent="0.25">
      <c r="A188" s="165" t="s">
        <v>210</v>
      </c>
      <c r="B188" s="166"/>
      <c r="C188" s="166"/>
      <c r="D188" s="166"/>
      <c r="E188" s="166"/>
      <c r="F188" s="166"/>
      <c r="G188" s="166"/>
      <c r="H188" s="167"/>
      <c r="I188" s="89">
        <f>I120*H194</f>
        <v>0</v>
      </c>
    </row>
    <row r="189" spans="1:11" ht="4.5" customHeight="1" x14ac:dyDescent="0.25">
      <c r="A189" s="90"/>
      <c r="B189" s="90"/>
      <c r="C189" s="90"/>
      <c r="D189" s="90"/>
      <c r="E189" s="90"/>
      <c r="F189" s="90"/>
      <c r="G189" s="91"/>
      <c r="H189" s="91"/>
      <c r="I189" s="91"/>
    </row>
    <row r="190" spans="1:11" ht="63.75" customHeight="1" x14ac:dyDescent="0.25">
      <c r="A190" s="161" t="s">
        <v>206</v>
      </c>
      <c r="B190" s="161"/>
      <c r="C190" s="161"/>
      <c r="D190" s="161"/>
      <c r="E190" s="161"/>
      <c r="F190" s="161"/>
      <c r="G190" s="178" t="s">
        <v>209</v>
      </c>
      <c r="H190" s="163"/>
      <c r="I190" s="164"/>
    </row>
    <row r="191" spans="1:11" ht="11.25" customHeight="1" x14ac:dyDescent="0.25">
      <c r="A191" s="161"/>
      <c r="B191" s="161"/>
      <c r="C191" s="161"/>
      <c r="D191" s="161"/>
      <c r="E191" s="161"/>
      <c r="F191" s="161"/>
      <c r="G191" s="88"/>
      <c r="H191" s="89"/>
      <c r="I191" s="89">
        <f>((H70+H76+H77+H82+H83+H84)+((H70+H76+H77+H82+H83+H84)*H66))*I55*H194</f>
        <v>2554.2706752343543</v>
      </c>
    </row>
    <row r="192" spans="1:11" ht="4.9000000000000004" customHeight="1" x14ac:dyDescent="0.25">
      <c r="A192" s="154"/>
      <c r="B192" s="154"/>
      <c r="C192" s="154"/>
      <c r="D192" s="154"/>
      <c r="E192" s="154"/>
      <c r="F192" s="154"/>
      <c r="G192" s="154"/>
      <c r="H192" s="154"/>
      <c r="I192" s="154"/>
    </row>
    <row r="193" spans="1:9" ht="35.450000000000003" customHeight="1" x14ac:dyDescent="0.25">
      <c r="A193" s="155" t="s">
        <v>207</v>
      </c>
      <c r="B193" s="156"/>
      <c r="C193" s="156"/>
      <c r="D193" s="156"/>
      <c r="E193" s="156"/>
      <c r="F193" s="157"/>
      <c r="G193" s="84" t="s">
        <v>173</v>
      </c>
      <c r="H193" s="84" t="s">
        <v>174</v>
      </c>
      <c r="I193" s="84" t="s">
        <v>175</v>
      </c>
    </row>
    <row r="194" spans="1:9" ht="14.45" customHeight="1" x14ac:dyDescent="0.25">
      <c r="A194" s="158"/>
      <c r="B194" s="159"/>
      <c r="C194" s="159"/>
      <c r="D194" s="159"/>
      <c r="E194" s="159"/>
      <c r="F194" s="160"/>
      <c r="G194" s="85">
        <f>I174+I180+I184</f>
        <v>8908.128339277484</v>
      </c>
      <c r="H194" s="86">
        <f>IF(D6="12x36",2,1)</f>
        <v>2</v>
      </c>
      <c r="I194" s="87">
        <f>G194*H194</f>
        <v>17816.256678554968</v>
      </c>
    </row>
  </sheetData>
  <mergeCells count="190"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B118:G118"/>
    <mergeCell ref="B119:G119"/>
    <mergeCell ref="B120:G120"/>
    <mergeCell ref="B122:G122"/>
    <mergeCell ref="B123:G123"/>
    <mergeCell ref="A124:G124"/>
    <mergeCell ref="B125:I125"/>
    <mergeCell ref="A127:E127"/>
    <mergeCell ref="A128:B128"/>
    <mergeCell ref="B121:G121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B44:G44"/>
    <mergeCell ref="B45:G45"/>
    <mergeCell ref="B46:G46"/>
    <mergeCell ref="B49:G49"/>
    <mergeCell ref="B52:G52"/>
    <mergeCell ref="B53:G53"/>
    <mergeCell ref="B54:G54"/>
    <mergeCell ref="A55:G55"/>
    <mergeCell ref="B47:G47"/>
    <mergeCell ref="B48:G48"/>
    <mergeCell ref="B50:G50"/>
    <mergeCell ref="B51:G51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view="pageBreakPreview" zoomScaleNormal="100" workbookViewId="0">
      <selection activeCell="J19" sqref="J19"/>
    </sheetView>
  </sheetViews>
  <sheetFormatPr defaultColWidth="8.42578125" defaultRowHeight="15" x14ac:dyDescent="0.25"/>
  <cols>
    <col min="1" max="1" width="28" style="74" customWidth="1"/>
    <col min="2" max="2" width="20" style="74" customWidth="1"/>
    <col min="3" max="3" width="12.7109375" style="74" customWidth="1"/>
    <col min="4" max="4" width="35.7109375" style="74" bestFit="1" customWidth="1"/>
    <col min="5" max="5" width="7.28515625" style="74" customWidth="1"/>
    <col min="6" max="6" width="16.140625" style="74" customWidth="1"/>
    <col min="7" max="7" width="12.85546875" style="74" customWidth="1"/>
    <col min="8" max="8" width="14.5703125" style="74" customWidth="1"/>
    <col min="9" max="9" width="14.85546875" style="74" customWidth="1"/>
    <col min="10" max="10" width="18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76" t="s">
        <v>187</v>
      </c>
      <c r="B1" s="76" t="s">
        <v>188</v>
      </c>
      <c r="C1" s="77" t="s">
        <v>189</v>
      </c>
      <c r="D1" s="77" t="s">
        <v>190</v>
      </c>
      <c r="E1" s="78" t="s">
        <v>191</v>
      </c>
      <c r="F1" s="78" t="s">
        <v>216</v>
      </c>
      <c r="G1" s="78" t="s">
        <v>217</v>
      </c>
      <c r="H1" s="79" t="s">
        <v>218</v>
      </c>
      <c r="I1" s="80" t="s">
        <v>219</v>
      </c>
      <c r="J1" s="80" t="s">
        <v>204</v>
      </c>
      <c r="K1" s="79" t="s">
        <v>224</v>
      </c>
    </row>
    <row r="2" spans="1:11" x14ac:dyDescent="0.25">
      <c r="A2" s="75" t="s">
        <v>226</v>
      </c>
      <c r="B2" s="75" t="s">
        <v>227</v>
      </c>
      <c r="C2" s="81" t="s">
        <v>228</v>
      </c>
      <c r="D2" s="81" t="s">
        <v>229</v>
      </c>
      <c r="E2" s="82">
        <v>1</v>
      </c>
      <c r="F2" s="92">
        <f>'Vigilante diurno'!I188+'Vigilante noturno'!I188</f>
        <v>0</v>
      </c>
      <c r="G2" s="93">
        <f t="shared" ref="G2" si="0">F2*E2</f>
        <v>0</v>
      </c>
      <c r="H2" s="94">
        <f>'Vigilante diurno'!I191+'Vigilante noturno'!I191</f>
        <v>4690.5480484192185</v>
      </c>
      <c r="I2" s="94">
        <f>H2*E2</f>
        <v>4690.5480484192185</v>
      </c>
      <c r="J2" s="95">
        <f>'Vigilante diurno'!I194+'Vigilante noturno'!I194</f>
        <v>32985.185179653279</v>
      </c>
      <c r="K2" s="95">
        <f t="shared" ref="K2" si="1">E2*J2</f>
        <v>32985.185179653279</v>
      </c>
    </row>
    <row r="3" spans="1:11" ht="6" customHeight="1" x14ac:dyDescent="0.25">
      <c r="A3" s="179"/>
      <c r="B3" s="180"/>
      <c r="C3" s="180"/>
      <c r="D3" s="180"/>
      <c r="E3" s="180"/>
      <c r="F3" s="180"/>
      <c r="G3" s="180"/>
      <c r="H3" s="180"/>
      <c r="I3" s="180"/>
      <c r="J3" s="180"/>
      <c r="K3" s="181"/>
    </row>
    <row r="4" spans="1:11" ht="78" customHeight="1" x14ac:dyDescent="0.25">
      <c r="A4" s="185" t="s">
        <v>221</v>
      </c>
      <c r="B4" s="186"/>
      <c r="C4" s="186"/>
      <c r="D4" s="187"/>
      <c r="E4" s="102">
        <f>SUM(E2:E2)</f>
        <v>1</v>
      </c>
      <c r="F4" s="96" t="s">
        <v>215</v>
      </c>
      <c r="G4" s="97">
        <f>SUM(G2:G2)</f>
        <v>0</v>
      </c>
      <c r="H4" s="98" t="s">
        <v>223</v>
      </c>
      <c r="I4" s="99">
        <f>SUM(I2:I2)</f>
        <v>4690.5480484192185</v>
      </c>
      <c r="J4" s="100" t="s">
        <v>220</v>
      </c>
      <c r="K4" s="101">
        <f>I4/K6</f>
        <v>0.14220165880143537</v>
      </c>
    </row>
    <row r="5" spans="1:11" ht="6" customHeight="1" x14ac:dyDescent="0.25">
      <c r="A5" s="182"/>
      <c r="B5" s="183"/>
      <c r="C5" s="183"/>
      <c r="D5" s="183"/>
      <c r="E5" s="183"/>
      <c r="F5" s="183"/>
      <c r="G5" s="183"/>
      <c r="H5" s="183"/>
      <c r="I5" s="183"/>
      <c r="J5" s="183"/>
      <c r="K5" s="184"/>
    </row>
    <row r="6" spans="1:11" ht="26.45" customHeight="1" x14ac:dyDescent="0.25">
      <c r="A6" s="185" t="s">
        <v>222</v>
      </c>
      <c r="B6" s="186"/>
      <c r="C6" s="186"/>
      <c r="D6" s="186"/>
      <c r="E6" s="186"/>
      <c r="F6" s="186"/>
      <c r="G6" s="186"/>
      <c r="H6" s="186"/>
      <c r="I6" s="186"/>
      <c r="J6" s="187"/>
      <c r="K6" s="83">
        <f>SUM(K2:K2)</f>
        <v>32985.185179653279</v>
      </c>
    </row>
    <row r="7" spans="1:11" ht="6" customHeight="1" x14ac:dyDescent="0.25">
      <c r="A7" s="179"/>
      <c r="B7" s="180"/>
      <c r="C7" s="180"/>
      <c r="D7" s="180"/>
      <c r="E7" s="180"/>
      <c r="F7" s="180"/>
      <c r="G7" s="180"/>
      <c r="H7" s="180"/>
      <c r="I7" s="180"/>
      <c r="J7" s="180"/>
      <c r="K7" s="181"/>
    </row>
  </sheetData>
  <mergeCells count="5">
    <mergeCell ref="A7:K7"/>
    <mergeCell ref="A3:K3"/>
    <mergeCell ref="A5:K5"/>
    <mergeCell ref="A4:D4"/>
    <mergeCell ref="A6:J6"/>
  </mergeCells>
  <pageMargins left="0.51180555555555596" right="0.51180555555555596" top="0.78749999999999998" bottom="0.78749999999999998" header="0.511811023622047" footer="0.511811023622047"/>
  <pageSetup paperSize="9" scale="4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Vigilante diurno</vt:lpstr>
      <vt:lpstr>Vigilante noturno</vt:lpstr>
      <vt:lpstr>Resumo</vt:lpstr>
      <vt:lpstr>'Vigilante diurno'!Area_de_impressao</vt:lpstr>
      <vt:lpstr>'Vigilante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eduarda-pase</cp:lastModifiedBy>
  <cp:revision>1</cp:revision>
  <cp:lastPrinted>2021-01-28T12:18:46Z</cp:lastPrinted>
  <dcterms:created xsi:type="dcterms:W3CDTF">2019-04-12T20:03:09Z</dcterms:created>
  <dcterms:modified xsi:type="dcterms:W3CDTF">2026-06-09T13:37:14Z</dcterms:modified>
  <dc:language>pt-BR</dc:language>
</cp:coreProperties>
</file>