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15 2026\"/>
    </mc:Choice>
  </mc:AlternateContent>
  <xr:revisionPtr revIDLastSave="0" documentId="13_ncr:1_{9403B3A1-4705-42E7-ACF8-293182F77A3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opeiro - Porto Alegre" sheetId="31" r:id="rId1"/>
    <sheet name="Almoxarife - Porto Alegre" sheetId="30" r:id="rId2"/>
    <sheet name="Administrativo - Porto Alegre" sheetId="29" r:id="rId3"/>
    <sheet name="Recepção - Porto Alegre" sheetId="27" r:id="rId4"/>
    <sheet name="Copeiro - Pelotas" sheetId="26" r:id="rId5"/>
    <sheet name="Almoxarife - Pelotas" sheetId="25" r:id="rId6"/>
    <sheet name="Aux. Manutenção - Pelotas" sheetId="23" r:id="rId7"/>
    <sheet name="Recepção - Pelotas" sheetId="22" r:id="rId8"/>
    <sheet name="Copeiro - Passo Fundo" sheetId="21" r:id="rId9"/>
    <sheet name="Almoxarife - Passo Fundo" sheetId="20" r:id="rId10"/>
    <sheet name="Administrativo - Passo Fundo" sheetId="19" r:id="rId11"/>
    <sheet name="Aux. Manutenção - Passo Fundo" sheetId="18" r:id="rId12"/>
    <sheet name="Recepção - Passo Fundo" sheetId="17" r:id="rId13"/>
    <sheet name="Copeiro - Santa Maria" sheetId="16" r:id="rId14"/>
    <sheet name="Almoxarife - Santa Maria" sheetId="15" r:id="rId15"/>
    <sheet name="Aux. Manutenção - Santa Maria" sheetId="13" r:id="rId16"/>
    <sheet name="Recepção - Santa Maria" sheetId="11" r:id="rId17"/>
    <sheet name="Materiais Equipamentos" sheetId="12" r:id="rId18"/>
    <sheet name="Resumo" sheetId="3" r:id="rId19"/>
  </sheets>
  <externalReferences>
    <externalReference r:id="rId20"/>
    <externalReference r:id="rId21"/>
  </externalReferences>
  <definedNames>
    <definedName name="_xlnm.Print_Area" localSheetId="0">'Copeiro - Porto Alegre'!$M$13</definedName>
    <definedName name="_xlnm.Print_Area" localSheetId="16">'Recepção - Santa Maria'!$A$1:$I$196</definedName>
    <definedName name="Auxiliar" localSheetId="17">#REF!</definedName>
    <definedName name="Auxiliar" localSheetId="16">#REF!</definedName>
    <definedName name="Auxiliar">#REF!</definedName>
    <definedName name="CUSTO_VALE_TRANSPORTE" localSheetId="17">#REF!</definedName>
    <definedName name="CUSTO_VALE_TRANSPORTE" localSheetId="16">#REF!</definedName>
    <definedName name="CUSTO_VALE_TRANSPORTE">#REF!</definedName>
    <definedName name="ecwece4c" localSheetId="17">#REF!</definedName>
    <definedName name="ecwece4c" localSheetId="16">#REF!</definedName>
    <definedName name="ecwece4c">#REF!</definedName>
    <definedName name="MOMB4">'[1]SERVENTE MANUTENCAO'!$I$144</definedName>
    <definedName name="MONA1" localSheetId="17">#REF!</definedName>
    <definedName name="MONA1" localSheetId="16">#REF!</definedName>
    <definedName name="MONA1">#REF!</definedName>
    <definedName name="MONA2" localSheetId="17">#REF!</definedName>
    <definedName name="MONA2" localSheetId="16">#REF!</definedName>
    <definedName name="MONA2">#REF!</definedName>
    <definedName name="MONA3">[2]HIDRAULICO!$I$138</definedName>
    <definedName name="MONA4">'[2]SERVENTE (AUX PRODUCAO)'!$I$138</definedName>
    <definedName name="MONA5" localSheetId="17">#REF!</definedName>
    <definedName name="MONA5" localSheetId="16">#REF!</definedName>
    <definedName name="MONA5">#REF!</definedName>
    <definedName name="MONA6" localSheetId="17">#REF!</definedName>
    <definedName name="MONA6" localSheetId="16">#REF!</definedName>
    <definedName name="MONA6">#REF!</definedName>
    <definedName name="MONA7" localSheetId="17">#REF!</definedName>
    <definedName name="MONA7" localSheetId="16">#REF!</definedName>
    <definedName name="MONA7">#REF!</definedName>
    <definedName name="MONA8">[2]MECANICO_REFRIGERACAO!$I$138</definedName>
    <definedName name="MONB1" localSheetId="17">#REF!</definedName>
    <definedName name="MONB1" localSheetId="16">#REF!</definedName>
    <definedName name="MONB1">#REF!</definedName>
    <definedName name="MONB2" localSheetId="17">#REF!</definedName>
    <definedName name="MONB2" localSheetId="16">#REF!</definedName>
    <definedName name="MONB2">#REF!</definedName>
    <definedName name="MONB3">[2]HIDRAULICO!$I$144</definedName>
    <definedName name="MONB4">'[2]SERVENTE (AUX PRODUCAO)'!$I$144</definedName>
    <definedName name="MONB5" localSheetId="17">#REF!</definedName>
    <definedName name="MONB5" localSheetId="16">#REF!</definedName>
    <definedName name="MONB5">#REF!</definedName>
    <definedName name="MONB6" localSheetId="17">#REF!</definedName>
    <definedName name="MONB6" localSheetId="16">#REF!</definedName>
    <definedName name="MONB6">#REF!</definedName>
    <definedName name="MONB7" localSheetId="17">#REF!</definedName>
    <definedName name="MONB7" localSheetId="16">#REF!</definedName>
    <definedName name="MONB7">#REF!</definedName>
    <definedName name="MONB8">[2]MECANICO_REFRIGERACAO!$I$144</definedName>
    <definedName name="MONC1" localSheetId="17">#REF!</definedName>
    <definedName name="MONC1" localSheetId="16">#REF!</definedName>
    <definedName name="MONC1">#REF!</definedName>
    <definedName name="MONC2" localSheetId="17">#REF!</definedName>
    <definedName name="MONC2" localSheetId="16">#REF!</definedName>
    <definedName name="MONC2">#REF!</definedName>
    <definedName name="MONC3">[2]HIDRAULICO!$I$148</definedName>
    <definedName name="MONC4">'[2]SERVENTE (AUX PRODUCAO)'!$I$148</definedName>
    <definedName name="MONC5" localSheetId="17">#REF!</definedName>
    <definedName name="MONC5" localSheetId="16">#REF!</definedName>
    <definedName name="MONC5">#REF!</definedName>
    <definedName name="MONC6" localSheetId="17">#REF!</definedName>
    <definedName name="MONC6" localSheetId="16">#REF!</definedName>
    <definedName name="MONC6">#REF!</definedName>
    <definedName name="MONC7" localSheetId="17">#REF!</definedName>
    <definedName name="MONC7" localSheetId="16">#REF!</definedName>
    <definedName name="MONC7">#REF!</definedName>
    <definedName name="MONC8">[2]MECANICO_REFRIGERACAO!$I$148</definedName>
    <definedName name="mont" localSheetId="17">#REF!</definedName>
    <definedName name="mont" localSheetId="16">#REF!</definedName>
    <definedName name="mont">#REF!</definedName>
    <definedName name="MONTANTEA" localSheetId="17">#REF!</definedName>
    <definedName name="MONTANTEA" localSheetId="16">#REF!</definedName>
    <definedName name="MONTANTEA">#REF!</definedName>
    <definedName name="MONTANTEA1" localSheetId="17">#REF!</definedName>
    <definedName name="MONTANTEA1" localSheetId="16">#REF!</definedName>
    <definedName name="MONTANTEA1">#REF!</definedName>
    <definedName name="MONTANTEA2" localSheetId="17">#REF!</definedName>
    <definedName name="MONTANTEA2" localSheetId="16">#REF!</definedName>
    <definedName name="MONTANTEA2">#REF!</definedName>
    <definedName name="MONTANTEB" localSheetId="17">#REF!</definedName>
    <definedName name="MONTANTEB" localSheetId="16">#REF!</definedName>
    <definedName name="MONTANTEB">#REF!</definedName>
    <definedName name="MONTANTEB1" localSheetId="17">#REF!</definedName>
    <definedName name="MONTANTEB1" localSheetId="16">#REF!</definedName>
    <definedName name="MONTANTEB1">#REF!</definedName>
    <definedName name="MONTANTEB2" localSheetId="17">#REF!</definedName>
    <definedName name="MONTANTEB2" localSheetId="16">#REF!</definedName>
    <definedName name="MONTANTEB2">#REF!</definedName>
    <definedName name="MONTANTEC" localSheetId="17">#REF!</definedName>
    <definedName name="MONTANTEC" localSheetId="16">#REF!</definedName>
    <definedName name="MONTANTEC">#REF!</definedName>
    <definedName name="MONTANTEC1" localSheetId="17">#REF!</definedName>
    <definedName name="MONTANTEC1" localSheetId="16">#REF!</definedName>
    <definedName name="MONTANTEC1">#REF!</definedName>
    <definedName name="MONTANTEC2" localSheetId="17">#REF!</definedName>
    <definedName name="MONTANTEC2" localSheetId="16">#REF!</definedName>
    <definedName name="MONTANTEC2">#REF!</definedName>
    <definedName name="ok" localSheetId="17">#REF!</definedName>
    <definedName name="ok" localSheetId="16">#REF!</definedName>
    <definedName name="ok">#REF!</definedName>
    <definedName name="REMUNERACAO1" localSheetId="17">#REF!</definedName>
    <definedName name="REMUNERACAO1" localSheetId="16">#REF!</definedName>
    <definedName name="REMUNERACAO1">#REF!</definedName>
    <definedName name="REMUNERACAO2" localSheetId="17">#REF!</definedName>
    <definedName name="REMUNERACAO2" localSheetId="16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7">#REF!</definedName>
    <definedName name="REMUNERACAO5" localSheetId="16">#REF!</definedName>
    <definedName name="REMUNERACAO5">#REF!</definedName>
    <definedName name="REMUNERACAO6" localSheetId="17">#REF!</definedName>
    <definedName name="REMUNERACAO6" localSheetId="16">#REF!</definedName>
    <definedName name="REMUNERACAO6">#REF!</definedName>
    <definedName name="REMUNERACAO7" localSheetId="17">#REF!</definedName>
    <definedName name="REMUNERACAO7" localSheetId="16">#REF!</definedName>
    <definedName name="REMUNERACAO7">#REF!</definedName>
    <definedName name="REMUNERACAO8">[2]MECANICO_REFRIGERACAO!$I$30</definedName>
    <definedName name="TOTAL_MONT_A" localSheetId="17">#REF!</definedName>
    <definedName name="TOTAL_MONT_A" localSheetId="16">#REF!</definedName>
    <definedName name="TOTAL_MONT_A">#REF!</definedName>
    <definedName name="TOTAL1" localSheetId="17">#REF!</definedName>
    <definedName name="TOTAL1" localSheetId="16">#REF!</definedName>
    <definedName name="TOTAL1">#REF!</definedName>
    <definedName name="TOTAL2" localSheetId="17">#REF!</definedName>
    <definedName name="TOTAL2" localSheetId="16">#REF!</definedName>
    <definedName name="TOTAL2">#REF!</definedName>
    <definedName name="VALE_TRANSPORTE" localSheetId="17">#REF!</definedName>
    <definedName name="VALE_TRANSPORTE" localSheetId="16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30" l="1"/>
  <c r="I155" i="29"/>
  <c r="I155" i="27"/>
  <c r="I155" i="26"/>
  <c r="I155" i="25"/>
  <c r="I155" i="23"/>
  <c r="I155" i="22"/>
  <c r="I155" i="21"/>
  <c r="I155" i="20"/>
  <c r="I155" i="19"/>
  <c r="I155" i="18"/>
  <c r="I155" i="17"/>
  <c r="I155" i="16"/>
  <c r="I155" i="15"/>
  <c r="I155" i="13"/>
  <c r="I155" i="11"/>
  <c r="I155" i="31"/>
  <c r="I154" i="30"/>
  <c r="I154" i="29"/>
  <c r="I154" i="27"/>
  <c r="I154" i="26"/>
  <c r="I154" i="25"/>
  <c r="I154" i="23"/>
  <c r="I154" i="22"/>
  <c r="I154" i="21"/>
  <c r="I154" i="20"/>
  <c r="I154" i="19"/>
  <c r="I154" i="18"/>
  <c r="I154" i="17"/>
  <c r="I154" i="16"/>
  <c r="I154" i="15"/>
  <c r="I154" i="13"/>
  <c r="I154" i="11"/>
  <c r="I154" i="31"/>
  <c r="I153" i="30"/>
  <c r="I153" i="29"/>
  <c r="I153" i="27"/>
  <c r="I153" i="26"/>
  <c r="I153" i="25"/>
  <c r="I153" i="23"/>
  <c r="I153" i="22"/>
  <c r="I153" i="21"/>
  <c r="I153" i="20"/>
  <c r="I153" i="19"/>
  <c r="I153" i="18"/>
  <c r="I153" i="17"/>
  <c r="I153" i="16"/>
  <c r="I153" i="15"/>
  <c r="I153" i="13"/>
  <c r="I153" i="11"/>
  <c r="I153" i="31"/>
  <c r="I152" i="30"/>
  <c r="I152" i="29"/>
  <c r="I152" i="27"/>
  <c r="I152" i="26"/>
  <c r="I152" i="25"/>
  <c r="I152" i="23"/>
  <c r="I152" i="22"/>
  <c r="I152" i="21"/>
  <c r="I152" i="20"/>
  <c r="I152" i="19"/>
  <c r="I152" i="18"/>
  <c r="I152" i="17"/>
  <c r="I152" i="16"/>
  <c r="I152" i="15"/>
  <c r="I152" i="13"/>
  <c r="I152" i="11"/>
  <c r="I152" i="31"/>
  <c r="I151" i="30"/>
  <c r="I151" i="29"/>
  <c r="I151" i="27"/>
  <c r="I151" i="26"/>
  <c r="I151" i="25"/>
  <c r="I151" i="23"/>
  <c r="I151" i="22"/>
  <c r="I151" i="21"/>
  <c r="I151" i="20"/>
  <c r="I151" i="19"/>
  <c r="I151" i="18"/>
  <c r="I151" i="17"/>
  <c r="I151" i="16"/>
  <c r="I151" i="15"/>
  <c r="I151" i="13"/>
  <c r="I151" i="11"/>
  <c r="I151" i="31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E106" i="13" s="1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2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 s="1"/>
  <c r="G114" i="16"/>
  <c r="C114" i="16"/>
  <c r="A114" i="16"/>
  <c r="H113" i="16"/>
  <c r="F112" i="16"/>
  <c r="G110" i="16"/>
  <c r="C110" i="16"/>
  <c r="A110" i="16"/>
  <c r="G106" i="16"/>
  <c r="C106" i="16"/>
  <c r="A106" i="16"/>
  <c r="E106" i="16" s="1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2" i="16"/>
  <c r="I40" i="16"/>
  <c r="I39" i="16"/>
  <c r="A39" i="16"/>
  <c r="A40" i="16" s="1"/>
  <c r="A41" i="16" s="1"/>
  <c r="A42" i="16" s="1"/>
  <c r="A43" i="16" s="1"/>
  <c r="A44" i="16" s="1"/>
  <c r="A45" i="16" s="1"/>
  <c r="G11" i="16"/>
  <c r="A6" i="16"/>
  <c r="I5" i="16"/>
  <c r="I38" i="16" s="1"/>
  <c r="G5" i="16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E106" i="17" s="1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1" i="18"/>
  <c r="G114" i="18"/>
  <c r="C114" i="18"/>
  <c r="A114" i="18"/>
  <c r="H113" i="18"/>
  <c r="F112" i="18"/>
  <c r="G110" i="18"/>
  <c r="C110" i="18"/>
  <c r="A110" i="18"/>
  <c r="E110" i="18" s="1"/>
  <c r="G106" i="18"/>
  <c r="C106" i="18"/>
  <c r="A106" i="18"/>
  <c r="E106" i="18" s="1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G114" i="19"/>
  <c r="C114" i="19"/>
  <c r="A114" i="19"/>
  <c r="H113" i="19"/>
  <c r="F112" i="19"/>
  <c r="G110" i="19"/>
  <c r="C110" i="19"/>
  <c r="A110" i="19"/>
  <c r="E110" i="19" s="1"/>
  <c r="G106" i="19"/>
  <c r="C106" i="19"/>
  <c r="A106" i="19"/>
  <c r="E106" i="19" s="1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G11" i="19"/>
  <c r="A6" i="19"/>
  <c r="I5" i="19"/>
  <c r="I38" i="19" s="1"/>
  <c r="G5" i="19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I121" i="20"/>
  <c r="G114" i="20"/>
  <c r="C114" i="20"/>
  <c r="A114" i="20"/>
  <c r="H113" i="20"/>
  <c r="F112" i="20"/>
  <c r="G110" i="20"/>
  <c r="C110" i="20"/>
  <c r="A110" i="20"/>
  <c r="G106" i="20"/>
  <c r="C106" i="20"/>
  <c r="A106" i="20"/>
  <c r="E106" i="20" s="1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2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I5" i="20"/>
  <c r="I38" i="20" s="1"/>
  <c r="G5" i="20"/>
  <c r="H196" i="21"/>
  <c r="E164" i="21"/>
  <c r="H163" i="21"/>
  <c r="H166" i="21" s="1"/>
  <c r="D163" i="21" s="1"/>
  <c r="E163" i="21" s="1"/>
  <c r="G163" i="21"/>
  <c r="G166" i="21" s="1"/>
  <c r="D162" i="21" s="1"/>
  <c r="E162" i="21" s="1"/>
  <c r="F163" i="21"/>
  <c r="F162" i="21"/>
  <c r="F161" i="21"/>
  <c r="I137" i="21"/>
  <c r="I180" i="21" s="1"/>
  <c r="F130" i="21"/>
  <c r="G114" i="21"/>
  <c r="C114" i="21"/>
  <c r="A114" i="21"/>
  <c r="H113" i="21"/>
  <c r="F112" i="21"/>
  <c r="G110" i="21"/>
  <c r="C110" i="21"/>
  <c r="A110" i="21"/>
  <c r="G106" i="21"/>
  <c r="C106" i="21"/>
  <c r="A106" i="21"/>
  <c r="E106" i="21" s="1"/>
  <c r="I101" i="21"/>
  <c r="I100" i="21"/>
  <c r="I99" i="21"/>
  <c r="I98" i="21"/>
  <c r="A95" i="21"/>
  <c r="A96" i="21" s="1"/>
  <c r="A97" i="21" s="1"/>
  <c r="A98" i="21" s="1"/>
  <c r="H85" i="21"/>
  <c r="H78" i="21"/>
  <c r="H66" i="21"/>
  <c r="I45" i="21"/>
  <c r="I42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196" i="22"/>
  <c r="E164" i="22"/>
  <c r="H163" i="22"/>
  <c r="H166" i="22" s="1"/>
  <c r="D163" i="22" s="1"/>
  <c r="E163" i="22" s="1"/>
  <c r="G163" i="22"/>
  <c r="G166" i="22" s="1"/>
  <c r="D162" i="22" s="1"/>
  <c r="E162" i="22" s="1"/>
  <c r="F163" i="22"/>
  <c r="F162" i="22"/>
  <c r="F161" i="22"/>
  <c r="I137" i="22"/>
  <c r="I180" i="22" s="1"/>
  <c r="F130" i="22"/>
  <c r="I190" i="22"/>
  <c r="G114" i="22"/>
  <c r="C114" i="22"/>
  <c r="A114" i="22"/>
  <c r="E114" i="22" s="1"/>
  <c r="H113" i="22"/>
  <c r="F112" i="22"/>
  <c r="G110" i="22"/>
  <c r="C110" i="22"/>
  <c r="A110" i="22"/>
  <c r="E110" i="22" s="1"/>
  <c r="G106" i="22"/>
  <c r="C106" i="22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2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1" i="23"/>
  <c r="G114" i="23"/>
  <c r="C114" i="23"/>
  <c r="A114" i="23"/>
  <c r="E114" i="23" s="1"/>
  <c r="H113" i="23"/>
  <c r="F112" i="23"/>
  <c r="G110" i="23"/>
  <c r="C110" i="23"/>
  <c r="A110" i="23"/>
  <c r="E110" i="23" s="1"/>
  <c r="G106" i="23"/>
  <c r="C106" i="23"/>
  <c r="A106" i="23"/>
  <c r="E106" i="23" s="1"/>
  <c r="I101" i="23"/>
  <c r="I100" i="23"/>
  <c r="I99" i="23"/>
  <c r="I98" i="23"/>
  <c r="A95" i="23"/>
  <c r="A96" i="23" s="1"/>
  <c r="A97" i="23" s="1"/>
  <c r="A98" i="23" s="1"/>
  <c r="H85" i="23"/>
  <c r="H78" i="23"/>
  <c r="H66" i="23"/>
  <c r="I45" i="23"/>
  <c r="I42" i="23"/>
  <c r="I41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I38" i="23" s="1"/>
  <c r="G5" i="23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1" i="25"/>
  <c r="G114" i="25"/>
  <c r="C114" i="25"/>
  <c r="A114" i="25"/>
  <c r="E114" i="25" s="1"/>
  <c r="H113" i="25"/>
  <c r="F112" i="25"/>
  <c r="G110" i="25"/>
  <c r="C110" i="25"/>
  <c r="A110" i="25"/>
  <c r="E110" i="25" s="1"/>
  <c r="G106" i="25"/>
  <c r="C106" i="25"/>
  <c r="A106" i="25"/>
  <c r="E106" i="25" s="1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2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196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I180" i="26" s="1"/>
  <c r="F130" i="26"/>
  <c r="G114" i="26"/>
  <c r="C114" i="26"/>
  <c r="A114" i="26"/>
  <c r="H113" i="26"/>
  <c r="F112" i="26"/>
  <c r="G110" i="26"/>
  <c r="C110" i="26"/>
  <c r="A110" i="26"/>
  <c r="E110" i="26" s="1"/>
  <c r="G106" i="26"/>
  <c r="C106" i="26"/>
  <c r="A106" i="26"/>
  <c r="E106" i="26" s="1"/>
  <c r="I101" i="26"/>
  <c r="I100" i="26"/>
  <c r="I99" i="26"/>
  <c r="I98" i="26"/>
  <c r="A95" i="26"/>
  <c r="A96" i="26" s="1"/>
  <c r="A97" i="26" s="1"/>
  <c r="A98" i="26" s="1"/>
  <c r="H85" i="26"/>
  <c r="H78" i="26"/>
  <c r="H66" i="26"/>
  <c r="I45" i="26"/>
  <c r="I42" i="26"/>
  <c r="I40" i="26"/>
  <c r="I39" i="26"/>
  <c r="A39" i="26"/>
  <c r="A40" i="26" s="1"/>
  <c r="A41" i="26" s="1"/>
  <c r="A42" i="26" s="1"/>
  <c r="A43" i="26" s="1"/>
  <c r="A44" i="26" s="1"/>
  <c r="A45" i="26" s="1"/>
  <c r="G11" i="26"/>
  <c r="A6" i="26"/>
  <c r="I5" i="26"/>
  <c r="I38" i="26" s="1"/>
  <c r="G5" i="26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G114" i="27"/>
  <c r="C114" i="27"/>
  <c r="A114" i="27"/>
  <c r="H113" i="27"/>
  <c r="F112" i="27"/>
  <c r="G110" i="27"/>
  <c r="C110" i="27"/>
  <c r="A110" i="27"/>
  <c r="E110" i="27" s="1"/>
  <c r="G106" i="27"/>
  <c r="C106" i="27"/>
  <c r="A106" i="27"/>
  <c r="E106" i="27" s="1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2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H196" i="29"/>
  <c r="E164" i="29"/>
  <c r="H163" i="29"/>
  <c r="H166" i="29" s="1"/>
  <c r="D163" i="29" s="1"/>
  <c r="E163" i="29" s="1"/>
  <c r="G163" i="29"/>
  <c r="G166" i="29" s="1"/>
  <c r="D162" i="29" s="1"/>
  <c r="E162" i="29" s="1"/>
  <c r="F163" i="29"/>
  <c r="F162" i="29"/>
  <c r="F161" i="29"/>
  <c r="I137" i="29"/>
  <c r="I180" i="29" s="1"/>
  <c r="F130" i="29"/>
  <c r="G114" i="29"/>
  <c r="C114" i="29"/>
  <c r="A114" i="29"/>
  <c r="E114" i="29" s="1"/>
  <c r="H113" i="29"/>
  <c r="F112" i="29"/>
  <c r="G110" i="29"/>
  <c r="C110" i="29"/>
  <c r="A110" i="29"/>
  <c r="E110" i="29" s="1"/>
  <c r="G106" i="29"/>
  <c r="C106" i="29"/>
  <c r="A106" i="29"/>
  <c r="E106" i="29" s="1"/>
  <c r="I101" i="29"/>
  <c r="I100" i="29"/>
  <c r="I99" i="29"/>
  <c r="I98" i="29"/>
  <c r="A95" i="29"/>
  <c r="A96" i="29" s="1"/>
  <c r="A97" i="29" s="1"/>
  <c r="A98" i="29" s="1"/>
  <c r="H85" i="29"/>
  <c r="H78" i="29"/>
  <c r="H66" i="29"/>
  <c r="I45" i="29"/>
  <c r="I42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H196" i="30"/>
  <c r="E164" i="30"/>
  <c r="H163" i="30"/>
  <c r="H166" i="30" s="1"/>
  <c r="D163" i="30" s="1"/>
  <c r="E163" i="30" s="1"/>
  <c r="G163" i="30"/>
  <c r="G166" i="30" s="1"/>
  <c r="D162" i="30" s="1"/>
  <c r="E162" i="30" s="1"/>
  <c r="F163" i="30"/>
  <c r="F162" i="30"/>
  <c r="F161" i="30"/>
  <c r="I137" i="30"/>
  <c r="I180" i="30" s="1"/>
  <c r="F130" i="30"/>
  <c r="I121" i="30"/>
  <c r="G114" i="30"/>
  <c r="C114" i="30"/>
  <c r="A114" i="30"/>
  <c r="H113" i="30"/>
  <c r="F112" i="30"/>
  <c r="G110" i="30"/>
  <c r="C110" i="30"/>
  <c r="A110" i="30"/>
  <c r="G106" i="30"/>
  <c r="C106" i="30"/>
  <c r="A106" i="30"/>
  <c r="E106" i="30" s="1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2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196" i="3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1" i="31"/>
  <c r="G114" i="31"/>
  <c r="C114" i="31"/>
  <c r="A114" i="31"/>
  <c r="H113" i="31"/>
  <c r="F112" i="31"/>
  <c r="G110" i="31"/>
  <c r="C110" i="31"/>
  <c r="A110" i="3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8" i="31"/>
  <c r="H89" i="31" s="1"/>
  <c r="H85" i="31"/>
  <c r="H91" i="31" s="1"/>
  <c r="H78" i="31"/>
  <c r="H66" i="31"/>
  <c r="I45" i="31"/>
  <c r="I42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D35" i="12"/>
  <c r="E110" i="16" l="1"/>
  <c r="F110" i="16" s="1"/>
  <c r="H110" i="16" s="1"/>
  <c r="I110" i="16" s="1"/>
  <c r="I95" i="16" s="1"/>
  <c r="E114" i="16"/>
  <c r="F114" i="16" s="1"/>
  <c r="H114" i="16" s="1"/>
  <c r="I114" i="16" s="1"/>
  <c r="I94" i="16" s="1"/>
  <c r="E114" i="18"/>
  <c r="E114" i="19"/>
  <c r="E110" i="20"/>
  <c r="E114" i="20"/>
  <c r="E110" i="21"/>
  <c r="E114" i="21"/>
  <c r="E114" i="26"/>
  <c r="I121" i="13"/>
  <c r="I121" i="21"/>
  <c r="E110" i="30"/>
  <c r="E110" i="31"/>
  <c r="F110" i="31" s="1"/>
  <c r="H110" i="31" s="1"/>
  <c r="I110" i="31" s="1"/>
  <c r="I95" i="31" s="1"/>
  <c r="E114" i="27"/>
  <c r="E114" i="30"/>
  <c r="E114" i="31"/>
  <c r="F114" i="31" s="1"/>
  <c r="H114" i="31" s="1"/>
  <c r="I114" i="31" s="1"/>
  <c r="I94" i="31" s="1"/>
  <c r="E106" i="15"/>
  <c r="E106" i="22"/>
  <c r="E106" i="31"/>
  <c r="F114" i="13"/>
  <c r="H114" i="13" s="1"/>
  <c r="I114" i="13" s="1"/>
  <c r="I94" i="13" s="1"/>
  <c r="F110" i="13"/>
  <c r="H110" i="13" s="1"/>
  <c r="I110" i="13" s="1"/>
  <c r="I95" i="13" s="1"/>
  <c r="H88" i="13"/>
  <c r="H89" i="13" s="1"/>
  <c r="H91" i="13" s="1"/>
  <c r="I25" i="13"/>
  <c r="I43" i="13"/>
  <c r="I44" i="13" s="1"/>
  <c r="I46" i="13" s="1"/>
  <c r="F106" i="13"/>
  <c r="H106" i="13" s="1"/>
  <c r="I106" i="13" s="1"/>
  <c r="I97" i="13" s="1"/>
  <c r="F114" i="15"/>
  <c r="H114" i="15" s="1"/>
  <c r="I114" i="15"/>
  <c r="I94" i="15" s="1"/>
  <c r="F110" i="15"/>
  <c r="H110" i="15" s="1"/>
  <c r="I110" i="15"/>
  <c r="I95" i="15" s="1"/>
  <c r="H88" i="15"/>
  <c r="H89" i="15" s="1"/>
  <c r="H91" i="15"/>
  <c r="I43" i="15"/>
  <c r="F106" i="15"/>
  <c r="H106" i="15" s="1"/>
  <c r="I106" i="15" s="1"/>
  <c r="I97" i="15" s="1"/>
  <c r="I25" i="15"/>
  <c r="I41" i="15" s="1"/>
  <c r="H88" i="16"/>
  <c r="H89" i="16" s="1"/>
  <c r="H91" i="16"/>
  <c r="F106" i="16"/>
  <c r="H106" i="16" s="1"/>
  <c r="I106" i="16" s="1"/>
  <c r="I97" i="16" s="1"/>
  <c r="I43" i="16"/>
  <c r="I25" i="16"/>
  <c r="I41" i="16" s="1"/>
  <c r="F114" i="17"/>
  <c r="H114" i="17" s="1"/>
  <c r="I114" i="17"/>
  <c r="I94" i="17" s="1"/>
  <c r="F110" i="17"/>
  <c r="H110" i="17" s="1"/>
  <c r="I110" i="17"/>
  <c r="I95" i="17" s="1"/>
  <c r="H88" i="17"/>
  <c r="H89" i="17" s="1"/>
  <c r="H91" i="17" s="1"/>
  <c r="I43" i="17"/>
  <c r="F106" i="17"/>
  <c r="H106" i="17" s="1"/>
  <c r="I106" i="17" s="1"/>
  <c r="I97" i="17" s="1"/>
  <c r="I25" i="17"/>
  <c r="F110" i="18"/>
  <c r="H110" i="18" s="1"/>
  <c r="I110" i="18"/>
  <c r="I95" i="18" s="1"/>
  <c r="H88" i="18"/>
  <c r="H89" i="18" s="1"/>
  <c r="H91" i="18"/>
  <c r="I43" i="18"/>
  <c r="F106" i="18"/>
  <c r="H106" i="18" s="1"/>
  <c r="I106" i="18" s="1"/>
  <c r="I97" i="18" s="1"/>
  <c r="I25" i="18"/>
  <c r="I190" i="19"/>
  <c r="F114" i="19"/>
  <c r="H114" i="19" s="1"/>
  <c r="I114" i="19"/>
  <c r="I94" i="19" s="1"/>
  <c r="F110" i="19"/>
  <c r="H110" i="19" s="1"/>
  <c r="I110" i="19" s="1"/>
  <c r="I95" i="19" s="1"/>
  <c r="H88" i="19"/>
  <c r="H89" i="19" s="1"/>
  <c r="H91" i="19" s="1"/>
  <c r="I43" i="19"/>
  <c r="I44" i="19" s="1"/>
  <c r="I46" i="19" s="1"/>
  <c r="H38" i="19" s="1"/>
  <c r="F106" i="19"/>
  <c r="H106" i="19" s="1"/>
  <c r="I106" i="19" s="1"/>
  <c r="I97" i="19" s="1"/>
  <c r="I25" i="19"/>
  <c r="F114" i="20"/>
  <c r="H114" i="20" s="1"/>
  <c r="I114" i="20"/>
  <c r="I94" i="20" s="1"/>
  <c r="F110" i="20"/>
  <c r="H110" i="20" s="1"/>
  <c r="I110" i="20"/>
  <c r="I95" i="20" s="1"/>
  <c r="H88" i="20"/>
  <c r="H89" i="20" s="1"/>
  <c r="H91" i="20" s="1"/>
  <c r="I43" i="20"/>
  <c r="F106" i="20"/>
  <c r="H106" i="20" s="1"/>
  <c r="I106" i="20" s="1"/>
  <c r="I97" i="20" s="1"/>
  <c r="I25" i="20"/>
  <c r="I41" i="20" s="1"/>
  <c r="F114" i="21"/>
  <c r="H114" i="21" s="1"/>
  <c r="I114" i="21" s="1"/>
  <c r="I94" i="21" s="1"/>
  <c r="F110" i="21"/>
  <c r="H110" i="21" s="1"/>
  <c r="I110" i="21" s="1"/>
  <c r="I95" i="21" s="1"/>
  <c r="H88" i="21"/>
  <c r="H89" i="21" s="1"/>
  <c r="H91" i="21" s="1"/>
  <c r="I43" i="21"/>
  <c r="F106" i="21"/>
  <c r="H106" i="21" s="1"/>
  <c r="I106" i="21" s="1"/>
  <c r="I97" i="21" s="1"/>
  <c r="I25" i="21"/>
  <c r="I41" i="21" s="1"/>
  <c r="F114" i="22"/>
  <c r="H114" i="22" s="1"/>
  <c r="I114" i="22" s="1"/>
  <c r="I94" i="22" s="1"/>
  <c r="F110" i="22"/>
  <c r="H110" i="22" s="1"/>
  <c r="I110" i="22"/>
  <c r="I95" i="22" s="1"/>
  <c r="H88" i="22"/>
  <c r="H89" i="22" s="1"/>
  <c r="H91" i="22" s="1"/>
  <c r="I43" i="22"/>
  <c r="I44" i="22" s="1"/>
  <c r="I46" i="22" s="1"/>
  <c r="F106" i="22"/>
  <c r="H106" i="22" s="1"/>
  <c r="I25" i="22"/>
  <c r="F114" i="23"/>
  <c r="H114" i="23" s="1"/>
  <c r="I114" i="23" s="1"/>
  <c r="I94" i="23" s="1"/>
  <c r="F110" i="23"/>
  <c r="H110" i="23" s="1"/>
  <c r="I110" i="23" s="1"/>
  <c r="I95" i="23" s="1"/>
  <c r="H88" i="23"/>
  <c r="H89" i="23" s="1"/>
  <c r="H91" i="23" s="1"/>
  <c r="I43" i="23"/>
  <c r="F106" i="23"/>
  <c r="H106" i="23" s="1"/>
  <c r="I106" i="23" s="1"/>
  <c r="I97" i="23" s="1"/>
  <c r="I25" i="23"/>
  <c r="F114" i="25"/>
  <c r="H114" i="25" s="1"/>
  <c r="I114" i="25" s="1"/>
  <c r="I94" i="25" s="1"/>
  <c r="F110" i="25"/>
  <c r="H110" i="25" s="1"/>
  <c r="I110" i="25" s="1"/>
  <c r="I95" i="25" s="1"/>
  <c r="H88" i="25"/>
  <c r="H89" i="25" s="1"/>
  <c r="H91" i="25" s="1"/>
  <c r="I43" i="25"/>
  <c r="F106" i="25"/>
  <c r="H106" i="25" s="1"/>
  <c r="I106" i="25" s="1"/>
  <c r="I97" i="25" s="1"/>
  <c r="I25" i="25"/>
  <c r="I41" i="25" s="1"/>
  <c r="I121" i="26"/>
  <c r="F114" i="26"/>
  <c r="H114" i="26" s="1"/>
  <c r="I114" i="26" s="1"/>
  <c r="I94" i="26" s="1"/>
  <c r="F110" i="26"/>
  <c r="H110" i="26" s="1"/>
  <c r="I110" i="26" s="1"/>
  <c r="I95" i="26" s="1"/>
  <c r="H88" i="26"/>
  <c r="H89" i="26" s="1"/>
  <c r="H91" i="26" s="1"/>
  <c r="I43" i="26"/>
  <c r="F106" i="26"/>
  <c r="H106" i="26" s="1"/>
  <c r="I106" i="26" s="1"/>
  <c r="I97" i="26" s="1"/>
  <c r="I25" i="26"/>
  <c r="I41" i="26" s="1"/>
  <c r="I44" i="26" s="1"/>
  <c r="I46" i="26" s="1"/>
  <c r="F114" i="27"/>
  <c r="H114" i="27" s="1"/>
  <c r="I114" i="27"/>
  <c r="I94" i="27" s="1"/>
  <c r="F110" i="27"/>
  <c r="H110" i="27" s="1"/>
  <c r="I110" i="27" s="1"/>
  <c r="I95" i="27" s="1"/>
  <c r="H88" i="27"/>
  <c r="H89" i="27" s="1"/>
  <c r="H91" i="27" s="1"/>
  <c r="I43" i="27"/>
  <c r="I25" i="27"/>
  <c r="F106" i="27"/>
  <c r="H106" i="27" s="1"/>
  <c r="I106" i="27" s="1"/>
  <c r="I97" i="27" s="1"/>
  <c r="I190" i="29"/>
  <c r="F114" i="29"/>
  <c r="H114" i="29" s="1"/>
  <c r="I114" i="29" s="1"/>
  <c r="I94" i="29" s="1"/>
  <c r="F110" i="29"/>
  <c r="H110" i="29" s="1"/>
  <c r="I110" i="29" s="1"/>
  <c r="I95" i="29" s="1"/>
  <c r="H88" i="29"/>
  <c r="H89" i="29" s="1"/>
  <c r="H91" i="29" s="1"/>
  <c r="I43" i="29"/>
  <c r="I44" i="29" s="1"/>
  <c r="I46" i="29" s="1"/>
  <c r="F106" i="29"/>
  <c r="H106" i="29" s="1"/>
  <c r="I106" i="29" s="1"/>
  <c r="I97" i="29" s="1"/>
  <c r="I25" i="29"/>
  <c r="H88" i="30"/>
  <c r="H89" i="30" s="1"/>
  <c r="H91" i="30"/>
  <c r="I43" i="30"/>
  <c r="I25" i="30"/>
  <c r="I41" i="30" s="1"/>
  <c r="F106" i="30"/>
  <c r="H106" i="30" s="1"/>
  <c r="I106" i="30" s="1"/>
  <c r="I97" i="30" s="1"/>
  <c r="I43" i="31"/>
  <c r="I44" i="31" s="1"/>
  <c r="F106" i="31"/>
  <c r="H106" i="31" s="1"/>
  <c r="I25" i="31"/>
  <c r="E20" i="3"/>
  <c r="I44" i="17" l="1"/>
  <c r="F114" i="18"/>
  <c r="H114" i="18" s="1"/>
  <c r="I114" i="18"/>
  <c r="I94" i="18" s="1"/>
  <c r="F110" i="30"/>
  <c r="H110" i="30" s="1"/>
  <c r="I110" i="30"/>
  <c r="I95" i="30" s="1"/>
  <c r="F114" i="30"/>
  <c r="H114" i="30" s="1"/>
  <c r="I114" i="30"/>
  <c r="I94" i="30" s="1"/>
  <c r="I102" i="30" s="1"/>
  <c r="I106" i="22"/>
  <c r="I97" i="22" s="1"/>
  <c r="I102" i="22" s="1"/>
  <c r="I106" i="31"/>
  <c r="I97" i="31" s="1"/>
  <c r="H44" i="13"/>
  <c r="I44" i="15"/>
  <c r="I46" i="15" s="1"/>
  <c r="I44" i="20"/>
  <c r="I46" i="20" s="1"/>
  <c r="I44" i="21"/>
  <c r="I44" i="25"/>
  <c r="I46" i="25"/>
  <c r="H44" i="22"/>
  <c r="I193" i="22"/>
  <c r="H38" i="22"/>
  <c r="H44" i="26"/>
  <c r="I193" i="26"/>
  <c r="H38" i="26"/>
  <c r="H44" i="29"/>
  <c r="H38" i="29"/>
  <c r="I193" i="29"/>
  <c r="I46" i="31"/>
  <c r="I102" i="13"/>
  <c r="H94" i="13"/>
  <c r="H97" i="13"/>
  <c r="I143" i="13"/>
  <c r="I130" i="13"/>
  <c r="H39" i="13"/>
  <c r="H41" i="13"/>
  <c r="H42" i="13"/>
  <c r="H45" i="13"/>
  <c r="H40" i="13"/>
  <c r="I59" i="13"/>
  <c r="I60" i="13"/>
  <c r="I64" i="13"/>
  <c r="I73" i="13"/>
  <c r="I74" i="13"/>
  <c r="I77" i="13"/>
  <c r="I83" i="13"/>
  <c r="I71" i="13"/>
  <c r="I62" i="13"/>
  <c r="I70" i="13"/>
  <c r="I75" i="13"/>
  <c r="I84" i="13"/>
  <c r="I88" i="13"/>
  <c r="I89" i="13" s="1"/>
  <c r="H96" i="13"/>
  <c r="H98" i="13"/>
  <c r="H99" i="13"/>
  <c r="H100" i="13"/>
  <c r="H101" i="13"/>
  <c r="I58" i="13"/>
  <c r="I61" i="13"/>
  <c r="I65" i="13"/>
  <c r="I72" i="13"/>
  <c r="I76" i="13"/>
  <c r="I82" i="13"/>
  <c r="I173" i="13"/>
  <c r="I63" i="13"/>
  <c r="A132" i="13"/>
  <c r="A145" i="13"/>
  <c r="H95" i="13"/>
  <c r="H43" i="13"/>
  <c r="I193" i="13"/>
  <c r="H38" i="13"/>
  <c r="H46" i="13" s="1"/>
  <c r="I102" i="15"/>
  <c r="I143" i="15"/>
  <c r="I130" i="15"/>
  <c r="I102" i="16"/>
  <c r="I143" i="16"/>
  <c r="I130" i="16"/>
  <c r="I44" i="16"/>
  <c r="I46" i="16" s="1"/>
  <c r="I190" i="17"/>
  <c r="I102" i="17"/>
  <c r="I143" i="17"/>
  <c r="I130" i="17"/>
  <c r="I102" i="18"/>
  <c r="I130" i="18"/>
  <c r="I143" i="18"/>
  <c r="I44" i="18"/>
  <c r="I46" i="18" s="1"/>
  <c r="H94" i="19"/>
  <c r="I102" i="19"/>
  <c r="H98" i="19"/>
  <c r="I58" i="19"/>
  <c r="I59" i="19"/>
  <c r="I60" i="19"/>
  <c r="I61" i="19"/>
  <c r="I62" i="19"/>
  <c r="I63" i="19"/>
  <c r="I64" i="19"/>
  <c r="I65" i="19"/>
  <c r="I70" i="19"/>
  <c r="I71" i="19"/>
  <c r="I72" i="19"/>
  <c r="I73" i="19"/>
  <c r="I74" i="19"/>
  <c r="I75" i="19"/>
  <c r="I76" i="19"/>
  <c r="I84" i="19"/>
  <c r="H101" i="19"/>
  <c r="A132" i="19"/>
  <c r="I173" i="19"/>
  <c r="I193" i="19"/>
  <c r="I77" i="19"/>
  <c r="I82" i="19"/>
  <c r="I83" i="19"/>
  <c r="I88" i="19"/>
  <c r="I89" i="19" s="1"/>
  <c r="H96" i="19"/>
  <c r="H99" i="19"/>
  <c r="H100" i="19"/>
  <c r="A145" i="19"/>
  <c r="H39" i="19"/>
  <c r="H40" i="19"/>
  <c r="H41" i="19"/>
  <c r="H42" i="19"/>
  <c r="H45" i="19"/>
  <c r="H97" i="19"/>
  <c r="I143" i="19"/>
  <c r="I130" i="19"/>
  <c r="H95" i="19"/>
  <c r="H43" i="19"/>
  <c r="H44" i="19"/>
  <c r="I102" i="20"/>
  <c r="I143" i="20"/>
  <c r="I130" i="20"/>
  <c r="I102" i="21"/>
  <c r="I130" i="21"/>
  <c r="I143" i="21"/>
  <c r="H94" i="22"/>
  <c r="H101" i="22"/>
  <c r="I58" i="22"/>
  <c r="I59" i="22"/>
  <c r="I60" i="22"/>
  <c r="I61" i="22"/>
  <c r="I62" i="22"/>
  <c r="I63" i="22"/>
  <c r="I64" i="22"/>
  <c r="I65" i="22"/>
  <c r="I70" i="22"/>
  <c r="I71" i="22"/>
  <c r="I72" i="22"/>
  <c r="I73" i="22"/>
  <c r="I74" i="22"/>
  <c r="I75" i="22"/>
  <c r="I76" i="22"/>
  <c r="I77" i="22"/>
  <c r="I82" i="22"/>
  <c r="I83" i="22"/>
  <c r="I84" i="22"/>
  <c r="I88" i="22"/>
  <c r="I89" i="22" s="1"/>
  <c r="H96" i="22"/>
  <c r="H98" i="22"/>
  <c r="H99" i="22"/>
  <c r="H100" i="22"/>
  <c r="A132" i="22"/>
  <c r="A145" i="22"/>
  <c r="I173" i="22"/>
  <c r="H39" i="22"/>
  <c r="H40" i="22"/>
  <c r="H41" i="22"/>
  <c r="H42" i="22"/>
  <c r="H45" i="22"/>
  <c r="H97" i="22"/>
  <c r="I143" i="22"/>
  <c r="I130" i="22"/>
  <c r="H95" i="22"/>
  <c r="H43" i="22"/>
  <c r="I102" i="23"/>
  <c r="I143" i="23"/>
  <c r="I130" i="23"/>
  <c r="I44" i="23"/>
  <c r="I46" i="23" s="1"/>
  <c r="I102" i="25"/>
  <c r="I58" i="25"/>
  <c r="I59" i="25"/>
  <c r="I60" i="25"/>
  <c r="I61" i="25"/>
  <c r="I62" i="25"/>
  <c r="I63" i="25"/>
  <c r="I64" i="25"/>
  <c r="I65" i="25"/>
  <c r="I70" i="25"/>
  <c r="I71" i="25"/>
  <c r="I72" i="25"/>
  <c r="I73" i="25"/>
  <c r="I74" i="25"/>
  <c r="I75" i="25"/>
  <c r="I76" i="25"/>
  <c r="I77" i="25"/>
  <c r="I82" i="25"/>
  <c r="I83" i="25"/>
  <c r="I84" i="25"/>
  <c r="I88" i="25"/>
  <c r="I89" i="25" s="1"/>
  <c r="A145" i="25"/>
  <c r="I173" i="25"/>
  <c r="I193" i="25"/>
  <c r="H96" i="25"/>
  <c r="H98" i="25"/>
  <c r="H99" i="25"/>
  <c r="H100" i="25"/>
  <c r="H101" i="25"/>
  <c r="A132" i="25"/>
  <c r="H39" i="25"/>
  <c r="H40" i="25"/>
  <c r="H41" i="25"/>
  <c r="H42" i="25"/>
  <c r="H45" i="25"/>
  <c r="H97" i="25"/>
  <c r="I130" i="25"/>
  <c r="I143" i="25"/>
  <c r="H95" i="25"/>
  <c r="H43" i="25"/>
  <c r="H44" i="25"/>
  <c r="I102" i="26"/>
  <c r="H94" i="26"/>
  <c r="H99" i="26"/>
  <c r="H100" i="26"/>
  <c r="H101" i="26"/>
  <c r="I58" i="26"/>
  <c r="I59" i="26"/>
  <c r="I60" i="26"/>
  <c r="I61" i="26"/>
  <c r="I64" i="26"/>
  <c r="I72" i="26"/>
  <c r="I73" i="26"/>
  <c r="I74" i="26"/>
  <c r="I75" i="26"/>
  <c r="I76" i="26"/>
  <c r="I77" i="26"/>
  <c r="I82" i="26"/>
  <c r="I85" i="26" s="1"/>
  <c r="I83" i="26"/>
  <c r="I84" i="26"/>
  <c r="I88" i="26"/>
  <c r="I89" i="26" s="1"/>
  <c r="H96" i="26"/>
  <c r="H98" i="26"/>
  <c r="I70" i="26"/>
  <c r="I63" i="26"/>
  <c r="A132" i="26"/>
  <c r="A145" i="26"/>
  <c r="I173" i="26"/>
  <c r="I62" i="26"/>
  <c r="I65" i="26"/>
  <c r="I71" i="26"/>
  <c r="H39" i="26"/>
  <c r="H40" i="26"/>
  <c r="H41" i="26"/>
  <c r="H42" i="26"/>
  <c r="H45" i="26"/>
  <c r="H97" i="26"/>
  <c r="I143" i="26"/>
  <c r="I130" i="26"/>
  <c r="H43" i="26"/>
  <c r="H95" i="26"/>
  <c r="I102" i="27"/>
  <c r="I143" i="27"/>
  <c r="I130" i="27"/>
  <c r="I44" i="27"/>
  <c r="I46" i="27" s="1"/>
  <c r="I102" i="29"/>
  <c r="H94" i="29"/>
  <c r="H98" i="29"/>
  <c r="H100" i="29"/>
  <c r="H101" i="29"/>
  <c r="I58" i="29"/>
  <c r="I60" i="29"/>
  <c r="I62" i="29"/>
  <c r="I64" i="29"/>
  <c r="I70" i="29"/>
  <c r="I72" i="29"/>
  <c r="I74" i="29"/>
  <c r="I75" i="29"/>
  <c r="I76" i="29"/>
  <c r="I77" i="29"/>
  <c r="I88" i="29"/>
  <c r="I89" i="29" s="1"/>
  <c r="A145" i="29"/>
  <c r="I59" i="29"/>
  <c r="I61" i="29"/>
  <c r="I63" i="29"/>
  <c r="I65" i="29"/>
  <c r="I71" i="29"/>
  <c r="I73" i="29"/>
  <c r="I82" i="29"/>
  <c r="I85" i="29" s="1"/>
  <c r="I83" i="29"/>
  <c r="I84" i="29"/>
  <c r="H96" i="29"/>
  <c r="H99" i="29"/>
  <c r="A132" i="29"/>
  <c r="I173" i="29"/>
  <c r="H39" i="29"/>
  <c r="H40" i="29"/>
  <c r="H41" i="29"/>
  <c r="H42" i="29"/>
  <c r="H45" i="29"/>
  <c r="H97" i="29"/>
  <c r="I143" i="29"/>
  <c r="I130" i="29"/>
  <c r="H95" i="29"/>
  <c r="H43" i="29"/>
  <c r="I143" i="30"/>
  <c r="I130" i="30"/>
  <c r="I44" i="30"/>
  <c r="I46" i="30" s="1"/>
  <c r="I100" i="11"/>
  <c r="I99" i="11"/>
  <c r="F9" i="3"/>
  <c r="F4" i="3"/>
  <c r="H4" i="3"/>
  <c r="H11" i="3"/>
  <c r="H9" i="3"/>
  <c r="H14" i="3"/>
  <c r="H2" i="3"/>
  <c r="F14" i="3"/>
  <c r="H17" i="3"/>
  <c r="H3" i="3"/>
  <c r="H10" i="3"/>
  <c r="F12" i="3"/>
  <c r="H12" i="3"/>
  <c r="H6" i="3"/>
  <c r="H16" i="3"/>
  <c r="H5" i="3"/>
  <c r="H13" i="3"/>
  <c r="H7" i="3"/>
  <c r="H18" i="3"/>
  <c r="H15" i="3"/>
  <c r="H8" i="3"/>
  <c r="I193" i="20" l="1"/>
  <c r="H38" i="20"/>
  <c r="I46" i="17"/>
  <c r="H44" i="17" s="1"/>
  <c r="H46" i="19"/>
  <c r="H38" i="25"/>
  <c r="H94" i="25"/>
  <c r="H102" i="25" s="1"/>
  <c r="H116" i="25" s="1"/>
  <c r="H46" i="22"/>
  <c r="H102" i="13"/>
  <c r="H116" i="13" s="1"/>
  <c r="I66" i="13"/>
  <c r="I78" i="13"/>
  <c r="I85" i="13"/>
  <c r="H102" i="19"/>
  <c r="I66" i="19"/>
  <c r="I78" i="19"/>
  <c r="I85" i="19"/>
  <c r="H44" i="20"/>
  <c r="H102" i="22"/>
  <c r="H116" i="22" s="1"/>
  <c r="I66" i="22"/>
  <c r="I78" i="22"/>
  <c r="I85" i="22"/>
  <c r="H46" i="25"/>
  <c r="I66" i="25"/>
  <c r="I85" i="25"/>
  <c r="I78" i="25"/>
  <c r="H46" i="26"/>
  <c r="I66" i="26"/>
  <c r="H102" i="26"/>
  <c r="I78" i="26"/>
  <c r="H46" i="29"/>
  <c r="H102" i="29"/>
  <c r="H116" i="29" s="1"/>
  <c r="I66" i="29"/>
  <c r="I78" i="29"/>
  <c r="I102" i="31"/>
  <c r="I175" i="31" s="1"/>
  <c r="I143" i="31"/>
  <c r="I130" i="31"/>
  <c r="H44" i="15"/>
  <c r="H95" i="15"/>
  <c r="I84" i="15"/>
  <c r="I71" i="15"/>
  <c r="I88" i="15"/>
  <c r="I89" i="15" s="1"/>
  <c r="I77" i="15"/>
  <c r="I72" i="15"/>
  <c r="A145" i="15"/>
  <c r="I70" i="15"/>
  <c r="I59" i="15"/>
  <c r="H41" i="15"/>
  <c r="H39" i="15"/>
  <c r="H45" i="15"/>
  <c r="H97" i="15"/>
  <c r="H94" i="15"/>
  <c r="I63" i="15"/>
  <c r="A132" i="15"/>
  <c r="H40" i="15"/>
  <c r="H98" i="15"/>
  <c r="I173" i="15"/>
  <c r="I75" i="15"/>
  <c r="I83" i="15"/>
  <c r="I76" i="15"/>
  <c r="I64" i="15"/>
  <c r="I58" i="15"/>
  <c r="I73" i="15"/>
  <c r="I61" i="15"/>
  <c r="I193" i="15"/>
  <c r="H43" i="15"/>
  <c r="H99" i="15"/>
  <c r="H101" i="15"/>
  <c r="I82" i="15"/>
  <c r="I85" i="15" s="1"/>
  <c r="I74" i="15"/>
  <c r="I62" i="15"/>
  <c r="I60" i="15"/>
  <c r="H96" i="15"/>
  <c r="I65" i="15"/>
  <c r="H100" i="15"/>
  <c r="H42" i="15"/>
  <c r="H38" i="15"/>
  <c r="H46" i="15" s="1"/>
  <c r="H97" i="16"/>
  <c r="H41" i="16"/>
  <c r="H40" i="16"/>
  <c r="H39" i="16"/>
  <c r="I88" i="16"/>
  <c r="I89" i="16" s="1"/>
  <c r="I83" i="16"/>
  <c r="I76" i="16"/>
  <c r="I74" i="16"/>
  <c r="I72" i="16"/>
  <c r="I70" i="16"/>
  <c r="I60" i="16"/>
  <c r="I173" i="16"/>
  <c r="A145" i="16"/>
  <c r="A132" i="16"/>
  <c r="I84" i="16"/>
  <c r="I82" i="16"/>
  <c r="I85" i="16" s="1"/>
  <c r="I73" i="16"/>
  <c r="I65" i="16"/>
  <c r="I64" i="16"/>
  <c r="I62" i="16"/>
  <c r="I58" i="16"/>
  <c r="H101" i="16"/>
  <c r="H100" i="16"/>
  <c r="H99" i="16"/>
  <c r="H98" i="16"/>
  <c r="H96" i="16"/>
  <c r="I77" i="16"/>
  <c r="I75" i="16"/>
  <c r="I71" i="16"/>
  <c r="I63" i="16"/>
  <c r="I61" i="16"/>
  <c r="I59" i="16"/>
  <c r="H45" i="16"/>
  <c r="H42" i="16"/>
  <c r="H94" i="16"/>
  <c r="H38" i="16"/>
  <c r="I193" i="16"/>
  <c r="H44" i="16"/>
  <c r="H43" i="16"/>
  <c r="H95" i="16"/>
  <c r="H44" i="18"/>
  <c r="H95" i="18"/>
  <c r="H97" i="18"/>
  <c r="H42" i="18"/>
  <c r="H39" i="18"/>
  <c r="I173" i="18"/>
  <c r="A132" i="18"/>
  <c r="I72" i="18"/>
  <c r="I88" i="18"/>
  <c r="I89" i="18" s="1"/>
  <c r="H96" i="18"/>
  <c r="I82" i="18"/>
  <c r="I74" i="18"/>
  <c r="H101" i="18"/>
  <c r="I76" i="18"/>
  <c r="I73" i="18"/>
  <c r="I64" i="18"/>
  <c r="I62" i="18"/>
  <c r="I60" i="18"/>
  <c r="H100" i="18"/>
  <c r="H98" i="18"/>
  <c r="I193" i="18"/>
  <c r="H38" i="18"/>
  <c r="H43" i="18"/>
  <c r="H45" i="18"/>
  <c r="H41" i="18"/>
  <c r="H40" i="18"/>
  <c r="I75" i="18"/>
  <c r="I65" i="18"/>
  <c r="A145" i="18"/>
  <c r="H99" i="18"/>
  <c r="I84" i="18"/>
  <c r="I77" i="18"/>
  <c r="I71" i="18"/>
  <c r="I83" i="18"/>
  <c r="I70" i="18"/>
  <c r="I78" i="18" s="1"/>
  <c r="I63" i="18"/>
  <c r="I61" i="18"/>
  <c r="I59" i="18"/>
  <c r="I58" i="18"/>
  <c r="H94" i="18"/>
  <c r="H102" i="18" s="1"/>
  <c r="H43" i="20"/>
  <c r="H95" i="20"/>
  <c r="I71" i="20"/>
  <c r="I84" i="20"/>
  <c r="H101" i="20"/>
  <c r="H39" i="20"/>
  <c r="H42" i="20"/>
  <c r="H97" i="20"/>
  <c r="H94" i="20"/>
  <c r="H98" i="20"/>
  <c r="H100" i="20"/>
  <c r="I58" i="20"/>
  <c r="I59" i="20"/>
  <c r="I60" i="20"/>
  <c r="I61" i="20"/>
  <c r="I62" i="20"/>
  <c r="I63" i="20"/>
  <c r="I64" i="20"/>
  <c r="I65" i="20"/>
  <c r="I70" i="20"/>
  <c r="I72" i="20"/>
  <c r="I73" i="20"/>
  <c r="I74" i="20"/>
  <c r="I75" i="20"/>
  <c r="I76" i="20"/>
  <c r="I77" i="20"/>
  <c r="I82" i="20"/>
  <c r="I85" i="20" s="1"/>
  <c r="I83" i="20"/>
  <c r="I88" i="20"/>
  <c r="I89" i="20" s="1"/>
  <c r="H99" i="20"/>
  <c r="A132" i="20"/>
  <c r="A145" i="20"/>
  <c r="I173" i="20"/>
  <c r="H96" i="20"/>
  <c r="H40" i="20"/>
  <c r="H41" i="20"/>
  <c r="H45" i="20"/>
  <c r="I46" i="21"/>
  <c r="H44" i="21" s="1"/>
  <c r="H44" i="27"/>
  <c r="H43" i="27"/>
  <c r="H95" i="27"/>
  <c r="H97" i="27"/>
  <c r="A132" i="27"/>
  <c r="I82" i="27"/>
  <c r="I75" i="27"/>
  <c r="I73" i="27"/>
  <c r="I71" i="27"/>
  <c r="I61" i="27"/>
  <c r="I59" i="27"/>
  <c r="H101" i="27"/>
  <c r="H100" i="27"/>
  <c r="H99" i="27"/>
  <c r="H98" i="27"/>
  <c r="H96" i="27"/>
  <c r="I88" i="27"/>
  <c r="I89" i="27" s="1"/>
  <c r="I84" i="27"/>
  <c r="I83" i="27"/>
  <c r="I77" i="27"/>
  <c r="I74" i="27"/>
  <c r="I70" i="27"/>
  <c r="I62" i="27"/>
  <c r="I58" i="27"/>
  <c r="I173" i="27"/>
  <c r="I76" i="27"/>
  <c r="I72" i="27"/>
  <c r="I65" i="27"/>
  <c r="I63" i="27"/>
  <c r="I60" i="27"/>
  <c r="A145" i="27"/>
  <c r="I64" i="27"/>
  <c r="H45" i="27"/>
  <c r="H42" i="27"/>
  <c r="H41" i="27"/>
  <c r="H40" i="27"/>
  <c r="H39" i="27"/>
  <c r="H94" i="27"/>
  <c r="H38" i="27"/>
  <c r="H46" i="27" s="1"/>
  <c r="I193" i="27"/>
  <c r="H43" i="30"/>
  <c r="I71" i="30"/>
  <c r="I65" i="30"/>
  <c r="I59" i="30"/>
  <c r="I63" i="30"/>
  <c r="A145" i="30"/>
  <c r="I83" i="30"/>
  <c r="I77" i="30"/>
  <c r="H96" i="30"/>
  <c r="I82" i="30"/>
  <c r="I73" i="30"/>
  <c r="H45" i="30"/>
  <c r="H101" i="30"/>
  <c r="H99" i="30"/>
  <c r="H42" i="30"/>
  <c r="H39" i="30"/>
  <c r="I193" i="30"/>
  <c r="H95" i="30"/>
  <c r="I84" i="30"/>
  <c r="I61" i="30"/>
  <c r="I58" i="30"/>
  <c r="I173" i="30"/>
  <c r="I64" i="30"/>
  <c r="I88" i="30"/>
  <c r="I89" i="30" s="1"/>
  <c r="I76" i="30"/>
  <c r="H41" i="30"/>
  <c r="H100" i="30"/>
  <c r="H98" i="30"/>
  <c r="H94" i="30"/>
  <c r="H44" i="30"/>
  <c r="H97" i="30"/>
  <c r="I74" i="30"/>
  <c r="I75" i="30"/>
  <c r="I62" i="30"/>
  <c r="I60" i="30"/>
  <c r="A132" i="30"/>
  <c r="I70" i="30"/>
  <c r="H40" i="30"/>
  <c r="I72" i="30"/>
  <c r="H38" i="30"/>
  <c r="H46" i="30" s="1"/>
  <c r="H44" i="23"/>
  <c r="H43" i="23"/>
  <c r="H95" i="23"/>
  <c r="H97" i="23"/>
  <c r="H45" i="23"/>
  <c r="H42" i="23"/>
  <c r="H41" i="23"/>
  <c r="H40" i="23"/>
  <c r="H39" i="23"/>
  <c r="I173" i="23"/>
  <c r="A145" i="23"/>
  <c r="A132" i="23"/>
  <c r="H101" i="23"/>
  <c r="H100" i="23"/>
  <c r="H99" i="23"/>
  <c r="H98" i="23"/>
  <c r="H96" i="23"/>
  <c r="I88" i="23"/>
  <c r="I89" i="23" s="1"/>
  <c r="I84" i="23"/>
  <c r="I83" i="23"/>
  <c r="I82" i="23"/>
  <c r="I85" i="23" s="1"/>
  <c r="I77" i="23"/>
  <c r="I76" i="23"/>
  <c r="I75" i="23"/>
  <c r="I74" i="23"/>
  <c r="I73" i="23"/>
  <c r="I72" i="23"/>
  <c r="I71" i="23"/>
  <c r="I70" i="23"/>
  <c r="I78" i="23" s="1"/>
  <c r="I65" i="23"/>
  <c r="I64" i="23"/>
  <c r="I63" i="23"/>
  <c r="I62" i="23"/>
  <c r="I61" i="23"/>
  <c r="I60" i="23"/>
  <c r="I59" i="23"/>
  <c r="I58" i="23"/>
  <c r="I66" i="23" s="1"/>
  <c r="H94" i="23"/>
  <c r="H102" i="23" s="1"/>
  <c r="H38" i="23"/>
  <c r="H46" i="23" s="1"/>
  <c r="I193" i="23"/>
  <c r="H38" i="31"/>
  <c r="H41" i="31"/>
  <c r="H45" i="31"/>
  <c r="I58" i="31"/>
  <c r="I61" i="31"/>
  <c r="I64" i="31"/>
  <c r="I65" i="31"/>
  <c r="I71" i="31"/>
  <c r="I73" i="31"/>
  <c r="I75" i="31"/>
  <c r="I77" i="31"/>
  <c r="I83" i="31"/>
  <c r="I88" i="31"/>
  <c r="I89" i="31" s="1"/>
  <c r="I173" i="31"/>
  <c r="H100" i="31"/>
  <c r="I193" i="31"/>
  <c r="H44" i="31"/>
  <c r="H95" i="31"/>
  <c r="H98" i="31"/>
  <c r="H43" i="31"/>
  <c r="H94" i="31"/>
  <c r="H101" i="31"/>
  <c r="I59" i="31"/>
  <c r="I62" i="31"/>
  <c r="I63" i="31"/>
  <c r="I70" i="31"/>
  <c r="I78" i="31" s="1"/>
  <c r="I72" i="31"/>
  <c r="I74" i="31"/>
  <c r="I76" i="31"/>
  <c r="I82" i="31"/>
  <c r="I84" i="31"/>
  <c r="A132" i="31"/>
  <c r="A145" i="31"/>
  <c r="H96" i="31"/>
  <c r="H99" i="31"/>
  <c r="I60" i="31"/>
  <c r="H39" i="31"/>
  <c r="H40" i="31"/>
  <c r="H42" i="31"/>
  <c r="H97" i="31"/>
  <c r="G132" i="13"/>
  <c r="I175" i="13"/>
  <c r="G145" i="13"/>
  <c r="F145" i="13"/>
  <c r="F132" i="13"/>
  <c r="G132" i="15"/>
  <c r="I175" i="15"/>
  <c r="G145" i="15"/>
  <c r="G132" i="16"/>
  <c r="G145" i="16"/>
  <c r="I175" i="16"/>
  <c r="F132" i="16"/>
  <c r="F145" i="16"/>
  <c r="G132" i="17"/>
  <c r="I175" i="17"/>
  <c r="G145" i="17"/>
  <c r="G145" i="18"/>
  <c r="G132" i="18"/>
  <c r="I175" i="18"/>
  <c r="G132" i="19"/>
  <c r="G145" i="19"/>
  <c r="I175" i="19"/>
  <c r="C132" i="19"/>
  <c r="I174" i="19"/>
  <c r="I91" i="19"/>
  <c r="I116" i="19" s="1"/>
  <c r="A161" i="19" s="1"/>
  <c r="C145" i="19"/>
  <c r="D132" i="19"/>
  <c r="D145" i="19"/>
  <c r="I176" i="19"/>
  <c r="E132" i="19"/>
  <c r="E145" i="19"/>
  <c r="F145" i="19"/>
  <c r="F132" i="19"/>
  <c r="G145" i="20"/>
  <c r="I175" i="20"/>
  <c r="G132" i="20"/>
  <c r="G132" i="21"/>
  <c r="G145" i="21"/>
  <c r="I175" i="21"/>
  <c r="G132" i="22"/>
  <c r="G145" i="22"/>
  <c r="I175" i="22"/>
  <c r="C145" i="22"/>
  <c r="I174" i="22"/>
  <c r="D132" i="22"/>
  <c r="D145" i="22"/>
  <c r="E132" i="22"/>
  <c r="E145" i="22"/>
  <c r="F132" i="22"/>
  <c r="F145" i="22"/>
  <c r="I176" i="22"/>
  <c r="G132" i="23"/>
  <c r="G145" i="23"/>
  <c r="I175" i="23"/>
  <c r="D132" i="23"/>
  <c r="D145" i="23"/>
  <c r="F132" i="23"/>
  <c r="F145" i="23"/>
  <c r="I175" i="25"/>
  <c r="G145" i="25"/>
  <c r="G132" i="25"/>
  <c r="F145" i="25"/>
  <c r="F132" i="25"/>
  <c r="G132" i="26"/>
  <c r="G145" i="26"/>
  <c r="I175" i="26"/>
  <c r="I91" i="26"/>
  <c r="I116" i="26" s="1"/>
  <c r="A161" i="26" s="1"/>
  <c r="C132" i="26"/>
  <c r="C145" i="26"/>
  <c r="I174" i="26"/>
  <c r="E132" i="26"/>
  <c r="E145" i="26"/>
  <c r="F132" i="26"/>
  <c r="F145" i="26"/>
  <c r="D132" i="26"/>
  <c r="D145" i="26"/>
  <c r="G132" i="27"/>
  <c r="G145" i="27"/>
  <c r="I175" i="27"/>
  <c r="G145" i="29"/>
  <c r="I175" i="29"/>
  <c r="G132" i="29"/>
  <c r="I91" i="29"/>
  <c r="I116" i="29" s="1"/>
  <c r="A161" i="29" s="1"/>
  <c r="I174" i="29"/>
  <c r="C132" i="29"/>
  <c r="C145" i="29"/>
  <c r="D132" i="29"/>
  <c r="D145" i="29"/>
  <c r="F145" i="29"/>
  <c r="F132" i="29"/>
  <c r="E145" i="29"/>
  <c r="E132" i="29"/>
  <c r="G132" i="30"/>
  <c r="G145" i="30"/>
  <c r="I175" i="30"/>
  <c r="H116" i="19" l="1"/>
  <c r="F132" i="18"/>
  <c r="F145" i="18"/>
  <c r="I66" i="18"/>
  <c r="I91" i="18" s="1"/>
  <c r="I116" i="18" s="1"/>
  <c r="A161" i="18" s="1"/>
  <c r="H97" i="17"/>
  <c r="A145" i="17"/>
  <c r="H101" i="17"/>
  <c r="I74" i="17"/>
  <c r="I70" i="17"/>
  <c r="H96" i="17"/>
  <c r="I84" i="17"/>
  <c r="I82" i="17"/>
  <c r="I64" i="17"/>
  <c r="I58" i="17"/>
  <c r="H41" i="17"/>
  <c r="H39" i="17"/>
  <c r="I77" i="17"/>
  <c r="I75" i="17"/>
  <c r="I73" i="17"/>
  <c r="I71" i="17"/>
  <c r="I65" i="17"/>
  <c r="I62" i="17"/>
  <c r="I59" i="17"/>
  <c r="H100" i="17"/>
  <c r="H98" i="17"/>
  <c r="H45" i="17"/>
  <c r="H99" i="17"/>
  <c r="H94" i="17"/>
  <c r="H95" i="17"/>
  <c r="I173" i="17"/>
  <c r="A132" i="17"/>
  <c r="I76" i="17"/>
  <c r="I72" i="17"/>
  <c r="I63" i="17"/>
  <c r="I60" i="17"/>
  <c r="I88" i="17"/>
  <c r="I89" i="17" s="1"/>
  <c r="I83" i="17"/>
  <c r="I61" i="17"/>
  <c r="H42" i="17"/>
  <c r="H40" i="17"/>
  <c r="H38" i="17"/>
  <c r="I193" i="17"/>
  <c r="H43" i="17"/>
  <c r="C132" i="18"/>
  <c r="C145" i="18"/>
  <c r="I66" i="20"/>
  <c r="H46" i="20"/>
  <c r="I91" i="22"/>
  <c r="I116" i="22" s="1"/>
  <c r="A161" i="22" s="1"/>
  <c r="C132" i="22"/>
  <c r="H132" i="22" s="1"/>
  <c r="I132" i="22" s="1"/>
  <c r="H116" i="26"/>
  <c r="I176" i="26"/>
  <c r="I176" i="29"/>
  <c r="I85" i="31"/>
  <c r="H102" i="27"/>
  <c r="H116" i="27" s="1"/>
  <c r="G132" i="31"/>
  <c r="G145" i="31"/>
  <c r="H116" i="23"/>
  <c r="C132" i="13"/>
  <c r="I174" i="13"/>
  <c r="I176" i="13" s="1"/>
  <c r="I91" i="13"/>
  <c r="I116" i="13" s="1"/>
  <c r="A161" i="13" s="1"/>
  <c r="C145" i="13"/>
  <c r="D145" i="13"/>
  <c r="D132" i="13"/>
  <c r="E145" i="13"/>
  <c r="E132" i="13"/>
  <c r="I78" i="15"/>
  <c r="I66" i="15"/>
  <c r="H102" i="15"/>
  <c r="H116" i="15" s="1"/>
  <c r="I78" i="16"/>
  <c r="H46" i="16"/>
  <c r="I66" i="16"/>
  <c r="H102" i="16"/>
  <c r="H46" i="18"/>
  <c r="H116" i="18" s="1"/>
  <c r="I85" i="18"/>
  <c r="H102" i="20"/>
  <c r="I78" i="20"/>
  <c r="I91" i="25"/>
  <c r="I116" i="25" s="1"/>
  <c r="A161" i="25" s="1"/>
  <c r="I174" i="25"/>
  <c r="I176" i="25" s="1"/>
  <c r="C145" i="25"/>
  <c r="C132" i="25"/>
  <c r="E145" i="25"/>
  <c r="E132" i="25"/>
  <c r="D145" i="25"/>
  <c r="D132" i="25"/>
  <c r="I85" i="27"/>
  <c r="E132" i="27" s="1"/>
  <c r="I78" i="27"/>
  <c r="D132" i="27" s="1"/>
  <c r="I66" i="27"/>
  <c r="C132" i="27" s="1"/>
  <c r="I85" i="30"/>
  <c r="H102" i="30"/>
  <c r="H116" i="30" s="1"/>
  <c r="I78" i="30"/>
  <c r="I66" i="30"/>
  <c r="H46" i="31"/>
  <c r="H102" i="31"/>
  <c r="H116" i="31" s="1"/>
  <c r="I66" i="31"/>
  <c r="F145" i="15"/>
  <c r="F132" i="15"/>
  <c r="D132" i="15"/>
  <c r="D145" i="15"/>
  <c r="I91" i="15"/>
  <c r="I116" i="15" s="1"/>
  <c r="A161" i="15" s="1"/>
  <c r="C132" i="15"/>
  <c r="C145" i="15"/>
  <c r="I174" i="15"/>
  <c r="I176" i="15" s="1"/>
  <c r="E145" i="15"/>
  <c r="E132" i="15"/>
  <c r="E132" i="16"/>
  <c r="E145" i="16"/>
  <c r="D132" i="18"/>
  <c r="D145" i="18"/>
  <c r="C132" i="20"/>
  <c r="C145" i="20"/>
  <c r="E145" i="20"/>
  <c r="E132" i="20"/>
  <c r="F145" i="20"/>
  <c r="F132" i="20"/>
  <c r="H43" i="21"/>
  <c r="H97" i="21"/>
  <c r="H42" i="21"/>
  <c r="H39" i="21"/>
  <c r="I173" i="21"/>
  <c r="H96" i="21"/>
  <c r="I84" i="21"/>
  <c r="I82" i="21"/>
  <c r="I76" i="21"/>
  <c r="I74" i="21"/>
  <c r="I72" i="21"/>
  <c r="I70" i="21"/>
  <c r="I64" i="21"/>
  <c r="I62" i="21"/>
  <c r="H100" i="21"/>
  <c r="H38" i="21"/>
  <c r="I193" i="21"/>
  <c r="H45" i="21"/>
  <c r="H41" i="21"/>
  <c r="H40" i="21"/>
  <c r="A145" i="21"/>
  <c r="A132" i="21"/>
  <c r="I88" i="21"/>
  <c r="I89" i="21" s="1"/>
  <c r="I83" i="21"/>
  <c r="I77" i="21"/>
  <c r="I75" i="21"/>
  <c r="I73" i="21"/>
  <c r="I71" i="21"/>
  <c r="I65" i="21"/>
  <c r="I63" i="21"/>
  <c r="I61" i="21"/>
  <c r="I60" i="21"/>
  <c r="I59" i="21"/>
  <c r="I58" i="21"/>
  <c r="I66" i="21" s="1"/>
  <c r="H98" i="21"/>
  <c r="H101" i="21"/>
  <c r="H99" i="21"/>
  <c r="H94" i="21"/>
  <c r="H95" i="21"/>
  <c r="E145" i="27"/>
  <c r="F132" i="27"/>
  <c r="F145" i="27"/>
  <c r="D145" i="27"/>
  <c r="C145" i="27"/>
  <c r="H145" i="27" s="1"/>
  <c r="I145" i="27" s="1"/>
  <c r="I174" i="27"/>
  <c r="I176" i="27" s="1"/>
  <c r="I91" i="27"/>
  <c r="I116" i="27" s="1"/>
  <c r="A161" i="27" s="1"/>
  <c r="F132" i="30"/>
  <c r="F145" i="30"/>
  <c r="E132" i="23"/>
  <c r="E145" i="23"/>
  <c r="I91" i="23"/>
  <c r="I116" i="23" s="1"/>
  <c r="A161" i="23" s="1"/>
  <c r="C132" i="23"/>
  <c r="H132" i="23" s="1"/>
  <c r="I132" i="23" s="1"/>
  <c r="C145" i="23"/>
  <c r="H145" i="23" s="1"/>
  <c r="I145" i="23" s="1"/>
  <c r="I174" i="23"/>
  <c r="I176" i="23" s="1"/>
  <c r="F145" i="31"/>
  <c r="F132" i="31"/>
  <c r="H145" i="29"/>
  <c r="I145" i="29" s="1"/>
  <c r="D132" i="31"/>
  <c r="D145" i="31"/>
  <c r="H132" i="19"/>
  <c r="I132" i="19" s="1"/>
  <c r="H145" i="19"/>
  <c r="I145" i="19" s="1"/>
  <c r="H145" i="22"/>
  <c r="I145" i="22" s="1"/>
  <c r="H132" i="26"/>
  <c r="I132" i="26" s="1"/>
  <c r="H145" i="26"/>
  <c r="I145" i="26" s="1"/>
  <c r="H132" i="29"/>
  <c r="I132" i="29" s="1"/>
  <c r="G12" i="3"/>
  <c r="G9" i="3"/>
  <c r="G4" i="3"/>
  <c r="G14" i="3"/>
  <c r="I2" i="3"/>
  <c r="H145" i="13" l="1"/>
  <c r="I145" i="13" s="1"/>
  <c r="H132" i="13"/>
  <c r="I132" i="13" s="1"/>
  <c r="I174" i="18"/>
  <c r="I176" i="18" s="1"/>
  <c r="F132" i="17"/>
  <c r="F145" i="17"/>
  <c r="I78" i="17"/>
  <c r="I85" i="17"/>
  <c r="I66" i="17"/>
  <c r="H102" i="17"/>
  <c r="H46" i="17"/>
  <c r="H116" i="17" s="1"/>
  <c r="H116" i="20"/>
  <c r="H102" i="21"/>
  <c r="H145" i="25"/>
  <c r="I145" i="25" s="1"/>
  <c r="H132" i="25"/>
  <c r="I132" i="25" s="1"/>
  <c r="E132" i="31"/>
  <c r="E145" i="31"/>
  <c r="I91" i="31"/>
  <c r="I116" i="31" s="1"/>
  <c r="A161" i="31" s="1"/>
  <c r="I174" i="31"/>
  <c r="I176" i="31" s="1"/>
  <c r="H132" i="27"/>
  <c r="I132" i="27" s="1"/>
  <c r="H116" i="16"/>
  <c r="H132" i="15"/>
  <c r="I132" i="15" s="1"/>
  <c r="H145" i="15"/>
  <c r="I145" i="15" s="1"/>
  <c r="D145" i="16"/>
  <c r="D132" i="16"/>
  <c r="I91" i="16"/>
  <c r="I116" i="16" s="1"/>
  <c r="A161" i="16" s="1"/>
  <c r="C145" i="16"/>
  <c r="H145" i="16" s="1"/>
  <c r="I145" i="16" s="1"/>
  <c r="I174" i="16"/>
  <c r="I176" i="16" s="1"/>
  <c r="C132" i="16"/>
  <c r="H132" i="16" s="1"/>
  <c r="I132" i="16" s="1"/>
  <c r="E145" i="18"/>
  <c r="H145" i="18" s="1"/>
  <c r="I145" i="18" s="1"/>
  <c r="E132" i="18"/>
  <c r="H132" i="18" s="1"/>
  <c r="I132" i="18" s="1"/>
  <c r="I174" i="20"/>
  <c r="I176" i="20" s="1"/>
  <c r="I91" i="20"/>
  <c r="I116" i="20" s="1"/>
  <c r="A161" i="20" s="1"/>
  <c r="D145" i="20"/>
  <c r="H145" i="20" s="1"/>
  <c r="I145" i="20" s="1"/>
  <c r="H135" i="20" s="1"/>
  <c r="D132" i="20"/>
  <c r="H132" i="20" s="1"/>
  <c r="I132" i="20" s="1"/>
  <c r="I85" i="21"/>
  <c r="H46" i="21"/>
  <c r="I78" i="21"/>
  <c r="E145" i="30"/>
  <c r="E132" i="30"/>
  <c r="D132" i="30"/>
  <c r="D145" i="30"/>
  <c r="I91" i="30"/>
  <c r="I116" i="30" s="1"/>
  <c r="A161" i="30" s="1"/>
  <c r="C132" i="30"/>
  <c r="I174" i="30"/>
  <c r="I176" i="30" s="1"/>
  <c r="C145" i="30"/>
  <c r="C145" i="31"/>
  <c r="C132" i="31"/>
  <c r="F132" i="21"/>
  <c r="F145" i="21"/>
  <c r="C132" i="21"/>
  <c r="C145" i="21"/>
  <c r="H145" i="30"/>
  <c r="I145" i="30" s="1"/>
  <c r="H132" i="30"/>
  <c r="I132" i="30" s="1"/>
  <c r="G143" i="13"/>
  <c r="H126" i="23"/>
  <c r="H124" i="23"/>
  <c r="H125" i="23"/>
  <c r="H121" i="23"/>
  <c r="G130" i="23"/>
  <c r="H122" i="23"/>
  <c r="H120" i="23"/>
  <c r="H136" i="23"/>
  <c r="G143" i="23"/>
  <c r="H135" i="23"/>
  <c r="H135" i="29"/>
  <c r="G143" i="29"/>
  <c r="H136" i="29"/>
  <c r="H125" i="19"/>
  <c r="H124" i="19"/>
  <c r="H122" i="19"/>
  <c r="G130" i="19"/>
  <c r="I121" i="19" s="1"/>
  <c r="H126" i="19"/>
  <c r="H120" i="19"/>
  <c r="H123" i="19"/>
  <c r="H135" i="19"/>
  <c r="G143" i="19"/>
  <c r="H136" i="19"/>
  <c r="G130" i="22"/>
  <c r="I121" i="22" s="1"/>
  <c r="H126" i="22"/>
  <c r="H125" i="22"/>
  <c r="H124" i="22"/>
  <c r="H123" i="22"/>
  <c r="H122" i="22"/>
  <c r="H120" i="22"/>
  <c r="G143" i="22"/>
  <c r="H136" i="22"/>
  <c r="H135" i="22"/>
  <c r="H121" i="26"/>
  <c r="H125" i="26"/>
  <c r="H122" i="26"/>
  <c r="G130" i="26"/>
  <c r="H126" i="26"/>
  <c r="H124" i="26"/>
  <c r="H120" i="26"/>
  <c r="H136" i="26"/>
  <c r="H135" i="26"/>
  <c r="G143" i="26"/>
  <c r="H135" i="27"/>
  <c r="H136" i="27"/>
  <c r="G143" i="27"/>
  <c r="H120" i="29"/>
  <c r="G130" i="29"/>
  <c r="I121" i="29" s="1"/>
  <c r="H125" i="29"/>
  <c r="H124" i="29"/>
  <c r="H122" i="29"/>
  <c r="H123" i="29"/>
  <c r="H126" i="29"/>
  <c r="H137" i="26" l="1"/>
  <c r="I141" i="13"/>
  <c r="H140" i="13"/>
  <c r="H141" i="13" s="1"/>
  <c r="H136" i="13"/>
  <c r="H135" i="13"/>
  <c r="H137" i="13" s="1"/>
  <c r="H122" i="13"/>
  <c r="H124" i="13"/>
  <c r="H120" i="13"/>
  <c r="H126" i="13"/>
  <c r="H125" i="13"/>
  <c r="G130" i="13"/>
  <c r="H121" i="13"/>
  <c r="D145" i="17"/>
  <c r="D132" i="17"/>
  <c r="E145" i="17"/>
  <c r="E132" i="17"/>
  <c r="I174" i="17"/>
  <c r="I176" i="17" s="1"/>
  <c r="C145" i="17"/>
  <c r="H145" i="17" s="1"/>
  <c r="I145" i="17" s="1"/>
  <c r="C132" i="17"/>
  <c r="H132" i="17" s="1"/>
  <c r="I132" i="17" s="1"/>
  <c r="I91" i="17"/>
  <c r="I116" i="17" s="1"/>
  <c r="A161" i="17" s="1"/>
  <c r="H116" i="21"/>
  <c r="G143" i="25"/>
  <c r="H136" i="25"/>
  <c r="H135" i="25"/>
  <c r="H137" i="25" s="1"/>
  <c r="G130" i="25"/>
  <c r="H123" i="25" s="1"/>
  <c r="H127" i="25" s="1"/>
  <c r="H122" i="25"/>
  <c r="H124" i="25"/>
  <c r="H120" i="25"/>
  <c r="H125" i="25"/>
  <c r="H126" i="25"/>
  <c r="H121" i="25"/>
  <c r="H145" i="31"/>
  <c r="I145" i="31" s="1"/>
  <c r="H132" i="31"/>
  <c r="I132" i="31" s="1"/>
  <c r="G130" i="27"/>
  <c r="H125" i="27"/>
  <c r="H124" i="27"/>
  <c r="H122" i="27"/>
  <c r="H120" i="27"/>
  <c r="H126" i="27"/>
  <c r="H121" i="19"/>
  <c r="H127" i="19" s="1"/>
  <c r="I127" i="19"/>
  <c r="I179" i="19" s="1"/>
  <c r="H121" i="22"/>
  <c r="H127" i="22" s="1"/>
  <c r="I127" i="22"/>
  <c r="I179" i="22" s="1"/>
  <c r="H123" i="23"/>
  <c r="H127" i="23" s="1"/>
  <c r="I127" i="23"/>
  <c r="I179" i="23" s="1"/>
  <c r="I190" i="23"/>
  <c r="F8" i="3" s="1"/>
  <c r="G8" i="3" s="1"/>
  <c r="I127" i="25"/>
  <c r="I179" i="25" s="1"/>
  <c r="I190" i="25"/>
  <c r="F7" i="3" s="1"/>
  <c r="G7" i="3" s="1"/>
  <c r="H123" i="26"/>
  <c r="H127" i="26" s="1"/>
  <c r="I127" i="26"/>
  <c r="I179" i="26" s="1"/>
  <c r="I190" i="26"/>
  <c r="F6" i="3" s="1"/>
  <c r="G6" i="3" s="1"/>
  <c r="H121" i="29"/>
  <c r="H127" i="29" s="1"/>
  <c r="I127" i="29"/>
  <c r="I179" i="29" s="1"/>
  <c r="I121" i="27"/>
  <c r="H123" i="27"/>
  <c r="I190" i="27"/>
  <c r="F5" i="3" s="1"/>
  <c r="G5" i="3" s="1"/>
  <c r="H135" i="16"/>
  <c r="G143" i="16"/>
  <c r="H136" i="16"/>
  <c r="H122" i="16"/>
  <c r="H124" i="16"/>
  <c r="G130" i="16"/>
  <c r="H126" i="16"/>
  <c r="H137" i="22"/>
  <c r="H126" i="15"/>
  <c r="H124" i="15"/>
  <c r="H120" i="15"/>
  <c r="G130" i="15"/>
  <c r="H125" i="15"/>
  <c r="H122" i="15"/>
  <c r="H121" i="15"/>
  <c r="H136" i="15"/>
  <c r="H135" i="15"/>
  <c r="H137" i="15" s="1"/>
  <c r="G143" i="15"/>
  <c r="H121" i="16"/>
  <c r="H120" i="16"/>
  <c r="H125" i="16"/>
  <c r="H136" i="18"/>
  <c r="H135" i="18"/>
  <c r="G143" i="18"/>
  <c r="H125" i="18"/>
  <c r="H126" i="18"/>
  <c r="H122" i="18"/>
  <c r="G130" i="18"/>
  <c r="H124" i="18"/>
  <c r="H120" i="18"/>
  <c r="H121" i="18"/>
  <c r="G143" i="20"/>
  <c r="H136" i="20"/>
  <c r="H125" i="20"/>
  <c r="H124" i="20"/>
  <c r="H122" i="20"/>
  <c r="H120" i="20"/>
  <c r="G130" i="20"/>
  <c r="H126" i="20"/>
  <c r="H121" i="20"/>
  <c r="E132" i="21"/>
  <c r="E145" i="21"/>
  <c r="D145" i="21"/>
  <c r="H145" i="21" s="1"/>
  <c r="I145" i="21" s="1"/>
  <c r="D132" i="21"/>
  <c r="H132" i="21" s="1"/>
  <c r="I132" i="21" s="1"/>
  <c r="I174" i="21"/>
  <c r="I176" i="21" s="1"/>
  <c r="I91" i="21"/>
  <c r="I116" i="21" s="1"/>
  <c r="A161" i="21" s="1"/>
  <c r="H137" i="29"/>
  <c r="H136" i="21"/>
  <c r="G143" i="21"/>
  <c r="H135" i="21"/>
  <c r="H137" i="21" s="1"/>
  <c r="H135" i="30"/>
  <c r="H136" i="30"/>
  <c r="G143" i="30"/>
  <c r="H120" i="30"/>
  <c r="H126" i="30"/>
  <c r="H121" i="30"/>
  <c r="H122" i="30"/>
  <c r="H124" i="30"/>
  <c r="H125" i="30"/>
  <c r="G130" i="30"/>
  <c r="H137" i="23"/>
  <c r="H140" i="23"/>
  <c r="H141" i="23" s="1"/>
  <c r="I141" i="23"/>
  <c r="H137" i="27"/>
  <c r="H140" i="29"/>
  <c r="H141" i="29" s="1"/>
  <c r="I141" i="29"/>
  <c r="H137" i="20"/>
  <c r="I181" i="13"/>
  <c r="I141" i="19"/>
  <c r="H140" i="19"/>
  <c r="H141" i="19" s="1"/>
  <c r="H137" i="19"/>
  <c r="H140" i="22"/>
  <c r="H141" i="22" s="1"/>
  <c r="I141" i="22"/>
  <c r="H140" i="26"/>
  <c r="H141" i="26" s="1"/>
  <c r="I141" i="26"/>
  <c r="I141" i="27"/>
  <c r="H140" i="27"/>
  <c r="H141" i="27" s="1"/>
  <c r="I8" i="3"/>
  <c r="I9" i="3"/>
  <c r="I10" i="3"/>
  <c r="I11" i="3"/>
  <c r="I12" i="3"/>
  <c r="I13" i="3"/>
  <c r="I14" i="3"/>
  <c r="I15" i="3"/>
  <c r="I16" i="3"/>
  <c r="I17" i="3"/>
  <c r="I18" i="3"/>
  <c r="I7" i="3"/>
  <c r="I6" i="3"/>
  <c r="I5" i="3"/>
  <c r="I4" i="3"/>
  <c r="I3" i="3"/>
  <c r="I20" i="3" l="1"/>
  <c r="H123" i="13"/>
  <c r="H127" i="13" s="1"/>
  <c r="H147" i="13" s="1"/>
  <c r="I190" i="13"/>
  <c r="F17" i="3" s="1"/>
  <c r="G17" i="3" s="1"/>
  <c r="I127" i="13"/>
  <c r="H137" i="16"/>
  <c r="G143" i="17"/>
  <c r="H136" i="17"/>
  <c r="H135" i="17"/>
  <c r="H137" i="17" s="1"/>
  <c r="H123" i="17"/>
  <c r="H120" i="17"/>
  <c r="H122" i="17"/>
  <c r="H125" i="17"/>
  <c r="G130" i="17"/>
  <c r="I121" i="17" s="1"/>
  <c r="H126" i="17"/>
  <c r="H124" i="17"/>
  <c r="H137" i="18"/>
  <c r="H126" i="21"/>
  <c r="G130" i="21"/>
  <c r="H121" i="21"/>
  <c r="I141" i="25"/>
  <c r="H140" i="25"/>
  <c r="H141" i="25" s="1"/>
  <c r="H147" i="23"/>
  <c r="H147" i="25"/>
  <c r="H136" i="31"/>
  <c r="G143" i="31"/>
  <c r="H135" i="31"/>
  <c r="H120" i="31"/>
  <c r="H122" i="31"/>
  <c r="G130" i="31"/>
  <c r="H126" i="31"/>
  <c r="H125" i="31"/>
  <c r="H124" i="31"/>
  <c r="H121" i="31"/>
  <c r="H121" i="27"/>
  <c r="I127" i="27"/>
  <c r="H127" i="27"/>
  <c r="H147" i="27" s="1"/>
  <c r="H123" i="15"/>
  <c r="I127" i="15"/>
  <c r="I179" i="15" s="1"/>
  <c r="I190" i="15"/>
  <c r="F16" i="3" s="1"/>
  <c r="G16" i="3" s="1"/>
  <c r="H123" i="16"/>
  <c r="H127" i="16" s="1"/>
  <c r="I190" i="16"/>
  <c r="F15" i="3" s="1"/>
  <c r="G15" i="3" s="1"/>
  <c r="I127" i="16"/>
  <c r="I179" i="16" s="1"/>
  <c r="H123" i="18"/>
  <c r="H127" i="18" s="1"/>
  <c r="I127" i="18"/>
  <c r="I190" i="18"/>
  <c r="F13" i="3" s="1"/>
  <c r="G13" i="3" s="1"/>
  <c r="H123" i="20"/>
  <c r="I190" i="20"/>
  <c r="F11" i="3" s="1"/>
  <c r="G11" i="3" s="1"/>
  <c r="I127" i="20"/>
  <c r="H147" i="26"/>
  <c r="H123" i="30"/>
  <c r="I190" i="30"/>
  <c r="F3" i="3" s="1"/>
  <c r="G3" i="3" s="1"/>
  <c r="I127" i="30"/>
  <c r="I179" i="30" s="1"/>
  <c r="I141" i="15"/>
  <c r="H140" i="15"/>
  <c r="H141" i="15" s="1"/>
  <c r="H140" i="16"/>
  <c r="H141" i="16" s="1"/>
  <c r="I141" i="16"/>
  <c r="H127" i="20"/>
  <c r="H147" i="22"/>
  <c r="H127" i="15"/>
  <c r="H147" i="15" s="1"/>
  <c r="I141" i="18"/>
  <c r="H140" i="18"/>
  <c r="H141" i="18" s="1"/>
  <c r="I141" i="20"/>
  <c r="I181" i="20" s="1"/>
  <c r="H140" i="20"/>
  <c r="H141" i="20" s="1"/>
  <c r="H122" i="21"/>
  <c r="H120" i="21"/>
  <c r="H124" i="21"/>
  <c r="H125" i="21"/>
  <c r="H127" i="30"/>
  <c r="H140" i="21"/>
  <c r="H141" i="21" s="1"/>
  <c r="I141" i="21"/>
  <c r="H147" i="19"/>
  <c r="H140" i="30"/>
  <c r="H141" i="30" s="1"/>
  <c r="I141" i="30"/>
  <c r="H137" i="30"/>
  <c r="H147" i="30" s="1"/>
  <c r="I181" i="23"/>
  <c r="I182" i="23" s="1"/>
  <c r="I147" i="23"/>
  <c r="C161" i="23" s="1"/>
  <c r="D161" i="23" s="1"/>
  <c r="H147" i="29"/>
  <c r="I147" i="29"/>
  <c r="C161" i="29" s="1"/>
  <c r="D161" i="29" s="1"/>
  <c r="I181" i="29"/>
  <c r="I182" i="29" s="1"/>
  <c r="I181" i="18"/>
  <c r="I147" i="19"/>
  <c r="C161" i="19" s="1"/>
  <c r="D161" i="19" s="1"/>
  <c r="I181" i="19"/>
  <c r="I147" i="22"/>
  <c r="C161" i="22" s="1"/>
  <c r="D161" i="22" s="1"/>
  <c r="I181" i="22"/>
  <c r="I147" i="26"/>
  <c r="C161" i="26" s="1"/>
  <c r="D161" i="26" s="1"/>
  <c r="I181" i="26"/>
  <c r="I181" i="27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H137" i="31" l="1"/>
  <c r="I179" i="13"/>
  <c r="I182" i="13" s="1"/>
  <c r="I147" i="13"/>
  <c r="C161" i="13" s="1"/>
  <c r="D161" i="13" s="1"/>
  <c r="H147" i="16"/>
  <c r="I179" i="18"/>
  <c r="I182" i="18" s="1"/>
  <c r="I147" i="18"/>
  <c r="C161" i="18" s="1"/>
  <c r="D161" i="18" s="1"/>
  <c r="H147" i="18"/>
  <c r="I141" i="17"/>
  <c r="I181" i="17" s="1"/>
  <c r="H140" i="17"/>
  <c r="H141" i="17" s="1"/>
  <c r="H121" i="17"/>
  <c r="H127" i="17" s="1"/>
  <c r="H147" i="17" s="1"/>
  <c r="I127" i="17"/>
  <c r="H147" i="20"/>
  <c r="H123" i="21"/>
  <c r="H127" i="21" s="1"/>
  <c r="H147" i="21" s="1"/>
  <c r="I127" i="21"/>
  <c r="I190" i="21"/>
  <c r="F10" i="3" s="1"/>
  <c r="G10" i="3" s="1"/>
  <c r="I147" i="25"/>
  <c r="C161" i="25" s="1"/>
  <c r="D161" i="25" s="1"/>
  <c r="I181" i="25"/>
  <c r="I182" i="25" s="1"/>
  <c r="H123" i="31"/>
  <c r="H127" i="31" s="1"/>
  <c r="I127" i="31"/>
  <c r="I190" i="31"/>
  <c r="F2" i="3" s="1"/>
  <c r="G2" i="3" s="1"/>
  <c r="H140" i="31"/>
  <c r="H141" i="31" s="1"/>
  <c r="I141" i="31"/>
  <c r="I181" i="31" s="1"/>
  <c r="I179" i="27"/>
  <c r="I147" i="27"/>
  <c r="C161" i="27" s="1"/>
  <c r="D161" i="27" s="1"/>
  <c r="I179" i="20"/>
  <c r="I182" i="20" s="1"/>
  <c r="I147" i="20"/>
  <c r="C161" i="20" s="1"/>
  <c r="D161" i="20" s="1"/>
  <c r="I147" i="15"/>
  <c r="C161" i="15" s="1"/>
  <c r="D161" i="15" s="1"/>
  <c r="I181" i="15"/>
  <c r="I147" i="16"/>
  <c r="C161" i="16" s="1"/>
  <c r="D161" i="16" s="1"/>
  <c r="I181" i="16"/>
  <c r="I182" i="16" s="1"/>
  <c r="H153" i="29"/>
  <c r="H155" i="29"/>
  <c r="H154" i="29"/>
  <c r="H152" i="29"/>
  <c r="I181" i="21"/>
  <c r="I181" i="30"/>
  <c r="I182" i="30" s="1"/>
  <c r="I147" i="30"/>
  <c r="C161" i="30" s="1"/>
  <c r="D161" i="30" s="1"/>
  <c r="H153" i="16"/>
  <c r="H154" i="23"/>
  <c r="H155" i="23"/>
  <c r="H152" i="23"/>
  <c r="H153" i="23"/>
  <c r="I182" i="15"/>
  <c r="H154" i="19"/>
  <c r="H153" i="19"/>
  <c r="H152" i="19"/>
  <c r="H155" i="19"/>
  <c r="I182" i="19"/>
  <c r="H155" i="22"/>
  <c r="H154" i="22"/>
  <c r="H153" i="22"/>
  <c r="H152" i="22"/>
  <c r="I182" i="22"/>
  <c r="H154" i="26"/>
  <c r="H153" i="26"/>
  <c r="H152" i="26"/>
  <c r="H155" i="26"/>
  <c r="I182" i="26"/>
  <c r="I182" i="27"/>
  <c r="I42" i="11"/>
  <c r="I25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F106" i="11"/>
  <c r="H106" i="11" s="1"/>
  <c r="F114" i="11"/>
  <c r="H114" i="11" s="1"/>
  <c r="I114" i="11" s="1"/>
  <c r="I94" i="11" s="1"/>
  <c r="H154" i="20" l="1"/>
  <c r="H155" i="20"/>
  <c r="H153" i="20"/>
  <c r="H152" i="20"/>
  <c r="H154" i="15"/>
  <c r="H153" i="15"/>
  <c r="H152" i="15"/>
  <c r="H155" i="15"/>
  <c r="H151" i="16"/>
  <c r="H154" i="16"/>
  <c r="H155" i="16"/>
  <c r="H154" i="13"/>
  <c r="H153" i="13"/>
  <c r="H151" i="13"/>
  <c r="H155" i="13"/>
  <c r="H152" i="18"/>
  <c r="H155" i="18"/>
  <c r="H154" i="18"/>
  <c r="H153" i="18"/>
  <c r="I147" i="17"/>
  <c r="C161" i="17" s="1"/>
  <c r="D161" i="17" s="1"/>
  <c r="I179" i="17"/>
  <c r="I182" i="17" s="1"/>
  <c r="I179" i="21"/>
  <c r="I182" i="21" s="1"/>
  <c r="I147" i="21"/>
  <c r="C161" i="21" s="1"/>
  <c r="D161" i="21" s="1"/>
  <c r="H155" i="25"/>
  <c r="H154" i="25"/>
  <c r="H153" i="25"/>
  <c r="H152" i="25"/>
  <c r="H147" i="31"/>
  <c r="I179" i="31"/>
  <c r="I182" i="31" s="1"/>
  <c r="I147" i="31"/>
  <c r="C161" i="31" s="1"/>
  <c r="D161" i="31" s="1"/>
  <c r="H154" i="27"/>
  <c r="H152" i="27"/>
  <c r="H155" i="27"/>
  <c r="H153" i="27"/>
  <c r="I156" i="16"/>
  <c r="H152" i="16"/>
  <c r="H156" i="16" s="1"/>
  <c r="H169" i="16" s="1"/>
  <c r="H151" i="29"/>
  <c r="H156" i="29" s="1"/>
  <c r="H169" i="29" s="1"/>
  <c r="I156" i="29"/>
  <c r="I44" i="11"/>
  <c r="I46" i="11" s="1"/>
  <c r="I77" i="11" s="1"/>
  <c r="H155" i="30"/>
  <c r="H154" i="30"/>
  <c r="H153" i="30"/>
  <c r="H152" i="30"/>
  <c r="I156" i="23"/>
  <c r="H151" i="23"/>
  <c r="H156" i="23" s="1"/>
  <c r="H169" i="23" s="1"/>
  <c r="I156" i="15"/>
  <c r="H151" i="15"/>
  <c r="H156" i="15" s="1"/>
  <c r="H169" i="15" s="1"/>
  <c r="H151" i="19"/>
  <c r="H156" i="19" s="1"/>
  <c r="H169" i="19" s="1"/>
  <c r="I156" i="19"/>
  <c r="I156" i="20"/>
  <c r="H151" i="20"/>
  <c r="H156" i="20" s="1"/>
  <c r="H169" i="20" s="1"/>
  <c r="H151" i="22"/>
  <c r="H156" i="22" s="1"/>
  <c r="H169" i="22" s="1"/>
  <c r="I156" i="22"/>
  <c r="H151" i="26"/>
  <c r="H156" i="26" s="1"/>
  <c r="H169" i="26" s="1"/>
  <c r="I156" i="26"/>
  <c r="I106" i="11"/>
  <c r="I97" i="11" s="1"/>
  <c r="I102" i="11" s="1"/>
  <c r="I156" i="13" l="1"/>
  <c r="H152" i="13"/>
  <c r="H156" i="13" s="1"/>
  <c r="H169" i="13" s="1"/>
  <c r="H151" i="18"/>
  <c r="H156" i="18" s="1"/>
  <c r="H169" i="18" s="1"/>
  <c r="I156" i="18"/>
  <c r="H153" i="17"/>
  <c r="H154" i="17"/>
  <c r="H155" i="17"/>
  <c r="H152" i="17"/>
  <c r="H155" i="21"/>
  <c r="H152" i="21"/>
  <c r="H154" i="21"/>
  <c r="H153" i="21"/>
  <c r="H151" i="25"/>
  <c r="H156" i="25" s="1"/>
  <c r="H169" i="25" s="1"/>
  <c r="I156" i="25"/>
  <c r="H152" i="31"/>
  <c r="H154" i="31"/>
  <c r="H151" i="31"/>
  <c r="H151" i="27"/>
  <c r="H156" i="27" s="1"/>
  <c r="H169" i="27" s="1"/>
  <c r="I156" i="27"/>
  <c r="I169" i="16"/>
  <c r="I185" i="16"/>
  <c r="I186" i="16"/>
  <c r="G196" i="16" s="1"/>
  <c r="I169" i="29"/>
  <c r="I185" i="29"/>
  <c r="I186" i="29"/>
  <c r="G196" i="29" s="1"/>
  <c r="H153" i="31"/>
  <c r="H151" i="30"/>
  <c r="H156" i="30" s="1"/>
  <c r="H169" i="30" s="1"/>
  <c r="I156" i="30"/>
  <c r="I186" i="23"/>
  <c r="G196" i="23" s="1"/>
  <c r="I169" i="23"/>
  <c r="I185" i="23"/>
  <c r="I185" i="15"/>
  <c r="I186" i="15"/>
  <c r="G196" i="15" s="1"/>
  <c r="I169" i="15"/>
  <c r="I169" i="19"/>
  <c r="I185" i="19"/>
  <c r="I186" i="19"/>
  <c r="G196" i="19" s="1"/>
  <c r="I169" i="20"/>
  <c r="I185" i="20"/>
  <c r="I186" i="20"/>
  <c r="G196" i="20" s="1"/>
  <c r="I169" i="22"/>
  <c r="I185" i="22"/>
  <c r="I186" i="22"/>
  <c r="G196" i="22" s="1"/>
  <c r="I185" i="26"/>
  <c r="I186" i="26"/>
  <c r="G196" i="26" s="1"/>
  <c r="I169" i="26"/>
  <c r="I130" i="1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I186" i="13" l="1"/>
  <c r="G196" i="13" s="1"/>
  <c r="I185" i="13"/>
  <c r="I169" i="13"/>
  <c r="H185" i="16"/>
  <c r="H186" i="16" s="1"/>
  <c r="H181" i="16"/>
  <c r="H180" i="16"/>
  <c r="I196" i="16"/>
  <c r="J15" i="3" s="1"/>
  <c r="K15" i="3" s="1"/>
  <c r="H173" i="16"/>
  <c r="H174" i="16"/>
  <c r="H175" i="16"/>
  <c r="H179" i="16"/>
  <c r="I169" i="18"/>
  <c r="I185" i="18"/>
  <c r="I186" i="18"/>
  <c r="G196" i="18" s="1"/>
  <c r="I156" i="17"/>
  <c r="H151" i="17"/>
  <c r="H156" i="17" s="1"/>
  <c r="H169" i="17" s="1"/>
  <c r="H151" i="21"/>
  <c r="H156" i="21" s="1"/>
  <c r="H169" i="21" s="1"/>
  <c r="I156" i="21"/>
  <c r="I169" i="25"/>
  <c r="I185" i="25"/>
  <c r="I186" i="25"/>
  <c r="G196" i="25" s="1"/>
  <c r="H155" i="31"/>
  <c r="H156" i="31" s="1"/>
  <c r="H169" i="31" s="1"/>
  <c r="I156" i="31"/>
  <c r="I169" i="27"/>
  <c r="I185" i="27"/>
  <c r="I186" i="27"/>
  <c r="G196" i="27" s="1"/>
  <c r="H185" i="29"/>
  <c r="H186" i="29" s="1"/>
  <c r="H173" i="29"/>
  <c r="H179" i="29"/>
  <c r="H180" i="29"/>
  <c r="I196" i="29"/>
  <c r="J4" i="3" s="1"/>
  <c r="K4" i="3" s="1"/>
  <c r="H175" i="29"/>
  <c r="H181" i="29"/>
  <c r="H174" i="29"/>
  <c r="I186" i="30"/>
  <c r="G196" i="30" s="1"/>
  <c r="I185" i="30"/>
  <c r="I169" i="30"/>
  <c r="H185" i="23"/>
  <c r="H186" i="23" s="1"/>
  <c r="H174" i="23"/>
  <c r="H180" i="23"/>
  <c r="H173" i="23"/>
  <c r="H179" i="23"/>
  <c r="I196" i="23"/>
  <c r="J8" i="3" s="1"/>
  <c r="K8" i="3" s="1"/>
  <c r="H175" i="23"/>
  <c r="H181" i="23"/>
  <c r="H173" i="15"/>
  <c r="H179" i="15"/>
  <c r="H175" i="15"/>
  <c r="H174" i="15"/>
  <c r="H180" i="15"/>
  <c r="I196" i="15"/>
  <c r="J16" i="3" s="1"/>
  <c r="K16" i="3" s="1"/>
  <c r="H181" i="15"/>
  <c r="H185" i="15"/>
  <c r="H186" i="15" s="1"/>
  <c r="H173" i="19"/>
  <c r="H179" i="19"/>
  <c r="H180" i="19"/>
  <c r="I196" i="19"/>
  <c r="J12" i="3" s="1"/>
  <c r="K12" i="3" s="1"/>
  <c r="H175" i="19"/>
  <c r="H174" i="19"/>
  <c r="H181" i="19"/>
  <c r="H185" i="19"/>
  <c r="H186" i="19" s="1"/>
  <c r="H173" i="20"/>
  <c r="H179" i="20"/>
  <c r="H180" i="20"/>
  <c r="I196" i="20"/>
  <c r="J11" i="3" s="1"/>
  <c r="K11" i="3" s="1"/>
  <c r="H175" i="20"/>
  <c r="H174" i="20"/>
  <c r="H181" i="20"/>
  <c r="H185" i="20"/>
  <c r="H186" i="20" s="1"/>
  <c r="H173" i="22"/>
  <c r="H175" i="22"/>
  <c r="H174" i="22"/>
  <c r="H179" i="22"/>
  <c r="H180" i="22"/>
  <c r="I196" i="22"/>
  <c r="J9" i="3" s="1"/>
  <c r="K9" i="3" s="1"/>
  <c r="H181" i="22"/>
  <c r="H185" i="22"/>
  <c r="H186" i="22" s="1"/>
  <c r="H180" i="26"/>
  <c r="I196" i="26"/>
  <c r="J6" i="3" s="1"/>
  <c r="K6" i="3" s="1"/>
  <c r="H179" i="26"/>
  <c r="H175" i="26"/>
  <c r="H173" i="26"/>
  <c r="H174" i="26"/>
  <c r="H181" i="26"/>
  <c r="H185" i="26"/>
  <c r="H186" i="26" s="1"/>
  <c r="H46" i="11"/>
  <c r="H102" i="11"/>
  <c r="I85" i="11"/>
  <c r="E145" i="11" s="1"/>
  <c r="I78" i="11"/>
  <c r="D145" i="11" s="1"/>
  <c r="I66" i="11"/>
  <c r="F145" i="11"/>
  <c r="H185" i="27" l="1"/>
  <c r="H186" i="27" s="1"/>
  <c r="H182" i="16"/>
  <c r="H185" i="18"/>
  <c r="H186" i="18" s="1"/>
  <c r="H181" i="13"/>
  <c r="I196" i="13"/>
  <c r="J17" i="3" s="1"/>
  <c r="K17" i="3" s="1"/>
  <c r="H180" i="13"/>
  <c r="H173" i="13"/>
  <c r="H175" i="13"/>
  <c r="H174" i="13"/>
  <c r="H179" i="13"/>
  <c r="H185" i="13"/>
  <c r="H186" i="13" s="1"/>
  <c r="H176" i="16"/>
  <c r="H174" i="18"/>
  <c r="H179" i="18"/>
  <c r="H173" i="18"/>
  <c r="H180" i="18"/>
  <c r="I196" i="18"/>
  <c r="J13" i="3" s="1"/>
  <c r="K13" i="3" s="1"/>
  <c r="H175" i="18"/>
  <c r="H176" i="18" s="1"/>
  <c r="H181" i="18"/>
  <c r="I185" i="17"/>
  <c r="I186" i="17"/>
  <c r="G196" i="17" s="1"/>
  <c r="I169" i="17"/>
  <c r="I186" i="21"/>
  <c r="G196" i="21" s="1"/>
  <c r="I185" i="21"/>
  <c r="I169" i="21"/>
  <c r="H185" i="25"/>
  <c r="H186" i="25" s="1"/>
  <c r="H179" i="25"/>
  <c r="H180" i="25"/>
  <c r="I196" i="25"/>
  <c r="J7" i="3" s="1"/>
  <c r="K7" i="3" s="1"/>
  <c r="H175" i="25"/>
  <c r="H174" i="25"/>
  <c r="H181" i="25"/>
  <c r="H173" i="25"/>
  <c r="H176" i="25" s="1"/>
  <c r="I169" i="31"/>
  <c r="I185" i="31"/>
  <c r="I186" i="31"/>
  <c r="G196" i="31" s="1"/>
  <c r="H173" i="27"/>
  <c r="H174" i="27"/>
  <c r="H179" i="27"/>
  <c r="H180" i="27"/>
  <c r="I196" i="27"/>
  <c r="J5" i="3" s="1"/>
  <c r="K5" i="3" s="1"/>
  <c r="H175" i="27"/>
  <c r="H181" i="27"/>
  <c r="H182" i="29"/>
  <c r="H176" i="29"/>
  <c r="H185" i="30"/>
  <c r="H186" i="30" s="1"/>
  <c r="H181" i="30"/>
  <c r="H175" i="30"/>
  <c r="I196" i="30"/>
  <c r="J3" i="3" s="1"/>
  <c r="K3" i="3" s="1"/>
  <c r="H179" i="30"/>
  <c r="H173" i="30"/>
  <c r="H174" i="30"/>
  <c r="H180" i="30"/>
  <c r="H182" i="22"/>
  <c r="H182" i="23"/>
  <c r="H176" i="23"/>
  <c r="H182" i="26"/>
  <c r="H182" i="15"/>
  <c r="H176" i="15"/>
  <c r="H176" i="19"/>
  <c r="H182" i="19"/>
  <c r="H176" i="20"/>
  <c r="H182" i="20"/>
  <c r="H176" i="22"/>
  <c r="H176" i="26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85" i="21" l="1"/>
  <c r="H186" i="21" s="1"/>
  <c r="H182" i="13"/>
  <c r="H176" i="27"/>
  <c r="H182" i="18"/>
  <c r="H185" i="31"/>
  <c r="H186" i="31" s="1"/>
  <c r="H182" i="27"/>
  <c r="H176" i="13"/>
  <c r="H174" i="17"/>
  <c r="H180" i="17"/>
  <c r="I196" i="17"/>
  <c r="J14" i="3" s="1"/>
  <c r="K14" i="3" s="1"/>
  <c r="H181" i="17"/>
  <c r="H175" i="17"/>
  <c r="H173" i="17"/>
  <c r="H179" i="17"/>
  <c r="H185" i="17"/>
  <c r="H186" i="17" s="1"/>
  <c r="H179" i="21"/>
  <c r="H175" i="21"/>
  <c r="H181" i="21"/>
  <c r="H173" i="21"/>
  <c r="I196" i="21"/>
  <c r="J10" i="3" s="1"/>
  <c r="K10" i="3" s="1"/>
  <c r="H180" i="21"/>
  <c r="H174" i="21"/>
  <c r="H182" i="21"/>
  <c r="H182" i="25"/>
  <c r="H173" i="31"/>
  <c r="H179" i="31"/>
  <c r="I196" i="31"/>
  <c r="J2" i="3" s="1"/>
  <c r="K2" i="3" s="1"/>
  <c r="H180" i="31"/>
  <c r="H175" i="31"/>
  <c r="H174" i="31"/>
  <c r="H181" i="31"/>
  <c r="H176" i="30"/>
  <c r="H182" i="30"/>
  <c r="H132" i="11"/>
  <c r="I132" i="11" s="1"/>
  <c r="H135" i="11"/>
  <c r="H136" i="11"/>
  <c r="I141" i="11"/>
  <c r="H182" i="17" l="1"/>
  <c r="H182" i="31"/>
  <c r="H176" i="21"/>
  <c r="H176" i="31"/>
  <c r="H176" i="17"/>
  <c r="H120" i="11"/>
  <c r="H125" i="11"/>
  <c r="H122" i="11"/>
  <c r="H126" i="11"/>
  <c r="G130" i="11"/>
  <c r="H137" i="11"/>
  <c r="H124" i="11"/>
  <c r="I181" i="11"/>
  <c r="I121" i="11" l="1"/>
  <c r="H121" i="11" s="1"/>
  <c r="I190" i="11" l="1"/>
  <c r="F18" i="3" s="1"/>
  <c r="G18" i="3" s="1"/>
  <c r="G20" i="3" s="1"/>
  <c r="I127" i="11"/>
  <c r="H123" i="11"/>
  <c r="H127" i="11" s="1"/>
  <c r="H147" i="11" s="1"/>
  <c r="I179" i="11" l="1"/>
  <c r="I182" i="11" s="1"/>
  <c r="I147" i="11"/>
  <c r="C161" i="11" s="1"/>
  <c r="D161" i="11" s="1"/>
  <c r="H152" i="11" l="1"/>
  <c r="H155" i="11"/>
  <c r="H153" i="11"/>
  <c r="H151" i="11"/>
  <c r="H154" i="11" l="1"/>
  <c r="H156" i="11" s="1"/>
  <c r="H169" i="11" s="1"/>
  <c r="I156" i="11"/>
  <c r="I185" i="11" l="1"/>
  <c r="I169" i="11"/>
  <c r="I186" i="11"/>
  <c r="G196" i="11" s="1"/>
  <c r="I196" i="11"/>
  <c r="J18" i="3" s="1"/>
  <c r="K18" i="3" s="1"/>
  <c r="K22" i="3" s="1"/>
  <c r="K20" i="3" s="1"/>
  <c r="H179" i="11" l="1"/>
  <c r="H175" i="11"/>
  <c r="H181" i="11"/>
  <c r="H185" i="11"/>
  <c r="H186" i="11" s="1"/>
  <c r="H180" i="11"/>
  <c r="H173" i="11"/>
  <c r="H174" i="11"/>
  <c r="H176" i="1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F1538AFD-2995-41F8-B79F-230E62F6C1C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B6D13E54-93F9-4F0B-AD0E-8BFDB58B8725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8B8D5A67-AF0A-4118-9FEB-311F929D45F6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505D2F20-9EE0-4DE0-B27A-7E38C1E4A807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3F82E821-6309-4EF9-A0EA-D14B8B1A2F2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A70AA029-2B11-412E-BCFE-44EB80E32D64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6B08D7F5-E219-4208-8323-3BFDCBAAC39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B4C23AC3-31DF-42ED-86F3-861F2885974D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A367337-20FC-4461-80D1-2ABBD0DB1AED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EA78BF50-9935-46F2-9D96-BD5B81F58B0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8CA29495-0BEA-4914-BA0C-751D7482C4CD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1EF920B3-8E7F-4C54-B115-11168D4BE212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D9F41B5C-6979-4FC2-80EF-456EC353AF2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F295A220-BAE5-49A6-8E33-B2555B91FFF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A292FAC4-4776-488A-A86C-1544412BFD03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72DEE616-57A7-4B80-8889-F149413B767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ACB15103-DF52-4B17-9715-291504FAC7B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59D41C45-1334-4C87-9892-E4F2DFAB0F0B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61934C3A-E290-4BC8-A82F-99146196BAA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6CB5FDAF-8B3A-40A5-A973-5DB77C41F1C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11EB1AD4-59DE-4873-9B6D-D419E3F81B02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6A4E7E3C-7F0E-483A-80BF-1D36F85494BE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C4FE90EE-0598-4E85-B0FC-C50FE8FEDD72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732D719F-7DDF-4B74-B10D-ED9636B5E069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7F7948DF-9483-4043-A386-90608BD14B5F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99DB22EE-9841-427F-8204-AE85C3086D5E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EC807F87-82D8-46DD-9C8B-C18FA778CF79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FF9E5AD1-9A8B-4E03-97C8-21FDB355435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64B9A590-7C8B-4919-A796-182E981B8EB9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DBB353D1-F5D7-4F68-85A5-711986A9B188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E45B19C1-0241-4AE2-AA8E-CC2812C0470A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D184BA6C-E46C-4004-93F4-4FB4DB89B59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1FBD6CB-81B7-4D51-AAC5-67B51F852406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1FF4C54-9761-4BBF-A6B0-EBFDA8988A2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1807A318-BB38-4A9C-95BC-04EFDB280D45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D2CF815E-A56F-425D-8C76-B9EBC2FC14C4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AA6ADB9D-3774-444C-8634-FAB363D24B5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EBCA466E-3942-467E-B784-7F926D03B9D6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92438F0C-74B9-42AD-9D15-22151EA095D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9E9FF6A-449D-4191-9684-1039FB37D93F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B1E08F32-B83B-46BA-BCD2-61BF977109A2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5A12DF8A-BE90-44AB-B6CF-D71B103275F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390DD333-A489-4BFD-82F6-9B7D8BE10CD5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1D0E27ED-4206-4B31-9C08-682E6DB2C0F9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848EBC3C-9F99-4908-9344-1025F9C12DB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91A69EE3-0EBA-45BA-9F3B-690D8652602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8A53A791-D9FF-430F-8778-826539089F9E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3792263-11B5-4827-9734-872C81E41C6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CC041C92-9211-4C66-AE83-5473CE17D97D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292F987-7D38-4F79-9986-A3B188313086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6DE3CD03-6EDC-4374-AD49-835636E163AA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7A482247-FCF3-45A4-B2A2-2F1C7F97998D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DE9EBCAA-A4BD-4D7C-9C74-C317B879F128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2992A6F3-0EB7-4F5E-B37D-2608351A3EED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30C1E5F9-69C2-4B2E-A809-F97369AFAAE5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1991F367-560E-4473-84B3-DE5EFB3417D8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B0BA3696-45FC-4E51-868D-87C5C933EDD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989447FD-BED9-4E3A-AEFA-38D62CD29D44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1715D08-BF2A-4F06-9ACF-4E6962480E26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99571B6E-7140-4914-AC3C-373224C8AB6F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EE2252BB-C582-4F76-8E66-219D757B834B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124C0708-53A9-4996-ACD3-959A72A91235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8A84FF14-F148-4178-879E-EBAF4E95418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77E79BFE-B08E-4F5F-B6B5-049F0F85E346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127F4D7F-21F1-4956-9E72-3DD414CBDAE8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31BFD22-06AA-4C56-9BC1-46D9C8375459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E9DEEE7A-CA54-4B37-A286-54747F54099B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C994117D-2A14-4B3C-A4B8-87D983CF92B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2CA561-8C59-4B98-8D69-E7A7D1AA217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C13761B-E053-4717-AE99-D9C2D29271ED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7EE74CC6-A3CB-4E44-ACD7-ECD35223D88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5A83702D-8FB1-403B-830F-B8DC4D8C188E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89CE7829-157B-4B7C-BBFA-DC50DF645A1D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319FDC51-C4C6-48E9-B0D8-9703FF5DD31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7B7FE2DC-23D8-4242-8377-82DDEAA19C4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9282FBB-6E65-4730-8E62-E6CF855F80BD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8BF3B00A-7912-49F8-B826-C8933C2B397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648E3C0-FFEE-469D-961F-552BCA736925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3E57920B-9E11-45B0-870D-78AA9FC1ADF4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95A68847-A710-429E-A075-9EE89BB74754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413BDA6-D9DB-4D66-9072-D09EF50F2B67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7F57BD38-25CF-422A-B1DC-086990638ACC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2812A3C-1CEB-4A10-872C-5ECEFEDB9154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7D0639EF-A62E-4409-9826-EB89DEE9AE6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686EAA33-FEEF-45A2-B652-556F216AAD5D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CB3A9279-DD0A-494C-A990-93C61257DE29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78371029-1B1F-4DF8-B8B1-227002A3A9E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FFEF021-0306-4FB3-9E41-33CB0EFD96C5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417C0078-98FF-4D9F-9E4D-9B536AA14B99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1927E476-9557-4413-96F0-AE7DB5CE8F85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58938C86-4950-436C-B82D-98B5C31CD388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9A410817-8D9A-4EBA-B11D-5E2085DBB20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CCE235F-B1F4-407D-B0A5-E488D513171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8C1DCFAB-28E3-45B3-A5B8-BB27AED3F14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CE1AC389-3222-4E56-BCBB-C0E06A71ADF4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3E62ACE7-45F5-46C6-9E45-1F344C9098D7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F475F3DA-3CFA-4BEA-8B2F-DBC00E64719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D4C81117-C90A-4EDD-BE59-7A2FC5F9189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A9BA240-6FD2-46F8-BC02-2E349FAE92A5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6A99646E-E51E-42F9-8F9F-E4360418CD0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D844A81A-8BA6-46FB-B0AE-2A62034299AF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B3ACC9A4-6C46-4CF0-A15B-E17F70D031F1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A4E77EA-7861-4452-A223-8926D30B3CD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744262BC-30C7-4777-A1C8-5DD061FE62ED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0D960E3-7C09-4079-8A8F-B4303EC1FEEE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A61E38D-24E9-4AF0-88C5-D8A28143B85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892AB972-B5F7-462D-8172-CFCE6655C7C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E3C6DEB-7E73-4BEA-BB7A-DFDC6F5A600D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55F06F19-9F73-4D05-B7FD-31DE7E3C571E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8EC4606-8575-4BD0-925F-DD218AD6FC58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8525250F-57EE-4275-84B6-4D1DC728FBB2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31DA8835-9C97-4D77-8C76-F4E73E41A3DD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9660B113-CE60-4D7D-AA45-3615103CA10F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EB2927FC-0586-40E4-88C9-C82279BA49D2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BB813DD2-43B5-4649-95D7-71F86DDCE28C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A4F292FB-B3CA-40B3-8EEE-BCC2BF89B561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FF7891F6-FFED-4954-B738-24C5217099BE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7330492-70E9-461A-B795-E1647F05B10D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44A4C7DC-54B4-4D19-A592-73BB7A4FB8F3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D6CBA3AC-D531-4F47-9635-C4FEBBEEE07A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3A36880D-AEC0-47D4-A6F0-CAB61C1CB853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1675FFA9-E3D5-46A9-B984-204413F3B7EA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D19B848-4B47-47DA-AAE7-A04D18471698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7EBFA258-E128-4816-9281-51ABC42003B6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9A97C7E8-1F6F-47CD-BA25-EB63AF392D8B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6939F117-4208-4CD1-9A4D-3A0A8BFD44A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55AA72B7-9645-4A0A-BD2C-343111A0B48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9625C0C-CEC0-4358-A052-9AE7CA647C88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AD55EE4F-E97F-435A-94EC-E73CF6EC258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3FEC54A-FEED-45C9-932E-E6CDAB66655C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789BFF67-D46B-4080-B820-F61354CA3CC8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A404C615-A6A3-4060-9916-5D55180AEC2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DFA937D2-D84B-4D22-9D34-986D6B7E0EDB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78C8BBC-5E1B-4CCE-989E-532A78880BE5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681DCE75-7AF9-4F1D-8D25-5928922A73E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F9C8041-C30B-47E3-90CF-C02E5D72CBFF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4B40119C-4395-4264-ACF7-F3A7D59AF9E3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85FA492C-5AB3-44E0-95E1-CE5E44354595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4860C09-69A5-4FCF-B5E7-07B4CAFFD60E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DBF6015B-FDAF-4AA8-89F6-ECA0FBEAD846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2FB2CF3F-4C9A-4F27-8DE8-BE3241F508F6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E8E4CFBA-3744-4A88-9A7C-CC3D296FF885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80E5B46F-8ABF-4A1C-AB35-A409BB0D129E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FB592130-D4AA-49A8-9673-0E08B0B72DFA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391E2BD-6021-4C93-98BF-CE19AAB70203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3651E09C-8F24-4429-BEC1-DA0C8DB3748C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F576517D-9028-490A-AE23-071D9C523E1B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BF5A4776-9EF1-4CC2-A64C-89BB561FA2AB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1D39A170-6DB8-4B30-8060-3DFC2B28DE9E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E62FF0E-5D51-4F82-9F92-22A074C3B8D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73105B7A-C4F1-4875-88E3-12729CDD4F88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D2568AD9-650B-4240-A392-C6EC10C4FC4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E1B52C3-B01E-4E0F-A604-87ED4711EE75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769CE5A1-A6E8-432E-AD2C-4FA123E5F61D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8D3B87C9-5C42-4E30-A377-17B8BAD71F94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502890F5-C8D6-4C42-90F0-A71933FEC084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2A3BDD4D-4E25-47FA-8035-58F943C7DCC1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38DAACC-4DA7-4761-9D16-E7ED5B3D109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58E75382-F467-4C2F-981B-E697BD1E3093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725D77F7-EE3B-4DD3-B7F2-0946DB6234A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4F792111-1FB5-41DA-9BCC-DE2D74615BE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E7DC587C-85D1-4DC4-B53A-939372E4DA31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15F9D156-7ECF-4794-92C3-D02D8C9839F6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CB5F9EEE-0A7A-4274-B768-D4DA6C1E5796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2D1249B4-D4EF-464D-9592-E96D44CD80A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684C3935-DD03-45A8-BFEF-835D53DEFA25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F972E61C-2217-44C8-A2D3-3843E4F01866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26D6D0B3-A3F6-467A-8FBA-1D63FCD91E0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D479ED01-10B8-4103-9C35-161DA54DB22A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79E1A3D3-A942-4FFB-AEED-953676936592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5B485303-D01F-45FB-87C8-DCE542A7E57C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A1F1995-B803-4371-801D-79FD287B2EB7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DA251BDA-F85F-4A6A-972C-CC6B8A7BC1F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9FE2FF6C-0FFA-4C0B-A01A-6AD6B72DDB42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654A7C87-82D2-4DC5-84F7-35A54D6BBCC9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C495B826-EEC9-4D1E-BFD7-10A5446293AC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F7B9D2F6-B1AB-4622-BF70-A12C583BCAE6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9B907BF0-7981-4E6B-A74C-3CF5E1F7B77A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2A3574EE-8B09-49EF-A7CC-D3CE08DF3A66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E5F37D96-8362-467C-89B5-1BF3B943118B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65CE72AE-ECE4-464D-A470-A3D63DD0566D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3D263612-D526-4E1A-A049-FB4B736A8895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40B168BE-23B5-4689-B0EB-E8AC56E8F421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10EBE7F3-2AD7-4BC2-BDAD-DD28526301A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802FEF81-EBE6-49AC-9597-77484C1407F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C033D127-56E7-423F-91B0-FD395A475944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EB075BA6-A4E5-4757-B961-F85E5D95A6D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BE5658CE-7F39-486F-9EDA-4E20067460D8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D3D2616D-4B0C-4909-BF6C-3B96F2CBD566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48245FE9-EFCF-445C-BFC5-29B4B446932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8079E3FD-9D99-4B3F-B208-9EA2EA5A19AD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F650E8B6-1C30-49E9-BF05-BBC19F021DF3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14BAFBEC-1AF3-4D5F-90A5-B307B8913D6F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F662C2A2-29FB-4383-ABEF-2FCECBA81AFD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C4B7EDD-0B22-4CBE-AAB7-CC439BD8FC93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94DB4F00-E7F4-4CC0-9F18-465042C9C23B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A52AADD3-E362-4473-B1D9-68452659800A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1E92BAE0-79A2-4CBE-B41D-9FF8D5D97CB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1A0E60E4-D273-413E-B036-BD56B058C07A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51A46AFA-76B0-4348-80C2-96732DC36B49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39F91C0B-C892-47E0-AB7D-0501C4A4AE7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488E2BD7-1869-4DAD-B173-E73DE3C3232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F022658-EDC0-43BA-8CD2-23A61601D194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255660E6-5462-4898-BA71-89F8D7E21385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601AA0F2-271A-47A4-9BFC-38AF83B104AC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7B7B1760-BE27-4F64-A5EA-334B0C9B5D9D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D205AC4-B154-4874-A7B9-60CDE0778CC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BDACEA07-E854-4B90-8377-74E6A9ACB988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78F64B95-63A0-4859-983A-DAD0BF4E8525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DA6F016A-8E0C-4AC3-9993-3979E55F1137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5959CF09-4F58-41CE-8B26-5E2A810F94A1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B2A393F7-C314-4B80-B861-BB3E877265EB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8D36FCEB-ED96-4E50-A36F-A1B6346F3FC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35C9734E-723E-441C-A0CA-54D40E118357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C5EA891A-5A1F-4AD5-AA52-794EB88D7C53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41140BAD-4D17-42DA-984F-3BDC46CFBF0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7E739CE4-B595-43FD-A37B-03905B257BD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7AAD4645-4708-40E7-BB7A-8F163B3AD6E9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645FC2B1-EC79-420C-A513-CC2B0D22B20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CF225ECE-7621-406D-B515-8BDF39AC9DD3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611B5B17-2D0C-4F0C-BDD5-11CBBD55A719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A9AF0D66-3FFE-48CB-AB1F-133C79168C2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20015ABC-15E6-4F7A-9F50-CD41A7C33AD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20FA348-4D5B-469C-AEAE-D82F55FC8E88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AEB3D95F-7A43-4F07-B021-0C1553D78E51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894756CB-809A-4E2D-8550-C0525C5CACA9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45298A00-0789-4AFC-9952-E7F4E2BC9C5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2BBD7912-2C53-43CE-963B-7D046BA5C867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7F6F3076-EB51-47E7-91FD-A13191ED9DD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7D2BC5E-981A-4299-B8D2-DB09B0663766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F8B6898C-1437-4445-AB8B-9FBCE49DB077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D837D5D4-E2DF-48AC-A5EB-89559896256A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E3BD71B8-2D74-429F-916F-7E9DC2B3565B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A6A601BD-1196-4EE0-B7CE-B1F31FE77F5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BB100093-B069-49B2-B963-2F57DD87A4F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EFBCD387-D0B5-4D32-9A17-26D0D54D61C5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EE853944-C876-46AB-B398-FD691FD2C9DE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BDA35B2-9E52-40D9-80E1-96939A122E35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592EE227-E3B9-4149-BDC6-818D120E3A1C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19626DB-B5E2-456F-8EA1-E6288095EFC4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C3BEDB1F-D46E-4E93-972F-725E311E6DB2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6A8235E3-18BC-4301-B49A-DA03278CD77B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1589A172-9CA0-4C78-95B3-20CBE35CFEDF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BAD4C4C9-CA0F-4E22-965E-D94716521286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DE748D1D-15A6-41C7-9FEE-F68CAB9BB61E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CBA92B1-000F-4D11-83B5-5917C8AE7B28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F3DCFDE3-31B8-45A5-A048-ED0189DFD844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F15C8E38-B8AE-4A6C-996D-D1188B61D7E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3569E384-280D-4205-BAD9-7D70A80A45EA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8ADB24FB-DFF0-479A-9149-25C5F44C936A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93A0429B-D68E-43D6-A8AC-BA4E08C0D94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F93FFC6-F132-4645-896D-6160D6536CBB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2803B370-3D93-4A85-B22D-2FADF4D444C9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1B957380-3B11-445F-A204-8ECF29FB58E3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DE2DE8DD-4DF8-4770-9A05-C7B0DD3CB149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98D9F513-86CF-4C07-B823-C64FB793A39E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8E786B69-830A-4860-B082-983A25F68DA9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B1E273CC-0225-4A74-9FDB-FF0A76B86EBE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EE2BFB6C-3309-43A6-8C41-296EA91644A3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FFDD5E5-73EF-4992-9E22-3121F608FE0B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7E70A6CF-D9E3-4162-9116-BDADB7715C95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8676B658-3D18-47B2-8F35-C3D081BA862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F97FD417-81CC-454F-84CC-4C7FEA83E5BC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A77DF14B-DB45-4BAA-9629-4BB6F265CE49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AEF24D0B-4761-4E03-AA04-A91B687BC9BB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3181370D-EFEC-4D03-B9A9-702BDD7BD5D4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463195F-2860-4273-B4DA-AC33EF7BA1E9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C348436-5A67-44A8-9E74-2C46F0BF167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C349AD37-86B9-4FEE-BA98-B00BB3189A07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2401851-F925-42E5-B0A5-158BFA6BB536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7823EAF6-766E-46AD-9F1D-84F03ACB7A6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15C75D87-35A1-409F-9FFD-C9F9F579CF0A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10A18673-B37B-48B9-A8C0-09492122F1E8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46DE9AC4-6646-437C-9375-B41314A55C5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5535E55E-2207-41B5-AA6A-2D3A249E6D6C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FAA42E6E-CC09-45AA-8AF7-8158FF77E5A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0BEC53F-9A9A-45FC-8FCC-9D2F4856071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47EB0A92-4015-470F-B7C7-88F46A668892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507C62BF-B0AD-4D7D-AB17-E9079B39CD56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EB55A376-19D8-4DC9-B20E-EB28DA1CCA1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6DC98571-960D-4271-BF06-6F7D67A9DA2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FEAD1A2-B958-42EA-A1DB-CFF5FB1D7862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1B58DD73-2C1B-4E72-A41A-6C7F3428D59F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491AB37-61B8-48DC-8486-DD8B5BA9BA8B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5FFB1CC5-134F-4560-8054-AC2E781A33F9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1238A855-4E2E-4D60-8176-01F9B8CF1B59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38D8FA1C-3DB8-4CA8-BC62-8818CC369C14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AC1F7B65-F433-4C9A-9743-7EEC69DEED7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8931E3B2-C67E-4341-9FFD-36843D040F6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FA33BE93-164F-4144-9F53-5EABBF1794C2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D8E343D4-D4B4-4F89-A187-8EEEC83506C3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DF5AA6BA-C390-4729-BF11-DD8EB7AEE1C1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2528D91-AE3D-471C-B246-EEB4A3C3931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4EA6AC84-1729-4C01-806E-BA72A2F09FC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5A06A0E-C2FC-4E49-A8AC-DF0F8BDEE09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4A3A2E75-E0F5-4034-9844-7B018DB6471F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2A40FD40-76E1-4771-BB2E-3AAC27F40831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6F9ACC28-197A-49BF-9891-A29ECADAB712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CAF021D9-6E2A-4C18-BC38-85D743C5FAF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D2EE3D26-53E4-4D20-A9F3-08E05204532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1B39238-EBEE-43B5-99DD-D45C6DF5010E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5279548-DD49-4B67-919F-C04455573133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C9B982B6-80FF-4CE1-83B1-7577DB2FD21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6823464F-FFF4-4F3A-A5AC-67878155145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8EE724F9-D34D-43DD-B59A-E8B392DAA0B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8A2E5987-92F0-44DC-B860-9CEF12885B7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FC5C2DE1-5009-4022-AAC1-78FCEFB1A0B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67D7E7A-0BDD-4469-9812-202C6C499FA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9A43ABF7-023A-4B45-B0DE-A7FB568FE82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B943F376-D5B8-4C67-AA99-ECFAED5263F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875DF6A-D555-47AB-823E-63B81CCA770F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B40030F9-4A3D-4993-8BB9-EAA9D80D059D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8A198E9C-1849-4571-8A02-879FB5C6DF05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EB125285-4F46-40E8-BAAB-D4AEDDD2DF7E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B73F2B3-9DB8-40AF-BB57-D6F1164D0EE2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22600B34-62F6-440F-A63B-8189A067CA76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8EEB3D4F-CB27-4941-9DEB-02CB7088DFFA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1C11D107-08F1-4037-AF41-D81C60849086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3EE2B3D7-BDF6-4667-880B-88AECC61C566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B993D6BD-F705-470D-8E0D-BC39E7CDF34C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701B8BAA-F063-4926-B92D-301011469134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31F2FF59-8B3A-407D-852E-13EB99030E8A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35D6CF77-BD27-46E2-8B1E-5ECFACFF8AA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F7804F1-C43E-48BF-846D-81808EFF36A3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62AFC325-9686-4C4B-88C5-9F99963D3CB1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BC9AD91-FCDF-4EE8-984E-CCE5CEE363EB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C3F3B73-6060-461F-BD92-05DA00D0576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F086B061-A0E1-4FC1-A0A8-0632ED17004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98E2995B-FD9E-44E7-B888-68EA9B3F3FC9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934B0E6B-1529-4DAF-86CD-2C2036643314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25C10274-513D-4637-BC2C-537F076C9147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3671E075-0C18-4F67-BDFA-C764B0A69C8E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42FE91C5-B042-4204-B286-D2534F947C9B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679F094C-D3DC-404C-B401-798958569727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380AAC4F-2D7B-4868-B261-86C8074AAD2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3D09DADD-1C2B-4CAE-98C8-761B4243F846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8BC89F8-04C8-4ECD-8CEC-297A533930BE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5E79CC11-6861-4DBC-A300-CBE21392330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6D1B7FFF-6C3F-405B-9BE5-39336AC5CA1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75AB9420-01B7-4756-A57B-742B41046642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D8A4BD89-8DD4-4C9E-B2A0-8CBC24351B9C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72FE031E-DD5F-4EAF-87C3-82E0F1C966C9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93AAF12A-6D92-477C-B488-30C0FFE0B0B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40DE45CA-6A4D-4090-ACBF-606AD0DA326A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AB270BD2-6898-4A9B-9D63-0A3982E38817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5DEEE6CC-AF47-46ED-8242-9DBA86566EB4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ECA55E16-7F4B-403F-B821-CC756325E12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133131F8-0C3B-4933-8AF1-50F3686D03E2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53EC0725-F29A-4ECF-9FD7-91F2ADB8E5B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9E66FEEB-C6C7-4C6C-880B-7D821DE0B25B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9AD92C89-2990-49D2-9F0E-7C3E2EC9210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963E01C8-AB84-456C-9362-F275F48F930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72227C4-7658-4976-AE4B-F10969845BCE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25C1CAF9-0B7E-4288-9A0A-6F1FA5E4FCD2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7897B8C9-36EA-421E-A074-93C7AC8B2144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EED2D438-B6C5-4F7E-8438-AC4968087743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959CE1C9-3EDA-4A60-BC76-BEA44567C04C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2020006A-56E8-4FC3-B11B-EA5776F47AD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35BCB090-20CE-4B36-B124-947ABDC1926B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EED3688D-B3AB-47F4-893F-40995C4044A6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27C28E46-9480-4A9B-8390-5759F514492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166745E7-DA6B-4C5F-8AF1-5220564120A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35563550-7A79-4612-8F32-1C401DDB7638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EF841466-0C96-42E0-BD8D-9FDC83AAF9A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5E528353-2AA4-4EF5-BF3C-B7EC356D301E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3EB27B4E-1E0F-455E-9181-E9C08658E553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11B0D75D-3757-4CA0-8247-B6D44E00078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75B9880E-DB7F-47E6-B89A-2355467ECD78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67F2131F-CD3C-4324-9917-EAE2C3B6C7AC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8747BF0-6802-41C1-83A7-905EAC8B3B29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EA8A5D43-ABE8-421F-BF7A-62139A908FCE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32ECB475-230A-45C1-8B4F-6EE1EDE06E7B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9689B29A-1C8C-42C5-8DEB-AD983EDAA99B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5CA0DCBA-AFD5-4F19-8444-C483FFEE9F57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A4FB48DA-BD99-41E9-9A23-8AF97F6D95E2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8B680741-63D1-4758-B7CB-F1A2738B9182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40195B3D-64D9-48A3-B41C-6B860C9D5C61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766FBB3C-3AF7-44B6-A2C7-37EBB32657CA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E31A9844-88C4-459F-8032-3BC2A8B5EB56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4A4EB5A8-7442-42CC-BAEA-1A3CABADA036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D363E24B-2041-4E62-93F6-567D91A2295F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635BD8AF-5C8C-4899-B8E4-F0C3131B132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B18430C9-E89F-4DA4-BBED-A9E65E8109C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C8C3A04-55BF-4D60-9C8B-D3058292000A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4B3AF3C7-0A6C-4A1C-9D18-84B187FF1D4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E203C908-4FCB-4C1D-BAE8-D6459889A7D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544AE475-35EE-4D44-A7FD-EE190EF64A18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3401ACA-8F43-4570-80BA-C00BD36D61E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95833858-9082-45FA-975C-413D7B5D0A12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D405962E-E049-47DC-822F-7254DE486A1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BFF72002-D937-4532-A160-825BEAAEC8E4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C15D612D-293E-4AF6-AF02-752306F2938C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2B5AC97E-8D72-4D2B-8D10-E2E297ADD1E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BFD45A82-3019-43CC-9496-A12D089A0737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7511F264-B6CD-4E26-AE5F-630D06918369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DF628F-8707-432F-B2DA-40155008E34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E0676C0-4E77-4231-9011-2ACCC6652A3B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538B6C2D-CC25-4143-A756-5172F031FABF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9AAB9B6F-4237-4094-9A90-038A13560046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13196D90-691C-4A32-8865-75956EB322F2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1A364C99-F538-486F-9FB0-039C51E325A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1B1E8806-F6E5-45B6-A136-83094A79325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4822DC9A-AB59-4ABB-8A34-3A8383BAA3E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7AF0235-4FF0-412B-8D01-9EAB7D0A0045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CA5D6CF0-44D1-47D6-BEBD-863CD42E366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58D02FF1-7301-4051-9D3C-352E80B0BCC3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1B81EC39-D0D6-4661-879C-032006ADE2C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4EF9BED-4B57-4FB6-81D2-049B544726B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EC26B046-6F69-4211-A248-58CA0398E8B2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E494A885-CDA1-463A-8794-A4805521214D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A4E00A6A-A460-41F8-8C25-468C393C17AF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ACEC7067-EEE1-4923-B10F-F40E80007247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7ED1A3E7-4E35-4E98-9DDF-0957882AD2E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A41D5472-3A76-49C2-9654-4DEF3251A036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72D70EAE-7987-485C-A8F1-4F350D916D8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18A1EDE1-F6BF-4909-9226-2F4C147E950C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56051F5-F34A-4C8B-BBDE-DF9330F945B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60CEC526-38D3-4F57-94ED-945BB26098B4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83273338-AF26-44C5-92A5-DFA651B6372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97B382A-7735-4BF8-B5B2-51CB0FEC110F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9AC8C9C0-CF67-4913-A852-090BB94AFA84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99FB9B21-E22C-4169-B2B9-6A2EE2A4F5C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F742E169-1435-4247-9B3D-B343AE3D68C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2C4E68F-5F6F-498C-9CA7-92CD22BDC8B1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BEDCDA02-DE07-4A83-AA6B-38DE68C3722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35535E44-F75D-40C1-BD0B-9C54C75BEFC9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3CAB54B-C59C-4A21-AFE3-10685B4F6C2D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B5FCE9FC-B7F4-4486-98DB-83390F3466FD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D2A5717-0654-4C64-A7EB-579262F837E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11C14B2-BB61-4507-A952-331B7FB037E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3B155F50-D4E9-4E03-B4BB-47F838B4A92B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7002772E-BD54-4650-A2B5-39C9963D1CF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B61A1357-4261-4085-876F-5083E9F8A5AD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4018676E-1D83-4BD2-83F4-2E76B74739D8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A4C61ABA-B444-434D-B573-34E67ECA3C44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1CC9A986-42B3-45E2-9642-A87528998343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A42BE61-EA76-43ED-B003-8AB816F1576F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DD91839B-DD5D-406D-B3F7-E502839C10DE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A449FFEE-98C7-49A3-AB5F-73276ED81C4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455825A5-EAEC-4A93-A899-B1537F8BAF3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9D4B18ED-B9E5-48C1-8DDB-7AE3A3E75CD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4A37A5E-0013-4005-A5A5-7126AB14E2C8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B861D795-366F-4DDF-819E-5E225A91609D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DB4D421B-A6E9-4258-ABB0-D269B7D0CD7C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4FC8D94C-F79F-4404-B446-AFBB28C21FF9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DF1B933-0FF4-4B53-9B38-BABA89EDE833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31E1E039-7DDF-4316-9125-2B6F9E5D77F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3BE0FB51-A9C2-441D-889B-EB8E6AC6E82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627834F7-465E-4389-A45F-C20A6BBC4411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97B7A2B4-1268-40A9-8709-EE1EE0836673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1E450BC8-1C59-4821-B1F2-871247C6A5A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95235164-FF2B-4FEF-9A2E-4C01D3FB7D62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39397502-5E31-4F59-9EE6-C0423316D994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30E9CB56-1472-446A-BC05-5E1F6657D95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A986B36-7D1F-4328-BF23-688C5943ABE4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2C519D0-1BD6-4E05-9E2A-ED7EB22964CB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AB85A551-5314-458C-80B4-7F0D3F8523E8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200D805E-5395-407D-A60F-DECC7C7575EC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29A01804-72EE-44E2-BD7C-B6DC335804DA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942C3CEE-A237-4A4C-8399-7EC77540A66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800D5AE5-485C-4F52-AC4B-4FF86A8CF526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3C438D1A-C88C-41B0-BADB-562B502F1C1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236BFA5A-B2E9-499D-A7BE-59FAC9C05A8A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F01427D6-C1E7-4FEF-9D06-9999C5965B4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B419F7D9-6DC0-426D-8DE5-E4E5E0BF87E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4F41D363-F325-4805-9AB6-E6160D8EF9A8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D86D659F-01CE-4319-8A51-5E660112DD2F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3FC6F0F-4294-4656-86AB-D15601C718E1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3FE234E3-800B-4027-AD08-7AF6146F109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1D839DCB-EF29-4418-85D3-CD895A5834DC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150FB614-6E19-4590-8A27-AD426B2B6F9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8FE38BC7-75E0-438F-8930-463DF603E60C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45AF6467-3F17-4519-AB07-6812A5CB492B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97065DCA-2BD7-4486-9BFC-B94B9F338E6E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4CAC60C6-0BB4-44D3-B396-D0F04945FDBB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9CCFBFAA-DB99-4DDF-9FF7-07E171C2107B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266FC859-C068-41FA-8C30-4C1EC40AF75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84FCA145-F2A6-478D-B121-DE45E3DF6831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2CC951A8-A441-41E5-B0DB-596D44C82E27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DA32AE0-BA7F-47D6-B51F-D3CFBB32C24F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1D497ED0-F193-4A4D-86A7-60412899D396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996F95B3-51A3-41B9-B2FA-D92D63C2AF03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cus-tos para que seja previsto o salário normativo do cargo ou o salário mínimo naci-onal (o que se aplicar mais benéfico). Uma vez caracterizada a condição insalu-bre, deve a empresa contratada pagar ao empregado o respectivo adicional na sua integralidade, independentemente da jornada de trabalho do empregado.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<sst xmlns="http://schemas.openxmlformats.org/spreadsheetml/2006/main" count="4758" uniqueCount="240">
  <si>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</si>
  <si>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</si>
  <si>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</si>
  <si>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</si>
  <si>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</si>
  <si>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</si>
  <si>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</si>
  <si>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</si>
  <si>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</si>
  <si>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</si>
  <si>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</si>
  <si>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</si>
  <si>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</si>
  <si>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</si>
  <si>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</si>
  <si>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</si>
  <si>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</si>
  <si>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</si>
  <si>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</si>
  <si>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</si>
  <si>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</si>
  <si>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</si>
  <si>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</si>
  <si>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</si>
  <si>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</si>
  <si>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</si>
  <si>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</si>
  <si>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</si>
  <si>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</si>
  <si>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</si>
  <si>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</si>
  <si>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</si>
  <si>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</si>
  <si>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</si>
  <si>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</si>
  <si>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</si>
  <si>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</si>
  <si>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</si>
  <si>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</si>
  <si>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</si>
  <si>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</si>
  <si>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</si>
  <si>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</si>
  <si>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</si>
  <si>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</si>
  <si>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</si>
  <si>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</si>
  <si>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</si>
  <si>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</si>
  <si>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</si>
  <si>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</si>
  <si>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</si>
  <si>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</si>
  <si>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</si>
  <si>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</si>
  <si>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</si>
  <si>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</si>
  <si>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</si>
  <si>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</si>
  <si>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</si>
  <si>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</si>
  <si>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</si>
  <si>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</si>
  <si>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</si>
  <si>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</si>
  <si>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</si>
  <si>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</si>
  <si>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</si>
  <si>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</si>
  <si>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</si>
  <si>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</si>
  <si>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</si>
  <si>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</si>
  <si>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</si>
  <si>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</si>
  <si>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</si>
  <si>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</si>
  <si>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</si>
  <si>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</si>
  <si>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</si>
  <si>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</si>
  <si>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</si>
  <si>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</si>
  <si>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</si>
  <si>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</si>
  <si>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</si>
  <si>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</si>
  <si>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</si>
  <si>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</si>
  <si>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</si>
  <si>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</si>
  <si>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</si>
  <si>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</si>
  <si>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</si>
  <si>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</si>
  <si>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</si>
  <si>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</si>
  <si>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</si>
  <si>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</si>
  <si>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</si>
  <si>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</si>
  <si>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</si>
  <si>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</si>
  <si>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</si>
  <si>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</si>
  <si>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</si>
  <si>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</si>
  <si>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</si>
  <si>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</si>
  <si>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</si>
  <si>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</si>
  <si>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</si>
  <si>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</si>
  <si>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</si>
  <si>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</si>
  <si>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</si>
  <si>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</si>
  <si>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</si>
  <si>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</si>
  <si>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</si>
  <si>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</si>
  <si>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</si>
  <si>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</si>
  <si>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</si>
  <si>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</si>
  <si>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</si>
  <si>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</si>
  <si>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</si>
  <si>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</si>
  <si>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</si>
  <si>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</si>
  <si>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</si>
  <si>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</si>
  <si>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</si>
  <si>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</si>
  <si>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</si>
  <si>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</si>
  <si>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</si>
  <si>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</si>
  <si>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</si>
  <si>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</si>
  <si>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</si>
  <si>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</si>
  <si>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</si>
  <si>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</si>
  <si>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</si>
  <si>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</si>
  <si>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</si>
  <si>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</si>
  <si>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</si>
  <si>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</si>
  <si>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</si>
  <si>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</si>
  <si>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</si>
  <si>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</si>
  <si>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</si>
  <si>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</si>
  <si>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</si>
  <si>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</si>
  <si>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</si>
  <si>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</si>
  <si>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</si>
  <si>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</si>
  <si>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</si>
  <si>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</si>
  <si>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</si>
  <si>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</si>
  <si>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</si>
  <si>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</si>
  <si>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</si>
  <si>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</si>
  <si>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</si>
  <si>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</si>
  <si>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</si>
  <si>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</si>
  <si>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</si>
  <si>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</si>
  <si>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</si>
  <si>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</si>
  <si>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</si>
  <si>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</si>
  <si>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</si>
  <si>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</si>
  <si>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</si>
  <si>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</si>
  <si>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</si>
  <si>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</si>
  <si>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</si>
  <si>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</si>
  <si>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</si>
  <si>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</si>
  <si>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</si>
  <si>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</si>
  <si>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</si>
  <si>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</si>
  <si>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</si>
  <si>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</si>
  <si>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</si>
  <si>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</si>
  <si>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</si>
  <si>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</si>
  <si>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</si>
  <si>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</si>
  <si>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</si>
  <si>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</si>
  <si>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</si>
  <si>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</si>
  <si>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</si>
  <si>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</si>
  <si>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</si>
  <si>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</si>
  <si>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</si>
  <si>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</si>
  <si>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t>PLANILHA DE MATERIAIS E EQUIPAMENTOS A SER PREENCHIDA PELO LICITANTE COM BASE NO TERMO DE REFERÊNCIA, QUANDO HOUVER NECESSIDADE DE FORNECIMENTO DE MATERIAIS/EQUIPAMENTOS (VER CGL 7.2 DO EDITAL)</t>
  </si>
  <si>
    <t>Copeiro</t>
  </si>
  <si>
    <t>Porto Alegre</t>
  </si>
  <si>
    <t>Almoxarife</t>
  </si>
  <si>
    <t>Auxiliar de Manutenção</t>
  </si>
  <si>
    <t>Recepção</t>
  </si>
  <si>
    <t>Pelotas</t>
  </si>
  <si>
    <t>Passo Fundo</t>
  </si>
  <si>
    <t>Santa Maria</t>
  </si>
  <si>
    <t>Porto Alegre - HEMORGS</t>
  </si>
  <si>
    <t>Pelotas - HEMOPEL</t>
  </si>
  <si>
    <t>Passo Fundo - HEMOPASSO</t>
  </si>
  <si>
    <t>Santa Maria - HEMOSM</t>
  </si>
  <si>
    <t>Assistente Administrativo</t>
  </si>
  <si>
    <t>44h</t>
  </si>
  <si>
    <t>40h</t>
  </si>
  <si>
    <t>seg-sex</t>
  </si>
  <si>
    <t xml:space="preserve">RS000041/2026 </t>
  </si>
  <si>
    <t>25/2000-0110551-4</t>
  </si>
  <si>
    <t>RS000041/2026</t>
  </si>
  <si>
    <t xml:space="preserve">RS000061/2026 </t>
  </si>
  <si>
    <t>RS000061/2026</t>
  </si>
  <si>
    <t>RS000082/2026</t>
  </si>
  <si>
    <t>RS000250/2026</t>
  </si>
  <si>
    <t xml:space="preserve">Recepção 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</si>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</sst>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5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2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9" fillId="10" borderId="1" xfId="0" applyNumberFormat="1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4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9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9" fillId="10" borderId="4" xfId="8" applyFont="1" applyFill="1" applyBorder="1" applyAlignment="1">
      <alignment vertical="center" wrapText="1"/>
    </xf>
    <xf numFmtId="44" fontId="29" fillId="10" borderId="9" xfId="8" applyFont="1" applyFill="1" applyBorder="1" applyAlignment="1">
      <alignment vertical="center" wrapText="1"/>
    </xf>
    <xf numFmtId="44" fontId="29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49" fontId="42" fillId="0" borderId="8" xfId="0" applyNumberFormat="1" applyFont="1" applyBorder="1" applyAlignment="1">
      <alignment horizontal="center" vertical="center" wrapText="1"/>
    </xf>
    <xf numFmtId="49" fontId="42" fillId="0" borderId="0" xfId="0" applyNumberFormat="1" applyFont="1" applyAlignment="1">
      <alignment horizontal="center" vertical="center" wrapText="1"/>
    </xf>
    <xf numFmtId="49" fontId="42" fillId="0" borderId="9" xfId="0" applyNumberFormat="1" applyFont="1" applyBorder="1" applyAlignment="1">
      <alignment horizontal="center" vertical="center" wrapText="1"/>
    </xf>
    <xf numFmtId="0" fontId="39" fillId="0" borderId="8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0" fontId="39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9" fillId="10" borderId="5" xfId="0" applyFont="1" applyFill="1" applyBorder="1" applyAlignment="1">
      <alignment horizontal="center" vertical="center" wrapText="1"/>
    </xf>
    <xf numFmtId="0" fontId="29" fillId="10" borderId="7" xfId="0" applyFont="1" applyFill="1" applyBorder="1" applyAlignment="1">
      <alignment horizontal="center" vertical="center" wrapText="1"/>
    </xf>
    <xf numFmtId="0" fontId="29" fillId="10" borderId="10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4" fontId="30" fillId="10" borderId="6" xfId="0" applyNumberFormat="1" applyFont="1" applyFill="1" applyBorder="1" applyAlignment="1">
      <alignment horizontal="center" vertical="center" wrapText="1"/>
    </xf>
    <xf numFmtId="4" fontId="30" fillId="10" borderId="8" xfId="0" applyNumberFormat="1" applyFont="1" applyFill="1" applyBorder="1" applyAlignment="1">
      <alignment horizontal="center" vertical="center" wrapText="1"/>
    </xf>
    <xf numFmtId="4" fontId="30" fillId="10" borderId="11" xfId="0" applyNumberFormat="1" applyFont="1" applyFill="1" applyBorder="1" applyAlignment="1">
      <alignment horizontal="center" vertical="center" wrapText="1"/>
    </xf>
    <xf numFmtId="0" fontId="29" fillId="10" borderId="6" xfId="0" applyFont="1" applyFill="1" applyBorder="1" applyAlignment="1">
      <alignment horizontal="center" vertical="center" wrapText="1"/>
    </xf>
    <xf numFmtId="0" fontId="29" fillId="10" borderId="8" xfId="0" applyFont="1" applyFill="1" applyBorder="1" applyAlignment="1">
      <alignment horizontal="center" vertical="center" wrapText="1"/>
    </xf>
    <xf numFmtId="0" fontId="29" fillId="10" borderId="11" xfId="0" applyFont="1" applyFill="1" applyBorder="1" applyAlignment="1">
      <alignment horizontal="center" vertical="center" wrapText="1"/>
    </xf>
    <xf numFmtId="0" fontId="29" fillId="10" borderId="4" xfId="0" applyFont="1" applyFill="1" applyBorder="1" applyAlignment="1">
      <alignment horizontal="center" vertical="center" wrapText="1"/>
    </xf>
    <xf numFmtId="0" fontId="29" fillId="10" borderId="9" xfId="0" applyFont="1" applyFill="1" applyBorder="1" applyAlignment="1">
      <alignment horizontal="center" vertical="center" wrapText="1"/>
    </xf>
    <xf numFmtId="0" fontId="29" fillId="10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6" fillId="18" borderId="5" xfId="4" applyFont="1" applyFill="1" applyBorder="1" applyAlignment="1">
      <alignment horizontal="center" vertical="center" wrapText="1"/>
    </xf>
    <xf numFmtId="0" fontId="36" fillId="18" borderId="7" xfId="4" applyFont="1" applyFill="1" applyBorder="1" applyAlignment="1">
      <alignment horizontal="center" vertical="center" wrapText="1"/>
    </xf>
    <xf numFmtId="0" fontId="36" fillId="18" borderId="10" xfId="4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  <xf numFmtId="0" fontId="3" fillId="19" borderId="1" xfId="0" applyFont="1" applyFill="1" applyBorder="1" applyAlignment="1">
      <alignment horizontal="left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left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5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FC81-874B-4CA8-8F14-C23901784815}">
  <dimension ref="A1:L196"/>
  <sheetViews>
    <sheetView tabSelected="1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134" t="s">
        <v>238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214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230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215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5.3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1926.3927272727271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7.1055274295055482E-2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0.37698095167982359</v>
      </c>
      <c r="I102" s="26">
        <f>SUM(I94:I101)</f>
        <v>726.21336363636362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2.1649029756798237</v>
      </c>
      <c r="I116" s="48">
        <f>I46+I91+I102</f>
        <v>4170.4533476006973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806.71459679286693</v>
      </c>
      <c r="H130" s="57" t="s">
        <v>103</v>
      </c>
      <c r="I130" s="58">
        <f>I97</f>
        <v>136.88036363636363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1926.3927272727271</v>
      </c>
      <c r="B132" s="176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726.21336363636362</v>
      </c>
      <c r="H132" s="62">
        <f>A132+C132+D132+E132+F132+G132</f>
        <v>4170.4533476006982</v>
      </c>
      <c r="I132" s="62">
        <f>H132-I130</f>
        <v>4033.5729839643345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726.0431371135802</v>
      </c>
      <c r="H143" s="57" t="s">
        <v>103</v>
      </c>
      <c r="I143" s="58">
        <f>I97</f>
        <v>136.88036363636363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1926.3927272727271</v>
      </c>
      <c r="B145" s="176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726.21336363636362</v>
      </c>
      <c r="H145" s="62">
        <f>A145+C145+D145+E145+F145+G145</f>
        <v>4170.4533476006982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7.1154898741105635E-3</v>
      </c>
      <c r="I151" s="24">
        <f>($D$161/$E$163)*H161</f>
        <v>29.674818565303262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3.2840722495894911E-2</v>
      </c>
      <c r="I152" s="24">
        <f>($D$161/$E$163)*H162</f>
        <v>136.96070107063045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5.4734537493158181E-2</v>
      </c>
      <c r="I153" s="24">
        <f>($D$161/$E$163)*H163</f>
        <v>228.26783511771742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9.4690749863163656E-2</v>
      </c>
      <c r="I156" s="26">
        <f>SUM(I151:I155)</f>
        <v>394.90335475365112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4170.4533476006973</v>
      </c>
      <c r="B161" s="182"/>
      <c r="C161" s="24">
        <f>I147</f>
        <v>0</v>
      </c>
      <c r="D161" s="183">
        <f>A161+C161</f>
        <v>4170.4533476006973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0.14250000000000002</v>
      </c>
      <c r="E162" s="216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9.4690749863163656E-2</v>
      </c>
      <c r="I169" s="48">
        <f>I156</f>
        <v>394.90335475365112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0.42195886386693265</v>
      </c>
      <c r="I173" s="66">
        <f>I46</f>
        <v>1926.3927272727271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0.33247068206277403</v>
      </c>
      <c r="I174" s="66">
        <f>I66+I78+I85+I89</f>
        <v>1517.8472566916071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0.15907045407029344</v>
      </c>
      <c r="I175" s="66">
        <f>I102</f>
        <v>726.21336363636362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0.91350000000000009</v>
      </c>
      <c r="I176" s="48">
        <f>SUM(I173:I175)</f>
        <v>4170.4533476006973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8.6499999999999994E-2</v>
      </c>
      <c r="I185" s="24">
        <f>I156</f>
        <v>394.90335475365112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8.6499999999999994E-2</v>
      </c>
      <c r="I186" s="48">
        <f>I156</f>
        <v>394.90335475365112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741.70402756311273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4565.3567023543483</v>
      </c>
      <c r="H196" s="74">
        <f>IF(D6="12x36",2,1)</f>
        <v>1</v>
      </c>
      <c r="I196" s="84">
        <f>G196*H196</f>
        <v>4565.3567023543483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8C691-D5EF-46E2-B63A-8189F0CDFB6E}">
  <dimension ref="A1:L196"/>
  <sheetViews>
    <sheetView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200" t="s">
        <v>216</v>
      </c>
      <c r="E5" s="200"/>
      <c r="F5" s="200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232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215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2120.9299999999998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5.3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1928.1181818181817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0.20910414299387534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5.0789119238573023E-2</v>
      </c>
      <c r="I97" s="24">
        <f>I106</f>
        <v>117.51290909090909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0.30549904208688328</v>
      </c>
      <c r="I102" s="26">
        <f>SUM(I94:I101)</f>
        <v>706.84590909090912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117.51290909090909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2.0934210660868833</v>
      </c>
      <c r="I116" s="48">
        <f>I46+I91+I102</f>
        <v>4843.6358636679852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945.22459091541521</v>
      </c>
      <c r="H130" s="57" t="s">
        <v>103</v>
      </c>
      <c r="I130" s="58">
        <f>I97</f>
        <v>117.51290909090909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2313.741818181818</v>
      </c>
      <c r="B132" s="176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706.84590909090912</v>
      </c>
      <c r="H132" s="62">
        <f>A132+C132+D132+E132+F132+G132</f>
        <v>4843.6358636679852</v>
      </c>
      <c r="I132" s="62">
        <f>H132-I130</f>
        <v>4726.1229545770757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850.70213182387363</v>
      </c>
      <c r="H143" s="57" t="s">
        <v>103</v>
      </c>
      <c r="I143" s="58">
        <f>I97</f>
        <v>117.51290909090909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2313.741818181818</v>
      </c>
      <c r="B145" s="176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706.84590909090912</v>
      </c>
      <c r="H145" s="62">
        <f>A145+C145+D145+E145+F145+G145</f>
        <v>4843.6358636679852</v>
      </c>
      <c r="I145" s="62">
        <f>H145-I143</f>
        <v>4726.1229545770757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7.1154898741105635E-3</v>
      </c>
      <c r="I151" s="24">
        <f>($D$161/$E$163)*H161</f>
        <v>34.464841941808324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3.2840722495894911E-2</v>
      </c>
      <c r="I152" s="24">
        <f>($D$161/$E$163)*H162</f>
        <v>159.06850126988456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5.4734537493158181E-2</v>
      </c>
      <c r="I153" s="24">
        <f>($D$161/$E$163)*H163</f>
        <v>265.11416878314094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9.4690749863163656E-2</v>
      </c>
      <c r="I156" s="26">
        <f>SUM(I151:I155)</f>
        <v>458.64751199483385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4843.6358636679852</v>
      </c>
      <c r="B161" s="182"/>
      <c r="C161" s="24">
        <f>I147</f>
        <v>0</v>
      </c>
      <c r="D161" s="183">
        <f>A161+C161</f>
        <v>4843.6358636679852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0.14250000000000002</v>
      </c>
      <c r="E162" s="216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9.4690749863163656E-2</v>
      </c>
      <c r="I169" s="48">
        <f>I156</f>
        <v>458.64751199483385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0.43636706193444175</v>
      </c>
      <c r="I173" s="66">
        <f>I46</f>
        <v>2313.741818181818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0.34382321864631865</v>
      </c>
      <c r="I174" s="66">
        <f>I66+I78+I85+I89</f>
        <v>1823.0481363952579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0.13330971941923964</v>
      </c>
      <c r="I175" s="66">
        <f>I102</f>
        <v>706.84590909090912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0.91349999999999998</v>
      </c>
      <c r="I176" s="48">
        <f>SUM(I173:I175)</f>
        <v>4843.6358636679852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8.6500000000000007E-2</v>
      </c>
      <c r="I185" s="24">
        <f>I156</f>
        <v>458.64751199483385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8.6500000000000007E-2</v>
      </c>
      <c r="I186" s="48">
        <f>I156</f>
        <v>458.64751199483385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890.84203910810174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5302.2833756628188</v>
      </c>
      <c r="H196" s="74">
        <f>IF(D6="12x36",2,1)</f>
        <v>1</v>
      </c>
      <c r="I196" s="84">
        <f>G196*H196</f>
        <v>5302.2833756628188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1EDD-E07E-4655-BBEE-BE89A71234AF}">
  <dimension ref="A1:L196"/>
  <sheetViews>
    <sheetView topLeftCell="A157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226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230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215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5.3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2098.0272727272727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0.23060377064168505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5.1152034595269145E-2</v>
      </c>
      <c r="I97" s="24">
        <f>I106</f>
        <v>107.31836363636363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0.33205067097663171</v>
      </c>
      <c r="I102" s="26">
        <f>SUM(I94:I101)</f>
        <v>696.65136363636361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107.31836363636363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2.1199726949766315</v>
      </c>
      <c r="I116" s="48">
        <f>I46+I91+I102</f>
        <v>4447.7605314981092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0.1</v>
      </c>
      <c r="I121" s="24">
        <f>IF(F130=10%,G130,0)</f>
        <v>434.04421678617456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0.1</v>
      </c>
      <c r="I127" s="54">
        <f>SUM(I120:I126)</f>
        <v>434.04421678617456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0.1</v>
      </c>
      <c r="G130" s="56">
        <f>I132*F130</f>
        <v>434.04421678617456</v>
      </c>
      <c r="H130" s="57" t="s">
        <v>103</v>
      </c>
      <c r="I130" s="58">
        <f>I97</f>
        <v>107.31836363636363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2098.0272727272727</v>
      </c>
      <c r="B132" s="176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696.65136363636361</v>
      </c>
      <c r="H132" s="62">
        <f>A132+C132+D132+E132+F132+G132</f>
        <v>4447.7605314981092</v>
      </c>
      <c r="I132" s="62">
        <f>H132-I130</f>
        <v>4340.4421678617455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781.27959021511413</v>
      </c>
      <c r="H143" s="57" t="s">
        <v>103</v>
      </c>
      <c r="I143" s="58">
        <f>I97</f>
        <v>107.31836363636363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2098.0272727272727</v>
      </c>
      <c r="B145" s="176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696.65136363636361</v>
      </c>
      <c r="H145" s="62">
        <f>A145+C145+D145+E145+F145+G145</f>
        <v>4447.7605314981092</v>
      </c>
      <c r="I145" s="62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0.1</v>
      </c>
      <c r="I147" s="48">
        <f>I127+I137+I141</f>
        <v>434.04421678617456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7.8098701600064916E-3</v>
      </c>
      <c r="I151" s="24">
        <f>($D$161/$E$163)*H161</f>
        <v>34.736432253801695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3.604555458464534E-2</v>
      </c>
      <c r="I152" s="24">
        <f>($D$161/$E$163)*H162</f>
        <v>160.32199501754627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6.0075924307742237E-2</v>
      </c>
      <c r="I153" s="24">
        <f>($D$161/$E$163)*H163</f>
        <v>267.20332502924379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0.10393134905239407</v>
      </c>
      <c r="I156" s="26">
        <f>SUM(I151:I155)</f>
        <v>462.26175230059175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4447.7605314981092</v>
      </c>
      <c r="B161" s="182"/>
      <c r="C161" s="24">
        <f>I147</f>
        <v>434.04421678617456</v>
      </c>
      <c r="D161" s="183">
        <f>A161+C161</f>
        <v>4881.804748284284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0.14250000000000002</v>
      </c>
      <c r="E162" s="216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0.10393134905239407</v>
      </c>
      <c r="I169" s="48">
        <f>I156</f>
        <v>462.26175230059175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0.39259003840945023</v>
      </c>
      <c r="I173" s="66">
        <f>I46</f>
        <v>2098.0272727272727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0.30933033766581181</v>
      </c>
      <c r="I174" s="66">
        <f>I66+I78+I85+I89</f>
        <v>1653.0818951344729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0.13035978567259957</v>
      </c>
      <c r="I175" s="66">
        <f>I102</f>
        <v>696.65136363636361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0.83228016174786157</v>
      </c>
      <c r="I176" s="48">
        <f>SUM(I173:I175)</f>
        <v>4447.7605314981092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8.1219838252138341E-2</v>
      </c>
      <c r="I179" s="24">
        <f>I127</f>
        <v>434.04421678617456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8.1219838252138341E-2</v>
      </c>
      <c r="I182" s="48">
        <f>I179+I180+I181</f>
        <v>434.04421678617456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8.6499999999999994E-2</v>
      </c>
      <c r="I185" s="24">
        <f>I156</f>
        <v>462.26175230059175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8.6499999999999994E-2</v>
      </c>
      <c r="I186" s="48">
        <f>I156</f>
        <v>462.26175230059175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807.78714334232734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5344.0665005848759</v>
      </c>
      <c r="H196" s="74">
        <f>IF(D6="12x36",2,1)</f>
        <v>1</v>
      </c>
      <c r="I196" s="84">
        <f>G196*H196</f>
        <v>5344.0665005848759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6768B-DC73-4D3B-B9F9-15A03D0E23FA}">
  <dimension ref="A1:L196"/>
  <sheetViews>
    <sheetView topLeftCell="A169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218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230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215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1996.44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Porto Alegre</v>
      </c>
      <c r="H11" s="10" t="s">
        <v>12</v>
      </c>
      <c r="I11" s="13">
        <v>2.5000000000000001E-2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5.3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1814.9454545454546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1814.9454545454546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6.8488709903628445E-2</v>
      </c>
      <c r="I97" s="24">
        <f>I106</f>
        <v>124.30327272727271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0.39319984572539113</v>
      </c>
      <c r="I102" s="26">
        <f>SUM(I94:I101)</f>
        <v>713.63627272727263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5.3</v>
      </c>
      <c r="B106" s="169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124.30327272727271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2.1811218697253913</v>
      </c>
      <c r="I116" s="48">
        <f>I46+I91+I102</f>
        <v>3958.6172232677818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0.1</v>
      </c>
      <c r="G130" s="56">
        <f>I132*F130</f>
        <v>383.43139505405094</v>
      </c>
      <c r="H130" s="57" t="s">
        <v>103</v>
      </c>
      <c r="I130" s="58">
        <f>I97</f>
        <v>124.30327272727271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1814.9454545454546</v>
      </c>
      <c r="B132" s="176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713.63627272727263</v>
      </c>
      <c r="H132" s="62">
        <f>A132+C132+D132+E132+F132+G132</f>
        <v>3958.6172232677818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690.17651109729161</v>
      </c>
      <c r="H143" s="57" t="s">
        <v>103</v>
      </c>
      <c r="I143" s="58">
        <f>I97</f>
        <v>124.30327272727271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1814.9454545454546</v>
      </c>
      <c r="B145" s="176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713.63627272727263</v>
      </c>
      <c r="H145" s="62">
        <f>A145+C145+D145+E145+F145+G145</f>
        <v>3958.6172232677818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7.5967922834210416E-3</v>
      </c>
      <c r="I151" s="24">
        <f>($D$161/$E$163)*H161</f>
        <v>30.072792774738314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3.5062118231174035E-2</v>
      </c>
      <c r="I152" s="24">
        <f>($D$161/$E$163)*H162</f>
        <v>138.79750511417683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2.9218431859311701E-2</v>
      </c>
      <c r="I153" s="24">
        <f>($D$161/$E$163)*H163</f>
        <v>115.66458759514738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7.1877342373906777E-2</v>
      </c>
      <c r="I156" s="26">
        <f>SUM(I151:I155)</f>
        <v>284.5348854840625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3958.6172232677818</v>
      </c>
      <c r="B161" s="182"/>
      <c r="C161" s="24">
        <f>I147</f>
        <v>383.43139505405094</v>
      </c>
      <c r="D161" s="183">
        <f>A161+C161</f>
        <v>4342.0486183218327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0.11749999999999999</v>
      </c>
      <c r="E162" s="216">
        <f>C162-D162</f>
        <v>0.88250000000000006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6.1499999999999999E-2</v>
      </c>
      <c r="E163" s="220">
        <f>C163-D163</f>
        <v>0.9385</v>
      </c>
      <c r="F163" s="17" t="str">
        <f>B153</f>
        <v>ISS</v>
      </c>
      <c r="G163" s="209">
        <f>I11</f>
        <v>2.5000000000000001E-2</v>
      </c>
      <c r="H163" s="212">
        <f>I11</f>
        <v>2.5000000000000001E-2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0.11749999999999999</v>
      </c>
      <c r="H166" s="213">
        <f>SUM(H161:I165)</f>
        <v>6.1499999999999999E-2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7.1877342373906777E-2</v>
      </c>
      <c r="I169" s="48">
        <f>I156</f>
        <v>284.5348854840625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0.392286328140939</v>
      </c>
      <c r="I173" s="66">
        <f>I46</f>
        <v>1814.9454545454546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0.30909103765633683</v>
      </c>
      <c r="I174" s="66">
        <f>I66+I78+I85+I89</f>
        <v>1430.0354959950546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0.15424692370519738</v>
      </c>
      <c r="I175" s="66">
        <f>I102</f>
        <v>713.63627272727263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0.85562428950247327</v>
      </c>
      <c r="I176" s="48">
        <f>SUM(I173:I175)</f>
        <v>3958.6172232677818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8.2875710497526886E-2</v>
      </c>
      <c r="I179" s="24">
        <f>I127</f>
        <v>383.43139505405094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8.2875710497526886E-2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6.1499999999999992E-2</v>
      </c>
      <c r="I185" s="24">
        <f>I156</f>
        <v>284.5348854840625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6.1499999999999992E-2</v>
      </c>
      <c r="I186" s="48">
        <f>I156</f>
        <v>284.5348854840625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698.79434986734555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4626.5835038058949</v>
      </c>
      <c r="H196" s="74">
        <f>IF(D6="12x36",2,1)</f>
        <v>1</v>
      </c>
      <c r="I196" s="84">
        <f>G196*H196</f>
        <v>4626.5835038058949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14CB5-256C-423C-ABDB-88E27393FFEB}">
  <dimension ref="A1:L196"/>
  <sheetViews>
    <sheetView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214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220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44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233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219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Pelotas</v>
      </c>
      <c r="H11" s="10" t="s">
        <v>12</v>
      </c>
      <c r="I11" s="13">
        <v>0.05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1765.86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0.83333333333333326</v>
      </c>
      <c r="I38" s="24">
        <f>IF(D6="12x36",I10,I10/H10*I5)</f>
        <v>1765.86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0.16666666666666666</v>
      </c>
      <c r="I41" s="24">
        <f>IF(I7=20%,I25*I7,0)</f>
        <v>353.17200000000003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0.99999999999999989</v>
      </c>
      <c r="I46" s="26">
        <f>SUM(I38:I45)</f>
        <v>2119.0320000000002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423.80640000000005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31.78548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21.190320000000003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4.2380640000000005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52.975800000000007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169.52256000000003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63.570959999999999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12.714192000000001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779.80377600000008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252.83018404800004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43.395656328000001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25.689024936000003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24.233249952000001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0.36871156800000005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0.93661214400000004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0.39202091999999999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192.38691528000001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540.23237517600001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102.39374527200002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7.4399213519999998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40.956650496000009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150.79031712000003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198.80551406476803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198.80551406476803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1669.6319823607682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0.22831793007373175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7.9776237451817625E-2</v>
      </c>
      <c r="I97" s="24">
        <f>I106</f>
        <v>169.04840000000002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3.7753087258710578E-2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1.2043234835528674E-2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0.35789048961978859</v>
      </c>
      <c r="I102" s="26">
        <f>SUM(I94:I101)</f>
        <v>758.38139999999999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6.25</v>
      </c>
      <c r="B106" s="169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1765.86</v>
      </c>
      <c r="G106" s="38">
        <f>IF(I14="Não aplicável",0,I14)</f>
        <v>0.06</v>
      </c>
      <c r="H106" s="37">
        <f>F106*G106</f>
        <v>105.95159999999998</v>
      </c>
      <c r="I106" s="24">
        <f>IF((E106-H106)&gt;0,E106-H106,0)</f>
        <v>169.04840000000002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2.1458125136197883</v>
      </c>
      <c r="I116" s="48">
        <f>I46+I91+I102</f>
        <v>4547.0453823607686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875.59939647215378</v>
      </c>
      <c r="H130" s="57" t="s">
        <v>103</v>
      </c>
      <c r="I130" s="58">
        <f>I97</f>
        <v>169.04840000000002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2119.0320000000002</v>
      </c>
      <c r="B132" s="176"/>
      <c r="C132" s="62">
        <f>I66</f>
        <v>779.80377600000008</v>
      </c>
      <c r="D132" s="62">
        <f>I78</f>
        <v>540.23237517600001</v>
      </c>
      <c r="E132" s="62">
        <f>I85</f>
        <v>150.79031712000003</v>
      </c>
      <c r="F132" s="62">
        <f>I89</f>
        <v>198.80551406476803</v>
      </c>
      <c r="G132" s="62">
        <f>I102</f>
        <v>758.38139999999999</v>
      </c>
      <c r="H132" s="62">
        <f>A132+C132+D132+E132+F132+G132</f>
        <v>4547.0453823607686</v>
      </c>
      <c r="I132" s="62">
        <f>H132-I130</f>
        <v>4377.9969823607689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788.03945682493838</v>
      </c>
      <c r="H143" s="57" t="s">
        <v>103</v>
      </c>
      <c r="I143" s="58">
        <f>I97</f>
        <v>169.04840000000002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2119.0320000000002</v>
      </c>
      <c r="B145" s="176"/>
      <c r="C145" s="62">
        <f>I66</f>
        <v>779.80377600000008</v>
      </c>
      <c r="D145" s="62">
        <f>I78</f>
        <v>540.23237517600001</v>
      </c>
      <c r="E145" s="62">
        <f>I85</f>
        <v>150.79031712000003</v>
      </c>
      <c r="F145" s="62">
        <f>I89</f>
        <v>198.80551406476803</v>
      </c>
      <c r="G145" s="62">
        <f>I102</f>
        <v>758.38139999999999</v>
      </c>
      <c r="H145" s="62">
        <f>A145+C145+D145+E145+F145+G145</f>
        <v>4547.0453823607686</v>
      </c>
      <c r="I145" s="62">
        <f>H145-I143</f>
        <v>4377.9969823607689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7.1154898741105635E-3</v>
      </c>
      <c r="I151" s="24">
        <f>($D$161/$E$163)*H161</f>
        <v>32.354455375309243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3.2840722495894911E-2</v>
      </c>
      <c r="I152" s="24">
        <f>($D$161/$E$163)*H162</f>
        <v>149.32825557835037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5.4734537493158188E-2</v>
      </c>
      <c r="I153" s="24">
        <f>($D$161/$E$163)*H163</f>
        <v>248.8804259639173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9.469074986316367E-2</v>
      </c>
      <c r="I156" s="26">
        <f>SUM(I151:I155)</f>
        <v>430.56313691757691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4547.0453823607686</v>
      </c>
      <c r="B161" s="182"/>
      <c r="C161" s="24">
        <f>I147</f>
        <v>0</v>
      </c>
      <c r="D161" s="183">
        <f>A161+C161</f>
        <v>4547.0453823607686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0.14250000000000002</v>
      </c>
      <c r="E162" s="216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9.469074986316367E-2</v>
      </c>
      <c r="I169" s="48">
        <f>I156</f>
        <v>430.56313691757691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0.42571286829668509</v>
      </c>
      <c r="I173" s="66">
        <f>I46</f>
        <v>2119.0320000000002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0.33542854483116957</v>
      </c>
      <c r="I174" s="66">
        <f>I66+I78+I85+I89</f>
        <v>1669.6319823607682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0.15235858687214524</v>
      </c>
      <c r="I175" s="66">
        <f>I102</f>
        <v>758.38139999999999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0.91349999999999987</v>
      </c>
      <c r="I176" s="48">
        <f>SUM(I173:I175)</f>
        <v>4547.0453823607686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8.6500000000000007E-2</v>
      </c>
      <c r="I185" s="24">
        <f>I156</f>
        <v>430.56313691757691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8.6500000000000007E-2</v>
      </c>
      <c r="I186" s="48">
        <f>I156</f>
        <v>430.56313691757691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815.87443031942405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4977.6085192783457</v>
      </c>
      <c r="H196" s="74">
        <f>IF(D6="12x36",2,1)</f>
        <v>1</v>
      </c>
      <c r="I196" s="84">
        <f>G196*H196</f>
        <v>4977.6085192783457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BB43E-C1DF-4E21-944E-1C8EABFE8B73}">
  <dimension ref="A1:L196"/>
  <sheetViews>
    <sheetView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200" t="s">
        <v>216</v>
      </c>
      <c r="E5" s="200"/>
      <c r="F5" s="200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234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219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2120.9299999999998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Pelotas</v>
      </c>
      <c r="H11" s="10" t="s">
        <v>12</v>
      </c>
      <c r="I11" s="13">
        <v>0.05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1928.1181818181817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0.20910414299387534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6.8855093441713477E-2</v>
      </c>
      <c r="I97" s="24">
        <f>I106</f>
        <v>159.3129090909091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0.32356501629002377</v>
      </c>
      <c r="I102" s="26">
        <f>SUM(I94:I101)</f>
        <v>748.64590909090907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6.25</v>
      </c>
      <c r="B106" s="169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159.3129090909091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2.1114870402900237</v>
      </c>
      <c r="I116" s="48">
        <f>I46+I91+I102</f>
        <v>4885.4358636679854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945.22459091541532</v>
      </c>
      <c r="H130" s="57" t="s">
        <v>103</v>
      </c>
      <c r="I130" s="58">
        <f>I97</f>
        <v>159.3129090909091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2313.741818181818</v>
      </c>
      <c r="B132" s="176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748.64590909090907</v>
      </c>
      <c r="H132" s="62">
        <f>A132+C132+D132+E132+F132+G132</f>
        <v>4885.4358636679854</v>
      </c>
      <c r="I132" s="62">
        <f>H132-I130</f>
        <v>4726.1229545770766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850.70213182387374</v>
      </c>
      <c r="H143" s="57" t="s">
        <v>103</v>
      </c>
      <c r="I143" s="58">
        <f>I97</f>
        <v>159.3129090909091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2313.741818181818</v>
      </c>
      <c r="B145" s="176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748.64590909090907</v>
      </c>
      <c r="H145" s="62">
        <f>A145+C145+D145+E145+F145+G145</f>
        <v>4885.4358636679854</v>
      </c>
      <c r="I145" s="62">
        <f>H145-I143</f>
        <v>4726.1229545770766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7.1154898741105635E-3</v>
      </c>
      <c r="I151" s="24">
        <f>($D$161/$E$163)*H161</f>
        <v>34.762269418546147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3.2840722495894911E-2</v>
      </c>
      <c r="I152" s="24">
        <f>($D$161/$E$163)*H162</f>
        <v>160.44124347021298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5.4734537493158181E-2</v>
      </c>
      <c r="I153" s="24">
        <f>($D$161/$E$163)*H163</f>
        <v>267.40207245035498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9.4690749863163656E-2</v>
      </c>
      <c r="I156" s="26">
        <f>SUM(I151:I155)</f>
        <v>462.6055853391141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4885.4358636679854</v>
      </c>
      <c r="B161" s="182"/>
      <c r="C161" s="24">
        <f>I147</f>
        <v>0</v>
      </c>
      <c r="D161" s="183">
        <f>A161+C161</f>
        <v>4885.4358636679854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0.14250000000000002</v>
      </c>
      <c r="E162" s="216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9.4690749863163656E-2</v>
      </c>
      <c r="I169" s="48">
        <f>I156</f>
        <v>462.6055853391141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0.4326334865283028</v>
      </c>
      <c r="I173" s="66">
        <f>I46</f>
        <v>2313.741818181818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0.340881452355557</v>
      </c>
      <c r="I174" s="66">
        <f>I66+I78+I85+I89</f>
        <v>1823.0481363952579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0.13998506111614006</v>
      </c>
      <c r="I175" s="66">
        <f>I102</f>
        <v>748.64590909090907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0.91349999999999987</v>
      </c>
      <c r="I176" s="48">
        <f>SUM(I173:I175)</f>
        <v>4885.4358636679854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8.6499999999999994E-2</v>
      </c>
      <c r="I185" s="24">
        <f>I156</f>
        <v>462.6055853391141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8.6499999999999994E-2</v>
      </c>
      <c r="I186" s="48">
        <f>I156</f>
        <v>462.6055853391141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890.84203910810174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5348.0414490070998</v>
      </c>
      <c r="H196" s="74">
        <f>IF(D6="12x36",2,1)</f>
        <v>1</v>
      </c>
      <c r="I196" s="84">
        <f>G196*H196</f>
        <v>5348.0414490070998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728FB-40FC-4C01-842B-9FF14BD57305}">
  <dimension ref="A1:L196"/>
  <sheetViews>
    <sheetView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200" t="s">
        <v>217</v>
      </c>
      <c r="E5" s="200"/>
      <c r="F5" s="200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234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219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Pelotas</v>
      </c>
      <c r="H11" s="10" t="s">
        <v>12</v>
      </c>
      <c r="I11" s="13">
        <v>0.05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1605.3272727272727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321.06545454545454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24.079909090909091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16.053272727272727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3.2106545454545454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40.133181818181818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128.42618181818182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48.159818181818181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9.6319636363636363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590.76043636363625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191.5380182181818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32.87549721818182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19.461382527272725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18.358522690909091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0.27932694545454545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0.70955465454545452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0.29698554545454542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145.74766309090907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409.26695089090913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77.571019145454542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5.6363040545454544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31.027765527272727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114.23508872727271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150.61023792785457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150.61023792785457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1264.8727139096727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0.30137966769732594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0.11130463343639926</v>
      </c>
      <c r="I97" s="24">
        <f>I106</f>
        <v>178.68036363636364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4.9834075181497968E-2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1.5897069982897853E-2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0.47841544629812105</v>
      </c>
      <c r="I102" s="26">
        <f>SUM(I94:I101)</f>
        <v>768.01336363636358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6.25</v>
      </c>
      <c r="B106" s="169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178.68036363636364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2.2663374702981209</v>
      </c>
      <c r="I116" s="48">
        <f>I46+I91+I102</f>
        <v>3638.2133502733086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691.90659732738914</v>
      </c>
      <c r="H130" s="57" t="s">
        <v>103</v>
      </c>
      <c r="I130" s="58">
        <f>I97</f>
        <v>178.68036363636364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1605.3272727272727</v>
      </c>
      <c r="B132" s="176"/>
      <c r="C132" s="62">
        <f>I66</f>
        <v>590.76043636363625</v>
      </c>
      <c r="D132" s="62">
        <f>I78</f>
        <v>409.26695089090913</v>
      </c>
      <c r="E132" s="62">
        <f>I85</f>
        <v>114.23508872727271</v>
      </c>
      <c r="F132" s="62">
        <f>I89</f>
        <v>150.61023792785457</v>
      </c>
      <c r="G132" s="62">
        <f>I102</f>
        <v>768.01336363636358</v>
      </c>
      <c r="H132" s="62">
        <f>A132+C132+D132+E132+F132+G132</f>
        <v>3638.2133502733091</v>
      </c>
      <c r="I132" s="62">
        <f>H132-I130</f>
        <v>3459.5329866369452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622.71593759465009</v>
      </c>
      <c r="H143" s="57" t="s">
        <v>103</v>
      </c>
      <c r="I143" s="58">
        <f>I97</f>
        <v>178.68036363636364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1605.3272727272727</v>
      </c>
      <c r="B145" s="176"/>
      <c r="C145" s="62">
        <f>I66</f>
        <v>590.76043636363625</v>
      </c>
      <c r="D145" s="62">
        <f>I78</f>
        <v>409.26695089090913</v>
      </c>
      <c r="E145" s="62">
        <f>I85</f>
        <v>114.23508872727271</v>
      </c>
      <c r="F145" s="62">
        <f>I89</f>
        <v>150.61023792785457</v>
      </c>
      <c r="G145" s="62">
        <f>I102</f>
        <v>768.01336363636358</v>
      </c>
      <c r="H145" s="62">
        <f>A145+C145+D145+E145+F145+G145</f>
        <v>3638.2133502733091</v>
      </c>
      <c r="I145" s="62">
        <f>H145-I143</f>
        <v>3459.5329866369452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7.1154898741105635E-3</v>
      </c>
      <c r="I151" s="24">
        <f>($D$161/$E$163)*H161</f>
        <v>25.887670253723595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3.2840722495894911E-2</v>
      </c>
      <c r="I152" s="24">
        <f>($D$161/$E$163)*H162</f>
        <v>119.48155501718583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5.4734537493158188E-2</v>
      </c>
      <c r="I153" s="24">
        <f>($D$161/$E$163)*H163</f>
        <v>199.13592502864307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9.469074986316367E-2</v>
      </c>
      <c r="I156" s="26">
        <f>SUM(I151:I155)</f>
        <v>344.5051502995525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3638.2133502733086</v>
      </c>
      <c r="B161" s="182"/>
      <c r="C161" s="24">
        <f>I147</f>
        <v>0</v>
      </c>
      <c r="D161" s="183">
        <f>A161+C161</f>
        <v>3638.2133502733086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0.14250000000000002</v>
      </c>
      <c r="E162" s="216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9.469074986316367E-2</v>
      </c>
      <c r="I169" s="48">
        <f>I156</f>
        <v>344.5051502995525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0.40307324569797431</v>
      </c>
      <c r="I173" s="66">
        <f>I46</f>
        <v>1605.3272727272727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0.31759028757059721</v>
      </c>
      <c r="I174" s="66">
        <f>I66+I78+I85+I89</f>
        <v>1264.8727139096727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0.19283646673142857</v>
      </c>
      <c r="I175" s="66">
        <f>I102</f>
        <v>768.01336363636358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0.9135000000000002</v>
      </c>
      <c r="I176" s="48">
        <f>SUM(I173:I175)</f>
        <v>3638.2133502733086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8.6500000000000007E-2</v>
      </c>
      <c r="I185" s="24">
        <f>I156</f>
        <v>344.5051502995525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8.6500000000000007E-2</v>
      </c>
      <c r="I186" s="48">
        <f>I156</f>
        <v>344.5051502995525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618.08668963592731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3982.7185005728611</v>
      </c>
      <c r="H196" s="74">
        <f>IF(D6="12x36",2,1)</f>
        <v>1</v>
      </c>
      <c r="I196" s="84">
        <f>G196*H196</f>
        <v>3982.7185005728611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E8DF6-834E-42FC-A6A3-74B53C96D3A3}">
  <dimension ref="A1:L196"/>
  <sheetViews>
    <sheetView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200" t="s">
        <v>218</v>
      </c>
      <c r="E5" s="200"/>
      <c r="F5" s="200"/>
      <c r="G5" s="136" t="str">
        <f>IF(D6="12x36","Regime de trabalho:","Quantidade de HORAS/MÊS")</f>
        <v>Quantidade de HORAS/MÊS</v>
      </c>
      <c r="H5" s="136"/>
      <c r="I5" s="137">
        <f>IF(D6="12x36",D6,5*D6)</f>
        <v>220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44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234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219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1996.44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Pelotas</v>
      </c>
      <c r="H11" s="10" t="s">
        <v>12</v>
      </c>
      <c r="I11" s="13">
        <v>0.05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1996.44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1996.44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1996.44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399.28800000000001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29.9466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19.964400000000001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3.99288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49.911000000000001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159.71520000000001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59.8932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11.97864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734.68992000000003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238.20324216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40.885094760000001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24.20284212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22.831287840000002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0.34738056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0.88242648000000001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0.36934139999999999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181.2567876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508.97840292000001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96.469977240000006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7.0095008399999994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38.587192320000007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142.06667040000002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187.30405227456004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187.30405227456004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1573.0390455945601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0.24233786139328004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7.7745186431848676E-2</v>
      </c>
      <c r="I97" s="24">
        <f>I106</f>
        <v>155.21359999999999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4.0071326961992344E-2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1.2782753300875558E-2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0.37293712808799662</v>
      </c>
      <c r="I102" s="26">
        <f>SUM(I94:I101)</f>
        <v>744.5465999999999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6.25</v>
      </c>
      <c r="B106" s="169"/>
      <c r="C106" s="17">
        <f>IF(I13="Não aplicável",0,I13)</f>
        <v>22</v>
      </c>
      <c r="D106" s="17">
        <v>2</v>
      </c>
      <c r="E106" s="37">
        <f>A106*C106*D106</f>
        <v>275</v>
      </c>
      <c r="F106" s="37">
        <f>I38</f>
        <v>1996.44</v>
      </c>
      <c r="G106" s="38">
        <f>IF(I14="Não aplicável",0,I14)</f>
        <v>0.06</v>
      </c>
      <c r="H106" s="37">
        <f>F106*G106</f>
        <v>119.7864</v>
      </c>
      <c r="I106" s="24">
        <f>IF((E106-H106)&gt;0,E106-H106,0)</f>
        <v>155.21359999999999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2.1608591520879967</v>
      </c>
      <c r="I116" s="48">
        <f>I46+I91+I102</f>
        <v>4314.02564559456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0.1</v>
      </c>
      <c r="I121" s="24">
        <f>IF(F130=10%,G130,0)</f>
        <v>415.88120455945602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0.1</v>
      </c>
      <c r="I127" s="54">
        <f>SUM(I120:I126)</f>
        <v>415.88120455945602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0.1</v>
      </c>
      <c r="G130" s="56">
        <f>I132*F130</f>
        <v>415.88120455945602</v>
      </c>
      <c r="H130" s="57" t="s">
        <v>103</v>
      </c>
      <c r="I130" s="58">
        <f>I97</f>
        <v>155.21359999999999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1996.44</v>
      </c>
      <c r="B132" s="176"/>
      <c r="C132" s="62">
        <f>I66</f>
        <v>734.68992000000003</v>
      </c>
      <c r="D132" s="62">
        <f>I78</f>
        <v>508.97840292000001</v>
      </c>
      <c r="E132" s="62">
        <f>I85</f>
        <v>142.06667040000002</v>
      </c>
      <c r="F132" s="62">
        <f>I89</f>
        <v>187.30405227456004</v>
      </c>
      <c r="G132" s="62">
        <f>I102</f>
        <v>744.5465999999999</v>
      </c>
      <c r="H132" s="62">
        <f>A132+C132+D132+E132+F132+G132</f>
        <v>4314.02564559456</v>
      </c>
      <c r="I132" s="62">
        <f>H132-I130</f>
        <v>4158.81204559456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748.58616820702082</v>
      </c>
      <c r="H143" s="57" t="s">
        <v>103</v>
      </c>
      <c r="I143" s="58">
        <f>I97</f>
        <v>155.21359999999999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1996.44</v>
      </c>
      <c r="B145" s="176"/>
      <c r="C145" s="62">
        <f>I66</f>
        <v>734.68992000000003</v>
      </c>
      <c r="D145" s="62">
        <f>I78</f>
        <v>508.97840292000001</v>
      </c>
      <c r="E145" s="62">
        <f>I85</f>
        <v>142.06667040000002</v>
      </c>
      <c r="F145" s="62">
        <f>I89</f>
        <v>187.30405227456004</v>
      </c>
      <c r="G145" s="62">
        <f>I102</f>
        <v>744.5465999999999</v>
      </c>
      <c r="H145" s="62">
        <f>A145+C145+D145+E145+F145+G145</f>
        <v>4314.02564559456</v>
      </c>
      <c r="I145" s="62">
        <f>H145-I143</f>
        <v>4158.81204559456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0.1</v>
      </c>
      <c r="I147" s="48">
        <f>I127+I137+I141</f>
        <v>415.88120455945602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7.801438160694724E-3</v>
      </c>
      <c r="I151" s="24">
        <f>($D$161/$E$163)*H161</f>
        <v>33.655604297757094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3.6006637664744878E-2</v>
      </c>
      <c r="I152" s="24">
        <f>($D$161/$E$163)*H162</f>
        <v>155.33355829734043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6.0011062774574797E-2</v>
      </c>
      <c r="I153" s="24">
        <f>($D$161/$E$163)*H163</f>
        <v>258.88926382890071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0.1038191386000144</v>
      </c>
      <c r="I156" s="26">
        <f>SUM(I151:I155)</f>
        <v>447.87842642399823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4314.02564559456</v>
      </c>
      <c r="B161" s="182"/>
      <c r="C161" s="24">
        <f>I147</f>
        <v>415.88120455945602</v>
      </c>
      <c r="D161" s="183">
        <f>A161+C161</f>
        <v>4729.906850154016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0.14250000000000002</v>
      </c>
      <c r="E162" s="216">
        <f>C162-D162</f>
        <v>0.85749999999999993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8.6499999999999994E-2</v>
      </c>
      <c r="E163" s="220">
        <f>C163-D163</f>
        <v>0.91349999999999998</v>
      </c>
      <c r="F163" s="17" t="str">
        <f>B153</f>
        <v>ISS</v>
      </c>
      <c r="G163" s="209">
        <f>I11</f>
        <v>0.05</v>
      </c>
      <c r="H163" s="212">
        <f>I11</f>
        <v>0.05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0.14250000000000002</v>
      </c>
      <c r="H166" s="213">
        <f>SUM(H161:I165)</f>
        <v>8.6499999999999994E-2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0.1038191386000144</v>
      </c>
      <c r="I169" s="48">
        <f>I156</f>
        <v>447.87842642399823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0.38557798235299601</v>
      </c>
      <c r="I173" s="66">
        <f>I46</f>
        <v>1996.44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0.30380538426540887</v>
      </c>
      <c r="I174" s="66">
        <f>I66+I78+I85+I89</f>
        <v>1573.0390455945601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0.14379634539269054</v>
      </c>
      <c r="I175" s="66">
        <f>I102</f>
        <v>744.5465999999999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0.83317971201109531</v>
      </c>
      <c r="I176" s="48">
        <f>SUM(I173:I175)</f>
        <v>4314.02564559456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8.0320287988904573E-2</v>
      </c>
      <c r="I179" s="24">
        <f>I127</f>
        <v>415.88120455945602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8.0320287988904573E-2</v>
      </c>
      <c r="I182" s="48">
        <f>I179+I180+I181</f>
        <v>415.88120455945602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8.6499999999999994E-2</v>
      </c>
      <c r="I185" s="24">
        <f>I156</f>
        <v>447.87842642399823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8.6499999999999994E-2</v>
      </c>
      <c r="I186" s="48">
        <f>I156</f>
        <v>447.87842642399823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768.67378485408005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5177.7852765780144</v>
      </c>
      <c r="H196" s="74">
        <f>IF(D6="12x36",2,1)</f>
        <v>1</v>
      </c>
      <c r="I196" s="84">
        <f>G196*H196</f>
        <v>5177.7852765780144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1A7BB-3EDD-4EC1-99BB-F8BD02BE1264}">
  <dimension ref="A1:L196"/>
  <sheetViews>
    <sheetView topLeftCell="A169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214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235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220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19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0.22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1926.3927272727271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0.2088686249193028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8.7043706749119418E-2</v>
      </c>
      <c r="I97" s="24">
        <f>I106</f>
        <v>167.68036363636364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0.3506882859720854</v>
      </c>
      <c r="I102" s="26">
        <f>SUM(I94:I101)</f>
        <v>675.56336363636365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</v>
      </c>
      <c r="B106" s="169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167.68036363636364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2.1386103099720852</v>
      </c>
      <c r="I116" s="48">
        <f>I46+I91+I102</f>
        <v>4119.8033476006976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790.42459679286696</v>
      </c>
      <c r="H130" s="57" t="s">
        <v>103</v>
      </c>
      <c r="I130" s="58">
        <f>I97</f>
        <v>167.68036363636364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1926.3927272727271</v>
      </c>
      <c r="B132" s="176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675.56336363636365</v>
      </c>
      <c r="H132" s="62">
        <f>A132+C132+D132+E132+F132+G132</f>
        <v>4119.8033476006985</v>
      </c>
      <c r="I132" s="62">
        <f>H132-I130</f>
        <v>3952.1229839643347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711.38213711358026</v>
      </c>
      <c r="H143" s="57" t="s">
        <v>103</v>
      </c>
      <c r="I143" s="58">
        <f>I97</f>
        <v>167.68036363636364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1926.3927272727271</v>
      </c>
      <c r="B145" s="176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675.56336363636365</v>
      </c>
      <c r="H145" s="62">
        <f>A145+C145+D145+E145+F145+G145</f>
        <v>4119.8033476006985</v>
      </c>
      <c r="I145" s="62">
        <f>H145-I143</f>
        <v>3952.1229839643347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6.8892421833598302E-3</v>
      </c>
      <c r="I151" s="24">
        <f>($D$161/$E$163)*H161</f>
        <v>28.382323009437769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3.1796502384737677E-2</v>
      </c>
      <c r="I152" s="24">
        <f>($D$161/$E$163)*H162</f>
        <v>130.99533696663585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2.1197668256491786E-2</v>
      </c>
      <c r="I153" s="24">
        <f>($D$161/$E$163)*H163</f>
        <v>87.330224644423907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5.9883412824589297E-2</v>
      </c>
      <c r="I156" s="26">
        <f>SUM(I151:I155)</f>
        <v>246.70788462049754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4119.8033476006976</v>
      </c>
      <c r="B161" s="182"/>
      <c r="C161" s="24">
        <f>I147</f>
        <v>0</v>
      </c>
      <c r="D161" s="183">
        <f>A161+C161</f>
        <v>4119.8033476006976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0.1125</v>
      </c>
      <c r="E162" s="216">
        <f>C162-D162</f>
        <v>0.88749999999999996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5.6499999999999995E-2</v>
      </c>
      <c r="E163" s="220">
        <f>C163-D163</f>
        <v>0.94350000000000001</v>
      </c>
      <c r="F163" s="17" t="str">
        <f>B153</f>
        <v>ISS</v>
      </c>
      <c r="G163" s="209">
        <f>I11</f>
        <v>0.02</v>
      </c>
      <c r="H163" s="212">
        <f>I11</f>
        <v>0.02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0.1125</v>
      </c>
      <c r="H166" s="213">
        <f>SUM(H161:I165)</f>
        <v>5.6499999999999995E-2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5.9883412824589297E-2</v>
      </c>
      <c r="I169" s="48">
        <f>I156</f>
        <v>246.70788462049754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0.44117434373180181</v>
      </c>
      <c r="I173" s="66">
        <f>I46</f>
        <v>1926.3927272727271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0.34761098185003297</v>
      </c>
      <c r="I174" s="66">
        <f>I66+I78+I85+I89</f>
        <v>1517.8472566916071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0.15471467441816522</v>
      </c>
      <c r="I175" s="66">
        <f>I102</f>
        <v>675.56336363636365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0.94350000000000001</v>
      </c>
      <c r="I176" s="48">
        <f>SUM(I173:I175)</f>
        <v>4119.8033476006976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5.6500000000000002E-2</v>
      </c>
      <c r="I185" s="24">
        <f>I156</f>
        <v>246.70788462049754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5.6500000000000002E-2</v>
      </c>
      <c r="I186" s="48">
        <f>I156</f>
        <v>246.70788462049754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741.70402756311273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4366.5112322211953</v>
      </c>
      <c r="H196" s="74">
        <f>IF(D6="12x36",2,1)</f>
        <v>1</v>
      </c>
      <c r="I196" s="84">
        <f>G196*H196</f>
        <v>4366.5112322211953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59EB-81ED-405A-941B-58AA0528E43A}">
  <dimension ref="A1:L196"/>
  <sheetViews>
    <sheetView topLeftCell="A16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216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235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220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2120.9299999999998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19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0.22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1928.1181818181817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0.17390142531813876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6.4100889704044928E-2</v>
      </c>
      <c r="I97" s="24">
        <f>I106</f>
        <v>148.3129090909091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0.28360809487661859</v>
      </c>
      <c r="I102" s="26">
        <f>SUM(I94:I101)</f>
        <v>656.19590909090903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</v>
      </c>
      <c r="B106" s="169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148.3129090909091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2.0715301188766184</v>
      </c>
      <c r="I116" s="48">
        <f>I46+I91+I102</f>
        <v>4792.9858636679855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928.93459091541536</v>
      </c>
      <c r="H130" s="57" t="s">
        <v>103</v>
      </c>
      <c r="I130" s="58">
        <f>I97</f>
        <v>148.3129090909091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2313.741818181818</v>
      </c>
      <c r="B132" s="176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656.19590909090903</v>
      </c>
      <c r="H132" s="62">
        <f>A132+C132+D132+E132+F132+G132</f>
        <v>4792.9858636679855</v>
      </c>
      <c r="I132" s="62">
        <f>H132-I130</f>
        <v>4644.6729545770768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836.0411318238738</v>
      </c>
      <c r="H143" s="57" t="s">
        <v>103</v>
      </c>
      <c r="I143" s="58">
        <f>I97</f>
        <v>148.3129090909091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2313.741818181818</v>
      </c>
      <c r="B145" s="176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656.19590909090903</v>
      </c>
      <c r="H145" s="62">
        <f>A145+C145+D145+E145+F145+G145</f>
        <v>4792.9858636679855</v>
      </c>
      <c r="I145" s="62">
        <f>H145-I143</f>
        <v>4644.6729545770768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6.8892421833598302E-3</v>
      </c>
      <c r="I151" s="24">
        <f>($D$161/$E$163)*H161</f>
        <v>33.020040396228836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3.1796502384737677E-2</v>
      </c>
      <c r="I152" s="24">
        <f>($D$161/$E$163)*H162</f>
        <v>152.40018644413308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2.1197668256491786E-2</v>
      </c>
      <c r="I153" s="24">
        <f>($D$161/$E$163)*H163</f>
        <v>101.60012429608872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5.9883412824589297E-2</v>
      </c>
      <c r="I156" s="26">
        <f>SUM(I151:I155)</f>
        <v>287.02035113645064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4792.9858636679855</v>
      </c>
      <c r="B161" s="182"/>
      <c r="C161" s="24">
        <f>I147</f>
        <v>0</v>
      </c>
      <c r="D161" s="183">
        <f>A161+C161</f>
        <v>4792.9858636679855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0.1125</v>
      </c>
      <c r="E162" s="216">
        <f>C162-D162</f>
        <v>0.88749999999999996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5.6499999999999995E-2</v>
      </c>
      <c r="E163" s="220">
        <f>C163-D163</f>
        <v>0.94350000000000001</v>
      </c>
      <c r="F163" s="17" t="str">
        <f>B153</f>
        <v>ISS</v>
      </c>
      <c r="G163" s="209">
        <f>I11</f>
        <v>0.02</v>
      </c>
      <c r="H163" s="212">
        <f>I11</f>
        <v>0.02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0.1125</v>
      </c>
      <c r="H166" s="213">
        <f>SUM(H161:I165)</f>
        <v>5.6499999999999995E-2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5.9883412824589297E-2</v>
      </c>
      <c r="I169" s="48">
        <f>I156</f>
        <v>287.02035113645064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0.45546043062683328</v>
      </c>
      <c r="I173" s="66">
        <f>I46</f>
        <v>2313.741818181818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0.35886730435140607</v>
      </c>
      <c r="I174" s="66">
        <f>I66+I78+I85+I89</f>
        <v>1823.0481363952579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0.12917226502176049</v>
      </c>
      <c r="I175" s="66">
        <f>I102</f>
        <v>656.19590909090903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0.94349999999999989</v>
      </c>
      <c r="I176" s="48">
        <f>SUM(I173:I175)</f>
        <v>4792.9858636679855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5.6500000000000002E-2</v>
      </c>
      <c r="I185" s="24">
        <f>I156</f>
        <v>287.02035113645064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5.6500000000000002E-2</v>
      </c>
      <c r="I186" s="48">
        <f>I156</f>
        <v>287.02035113645064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890.84203910810174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5080.0062148044362</v>
      </c>
      <c r="H196" s="74">
        <f>IF(D6="12x36",2,1)</f>
        <v>1</v>
      </c>
      <c r="I196" s="84">
        <f>G196*H196</f>
        <v>5080.0062148044362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B72D2-FAB2-4527-A77B-48732883AC43}">
  <dimension ref="A1:L196"/>
  <sheetViews>
    <sheetView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226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235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220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19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0.22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2098.0272727272727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2098.0272727272727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0.19178158703197376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6.5832491994644332E-2</v>
      </c>
      <c r="I97" s="24">
        <f>I106</f>
        <v>138.11836363636365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0.3079089447662956</v>
      </c>
      <c r="I102" s="26">
        <f>SUM(I94:I101)</f>
        <v>646.00136363636364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</v>
      </c>
      <c r="B106" s="169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138.11836363636365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2.0958309687662955</v>
      </c>
      <c r="I116" s="48">
        <f>I46+I91+I102</f>
        <v>4397.1105314981096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0.1</v>
      </c>
      <c r="I121" s="24">
        <f>IF(F130=10%,G130,0)</f>
        <v>425.89921678617458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0.1</v>
      </c>
      <c r="I127" s="54">
        <f>SUM(I120:I126)</f>
        <v>425.89921678617458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0.1</v>
      </c>
      <c r="G130" s="56">
        <f>I132*F130</f>
        <v>425.89921678617458</v>
      </c>
      <c r="H130" s="57" t="s">
        <v>103</v>
      </c>
      <c r="I130" s="58">
        <f>I97</f>
        <v>138.11836363636365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2098.0272727272727</v>
      </c>
      <c r="B132" s="176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646.00136363636364</v>
      </c>
      <c r="H132" s="62">
        <f>A132+C132+D132+E132+F132+G132</f>
        <v>4397.1105314981096</v>
      </c>
      <c r="I132" s="62">
        <f>H132-I130</f>
        <v>4258.9921678617457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766.61859021511418</v>
      </c>
      <c r="H143" s="57" t="s">
        <v>103</v>
      </c>
      <c r="I143" s="58">
        <f>I97</f>
        <v>138.11836363636365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2098.0272727272727</v>
      </c>
      <c r="B145" s="176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646.00136363636364</v>
      </c>
      <c r="H145" s="62">
        <f>A145+C145+D145+E145+F145+G145</f>
        <v>4397.1105314981096</v>
      </c>
      <c r="I145" s="62">
        <f>H145-I143</f>
        <v>4258.9921678617457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0.1</v>
      </c>
      <c r="I147" s="48">
        <f>I127+I137+I141</f>
        <v>425.89921678617458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7.5565264895252155E-3</v>
      </c>
      <c r="I151" s="24">
        <f>($D$161/$E$163)*H161</f>
        <v>33.226882208635764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3.4876276105500995E-2</v>
      </c>
      <c r="I152" s="24">
        <f>($D$161/$E$163)*H162</f>
        <v>153.3548409629343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2.3250850737000665E-2</v>
      </c>
      <c r="I153" s="24">
        <f>($D$161/$E$163)*H163</f>
        <v>102.2365606419562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6.5683653332026873E-2</v>
      </c>
      <c r="I156" s="26">
        <f>SUM(I151:I155)</f>
        <v>288.81828381352625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4397.1105314981096</v>
      </c>
      <c r="B161" s="182"/>
      <c r="C161" s="24">
        <f>I147</f>
        <v>425.89921678617458</v>
      </c>
      <c r="D161" s="183">
        <f>A161+C161</f>
        <v>4823.0097482842839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0.1125</v>
      </c>
      <c r="E162" s="216">
        <f>C162-D162</f>
        <v>0.88749999999999996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5.6499999999999995E-2</v>
      </c>
      <c r="E163" s="220">
        <f>C163-D163</f>
        <v>0.94350000000000001</v>
      </c>
      <c r="F163" s="17" t="str">
        <f>B153</f>
        <v>ISS</v>
      </c>
      <c r="G163" s="209">
        <f>I11</f>
        <v>0.02</v>
      </c>
      <c r="H163" s="212">
        <f>I11</f>
        <v>0.02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0.1125</v>
      </c>
      <c r="H166" s="213">
        <f>SUM(H161:I165)</f>
        <v>5.6499999999999995E-2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6.5683653332026873E-2</v>
      </c>
      <c r="I169" s="48">
        <f>I156</f>
        <v>288.81828381352625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0.41042602754895041</v>
      </c>
      <c r="I173" s="66">
        <f>I46</f>
        <v>2098.0272727272727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0.32338370632864877</v>
      </c>
      <c r="I174" s="66">
        <f>I66+I78+I85+I89</f>
        <v>1653.0818951344729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0.12637384504721988</v>
      </c>
      <c r="I175" s="66">
        <f>I102</f>
        <v>646.00136363636364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0.86018357892481911</v>
      </c>
      <c r="I176" s="48">
        <f>SUM(I173:I175)</f>
        <v>4397.1105314981096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8.3316421075180919E-2</v>
      </c>
      <c r="I179" s="24">
        <f>I127</f>
        <v>425.89921678617458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8.3316421075180919E-2</v>
      </c>
      <c r="I182" s="48">
        <f>I179+I180+I181</f>
        <v>425.89921678617458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5.6499999999999995E-2</v>
      </c>
      <c r="I185" s="24">
        <f>I156</f>
        <v>288.81828381352625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5.6499999999999995E-2</v>
      </c>
      <c r="I186" s="48">
        <f>I156</f>
        <v>288.81828381352625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807.78714334232734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5111.8280320978101</v>
      </c>
      <c r="H196" s="74">
        <f>IF(D6="12x36",2,1)</f>
        <v>1</v>
      </c>
      <c r="I196" s="84">
        <f>G196*H196</f>
        <v>5111.8280320978101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B235B-C9B3-4052-8177-30BBED073568}">
  <dimension ref="A1:L196"/>
  <sheetViews>
    <sheetView topLeftCell="A169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217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235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220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19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0.22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1605.3272727272727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321.06545454545454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24.079909090909091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16.053272727272727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3.2106545454545454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40.133181818181818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128.42618181818182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48.159818181818181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9.6319636363636363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590.76043636363625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191.5380182181818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32.87549721818182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19.461382527272725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18.358522690909091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0.27932694545454545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0.70955465454545452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0.29698554545454542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145.74766309090907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409.26695089090913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77.571019145454542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5.6363040545454544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31.027765527272727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114.23508872727271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150.61023792785457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150.61023792785457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1264.8727139096727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0.25064234990316336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0.1044524480989433</v>
      </c>
      <c r="I97" s="24">
        <f>I106</f>
        <v>167.68036363636364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4.9834075181497968E-2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1.5897069982897853E-2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0.42082594316650246</v>
      </c>
      <c r="I102" s="26">
        <f>SUM(I94:I101)</f>
        <v>675.56336363636365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</v>
      </c>
      <c r="B106" s="169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167.68036363636364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2.2087479671665022</v>
      </c>
      <c r="I116" s="48">
        <f>I46+I91+I102</f>
        <v>3545.7633502733088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675.61659732738917</v>
      </c>
      <c r="H130" s="57" t="s">
        <v>103</v>
      </c>
      <c r="I130" s="58">
        <f>I97</f>
        <v>167.68036363636364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1605.3272727272727</v>
      </c>
      <c r="B132" s="176"/>
      <c r="C132" s="62">
        <f>I66</f>
        <v>590.76043636363625</v>
      </c>
      <c r="D132" s="62">
        <f>I78</f>
        <v>409.26695089090913</v>
      </c>
      <c r="E132" s="62">
        <f>I85</f>
        <v>114.23508872727271</v>
      </c>
      <c r="F132" s="62">
        <f>I89</f>
        <v>150.61023792785457</v>
      </c>
      <c r="G132" s="62">
        <f>I102</f>
        <v>675.56336363636365</v>
      </c>
      <c r="H132" s="62">
        <f>A132+C132+D132+E132+F132+G132</f>
        <v>3545.7633502733092</v>
      </c>
      <c r="I132" s="62">
        <f>H132-I130</f>
        <v>3378.0829866369454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608.05493759465014</v>
      </c>
      <c r="H143" s="57" t="s">
        <v>103</v>
      </c>
      <c r="I143" s="58">
        <f>I97</f>
        <v>167.68036363636364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1605.3272727272727</v>
      </c>
      <c r="B145" s="176"/>
      <c r="C145" s="62">
        <f>I66</f>
        <v>590.76043636363625</v>
      </c>
      <c r="D145" s="62">
        <f>I78</f>
        <v>409.26695089090913</v>
      </c>
      <c r="E145" s="62">
        <f>I85</f>
        <v>114.23508872727271</v>
      </c>
      <c r="F145" s="62">
        <f>I89</f>
        <v>150.61023792785457</v>
      </c>
      <c r="G145" s="62">
        <f>I102</f>
        <v>675.56336363636365</v>
      </c>
      <c r="H145" s="62">
        <f>A145+C145+D145+E145+F145+G145</f>
        <v>3545.7633502733092</v>
      </c>
      <c r="I145" s="62">
        <f>H145-I143</f>
        <v>3378.0829866369454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6.8892421833598302E-3</v>
      </c>
      <c r="I151" s="24">
        <f>($D$161/$E$163)*H161</f>
        <v>24.427622444914157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3.1796502384737677E-2</v>
      </c>
      <c r="I152" s="24">
        <f>($D$161/$E$163)*H162</f>
        <v>112.74287282268071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2.1197668256491786E-2</v>
      </c>
      <c r="I153" s="24">
        <f>($D$161/$E$163)*H163</f>
        <v>75.161915215120487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5.9883412824589297E-2</v>
      </c>
      <c r="I156" s="26">
        <f>SUM(I151:I155)</f>
        <v>212.33241048271537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3545.7633502733088</v>
      </c>
      <c r="B161" s="182"/>
      <c r="C161" s="24">
        <f>I147</f>
        <v>0</v>
      </c>
      <c r="D161" s="183">
        <f>A161+C161</f>
        <v>3545.7633502733088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0.1125</v>
      </c>
      <c r="E162" s="216">
        <f>C162-D162</f>
        <v>0.88749999999999996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5.6499999999999995E-2</v>
      </c>
      <c r="E163" s="220">
        <f>C163-D163</f>
        <v>0.94350000000000001</v>
      </c>
      <c r="F163" s="17" t="str">
        <f>B153</f>
        <v>ISS</v>
      </c>
      <c r="G163" s="209">
        <f>I11</f>
        <v>0.02</v>
      </c>
      <c r="H163" s="212">
        <f>I11</f>
        <v>0.02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0.1125</v>
      </c>
      <c r="H166" s="213">
        <f>SUM(H161:I165)</f>
        <v>5.6499999999999995E-2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5.9883412824589297E-2</v>
      </c>
      <c r="I169" s="48">
        <f>I156</f>
        <v>212.33241048271537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0.42716507905171786</v>
      </c>
      <c r="I173" s="66">
        <f>I46</f>
        <v>1605.3272727272727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0.33657277366854954</v>
      </c>
      <c r="I174" s="66">
        <f>I66+I78+I85+I89</f>
        <v>1264.8727139096727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0.17976214727973275</v>
      </c>
      <c r="I175" s="66">
        <f>I102</f>
        <v>675.56336363636365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0.94350000000000012</v>
      </c>
      <c r="I176" s="48">
        <f>SUM(I173:I175)</f>
        <v>3545.7633502733088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5.6500000000000009E-2</v>
      </c>
      <c r="I185" s="24">
        <f>I156</f>
        <v>212.33241048271537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5.6500000000000009E-2</v>
      </c>
      <c r="I186" s="48">
        <f>I156</f>
        <v>212.33241048271537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618.08668963592731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3758.095760756024</v>
      </c>
      <c r="H196" s="74">
        <f>IF(D6="12x36",2,1)</f>
        <v>1</v>
      </c>
      <c r="I196" s="84">
        <f>G196*H196</f>
        <v>3758.095760756024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F50B-34CA-4FCB-9EC5-87FE67826A5F}">
  <dimension ref="A1:L196"/>
  <sheetViews>
    <sheetView topLeftCell="A157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218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235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220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1996.44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Passo Fundo</v>
      </c>
      <c r="H11" s="10" t="s">
        <v>12</v>
      </c>
      <c r="I11" s="13">
        <v>0.02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6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19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0.22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1814.9454545454546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1814.9454545454546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0.22169426579311174</v>
      </c>
      <c r="I94" s="24">
        <f>I114</f>
        <v>402.363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8.545891687203222E-2</v>
      </c>
      <c r="I97" s="24">
        <f>I106</f>
        <v>155.10327272727272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0.36529267095429863</v>
      </c>
      <c r="I102" s="26">
        <f>SUM(I94:I101)</f>
        <v>662.98627272727276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6</v>
      </c>
      <c r="B106" s="169"/>
      <c r="C106" s="17">
        <f>IF(I13="Não aplicável",0,I13)</f>
        <v>22</v>
      </c>
      <c r="D106" s="17">
        <v>2</v>
      </c>
      <c r="E106" s="37">
        <f>A106*C106*D106</f>
        <v>264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155.10327272727272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19</v>
      </c>
      <c r="D114" s="17">
        <v>1</v>
      </c>
      <c r="E114" s="37">
        <f>A114*C114*D114</f>
        <v>515.85</v>
      </c>
      <c r="F114" s="37">
        <f>E114</f>
        <v>515.85</v>
      </c>
      <c r="G114" s="43">
        <f>IF(I17="Não aplicável",0,I17)</f>
        <v>0.22</v>
      </c>
      <c r="H114" s="37">
        <f>F114*G114</f>
        <v>113.48700000000001</v>
      </c>
      <c r="I114" s="24">
        <f>E114-H114</f>
        <v>402.363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2.1532146949542987</v>
      </c>
      <c r="I116" s="48">
        <f>I46+I91+I102</f>
        <v>3907.9672232677822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0.1</v>
      </c>
      <c r="I121" s="24">
        <f>IF(F130=10%,G130,0)</f>
        <v>375.28639505405096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0.1</v>
      </c>
      <c r="I127" s="54">
        <f>SUM(I120:I126)</f>
        <v>375.28639505405096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0.1</v>
      </c>
      <c r="G130" s="56">
        <f>I132*F130</f>
        <v>375.28639505405096</v>
      </c>
      <c r="H130" s="57" t="s">
        <v>103</v>
      </c>
      <c r="I130" s="58">
        <f>I97</f>
        <v>155.10327272727272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1814.9454545454546</v>
      </c>
      <c r="B132" s="176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662.98627272727276</v>
      </c>
      <c r="H132" s="62">
        <f>A132+C132+D132+E132+F132+G132</f>
        <v>3907.9672232677822</v>
      </c>
      <c r="I132" s="62">
        <f>H132-I130</f>
        <v>3752.8639505405094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675.51551109729166</v>
      </c>
      <c r="H143" s="57" t="s">
        <v>103</v>
      </c>
      <c r="I143" s="58">
        <f>I97</f>
        <v>155.10327272727272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1814.9454545454546</v>
      </c>
      <c r="B145" s="176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662.98627272727276</v>
      </c>
      <c r="H145" s="62">
        <f>A145+C145+D145+E145+F145+G145</f>
        <v>3907.9672232677822</v>
      </c>
      <c r="I145" s="62">
        <f>H145-I143</f>
        <v>3752.8639505405094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0.1</v>
      </c>
      <c r="I147" s="48">
        <f>I127+I137+I141</f>
        <v>375.28639505405096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7.5508236951631735E-3</v>
      </c>
      <c r="I151" s="24">
        <f>($D$161/$E$163)*H161</f>
        <v>29.508371509371401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3.4849955516137725E-2</v>
      </c>
      <c r="I152" s="24">
        <f>($D$161/$E$163)*H162</f>
        <v>136.19248388940647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2.3233303677425151E-2</v>
      </c>
      <c r="I153" s="24">
        <f>($D$161/$E$163)*H163</f>
        <v>90.794989259604321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6.5634082888726047E-2</v>
      </c>
      <c r="I156" s="26">
        <f>SUM(I151:I155)</f>
        <v>256.49584465838223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3907.9672232677822</v>
      </c>
      <c r="B161" s="182"/>
      <c r="C161" s="24">
        <f>I147</f>
        <v>375.28639505405096</v>
      </c>
      <c r="D161" s="183">
        <f>A161+C161</f>
        <v>4283.2536183218335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0.1125</v>
      </c>
      <c r="E162" s="216">
        <f>C162-D162</f>
        <v>0.88749999999999996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5.6499999999999995E-2</v>
      </c>
      <c r="E163" s="220">
        <f>C163-D163</f>
        <v>0.94350000000000001</v>
      </c>
      <c r="F163" s="17" t="str">
        <f>B153</f>
        <v>ISS</v>
      </c>
      <c r="G163" s="209">
        <f>I11</f>
        <v>0.02</v>
      </c>
      <c r="H163" s="212">
        <f>I11</f>
        <v>0.02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0.1125</v>
      </c>
      <c r="H166" s="213">
        <f>SUM(H161:I165)</f>
        <v>5.6499999999999995E-2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6.5634082888726047E-2</v>
      </c>
      <c r="I169" s="48">
        <f>I156</f>
        <v>256.49584465838223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0.39978978341108601</v>
      </c>
      <c r="I173" s="66">
        <f>I46</f>
        <v>1814.9454545454546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0.3150031753197845</v>
      </c>
      <c r="I174" s="66">
        <f>I66+I78+I85+I89</f>
        <v>1430.0354959950546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0.14604027780247616</v>
      </c>
      <c r="I175" s="66">
        <f>I102</f>
        <v>662.98627272727276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0.86083323653334676</v>
      </c>
      <c r="I176" s="48">
        <f>SUM(I173:I175)</f>
        <v>3907.9672232677822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8.2666763466653109E-2</v>
      </c>
      <c r="I179" s="24">
        <f>I127</f>
        <v>375.28639505405096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8.2666763466653109E-2</v>
      </c>
      <c r="I182" s="48">
        <f>I179+I180+I181</f>
        <v>375.28639505405096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5.6500000000000009E-2</v>
      </c>
      <c r="I185" s="24">
        <f>I156</f>
        <v>256.49584465838223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5.6500000000000009E-2</v>
      </c>
      <c r="I186" s="48">
        <f>I156</f>
        <v>256.49584465838223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698.79434986734555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4539.7494629802159</v>
      </c>
      <c r="H196" s="74">
        <f>IF(D6="12x36",2,1)</f>
        <v>1</v>
      </c>
      <c r="I196" s="84">
        <f>G196*H196</f>
        <v>4539.7494629802159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F9CB3-62EA-4613-BE39-DBB4BD9F862B}">
  <dimension ref="A1:L196"/>
  <sheetViews>
    <sheetView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214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236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221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7.25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0.83333333333333337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0.16666666666666669</v>
      </c>
      <c r="I41" s="24">
        <f>IF(I7=20%,I25*I7,0)</f>
        <v>321.06545454545454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1926.3927272727271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385.27854545454545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28.895890909090905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19.263927272727273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3.8527854545454545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48.159818181818181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154.11141818181818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57.791781818181811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11.558356363636364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708.91252363636363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229.84562186181816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39.450596661818182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23.353659032727272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22.030227229090908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0.33519233454545455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0.85146558545454543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0.35638265454545454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174.89719570909088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491.12034106909084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93.085222974545459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6.763564865454545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37.233318632727276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137.08210647272728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180.73228551342547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180.73228551342547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1517.8472566916071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0.25114972308110495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0.11559447898851929</v>
      </c>
      <c r="I97" s="24">
        <f>I106</f>
        <v>222.68036363636364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4.1528395984581641E-2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1.3247558319081544E-2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0.42152015637328738</v>
      </c>
      <c r="I102" s="26">
        <f>SUM(I94:I101)</f>
        <v>812.01336363636358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7.25</v>
      </c>
      <c r="B106" s="169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222.68036363636364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2.2094421803732875</v>
      </c>
      <c r="I116" s="48">
        <f>I46+I91+I102</f>
        <v>4256.2533476006975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806.71459679286693</v>
      </c>
      <c r="H130" s="57" t="s">
        <v>103</v>
      </c>
      <c r="I130" s="58">
        <f>I97</f>
        <v>222.68036363636364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1926.3927272727271</v>
      </c>
      <c r="B132" s="176"/>
      <c r="C132" s="62">
        <f>I66</f>
        <v>708.91252363636363</v>
      </c>
      <c r="D132" s="62">
        <f>I78</f>
        <v>491.12034106909084</v>
      </c>
      <c r="E132" s="62">
        <f>I85</f>
        <v>137.08210647272728</v>
      </c>
      <c r="F132" s="62">
        <f>I89</f>
        <v>180.73228551342547</v>
      </c>
      <c r="G132" s="62">
        <f>I102</f>
        <v>812.01336363636358</v>
      </c>
      <c r="H132" s="62">
        <f>A132+C132+D132+E132+F132+G132</f>
        <v>4256.2533476006984</v>
      </c>
      <c r="I132" s="62">
        <f>H132-I130</f>
        <v>4033.5729839643345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726.0431371135802</v>
      </c>
      <c r="H143" s="57" t="s">
        <v>103</v>
      </c>
      <c r="I143" s="58">
        <f>I97</f>
        <v>222.68036363636364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1926.3927272727271</v>
      </c>
      <c r="B145" s="176"/>
      <c r="C145" s="62">
        <f>I66</f>
        <v>708.91252363636363</v>
      </c>
      <c r="D145" s="62">
        <f>I78</f>
        <v>491.12034106909084</v>
      </c>
      <c r="E145" s="62">
        <f>I85</f>
        <v>137.08210647272728</v>
      </c>
      <c r="F145" s="62">
        <f>I89</f>
        <v>180.73228551342547</v>
      </c>
      <c r="G145" s="62">
        <f>I102</f>
        <v>812.01336363636358</v>
      </c>
      <c r="H145" s="62">
        <f>A145+C145+D145+E145+F145+G145</f>
        <v>4256.2533476006984</v>
      </c>
      <c r="I145" s="62">
        <f>H145-I143</f>
        <v>4033.5729839643345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7.038440714672441E-3</v>
      </c>
      <c r="I151" s="24">
        <f>($D$161/$E$163)*H161</f>
        <v>29.957386853713622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3.248511099079588E-2</v>
      </c>
      <c r="I152" s="24">
        <f>($D$161/$E$163)*H162</f>
        <v>138.26486240175518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4.3313481321061179E-2</v>
      </c>
      <c r="I153" s="24">
        <f>($D$161/$E$163)*H163</f>
        <v>184.35314986900693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8.2837033026529505E-2</v>
      </c>
      <c r="I156" s="26">
        <f>SUM(I151:I155)</f>
        <v>352.57539912447572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4256.2533476006975</v>
      </c>
      <c r="B161" s="182"/>
      <c r="C161" s="24">
        <f>I147</f>
        <v>0</v>
      </c>
      <c r="D161" s="183">
        <f>A161+C161</f>
        <v>4256.2533476006975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0.13250000000000001</v>
      </c>
      <c r="E162" s="216">
        <f>C162-D162</f>
        <v>0.86749999999999994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7.6499999999999999E-2</v>
      </c>
      <c r="E163" s="220">
        <f>C163-D163</f>
        <v>0.92349999999999999</v>
      </c>
      <c r="F163" s="17" t="str">
        <f>B153</f>
        <v>ISS</v>
      </c>
      <c r="G163" s="209">
        <f>I11</f>
        <v>0.04</v>
      </c>
      <c r="H163" s="212">
        <f>I11</f>
        <v>0.04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0.13250000000000001</v>
      </c>
      <c r="H166" s="213">
        <f>SUM(H161:I165)</f>
        <v>7.6499999999999999E-2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8.2837033026529505E-2</v>
      </c>
      <c r="I169" s="48">
        <f>I156</f>
        <v>352.57539912447572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0.41797880397303444</v>
      </c>
      <c r="I173" s="66">
        <f>I46</f>
        <v>1926.3927272727271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0.32933470521553254</v>
      </c>
      <c r="I174" s="66">
        <f>I66+I78+I85+I89</f>
        <v>1517.8472566916071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0.17618649081143314</v>
      </c>
      <c r="I175" s="66">
        <f>I102</f>
        <v>812.01336363636358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0.9235000000000001</v>
      </c>
      <c r="I176" s="48">
        <f>SUM(I173:I175)</f>
        <v>4256.2533476006975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7.6499999999999999E-2</v>
      </c>
      <c r="I185" s="24">
        <f>I156</f>
        <v>352.57539912447572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7.6499999999999999E-2</v>
      </c>
      <c r="I186" s="48">
        <f>I156</f>
        <v>352.57539912447572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741.70402756311273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4608.828746725173</v>
      </c>
      <c r="H196" s="74">
        <f>IF(D6="12x36",2,1)</f>
        <v>1</v>
      </c>
      <c r="I196" s="84">
        <f>G196*H196</f>
        <v>4608.828746725173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26C5-F377-463A-BF28-EA7DBAD298D8}">
  <dimension ref="A1:L196"/>
  <sheetViews>
    <sheetView topLeftCell="A163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216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236</v>
      </c>
      <c r="E7" s="131"/>
      <c r="F7" s="131"/>
      <c r="G7" s="138" t="s">
        <v>6</v>
      </c>
      <c r="H7" s="138"/>
      <c r="I7" s="129">
        <v>0.2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221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2120.9299999999998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7.25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1928.1181818181817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0.83333333333333337</v>
      </c>
      <c r="I38" s="24">
        <f>IF(D6="12x36",I10,I10/H10*I5)</f>
        <v>1928.1181818181817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0.16666666666666669</v>
      </c>
      <c r="I41" s="24">
        <f>IF(I7=20%,I25*I7,0)</f>
        <v>385.62363636363636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2313.741818181818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462.74836363636359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34.706127272727265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23.13741818181818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4.6274836363636362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57.843545454545449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185.09934545454544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69.41225454545453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13.882450909090908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851.45698909090891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276.06179129454546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47.383118694545452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28.049492061818178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26.459951432727269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0.40259107636363634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1.0226738836363636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0.42804223636363631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210.06461967272725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589.87228035272722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111.80231839636363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8.123547523636363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44.720001861818183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164.64586778181817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217.07299916980364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217.07299916980364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1823.0481363952579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0.20910414299387534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8.7871908392387635E-2</v>
      </c>
      <c r="I97" s="24">
        <f>I106</f>
        <v>203.3129090909091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3.4576027183043923E-2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1.1029752671391011E-2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0.34258183124069791</v>
      </c>
      <c r="I102" s="26">
        <f>SUM(I94:I101)</f>
        <v>792.64590909090907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7.25</v>
      </c>
      <c r="B106" s="169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1928.1181818181817</v>
      </c>
      <c r="G106" s="38">
        <f>IF(I14="Não aplicável",0,I14)</f>
        <v>0.06</v>
      </c>
      <c r="H106" s="37">
        <f>F106*G106</f>
        <v>115.6870909090909</v>
      </c>
      <c r="I106" s="24">
        <f>IF((E106-H106)&gt;0,E106-H106,0)</f>
        <v>203.3129090909091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2.1305038552406979</v>
      </c>
      <c r="I116" s="48">
        <f>I46+I91+I102</f>
        <v>4929.4358636679854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945.22459091541532</v>
      </c>
      <c r="H130" s="57" t="s">
        <v>103</v>
      </c>
      <c r="I130" s="58">
        <f>I97</f>
        <v>203.3129090909091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2313.741818181818</v>
      </c>
      <c r="B132" s="176"/>
      <c r="C132" s="62">
        <f>I66</f>
        <v>851.45698909090891</v>
      </c>
      <c r="D132" s="62">
        <f>I78</f>
        <v>589.87228035272722</v>
      </c>
      <c r="E132" s="62">
        <f>I85</f>
        <v>164.64586778181817</v>
      </c>
      <c r="F132" s="62">
        <f>I89</f>
        <v>217.07299916980364</v>
      </c>
      <c r="G132" s="62">
        <f>I102</f>
        <v>792.64590909090907</v>
      </c>
      <c r="H132" s="62">
        <f>A132+C132+D132+E132+F132+G132</f>
        <v>4929.4358636679854</v>
      </c>
      <c r="I132" s="62">
        <f>H132-I130</f>
        <v>4726.1229545770766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850.70213182387374</v>
      </c>
      <c r="H143" s="57" t="s">
        <v>103</v>
      </c>
      <c r="I143" s="58">
        <f>I97</f>
        <v>203.3129090909091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2313.741818181818</v>
      </c>
      <c r="B145" s="176"/>
      <c r="C145" s="62">
        <f>I66</f>
        <v>851.45698909090891</v>
      </c>
      <c r="D145" s="62">
        <f>I78</f>
        <v>589.87228035272722</v>
      </c>
      <c r="E145" s="62">
        <f>I85</f>
        <v>164.64586778181817</v>
      </c>
      <c r="F145" s="62">
        <f>I89</f>
        <v>217.07299916980364</v>
      </c>
      <c r="G145" s="62">
        <f>I102</f>
        <v>792.64590909090907</v>
      </c>
      <c r="H145" s="62">
        <f>A145+C145+D145+E145+F145+G145</f>
        <v>4929.4358636679854</v>
      </c>
      <c r="I145" s="62">
        <f>H145-I143</f>
        <v>4726.1229545770766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7.038440714672441E-3</v>
      </c>
      <c r="I151" s="24">
        <f>($D$161/$E$163)*H161</f>
        <v>34.695542083207258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3.2485110990795887E-2</v>
      </c>
      <c r="I152" s="24">
        <f>($D$161/$E$163)*H162</f>
        <v>160.13327115326427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4.3313481321061185E-2</v>
      </c>
      <c r="I153" s="24">
        <f>($D$161/$E$163)*H163</f>
        <v>213.51102820435239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8.2837033026529505E-2</v>
      </c>
      <c r="I156" s="26">
        <f>SUM(I151:I155)</f>
        <v>408.33984144082393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4929.4358636679854</v>
      </c>
      <c r="B161" s="182"/>
      <c r="C161" s="24">
        <f>I147</f>
        <v>0</v>
      </c>
      <c r="D161" s="183">
        <f>A161+C161</f>
        <v>4929.4358636679854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0.13250000000000001</v>
      </c>
      <c r="E162" s="216">
        <f>C162-D162</f>
        <v>0.86749999999999994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7.6499999999999999E-2</v>
      </c>
      <c r="E163" s="220">
        <f>C163-D163</f>
        <v>0.92349999999999999</v>
      </c>
      <c r="F163" s="17" t="str">
        <f>B153</f>
        <v>ISS</v>
      </c>
      <c r="G163" s="209">
        <f>I11</f>
        <v>0.04</v>
      </c>
      <c r="H163" s="212">
        <f>I11</f>
        <v>0.04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0.13250000000000001</v>
      </c>
      <c r="H166" s="213">
        <f>SUM(H161:I165)</f>
        <v>7.6499999999999999E-2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8.2837033026529505E-2</v>
      </c>
      <c r="I169" s="48">
        <f>I156</f>
        <v>408.33984144082393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0.4334655380830868</v>
      </c>
      <c r="I173" s="66">
        <f>I46</f>
        <v>2313.741818181818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0.34153704410067481</v>
      </c>
      <c r="I174" s="66">
        <f>I66+I78+I85+I89</f>
        <v>1823.0481363952579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0.14849741781623835</v>
      </c>
      <c r="I175" s="66">
        <f>I102</f>
        <v>792.64590909090907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0.92349999999999999</v>
      </c>
      <c r="I176" s="48">
        <f>SUM(I173:I175)</f>
        <v>4929.4358636679854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7.6499999999999999E-2</v>
      </c>
      <c r="I185" s="24">
        <f>I156</f>
        <v>408.33984144082393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7.6499999999999999E-2</v>
      </c>
      <c r="I186" s="48">
        <f>I156</f>
        <v>408.33984144082393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890.84203910810174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5337.7757051088092</v>
      </c>
      <c r="H196" s="74">
        <f>IF(D6="12x36",2,1)</f>
        <v>1</v>
      </c>
      <c r="I196" s="84">
        <f>G196*H196</f>
        <v>5337.7757051088092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B4E3F-B7F6-423D-925E-ED122487E53A}">
  <dimension ref="A1:L196"/>
  <sheetViews>
    <sheetView topLeftCell="A166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217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236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221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7.25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1605.3272727272727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321.06545454545454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24.079909090909091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16.053272727272727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3.2106545454545454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40.133181818181818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128.42618181818182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48.159818181818181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9.6319636363636363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590.76043636363625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191.5380182181818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32.87549721818182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19.461382527272725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18.358522690909091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0.27932694545454545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0.70955465454545452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0.29698554545454542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145.74766309090907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409.26695089090913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77.571019145454542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5.6363040545454544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31.027765527272727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114.23508872727271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150.61023792785457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150.61023792785457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1264.8727139096727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0.30137966769732594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0.13871337478622314</v>
      </c>
      <c r="I97" s="24">
        <f>I106</f>
        <v>222.68036363636364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4.9834075181497968E-2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1.5897069982897853E-2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0.5058241876479449</v>
      </c>
      <c r="I102" s="26">
        <f>SUM(I94:I101)</f>
        <v>812.01336363636358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7.25</v>
      </c>
      <c r="B106" s="169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222.68036363636364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2.293746211647945</v>
      </c>
      <c r="I116" s="48">
        <f>I46+I91+I102</f>
        <v>3682.2133502733086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0.2</v>
      </c>
      <c r="G130" s="56">
        <f>I132*F130</f>
        <v>691.90659732738914</v>
      </c>
      <c r="H130" s="57" t="s">
        <v>103</v>
      </c>
      <c r="I130" s="58">
        <f>I97</f>
        <v>222.68036363636364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1605.3272727272727</v>
      </c>
      <c r="B132" s="176"/>
      <c r="C132" s="62">
        <f>I66</f>
        <v>590.76043636363625</v>
      </c>
      <c r="D132" s="62">
        <f>I78</f>
        <v>409.26695089090913</v>
      </c>
      <c r="E132" s="62">
        <f>I85</f>
        <v>114.23508872727271</v>
      </c>
      <c r="F132" s="62">
        <f>I89</f>
        <v>150.61023792785457</v>
      </c>
      <c r="G132" s="62">
        <f>I102</f>
        <v>812.01336363636358</v>
      </c>
      <c r="H132" s="62">
        <f>A132+C132+D132+E132+F132+G132</f>
        <v>3682.2133502733091</v>
      </c>
      <c r="I132" s="62">
        <f>H132-I130</f>
        <v>3459.5329866369452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622.71593759465009</v>
      </c>
      <c r="H143" s="57" t="s">
        <v>103</v>
      </c>
      <c r="I143" s="58">
        <f>I97</f>
        <v>222.68036363636364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1605.3272727272727</v>
      </c>
      <c r="B145" s="176"/>
      <c r="C145" s="62">
        <f>I66</f>
        <v>590.76043636363625</v>
      </c>
      <c r="D145" s="62">
        <f>I78</f>
        <v>409.26695089090913</v>
      </c>
      <c r="E145" s="62">
        <f>I85</f>
        <v>114.23508872727271</v>
      </c>
      <c r="F145" s="62">
        <f>I89</f>
        <v>150.61023792785457</v>
      </c>
      <c r="G145" s="62">
        <f>I102</f>
        <v>812.01336363636358</v>
      </c>
      <c r="H145" s="62">
        <f>A145+C145+D145+E145+F145+G145</f>
        <v>3682.2133502733091</v>
      </c>
      <c r="I145" s="62">
        <f>H145-I143</f>
        <v>3459.5329866369452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7.0384407146724419E-3</v>
      </c>
      <c r="I151" s="24">
        <f>($D$161/$E$163)*H161</f>
        <v>25.917040364674072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3.2485110990795887E-2</v>
      </c>
      <c r="I152" s="24">
        <f>($D$161/$E$163)*H162</f>
        <v>119.61710937541881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4.3313481321061185E-2</v>
      </c>
      <c r="I153" s="24">
        <f>($D$161/$E$163)*H163</f>
        <v>159.48947916722508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8.2837033026529505E-2</v>
      </c>
      <c r="I156" s="26">
        <f>SUM(I151:I155)</f>
        <v>305.02362890731797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3682.2133502733086</v>
      </c>
      <c r="B161" s="182"/>
      <c r="C161" s="24">
        <f>I147</f>
        <v>0</v>
      </c>
      <c r="D161" s="183">
        <f>A161+C161</f>
        <v>3682.2133502733086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0.13250000000000001</v>
      </c>
      <c r="E162" s="216">
        <f>C162-D162</f>
        <v>0.86749999999999994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7.6499999999999999E-2</v>
      </c>
      <c r="E163" s="220">
        <f>C163-D163</f>
        <v>0.92349999999999999</v>
      </c>
      <c r="F163" s="17" t="str">
        <f>B153</f>
        <v>ISS</v>
      </c>
      <c r="G163" s="209">
        <f>I11</f>
        <v>0.04</v>
      </c>
      <c r="H163" s="212">
        <f>I11</f>
        <v>0.04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0.13250000000000001</v>
      </c>
      <c r="H166" s="213">
        <f>SUM(H161:I165)</f>
        <v>7.6499999999999999E-2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8.2837033026529505E-2</v>
      </c>
      <c r="I169" s="48">
        <f>I156</f>
        <v>305.02362890731797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0.40261646877511797</v>
      </c>
      <c r="I173" s="66">
        <f>I46</f>
        <v>1605.3272727272727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0.31723038297302381</v>
      </c>
      <c r="I174" s="66">
        <f>I66+I78+I85+I89</f>
        <v>1264.8727139096727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0.20365314825185823</v>
      </c>
      <c r="I175" s="66">
        <f>I102</f>
        <v>812.01336363636358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0.92349999999999999</v>
      </c>
      <c r="I176" s="48">
        <f>SUM(I173:I175)</f>
        <v>3682.2133502733086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7.6499999999999999E-2</v>
      </c>
      <c r="I185" s="24">
        <f>I156</f>
        <v>305.02362890731797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7.6499999999999999E-2</v>
      </c>
      <c r="I186" s="48">
        <f>I156</f>
        <v>305.02362890731797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618.08668963592731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3987.2369791806268</v>
      </c>
      <c r="H196" s="74">
        <f>IF(D6="12x36",2,1)</f>
        <v>1</v>
      </c>
      <c r="I196" s="84">
        <f>G196*H196</f>
        <v>3987.2369791806268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topLeftCell="A166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32" t="s">
        <v>0</v>
      </c>
      <c r="B1" s="132"/>
      <c r="C1" s="132"/>
      <c r="D1" s="132"/>
      <c r="E1" s="132"/>
      <c r="F1" s="132"/>
      <c r="G1" s="132"/>
      <c r="H1" s="132"/>
      <c r="I1" s="132"/>
      <c r="K1" s="4"/>
    </row>
    <row r="2" spans="1:11" ht="22.5" customHeight="1" x14ac:dyDescent="0.25">
      <c r="A2" s="132" t="s">
        <v>1</v>
      </c>
      <c r="B2" s="132"/>
      <c r="C2" s="133" t="s">
        <v>231</v>
      </c>
      <c r="D2" s="133"/>
      <c r="E2" s="207" t="s">
        <v>239</v>
      </c>
      <c r="F2" s="134"/>
      <c r="G2" s="134"/>
      <c r="H2" s="134"/>
      <c r="I2" s="134"/>
    </row>
    <row r="3" spans="1:11" ht="11.25" customHeight="1" x14ac:dyDescent="0.25">
      <c r="A3" s="132" t="s">
        <v>2</v>
      </c>
      <c r="B3" s="132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0" t="s">
        <v>4</v>
      </c>
      <c r="B5" s="130"/>
      <c r="C5" s="130"/>
      <c r="D5" s="135" t="s">
        <v>218</v>
      </c>
      <c r="E5" s="135"/>
      <c r="F5" s="135"/>
      <c r="G5" s="136" t="str">
        <f>IF(D6="12x36","Regime de trabalho:","Quantidade de HORAS/MÊS")</f>
        <v>Quantidade de HORAS/MÊS</v>
      </c>
      <c r="H5" s="136"/>
      <c r="I5" s="137">
        <f>IF(D6="12x36",D6,5*D6)</f>
        <v>200</v>
      </c>
    </row>
    <row r="6" spans="1:11" ht="18.75" customHeight="1" x14ac:dyDescent="0.25">
      <c r="A6" s="130" t="str">
        <f>IF(D6="12x36","Regime de trabalho:","Regime de trabalho (horas semanais):")</f>
        <v>Regime de trabalho (horas semanais):</v>
      </c>
      <c r="B6" s="130"/>
      <c r="C6" s="130"/>
      <c r="D6" s="130">
        <v>40</v>
      </c>
      <c r="E6" s="130"/>
      <c r="F6" s="130"/>
      <c r="G6" s="136"/>
      <c r="H6" s="136"/>
      <c r="I6" s="137"/>
    </row>
    <row r="7" spans="1:11" ht="22.5" customHeight="1" x14ac:dyDescent="0.25">
      <c r="A7" s="130" t="s">
        <v>5</v>
      </c>
      <c r="B7" s="130"/>
      <c r="C7" s="130"/>
      <c r="D7" s="131" t="s">
        <v>236</v>
      </c>
      <c r="E7" s="131"/>
      <c r="F7" s="131"/>
      <c r="G7" s="138" t="s">
        <v>6</v>
      </c>
      <c r="H7" s="138"/>
      <c r="I7" s="129" t="s">
        <v>175</v>
      </c>
    </row>
    <row r="8" spans="1:11" ht="22.5" customHeight="1" x14ac:dyDescent="0.25">
      <c r="A8" s="130" t="s">
        <v>7</v>
      </c>
      <c r="B8" s="130"/>
      <c r="C8" s="130"/>
      <c r="D8" s="131" t="s">
        <v>14</v>
      </c>
      <c r="E8" s="131"/>
      <c r="F8" s="131"/>
      <c r="G8" s="138"/>
      <c r="H8" s="138"/>
      <c r="I8" s="129"/>
    </row>
    <row r="9" spans="1:11" ht="24.75" customHeight="1" x14ac:dyDescent="0.25">
      <c r="A9" s="130" t="s">
        <v>8</v>
      </c>
      <c r="B9" s="130"/>
      <c r="C9" s="130"/>
      <c r="D9" s="130" t="s">
        <v>221</v>
      </c>
      <c r="E9" s="130"/>
      <c r="F9" s="130"/>
      <c r="G9" s="138" t="s">
        <v>9</v>
      </c>
      <c r="H9" s="138"/>
      <c r="I9" s="9" t="s">
        <v>175</v>
      </c>
    </row>
    <row r="10" spans="1:11" ht="32.25" customHeight="1" x14ac:dyDescent="0.25">
      <c r="A10" s="139" t="s">
        <v>168</v>
      </c>
      <c r="B10" s="139"/>
      <c r="C10" s="139"/>
      <c r="D10" s="139"/>
      <c r="E10" s="139"/>
      <c r="F10" s="139"/>
      <c r="G10" s="8" t="s">
        <v>10</v>
      </c>
      <c r="H10" s="10">
        <v>220</v>
      </c>
      <c r="I10" s="11">
        <v>1996.44</v>
      </c>
    </row>
    <row r="11" spans="1:11" ht="11.25" customHeight="1" x14ac:dyDescent="0.25">
      <c r="A11" s="140" t="s">
        <v>11</v>
      </c>
      <c r="B11" s="140"/>
      <c r="C11" s="140"/>
      <c r="D11" s="140"/>
      <c r="E11" s="140"/>
      <c r="F11" s="140"/>
      <c r="G11" s="10" t="str">
        <f>D9</f>
        <v>Santa Maria</v>
      </c>
      <c r="H11" s="10" t="s">
        <v>12</v>
      </c>
      <c r="I11" s="13">
        <v>0.04</v>
      </c>
    </row>
    <row r="12" spans="1:11" ht="15" customHeight="1" x14ac:dyDescent="0.25">
      <c r="A12" s="140" t="s">
        <v>13</v>
      </c>
      <c r="B12" s="140"/>
      <c r="C12" s="140"/>
      <c r="D12" s="140"/>
      <c r="E12" s="140"/>
      <c r="F12" s="140"/>
      <c r="G12" s="141" t="s">
        <v>14</v>
      </c>
      <c r="H12" s="10" t="s">
        <v>15</v>
      </c>
      <c r="I12" s="11">
        <v>7.25</v>
      </c>
    </row>
    <row r="13" spans="1:11" x14ac:dyDescent="0.25">
      <c r="A13" s="140"/>
      <c r="B13" s="140"/>
      <c r="C13" s="140"/>
      <c r="D13" s="140"/>
      <c r="E13" s="140"/>
      <c r="F13" s="140"/>
      <c r="G13" s="141"/>
      <c r="H13" s="10" t="s">
        <v>16</v>
      </c>
      <c r="I13" s="14">
        <v>22</v>
      </c>
    </row>
    <row r="14" spans="1:11" x14ac:dyDescent="0.25">
      <c r="A14" s="140"/>
      <c r="B14" s="140"/>
      <c r="C14" s="140"/>
      <c r="D14" s="140"/>
      <c r="E14" s="140"/>
      <c r="F14" s="140"/>
      <c r="G14" s="141"/>
      <c r="H14" s="10" t="s">
        <v>17</v>
      </c>
      <c r="I14" s="9">
        <v>0.06</v>
      </c>
    </row>
    <row r="15" spans="1:11" ht="11.25" customHeight="1" x14ac:dyDescent="0.25">
      <c r="A15" s="140" t="s">
        <v>167</v>
      </c>
      <c r="B15" s="140"/>
      <c r="C15" s="140"/>
      <c r="D15" s="140"/>
      <c r="E15" s="140"/>
      <c r="F15" s="140"/>
      <c r="G15" s="141" t="s">
        <v>14</v>
      </c>
      <c r="H15" s="10" t="s">
        <v>15</v>
      </c>
      <c r="I15" s="11">
        <v>27.15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41"/>
      <c r="H16" s="10" t="s">
        <v>16</v>
      </c>
      <c r="I16" s="14">
        <v>22</v>
      </c>
    </row>
    <row r="17" spans="1:9" x14ac:dyDescent="0.25">
      <c r="A17" s="140"/>
      <c r="B17" s="140"/>
      <c r="C17" s="140"/>
      <c r="D17" s="140"/>
      <c r="E17" s="140"/>
      <c r="F17" s="140"/>
      <c r="G17" s="141"/>
      <c r="H17" s="10" t="s">
        <v>17</v>
      </c>
      <c r="I17" s="9">
        <v>0.19</v>
      </c>
    </row>
    <row r="18" spans="1:9" ht="11.25" customHeight="1" x14ac:dyDescent="0.25">
      <c r="A18" s="140" t="s">
        <v>19</v>
      </c>
      <c r="B18" s="140"/>
      <c r="C18" s="140"/>
      <c r="D18" s="140"/>
      <c r="E18" s="140"/>
      <c r="F18" s="140"/>
      <c r="G18" s="141" t="s">
        <v>14</v>
      </c>
      <c r="H18" s="10" t="s">
        <v>15</v>
      </c>
      <c r="I18" s="11" t="s">
        <v>175</v>
      </c>
    </row>
    <row r="19" spans="1:9" x14ac:dyDescent="0.25">
      <c r="A19" s="140"/>
      <c r="B19" s="140"/>
      <c r="C19" s="140"/>
      <c r="D19" s="140"/>
      <c r="E19" s="140"/>
      <c r="F19" s="140"/>
      <c r="G19" s="141"/>
      <c r="H19" s="10" t="s">
        <v>16</v>
      </c>
      <c r="I19" s="14" t="s">
        <v>175</v>
      </c>
    </row>
    <row r="20" spans="1:9" x14ac:dyDescent="0.25">
      <c r="A20" s="146"/>
      <c r="B20" s="146"/>
      <c r="C20" s="146"/>
      <c r="D20" s="146"/>
      <c r="E20" s="146"/>
      <c r="F20" s="146"/>
      <c r="G20" s="141"/>
      <c r="H20" s="10" t="s">
        <v>17</v>
      </c>
      <c r="I20" s="9" t="s">
        <v>175</v>
      </c>
    </row>
    <row r="21" spans="1:9" ht="14.25" customHeight="1" x14ac:dyDescent="0.25">
      <c r="A21" s="145" t="s">
        <v>197</v>
      </c>
      <c r="B21" s="145"/>
      <c r="C21" s="145"/>
      <c r="D21" s="145"/>
      <c r="E21" s="145"/>
      <c r="F21" s="145"/>
      <c r="G21" s="10" t="s">
        <v>14</v>
      </c>
      <c r="H21" s="15" t="s">
        <v>20</v>
      </c>
      <c r="I21" s="109">
        <v>80</v>
      </c>
    </row>
    <row r="22" spans="1:9" ht="14.25" customHeight="1" x14ac:dyDescent="0.25">
      <c r="A22" s="145" t="s">
        <v>196</v>
      </c>
      <c r="B22" s="145"/>
      <c r="C22" s="145"/>
      <c r="D22" s="145"/>
      <c r="E22" s="145"/>
      <c r="F22" s="145"/>
      <c r="G22" s="10" t="s">
        <v>14</v>
      </c>
      <c r="H22" s="15" t="s">
        <v>20</v>
      </c>
      <c r="I22" s="109">
        <v>25.52</v>
      </c>
    </row>
    <row r="23" spans="1:9" ht="14.25" customHeight="1" x14ac:dyDescent="0.25">
      <c r="A23" s="140" t="s">
        <v>169</v>
      </c>
      <c r="B23" s="142"/>
      <c r="C23" s="142"/>
      <c r="D23" s="142"/>
      <c r="E23" s="142"/>
      <c r="F23" s="143"/>
      <c r="G23" s="108" t="s">
        <v>14</v>
      </c>
      <c r="H23" s="15" t="s">
        <v>20</v>
      </c>
      <c r="I23" s="16" t="s">
        <v>175</v>
      </c>
    </row>
    <row r="24" spans="1:9" ht="22.5" customHeight="1" x14ac:dyDescent="0.25">
      <c r="A24" s="144" t="s">
        <v>21</v>
      </c>
      <c r="B24" s="144"/>
      <c r="C24" s="144"/>
      <c r="D24" s="144"/>
      <c r="E24" s="144"/>
      <c r="F24" s="144"/>
      <c r="G24" s="15"/>
      <c r="H24" s="15" t="s">
        <v>22</v>
      </c>
      <c r="I24" s="18" t="s">
        <v>175</v>
      </c>
    </row>
    <row r="25" spans="1:9" ht="34.5" customHeight="1" x14ac:dyDescent="0.25">
      <c r="A25" s="145" t="s">
        <v>23</v>
      </c>
      <c r="B25" s="145"/>
      <c r="C25" s="145"/>
      <c r="D25" s="145"/>
      <c r="E25" s="145"/>
      <c r="F25" s="145"/>
      <c r="G25" s="10"/>
      <c r="H25" s="10" t="s">
        <v>24</v>
      </c>
      <c r="I25" s="11">
        <f>I38</f>
        <v>1814.9454545454546</v>
      </c>
    </row>
    <row r="26" spans="1:9" ht="15" customHeight="1" x14ac:dyDescent="0.25">
      <c r="A26" s="145" t="s">
        <v>25</v>
      </c>
      <c r="B26" s="145"/>
      <c r="C26" s="145"/>
      <c r="D26" s="145"/>
      <c r="E26" s="145"/>
      <c r="F26" s="145"/>
      <c r="G26" s="15"/>
      <c r="H26" s="19" t="s">
        <v>26</v>
      </c>
      <c r="I26" s="20" t="s">
        <v>175</v>
      </c>
    </row>
    <row r="27" spans="1:9" ht="15" customHeight="1" x14ac:dyDescent="0.25">
      <c r="A27" s="145"/>
      <c r="B27" s="145"/>
      <c r="C27" s="145"/>
      <c r="D27" s="145"/>
      <c r="E27" s="145"/>
      <c r="F27" s="145"/>
      <c r="G27" s="15"/>
      <c r="H27" s="21" t="s">
        <v>27</v>
      </c>
      <c r="I27" s="9" t="s">
        <v>175</v>
      </c>
    </row>
    <row r="28" spans="1:9" ht="26.25" customHeight="1" x14ac:dyDescent="0.25">
      <c r="A28" s="145" t="s">
        <v>28</v>
      </c>
      <c r="B28" s="145"/>
      <c r="C28" s="145"/>
      <c r="D28" s="145"/>
      <c r="E28" s="145"/>
      <c r="F28" s="145"/>
      <c r="G28" s="15"/>
      <c r="H28" s="10" t="s">
        <v>26</v>
      </c>
      <c r="I28" s="20" t="s">
        <v>175</v>
      </c>
    </row>
    <row r="29" spans="1:9" ht="35.25" customHeight="1" x14ac:dyDescent="0.25">
      <c r="A29" s="145" t="s">
        <v>29</v>
      </c>
      <c r="B29" s="145"/>
      <c r="C29" s="145"/>
      <c r="D29" s="145"/>
      <c r="E29" s="145"/>
      <c r="F29" s="145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175</v>
      </c>
    </row>
    <row r="31" spans="1:9" ht="1.1499999999999999" customHeight="1" x14ac:dyDescent="0.25">
      <c r="A31" s="148"/>
      <c r="B31" s="148"/>
      <c r="C31" s="148"/>
      <c r="D31" s="148"/>
      <c r="E31" s="148"/>
      <c r="F31" s="148"/>
      <c r="G31" s="148"/>
      <c r="H31" s="148"/>
      <c r="I31" s="148"/>
    </row>
    <row r="32" spans="1:9" ht="1.1499999999999999" customHeight="1" x14ac:dyDescent="0.25">
      <c r="A32" s="148"/>
      <c r="B32" s="148"/>
      <c r="C32" s="148"/>
      <c r="D32" s="148"/>
      <c r="E32" s="148"/>
      <c r="F32" s="148"/>
      <c r="G32" s="148"/>
      <c r="H32" s="148"/>
      <c r="I32" s="148"/>
    </row>
    <row r="33" spans="1:10" ht="1.1499999999999999" customHeight="1" x14ac:dyDescent="0.25">
      <c r="A33" s="148"/>
      <c r="B33" s="148"/>
      <c r="C33" s="148"/>
      <c r="D33" s="148"/>
      <c r="E33" s="148"/>
      <c r="F33" s="148"/>
      <c r="G33" s="148"/>
      <c r="H33" s="148"/>
      <c r="I33" s="148"/>
    </row>
    <row r="34" spans="1:10" ht="1.1499999999999999" customHeight="1" x14ac:dyDescent="0.25">
      <c r="A34" s="148"/>
      <c r="B34" s="148"/>
      <c r="C34" s="148"/>
      <c r="D34" s="148"/>
      <c r="E34" s="148"/>
      <c r="F34" s="148"/>
      <c r="G34" s="148"/>
      <c r="H34" s="148"/>
      <c r="I34" s="148"/>
    </row>
    <row r="35" spans="1:10" ht="1.1499999999999999" customHeight="1" x14ac:dyDescent="0.25">
      <c r="A35" s="149"/>
      <c r="B35" s="149"/>
      <c r="C35" s="149"/>
      <c r="D35" s="149"/>
      <c r="E35" s="149"/>
      <c r="F35" s="149"/>
      <c r="G35" s="149"/>
      <c r="H35" s="149"/>
      <c r="I35" s="149"/>
    </row>
    <row r="36" spans="1:10" ht="8.25" customHeight="1" x14ac:dyDescent="0.25">
      <c r="A36" s="150" t="s">
        <v>30</v>
      </c>
      <c r="B36" s="150"/>
      <c r="C36" s="150"/>
      <c r="D36" s="150"/>
      <c r="E36" s="150"/>
      <c r="F36" s="150"/>
      <c r="G36" s="150"/>
      <c r="H36" s="150"/>
      <c r="I36" s="150"/>
    </row>
    <row r="37" spans="1:10" ht="33.75" customHeight="1" x14ac:dyDescent="0.25">
      <c r="A37" s="22" t="s">
        <v>31</v>
      </c>
      <c r="B37" s="151" t="s">
        <v>32</v>
      </c>
      <c r="C37" s="151"/>
      <c r="D37" s="151"/>
      <c r="E37" s="151"/>
      <c r="F37" s="151"/>
      <c r="G37" s="151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31" t="s">
        <v>35</v>
      </c>
      <c r="C38" s="131"/>
      <c r="D38" s="131"/>
      <c r="E38" s="131"/>
      <c r="F38" s="131"/>
      <c r="G38" s="131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31" t="s">
        <v>36</v>
      </c>
      <c r="C39" s="131"/>
      <c r="D39" s="131"/>
      <c r="E39" s="131"/>
      <c r="F39" s="131"/>
      <c r="G39" s="131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31" t="s">
        <v>204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31" t="s">
        <v>203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31" t="s">
        <v>202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31" t="s">
        <v>162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31" t="s">
        <v>37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31" t="s">
        <v>38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39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1814.9454545454546</v>
      </c>
      <c r="J46" s="27"/>
    </row>
    <row r="47" spans="1:10" s="28" customFormat="1" ht="34.9" customHeight="1" x14ac:dyDescent="0.25">
      <c r="A47" s="152" t="s">
        <v>140</v>
      </c>
      <c r="B47" s="155" t="s">
        <v>201</v>
      </c>
      <c r="C47" s="155"/>
      <c r="D47" s="155"/>
      <c r="E47" s="155"/>
      <c r="F47" s="155"/>
      <c r="G47" s="155"/>
      <c r="H47" s="155"/>
      <c r="I47" s="155"/>
      <c r="J47" s="27"/>
    </row>
    <row r="48" spans="1:10" s="28" customFormat="1" ht="1.1499999999999999" customHeight="1" x14ac:dyDescent="0.25">
      <c r="A48" s="153"/>
      <c r="B48" s="156"/>
      <c r="C48" s="156"/>
      <c r="D48" s="156"/>
      <c r="E48" s="156"/>
      <c r="F48" s="156"/>
      <c r="G48" s="156"/>
      <c r="H48" s="156"/>
      <c r="I48" s="156"/>
      <c r="J48" s="27"/>
    </row>
    <row r="49" spans="1:10" s="28" customFormat="1" ht="1.1499999999999999" customHeight="1" x14ac:dyDescent="0.25">
      <c r="A49" s="153"/>
      <c r="B49" s="156"/>
      <c r="C49" s="156"/>
      <c r="D49" s="156"/>
      <c r="E49" s="156"/>
      <c r="F49" s="156"/>
      <c r="G49" s="156"/>
      <c r="H49" s="156"/>
      <c r="I49" s="156"/>
      <c r="J49" s="27"/>
    </row>
    <row r="50" spans="1:10" s="28" customFormat="1" ht="1.1499999999999999" customHeight="1" x14ac:dyDescent="0.25">
      <c r="A50" s="153"/>
      <c r="B50" s="156"/>
      <c r="C50" s="156"/>
      <c r="D50" s="156"/>
      <c r="E50" s="156"/>
      <c r="F50" s="156"/>
      <c r="G50" s="156"/>
      <c r="H50" s="156"/>
      <c r="I50" s="156"/>
      <c r="J50" s="27"/>
    </row>
    <row r="51" spans="1:10" s="28" customFormat="1" ht="1.1499999999999999" customHeight="1" x14ac:dyDescent="0.25">
      <c r="A51" s="153"/>
      <c r="B51" s="156"/>
      <c r="C51" s="156"/>
      <c r="D51" s="156"/>
      <c r="E51" s="156"/>
      <c r="F51" s="156"/>
      <c r="G51" s="156"/>
      <c r="H51" s="156"/>
      <c r="I51" s="156"/>
      <c r="J51" s="27"/>
    </row>
    <row r="52" spans="1:10" s="28" customFormat="1" ht="1.1499999999999999" customHeight="1" x14ac:dyDescent="0.25">
      <c r="A52" s="153"/>
      <c r="B52" s="156"/>
      <c r="C52" s="156"/>
      <c r="D52" s="156"/>
      <c r="E52" s="156"/>
      <c r="F52" s="156"/>
      <c r="G52" s="156"/>
      <c r="H52" s="156"/>
      <c r="I52" s="156"/>
      <c r="J52" s="27"/>
    </row>
    <row r="53" spans="1:10" s="28" customFormat="1" ht="1.1499999999999999" customHeight="1" x14ac:dyDescent="0.25">
      <c r="A53" s="153"/>
      <c r="B53" s="156"/>
      <c r="C53" s="156"/>
      <c r="D53" s="156"/>
      <c r="E53" s="156"/>
      <c r="F53" s="156"/>
      <c r="G53" s="156"/>
      <c r="H53" s="156"/>
      <c r="I53" s="156"/>
      <c r="J53" s="27"/>
    </row>
    <row r="54" spans="1:10" s="28" customFormat="1" ht="1.1499999999999999" customHeight="1" x14ac:dyDescent="0.25">
      <c r="A54" s="153"/>
      <c r="B54" s="156"/>
      <c r="C54" s="156"/>
      <c r="D54" s="156"/>
      <c r="E54" s="156"/>
      <c r="F54" s="156"/>
      <c r="G54" s="156"/>
      <c r="H54" s="156"/>
      <c r="I54" s="156"/>
      <c r="J54" s="27"/>
    </row>
    <row r="55" spans="1:10" s="28" customFormat="1" ht="1.1499999999999999" customHeight="1" x14ac:dyDescent="0.25">
      <c r="A55" s="153"/>
      <c r="B55" s="156"/>
      <c r="C55" s="156"/>
      <c r="D55" s="156"/>
      <c r="E55" s="156"/>
      <c r="F55" s="156"/>
      <c r="G55" s="156"/>
      <c r="H55" s="156"/>
      <c r="I55" s="156"/>
      <c r="J55" s="27"/>
    </row>
    <row r="56" spans="1:10" ht="1.1499999999999999" customHeight="1" x14ac:dyDescent="0.25">
      <c r="A56" s="154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 x14ac:dyDescent="0.25">
      <c r="A57" s="22" t="s">
        <v>40</v>
      </c>
      <c r="B57" s="151" t="s">
        <v>41</v>
      </c>
      <c r="C57" s="151"/>
      <c r="D57" s="151"/>
      <c r="E57" s="151"/>
      <c r="F57" s="151"/>
      <c r="G57" s="151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31" t="s">
        <v>42</v>
      </c>
      <c r="C58" s="131"/>
      <c r="D58" s="131"/>
      <c r="E58" s="131"/>
      <c r="F58" s="131"/>
      <c r="G58" s="131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31" t="s">
        <v>43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31" t="s">
        <v>44</v>
      </c>
      <c r="C60" s="131"/>
      <c r="D60" s="131"/>
      <c r="E60" s="131"/>
      <c r="F60" s="131"/>
      <c r="G60" s="131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31" t="s">
        <v>45</v>
      </c>
      <c r="C61" s="131"/>
      <c r="D61" s="131"/>
      <c r="E61" s="131"/>
      <c r="F61" s="131"/>
      <c r="G61" s="131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31" t="s">
        <v>46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31" t="s">
        <v>47</v>
      </c>
      <c r="C63" s="131"/>
      <c r="D63" s="131"/>
      <c r="E63" s="131"/>
      <c r="F63" s="131"/>
      <c r="G63" s="131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31" t="s">
        <v>206</v>
      </c>
      <c r="C64" s="131"/>
      <c r="D64" s="131"/>
      <c r="E64" s="131"/>
      <c r="F64" s="131"/>
      <c r="G64" s="131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31" t="s">
        <v>48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47" t="s">
        <v>49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52" t="s">
        <v>205</v>
      </c>
      <c r="B67" s="158" t="s">
        <v>50</v>
      </c>
      <c r="C67" s="158"/>
      <c r="D67" s="158"/>
      <c r="E67" s="158"/>
      <c r="F67" s="158"/>
      <c r="G67" s="158"/>
      <c r="H67" s="158"/>
      <c r="I67" s="158"/>
    </row>
    <row r="68" spans="1:10" ht="30.75" customHeight="1" x14ac:dyDescent="0.25">
      <c r="A68" s="154"/>
      <c r="B68" s="159" t="s">
        <v>51</v>
      </c>
      <c r="C68" s="159"/>
      <c r="D68" s="159"/>
      <c r="E68" s="159"/>
      <c r="F68" s="159"/>
      <c r="G68" s="159"/>
      <c r="H68" s="159"/>
      <c r="I68" s="159"/>
    </row>
    <row r="69" spans="1:10" ht="33.75" customHeight="1" x14ac:dyDescent="0.25">
      <c r="A69" s="22" t="s">
        <v>52</v>
      </c>
      <c r="B69" s="160" t="s">
        <v>53</v>
      </c>
      <c r="C69" s="160"/>
      <c r="D69" s="160"/>
      <c r="E69" s="160"/>
      <c r="F69" s="160"/>
      <c r="G69" s="160"/>
      <c r="H69" s="116" t="s">
        <v>33</v>
      </c>
      <c r="I69" s="116" t="s">
        <v>34</v>
      </c>
    </row>
    <row r="70" spans="1:10" ht="15" customHeight="1" x14ac:dyDescent="0.25">
      <c r="A70" s="17">
        <v>1</v>
      </c>
      <c r="B70" s="131" t="s">
        <v>54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31" t="s">
        <v>207</v>
      </c>
      <c r="C71" s="131"/>
      <c r="D71" s="131"/>
      <c r="E71" s="131"/>
      <c r="F71" s="131"/>
      <c r="G71" s="131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31" t="s">
        <v>181</v>
      </c>
      <c r="C72" s="131"/>
      <c r="D72" s="131"/>
      <c r="E72" s="131"/>
      <c r="F72" s="131"/>
      <c r="G72" s="131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31" t="s">
        <v>55</v>
      </c>
      <c r="C73" s="131"/>
      <c r="D73" s="131"/>
      <c r="E73" s="131"/>
      <c r="F73" s="131"/>
      <c r="G73" s="131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31" t="s">
        <v>56</v>
      </c>
      <c r="C74" s="131"/>
      <c r="D74" s="131"/>
      <c r="E74" s="131"/>
      <c r="F74" s="131"/>
      <c r="G74" s="131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31" t="s">
        <v>57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31" t="s">
        <v>58</v>
      </c>
      <c r="C76" s="131"/>
      <c r="D76" s="131"/>
      <c r="E76" s="131"/>
      <c r="F76" s="131"/>
      <c r="G76" s="131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31" t="s">
        <v>59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47" t="s">
        <v>60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61</v>
      </c>
      <c r="B79" s="158" t="s">
        <v>62</v>
      </c>
      <c r="C79" s="158"/>
      <c r="D79" s="158"/>
      <c r="E79" s="158"/>
      <c r="F79" s="158"/>
      <c r="G79" s="158"/>
      <c r="H79" s="158"/>
      <c r="I79" s="158"/>
    </row>
    <row r="80" spans="1:10" ht="15" customHeight="1" x14ac:dyDescent="0.25">
      <c r="A80" s="29" t="s">
        <v>63</v>
      </c>
      <c r="B80" s="159" t="s">
        <v>64</v>
      </c>
      <c r="C80" s="159"/>
      <c r="D80" s="159"/>
      <c r="E80" s="159"/>
      <c r="F80" s="159"/>
      <c r="G80" s="159"/>
      <c r="H80" s="159"/>
      <c r="I80" s="159"/>
    </row>
    <row r="81" spans="1:11" ht="33.75" customHeight="1" x14ac:dyDescent="0.25">
      <c r="A81" s="22" t="s">
        <v>65</v>
      </c>
      <c r="B81" s="151" t="s">
        <v>66</v>
      </c>
      <c r="C81" s="151"/>
      <c r="D81" s="151"/>
      <c r="E81" s="151"/>
      <c r="F81" s="151"/>
      <c r="G81" s="151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31" t="s">
        <v>67</v>
      </c>
      <c r="C82" s="131"/>
      <c r="D82" s="131"/>
      <c r="E82" s="131"/>
      <c r="F82" s="131"/>
      <c r="G82" s="131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31" t="s">
        <v>68</v>
      </c>
      <c r="C83" s="131"/>
      <c r="D83" s="131"/>
      <c r="E83" s="131"/>
      <c r="F83" s="131"/>
      <c r="G83" s="131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31" t="s">
        <v>69</v>
      </c>
      <c r="C84" s="131"/>
      <c r="D84" s="131"/>
      <c r="E84" s="131"/>
      <c r="F84" s="131"/>
      <c r="G84" s="131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47" t="s">
        <v>70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71</v>
      </c>
      <c r="B87" s="151" t="s">
        <v>72</v>
      </c>
      <c r="C87" s="151"/>
      <c r="D87" s="151"/>
      <c r="E87" s="151"/>
      <c r="F87" s="151"/>
      <c r="G87" s="151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31" t="s">
        <v>73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47" t="s">
        <v>74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170</v>
      </c>
      <c r="B91" s="161"/>
      <c r="C91" s="161"/>
      <c r="D91" s="161"/>
      <c r="E91" s="161"/>
      <c r="F91" s="161"/>
      <c r="G91" s="161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75</v>
      </c>
      <c r="B93" s="151" t="s">
        <v>76</v>
      </c>
      <c r="C93" s="151"/>
      <c r="D93" s="151"/>
      <c r="E93" s="151"/>
      <c r="F93" s="151"/>
      <c r="G93" s="151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31" t="s">
        <v>18</v>
      </c>
      <c r="C94" s="131"/>
      <c r="D94" s="131"/>
      <c r="E94" s="131"/>
      <c r="F94" s="131"/>
      <c r="G94" s="131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31" t="s">
        <v>19</v>
      </c>
      <c r="C95" s="131"/>
      <c r="D95" s="131"/>
      <c r="E95" s="131"/>
      <c r="F95" s="131"/>
      <c r="G95" s="131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4" t="s">
        <v>164</v>
      </c>
      <c r="C96" s="165"/>
      <c r="D96" s="165"/>
      <c r="E96" s="165"/>
      <c r="F96" s="165"/>
      <c r="G96" s="166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31" t="s">
        <v>77</v>
      </c>
      <c r="C97" s="131"/>
      <c r="D97" s="131"/>
      <c r="E97" s="131"/>
      <c r="F97" s="131"/>
      <c r="G97" s="131"/>
      <c r="H97" s="23">
        <f t="shared" si="4"/>
        <v>0.11576285788703893</v>
      </c>
      <c r="I97" s="24">
        <f>I106</f>
        <v>210.10327272727272</v>
      </c>
    </row>
    <row r="98" spans="1:10" ht="15" customHeight="1" x14ac:dyDescent="0.25">
      <c r="A98" s="17">
        <f t="shared" si="5"/>
        <v>5</v>
      </c>
      <c r="B98" s="131" t="s">
        <v>78</v>
      </c>
      <c r="C98" s="131"/>
      <c r="D98" s="131"/>
      <c r="E98" s="131"/>
      <c r="F98" s="131"/>
      <c r="G98" s="131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31" t="s">
        <v>195</v>
      </c>
      <c r="C99" s="131"/>
      <c r="D99" s="131"/>
      <c r="E99" s="131"/>
      <c r="F99" s="131"/>
      <c r="G99" s="131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31" t="s">
        <v>196</v>
      </c>
      <c r="C100" s="131"/>
      <c r="D100" s="131"/>
      <c r="E100" s="131"/>
      <c r="F100" s="131"/>
      <c r="G100" s="131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31" t="s">
        <v>79</v>
      </c>
      <c r="C101" s="131"/>
      <c r="D101" s="131"/>
      <c r="E101" s="131"/>
      <c r="F101" s="131"/>
      <c r="G101" s="131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7" t="s">
        <v>80</v>
      </c>
      <c r="B102" s="147"/>
      <c r="C102" s="147"/>
      <c r="D102" s="147"/>
      <c r="E102" s="147"/>
      <c r="F102" s="147"/>
      <c r="G102" s="147"/>
      <c r="H102" s="25">
        <f>SUM(H94:H101)</f>
        <v>0.44047399370880164</v>
      </c>
      <c r="I102" s="26">
        <f>SUM(I94:I101)</f>
        <v>799.43627272727269</v>
      </c>
      <c r="J102" s="34"/>
    </row>
    <row r="103" spans="1:10" ht="18" customHeight="1" x14ac:dyDescent="0.25">
      <c r="A103" s="29" t="s">
        <v>81</v>
      </c>
      <c r="B103" s="162" t="s">
        <v>82</v>
      </c>
      <c r="C103" s="162"/>
      <c r="D103" s="162"/>
      <c r="E103" s="162"/>
      <c r="F103" s="162"/>
      <c r="G103" s="162"/>
      <c r="H103" s="35"/>
      <c r="I103" s="36"/>
    </row>
    <row r="104" spans="1:10" ht="15" customHeight="1" x14ac:dyDescent="0.25">
      <c r="A104" s="163" t="s">
        <v>83</v>
      </c>
      <c r="B104" s="163"/>
      <c r="C104" s="163"/>
      <c r="D104" s="163"/>
      <c r="E104" s="163"/>
      <c r="F104" s="163"/>
      <c r="G104" s="163"/>
      <c r="H104" s="163"/>
      <c r="I104" s="163"/>
    </row>
    <row r="105" spans="1:10" ht="24" customHeight="1" x14ac:dyDescent="0.25">
      <c r="A105" s="145" t="s">
        <v>84</v>
      </c>
      <c r="B105" s="145"/>
      <c r="C105" s="17" t="s">
        <v>85</v>
      </c>
      <c r="D105" s="17" t="s">
        <v>86</v>
      </c>
      <c r="E105" s="17" t="s">
        <v>87</v>
      </c>
      <c r="F105" s="17" t="s">
        <v>88</v>
      </c>
      <c r="G105" s="17" t="s">
        <v>89</v>
      </c>
      <c r="H105" s="23" t="s">
        <v>90</v>
      </c>
      <c r="I105" s="24" t="s">
        <v>91</v>
      </c>
    </row>
    <row r="106" spans="1:10" ht="15" customHeight="1" x14ac:dyDescent="0.25">
      <c r="A106" s="169">
        <f>IF(I12="Não aplicável",0,I12)</f>
        <v>7.25</v>
      </c>
      <c r="B106" s="169"/>
      <c r="C106" s="17">
        <f>IF(I13="Não aplicável",0,I13)</f>
        <v>22</v>
      </c>
      <c r="D106" s="17">
        <v>2</v>
      </c>
      <c r="E106" s="37">
        <f>A106*C106*D106</f>
        <v>319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210.10327272727272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3" t="s">
        <v>92</v>
      </c>
      <c r="B108" s="163"/>
      <c r="C108" s="163"/>
      <c r="D108" s="163"/>
      <c r="E108" s="163"/>
      <c r="F108" s="163"/>
      <c r="G108" s="163"/>
      <c r="H108" s="163"/>
      <c r="I108" s="163"/>
    </row>
    <row r="109" spans="1:10" ht="23.25" customHeight="1" x14ac:dyDescent="0.25">
      <c r="A109" s="145" t="s">
        <v>84</v>
      </c>
      <c r="B109" s="145"/>
      <c r="C109" s="17" t="s">
        <v>93</v>
      </c>
      <c r="D109" s="17" t="s">
        <v>86</v>
      </c>
      <c r="E109" s="17" t="s">
        <v>87</v>
      </c>
      <c r="F109" s="17" t="s">
        <v>88</v>
      </c>
      <c r="G109" s="17" t="s">
        <v>89</v>
      </c>
      <c r="H109" s="23" t="s">
        <v>90</v>
      </c>
      <c r="I109" s="24" t="s">
        <v>91</v>
      </c>
    </row>
    <row r="110" spans="1:10" ht="15" customHeight="1" x14ac:dyDescent="0.25">
      <c r="A110" s="167">
        <f>IF(I18="Não aplicável",0,I18)</f>
        <v>0</v>
      </c>
      <c r="B110" s="167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0" t="s">
        <v>163</v>
      </c>
      <c r="B112" s="171"/>
      <c r="C112" s="171"/>
      <c r="D112" s="171"/>
      <c r="E112" s="171"/>
      <c r="F112" s="172" t="str">
        <f>A15</f>
        <v xml:space="preserve">Auxílio Alimentação </v>
      </c>
      <c r="G112" s="172"/>
      <c r="H112" s="172"/>
      <c r="I112" s="173"/>
    </row>
    <row r="113" spans="1:12" ht="23.25" customHeight="1" x14ac:dyDescent="0.25">
      <c r="A113" s="144" t="s">
        <v>84</v>
      </c>
      <c r="B113" s="144"/>
      <c r="C113" s="73" t="s">
        <v>93</v>
      </c>
      <c r="D113" s="73" t="s">
        <v>86</v>
      </c>
      <c r="E113" s="73" t="s">
        <v>87</v>
      </c>
      <c r="F113" s="73" t="s">
        <v>88</v>
      </c>
      <c r="G113" s="73" t="s">
        <v>89</v>
      </c>
      <c r="H113" s="71" t="str">
        <f>H105</f>
        <v>Valor desconto</v>
      </c>
      <c r="I113" s="72" t="s">
        <v>91</v>
      </c>
    </row>
    <row r="114" spans="1:12" ht="15" customHeight="1" x14ac:dyDescent="0.25">
      <c r="A114" s="167">
        <f>IF(I15="Não aplicável",0,I15)</f>
        <v>27.15</v>
      </c>
      <c r="B114" s="167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68" t="s">
        <v>94</v>
      </c>
      <c r="B116" s="168"/>
      <c r="C116" s="168"/>
      <c r="D116" s="168"/>
      <c r="E116" s="168"/>
      <c r="F116" s="168"/>
      <c r="G116" s="168"/>
      <c r="H116" s="47">
        <f>H46+H91+H102</f>
        <v>2.2283960177088016</v>
      </c>
      <c r="I116" s="48">
        <f>I46+I91+I102</f>
        <v>4044.417223267782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50" t="s">
        <v>95</v>
      </c>
      <c r="B118" s="150"/>
      <c r="C118" s="150"/>
      <c r="D118" s="150"/>
      <c r="E118" s="150"/>
      <c r="F118" s="150"/>
      <c r="G118" s="150"/>
      <c r="H118" s="150"/>
      <c r="I118" s="150"/>
    </row>
    <row r="119" spans="1:12" ht="33.75" customHeight="1" x14ac:dyDescent="0.25">
      <c r="A119" s="22" t="s">
        <v>31</v>
      </c>
      <c r="B119" s="151" t="s">
        <v>96</v>
      </c>
      <c r="C119" s="151"/>
      <c r="D119" s="151"/>
      <c r="E119" s="151"/>
      <c r="F119" s="151"/>
      <c r="G119" s="151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31" t="s">
        <v>97</v>
      </c>
      <c r="C120" s="131"/>
      <c r="D120" s="131"/>
      <c r="E120" s="131"/>
      <c r="F120" s="131"/>
      <c r="G120" s="131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30" t="s">
        <v>98</v>
      </c>
      <c r="C121" s="130"/>
      <c r="D121" s="130"/>
      <c r="E121" s="130"/>
      <c r="F121" s="130"/>
      <c r="G121" s="130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31" t="s">
        <v>99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31" t="s">
        <v>177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31" t="s">
        <v>179</v>
      </c>
      <c r="C124" s="131"/>
      <c r="D124" s="131"/>
      <c r="E124" s="131"/>
      <c r="F124" s="131"/>
      <c r="G124" s="131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31" t="s">
        <v>178</v>
      </c>
      <c r="C125" s="131"/>
      <c r="D125" s="131"/>
      <c r="E125" s="131"/>
      <c r="F125" s="131"/>
      <c r="G125" s="131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31" t="s">
        <v>100</v>
      </c>
      <c r="C126" s="131"/>
      <c r="D126" s="131"/>
      <c r="E126" s="131"/>
      <c r="F126" s="131"/>
      <c r="G126" s="131"/>
      <c r="H126" s="23">
        <f t="shared" si="6"/>
        <v>0</v>
      </c>
      <c r="I126" s="24">
        <v>0</v>
      </c>
    </row>
    <row r="127" spans="1:12" ht="15" customHeight="1" x14ac:dyDescent="0.25">
      <c r="A127" s="147" t="s">
        <v>101</v>
      </c>
      <c r="B127" s="147"/>
      <c r="C127" s="147"/>
      <c r="D127" s="147"/>
      <c r="E127" s="147"/>
      <c r="F127" s="147"/>
      <c r="G127" s="147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58" t="s">
        <v>180</v>
      </c>
      <c r="C128" s="158"/>
      <c r="D128" s="158"/>
      <c r="E128" s="158"/>
      <c r="F128" s="158"/>
      <c r="G128" s="158"/>
      <c r="H128" s="158"/>
      <c r="I128" s="158"/>
    </row>
    <row r="129" spans="1:12" ht="5.25" customHeight="1" x14ac:dyDescent="0.25"/>
    <row r="130" spans="1:12" ht="48.75" customHeight="1" x14ac:dyDescent="0.25">
      <c r="A130" s="174" t="s">
        <v>102</v>
      </c>
      <c r="B130" s="174"/>
      <c r="C130" s="174"/>
      <c r="D130" s="174"/>
      <c r="E130" s="174"/>
      <c r="F130" s="55">
        <f>I29</f>
        <v>0.1</v>
      </c>
      <c r="G130" s="56">
        <f>I132*F130</f>
        <v>383.43139505405094</v>
      </c>
      <c r="H130" s="57" t="s">
        <v>103</v>
      </c>
      <c r="I130" s="58">
        <f>I97</f>
        <v>210.10327272727272</v>
      </c>
    </row>
    <row r="131" spans="1:12" s="61" customFormat="1" ht="16.5" customHeight="1" x14ac:dyDescent="0.25">
      <c r="A131" s="175" t="s">
        <v>104</v>
      </c>
      <c r="B131" s="175"/>
      <c r="C131" s="57" t="s">
        <v>105</v>
      </c>
      <c r="D131" s="57" t="s">
        <v>106</v>
      </c>
      <c r="E131" s="57" t="s">
        <v>107</v>
      </c>
      <c r="F131" s="57" t="s">
        <v>108</v>
      </c>
      <c r="G131" s="57" t="s">
        <v>109</v>
      </c>
      <c r="H131" s="57" t="s">
        <v>110</v>
      </c>
      <c r="I131" s="59" t="s">
        <v>111</v>
      </c>
      <c r="J131" s="60"/>
    </row>
    <row r="132" spans="1:12" ht="16.5" customHeight="1" x14ac:dyDescent="0.25">
      <c r="A132" s="176">
        <f>I46</f>
        <v>1814.9454545454546</v>
      </c>
      <c r="B132" s="176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799.43627272727269</v>
      </c>
      <c r="H132" s="62">
        <f>A132+C132+D132+E132+F132+G132</f>
        <v>4044.417223267782</v>
      </c>
      <c r="I132" s="62">
        <f>H132-I130</f>
        <v>3834.3139505405093</v>
      </c>
      <c r="J132" s="34"/>
    </row>
    <row r="133" spans="1:12" ht="4.5" customHeight="1" x14ac:dyDescent="0.25">
      <c r="A133" s="29"/>
      <c r="B133" s="177"/>
      <c r="C133" s="177"/>
      <c r="D133" s="177"/>
      <c r="E133" s="177"/>
      <c r="F133" s="177"/>
      <c r="G133" s="177"/>
      <c r="H133" s="177"/>
      <c r="I133" s="177"/>
    </row>
    <row r="134" spans="1:12" ht="33.75" customHeight="1" x14ac:dyDescent="0.25">
      <c r="A134" s="22" t="s">
        <v>40</v>
      </c>
      <c r="B134" s="151" t="s">
        <v>112</v>
      </c>
      <c r="C134" s="151"/>
      <c r="D134" s="151"/>
      <c r="E134" s="151"/>
      <c r="F134" s="151"/>
      <c r="G134" s="151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31" t="s">
        <v>113</v>
      </c>
      <c r="C135" s="131"/>
      <c r="D135" s="131"/>
      <c r="E135" s="131"/>
      <c r="F135" s="131"/>
      <c r="G135" s="131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31" t="s">
        <v>114</v>
      </c>
      <c r="C136" s="131"/>
      <c r="D136" s="131"/>
      <c r="E136" s="131"/>
      <c r="F136" s="131"/>
      <c r="G136" s="131"/>
      <c r="H136" s="23">
        <f>I136/$I$145</f>
        <v>0</v>
      </c>
      <c r="I136" s="24">
        <v>0</v>
      </c>
    </row>
    <row r="137" spans="1:12" ht="35.65" customHeight="1" x14ac:dyDescent="0.25">
      <c r="A137" s="147" t="s">
        <v>166</v>
      </c>
      <c r="B137" s="147"/>
      <c r="C137" s="147"/>
      <c r="D137" s="147"/>
      <c r="E137" s="147"/>
      <c r="F137" s="147"/>
      <c r="G137" s="147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52</v>
      </c>
      <c r="B139" s="151" t="s">
        <v>115</v>
      </c>
      <c r="C139" s="151"/>
      <c r="D139" s="151"/>
      <c r="E139" s="151"/>
      <c r="F139" s="151"/>
      <c r="G139" s="151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31" t="s">
        <v>115</v>
      </c>
      <c r="C140" s="131"/>
      <c r="D140" s="131"/>
      <c r="E140" s="131"/>
      <c r="F140" s="131"/>
      <c r="G140" s="131"/>
      <c r="H140" s="23">
        <f>I140/I145</f>
        <v>0</v>
      </c>
      <c r="I140" s="24">
        <v>0</v>
      </c>
    </row>
    <row r="141" spans="1:12" ht="36.6" customHeight="1" x14ac:dyDescent="0.25">
      <c r="A141" s="147" t="s">
        <v>165</v>
      </c>
      <c r="B141" s="147"/>
      <c r="C141" s="147"/>
      <c r="D141" s="147"/>
      <c r="E141" s="147"/>
      <c r="F141" s="147"/>
      <c r="G141" s="147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78" t="s">
        <v>116</v>
      </c>
      <c r="B143" s="178"/>
      <c r="C143" s="178"/>
      <c r="D143" s="178"/>
      <c r="E143" s="178"/>
      <c r="F143" s="55">
        <v>0.18</v>
      </c>
      <c r="G143" s="56">
        <f>I145*F143</f>
        <v>690.17651109729161</v>
      </c>
      <c r="H143" s="57" t="s">
        <v>103</v>
      </c>
      <c r="I143" s="58">
        <f>I97</f>
        <v>210.10327272727272</v>
      </c>
      <c r="L143" s="2"/>
    </row>
    <row r="144" spans="1:12" s="61" customFormat="1" ht="16.5" customHeight="1" x14ac:dyDescent="0.25">
      <c r="A144" s="175" t="s">
        <v>104</v>
      </c>
      <c r="B144" s="175"/>
      <c r="C144" s="57" t="s">
        <v>105</v>
      </c>
      <c r="D144" s="57" t="s">
        <v>106</v>
      </c>
      <c r="E144" s="57" t="s">
        <v>107</v>
      </c>
      <c r="F144" s="57" t="s">
        <v>108</v>
      </c>
      <c r="G144" s="57" t="s">
        <v>109</v>
      </c>
      <c r="H144" s="57" t="s">
        <v>110</v>
      </c>
      <c r="I144" s="59" t="s">
        <v>111</v>
      </c>
      <c r="J144" s="60"/>
      <c r="L144" s="60"/>
    </row>
    <row r="145" spans="1:12" ht="16.5" customHeight="1" x14ac:dyDescent="0.25">
      <c r="A145" s="176">
        <f>I46</f>
        <v>1814.9454545454546</v>
      </c>
      <c r="B145" s="176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799.43627272727269</v>
      </c>
      <c r="H145" s="62">
        <f>A145+C145+D145+E145+F145+G145</f>
        <v>4044.417223267782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68" t="s">
        <v>117</v>
      </c>
      <c r="B147" s="168"/>
      <c r="C147" s="168"/>
      <c r="D147" s="168"/>
      <c r="E147" s="168"/>
      <c r="F147" s="168"/>
      <c r="G147" s="168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50" t="s">
        <v>118</v>
      </c>
      <c r="B149" s="150"/>
      <c r="C149" s="150"/>
      <c r="D149" s="150"/>
      <c r="E149" s="150"/>
      <c r="F149" s="150"/>
      <c r="G149" s="150"/>
      <c r="H149" s="150"/>
      <c r="I149" s="150"/>
    </row>
    <row r="150" spans="1:12" ht="33.75" customHeight="1" x14ac:dyDescent="0.25">
      <c r="A150" s="22" t="s">
        <v>31</v>
      </c>
      <c r="B150" s="151" t="s">
        <v>208</v>
      </c>
      <c r="C150" s="151"/>
      <c r="D150" s="151"/>
      <c r="E150" s="151"/>
      <c r="F150" s="151"/>
      <c r="G150" s="151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31" t="s">
        <v>119</v>
      </c>
      <c r="C151" s="131"/>
      <c r="D151" s="131"/>
      <c r="E151" s="131"/>
      <c r="F151" s="131"/>
      <c r="G151" s="131"/>
      <c r="H151" s="23">
        <f>I151/$I$116</f>
        <v>7.705720817898676E-3</v>
      </c>
      <c r="I151" s="24">
        <f>($D$161/$E$163)*H161</f>
        <v>31.165149993602505</v>
      </c>
    </row>
    <row r="152" spans="1:12" ht="15" customHeight="1" x14ac:dyDescent="0.25">
      <c r="A152" s="17">
        <v>2</v>
      </c>
      <c r="B152" s="131" t="s">
        <v>120</v>
      </c>
      <c r="C152" s="131"/>
      <c r="D152" s="131"/>
      <c r="E152" s="131"/>
      <c r="F152" s="131"/>
      <c r="G152" s="131"/>
      <c r="H152" s="23">
        <f>I152/$I$116</f>
        <v>3.5564865313378505E-2</v>
      </c>
      <c r="I152" s="24">
        <f>($D$161/$E$163)*H162</f>
        <v>143.83915381662695</v>
      </c>
    </row>
    <row r="153" spans="1:12" ht="15" customHeight="1" x14ac:dyDescent="0.25">
      <c r="A153" s="17">
        <v>3</v>
      </c>
      <c r="B153" s="131" t="s">
        <v>11</v>
      </c>
      <c r="C153" s="131"/>
      <c r="D153" s="131"/>
      <c r="E153" s="131"/>
      <c r="F153" s="131"/>
      <c r="G153" s="131"/>
      <c r="H153" s="23">
        <f>I153/$I$116</f>
        <v>4.7419820417838009E-2</v>
      </c>
      <c r="I153" s="24">
        <f>($D$161/$E$163)*H163</f>
        <v>191.78553842216928</v>
      </c>
    </row>
    <row r="154" spans="1:12" ht="15" customHeight="1" x14ac:dyDescent="0.25">
      <c r="A154" s="17">
        <v>4</v>
      </c>
      <c r="B154" s="131" t="s">
        <v>210</v>
      </c>
      <c r="C154" s="131"/>
      <c r="D154" s="131"/>
      <c r="E154" s="131"/>
      <c r="F154" s="131"/>
      <c r="G154" s="131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31" t="s">
        <v>121</v>
      </c>
      <c r="C155" s="131"/>
      <c r="D155" s="131"/>
      <c r="E155" s="131"/>
      <c r="F155" s="131"/>
      <c r="G155" s="131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7" t="s">
        <v>122</v>
      </c>
      <c r="B156" s="147"/>
      <c r="C156" s="147"/>
      <c r="D156" s="147"/>
      <c r="E156" s="147"/>
      <c r="F156" s="147"/>
      <c r="G156" s="147"/>
      <c r="H156" s="25">
        <f>H151+H152+H153+H154+H155</f>
        <v>9.0690406549115199E-2</v>
      </c>
      <c r="I156" s="26">
        <f>SUM(I151:I155)</f>
        <v>366.78984223239877</v>
      </c>
    </row>
    <row r="157" spans="1:12" ht="11.25" customHeight="1" x14ac:dyDescent="0.25">
      <c r="A157" s="115" t="s">
        <v>124</v>
      </c>
      <c r="B157" s="158" t="s">
        <v>123</v>
      </c>
      <c r="C157" s="158"/>
      <c r="D157" s="158"/>
      <c r="E157" s="158"/>
      <c r="F157" s="158"/>
      <c r="G157" s="158"/>
      <c r="H157" s="158"/>
      <c r="I157" s="158"/>
    </row>
    <row r="158" spans="1:12" ht="18.75" customHeight="1" x14ac:dyDescent="0.25">
      <c r="A158" s="115" t="s">
        <v>209</v>
      </c>
      <c r="B158" s="179" t="s">
        <v>125</v>
      </c>
      <c r="C158" s="179"/>
      <c r="D158" s="179"/>
      <c r="E158" s="179"/>
      <c r="F158" s="179"/>
      <c r="G158" s="179"/>
      <c r="H158" s="179"/>
      <c r="I158" s="179"/>
    </row>
    <row r="159" spans="1:12" ht="13.5" customHeight="1" x14ac:dyDescent="0.25">
      <c r="A159" s="163" t="s">
        <v>126</v>
      </c>
      <c r="B159" s="163"/>
      <c r="C159" s="163"/>
      <c r="D159" s="163"/>
      <c r="E159" s="163"/>
      <c r="F159" s="163"/>
      <c r="G159" s="163"/>
      <c r="H159" s="163"/>
      <c r="I159" s="163"/>
    </row>
    <row r="160" spans="1:12" ht="13.5" customHeight="1" x14ac:dyDescent="0.25">
      <c r="A160" s="145" t="s">
        <v>127</v>
      </c>
      <c r="B160" s="145"/>
      <c r="C160" s="17" t="s">
        <v>128</v>
      </c>
      <c r="D160" s="140" t="s">
        <v>129</v>
      </c>
      <c r="E160" s="140"/>
      <c r="F160" s="17" t="s">
        <v>130</v>
      </c>
      <c r="G160" s="208" t="s">
        <v>131</v>
      </c>
      <c r="H160" s="211" t="s">
        <v>132</v>
      </c>
      <c r="I160" s="211"/>
    </row>
    <row r="161" spans="1:10" ht="13.5" customHeight="1" x14ac:dyDescent="0.25">
      <c r="A161" s="182">
        <f>I116</f>
        <v>4044.417223267782</v>
      </c>
      <c r="B161" s="182"/>
      <c r="C161" s="24">
        <f>I147</f>
        <v>383.43139505405094</v>
      </c>
      <c r="D161" s="183">
        <f>A161+C161</f>
        <v>4427.8486183218329</v>
      </c>
      <c r="E161" s="183"/>
      <c r="F161" s="17" t="str">
        <f>B151</f>
        <v>PIS</v>
      </c>
      <c r="G161" s="209">
        <v>1.6500000000000001E-2</v>
      </c>
      <c r="H161" s="212">
        <v>6.4999999999999997E-3</v>
      </c>
      <c r="I161" s="212"/>
      <c r="J161" s="34"/>
    </row>
    <row r="162" spans="1:10" ht="13.5" customHeight="1" x14ac:dyDescent="0.25">
      <c r="A162" s="214" t="s">
        <v>133</v>
      </c>
      <c r="B162" s="214"/>
      <c r="C162" s="208">
        <v>1</v>
      </c>
      <c r="D162" s="215">
        <f>G166/1</f>
        <v>0.13250000000000001</v>
      </c>
      <c r="E162" s="216">
        <f>C162-D162</f>
        <v>0.86749999999999994</v>
      </c>
      <c r="F162" s="17" t="str">
        <f>B152</f>
        <v>COFINS</v>
      </c>
      <c r="G162" s="209">
        <v>7.5999999999999998E-2</v>
      </c>
      <c r="H162" s="212">
        <v>0.03</v>
      </c>
      <c r="I162" s="212"/>
    </row>
    <row r="163" spans="1:10" ht="13.5" customHeight="1" x14ac:dyDescent="0.25">
      <c r="A163" s="217" t="s">
        <v>134</v>
      </c>
      <c r="B163" s="217"/>
      <c r="C163" s="218">
        <v>1</v>
      </c>
      <c r="D163" s="219">
        <f>H166</f>
        <v>7.6499999999999999E-2</v>
      </c>
      <c r="E163" s="220">
        <f>C163-D163</f>
        <v>0.92349999999999999</v>
      </c>
      <c r="F163" s="17" t="str">
        <f>B153</f>
        <v>ISS</v>
      </c>
      <c r="G163" s="209">
        <f>I11</f>
        <v>0.04</v>
      </c>
      <c r="H163" s="212">
        <f>I11</f>
        <v>0.04</v>
      </c>
      <c r="I163" s="212"/>
    </row>
    <row r="164" spans="1:10" ht="13.5" customHeight="1" x14ac:dyDescent="0.25">
      <c r="A164" s="180" t="s">
        <v>135</v>
      </c>
      <c r="B164" s="180"/>
      <c r="C164" s="17">
        <v>1</v>
      </c>
      <c r="D164" s="63">
        <v>0.09</v>
      </c>
      <c r="E164" s="64">
        <f>C164-D164</f>
        <v>0.91</v>
      </c>
      <c r="F164" s="17" t="s">
        <v>136</v>
      </c>
      <c r="G164" s="209">
        <v>0</v>
      </c>
      <c r="H164" s="212">
        <v>0</v>
      </c>
      <c r="I164" s="212"/>
    </row>
    <row r="165" spans="1:10" ht="13.5" customHeight="1" x14ac:dyDescent="0.25">
      <c r="A165" s="181" t="s">
        <v>137</v>
      </c>
      <c r="B165" s="181" t="s">
        <v>138</v>
      </c>
      <c r="C165" s="181"/>
      <c r="D165" s="181"/>
      <c r="E165" s="181"/>
      <c r="F165" s="12" t="s">
        <v>212</v>
      </c>
      <c r="G165" s="209">
        <v>0</v>
      </c>
      <c r="H165" s="212">
        <v>0</v>
      </c>
      <c r="I165" s="212"/>
    </row>
    <row r="166" spans="1:10" ht="18" customHeight="1" x14ac:dyDescent="0.25">
      <c r="A166" s="181"/>
      <c r="B166" s="181"/>
      <c r="C166" s="181"/>
      <c r="D166" s="181"/>
      <c r="E166" s="181"/>
      <c r="F166" s="3" t="s">
        <v>139</v>
      </c>
      <c r="G166" s="210">
        <f>SUM(G161:G165)</f>
        <v>0.13250000000000001</v>
      </c>
      <c r="H166" s="213">
        <f>SUM(H161:I165)</f>
        <v>7.6499999999999999E-2</v>
      </c>
      <c r="I166" s="213"/>
    </row>
    <row r="167" spans="1:10" ht="18" customHeight="1" x14ac:dyDescent="0.25">
      <c r="A167" s="115" t="s">
        <v>211</v>
      </c>
      <c r="B167" s="179" t="s">
        <v>141</v>
      </c>
      <c r="C167" s="179"/>
      <c r="D167" s="179"/>
      <c r="E167" s="179"/>
      <c r="F167" s="179"/>
      <c r="G167" s="179"/>
      <c r="H167" s="179"/>
      <c r="I167" s="179"/>
    </row>
    <row r="168" spans="1:10" ht="4.5" customHeight="1" x14ac:dyDescent="0.25">
      <c r="A168" s="65"/>
      <c r="B168" s="184"/>
      <c r="C168" s="184"/>
      <c r="D168" s="184"/>
      <c r="E168" s="184"/>
      <c r="F168" s="184"/>
      <c r="G168" s="184"/>
      <c r="H168" s="184"/>
      <c r="I168" s="184"/>
    </row>
    <row r="169" spans="1:10" ht="12" customHeight="1" x14ac:dyDescent="0.25">
      <c r="A169" s="168" t="s">
        <v>142</v>
      </c>
      <c r="B169" s="168"/>
      <c r="C169" s="168"/>
      <c r="D169" s="168"/>
      <c r="E169" s="168"/>
      <c r="F169" s="168"/>
      <c r="G169" s="168"/>
      <c r="H169" s="47">
        <f>H156</f>
        <v>9.0690406549115199E-2</v>
      </c>
      <c r="I169" s="48">
        <f>I156</f>
        <v>366.78984223239877</v>
      </c>
    </row>
    <row r="170" spans="1:10" ht="4.5" customHeight="1" x14ac:dyDescent="0.25"/>
    <row r="171" spans="1:10" ht="11.25" customHeight="1" x14ac:dyDescent="0.25">
      <c r="A171" s="185" t="s">
        <v>143</v>
      </c>
      <c r="B171" s="185"/>
      <c r="C171" s="185"/>
      <c r="D171" s="185"/>
      <c r="E171" s="185"/>
      <c r="F171" s="185"/>
      <c r="G171" s="185"/>
      <c r="H171" s="185"/>
      <c r="I171" s="185"/>
    </row>
    <row r="172" spans="1:10" ht="11.25" customHeight="1" x14ac:dyDescent="0.25">
      <c r="A172" s="150" t="s">
        <v>30</v>
      </c>
      <c r="B172" s="150"/>
      <c r="C172" s="150"/>
      <c r="D172" s="150"/>
      <c r="E172" s="150"/>
      <c r="F172" s="150"/>
      <c r="G172" s="150"/>
      <c r="H172" s="150"/>
      <c r="I172" s="150"/>
    </row>
    <row r="173" spans="1:10" ht="15" customHeight="1" x14ac:dyDescent="0.25">
      <c r="A173" s="17">
        <v>1</v>
      </c>
      <c r="B173" s="131" t="s">
        <v>144</v>
      </c>
      <c r="C173" s="131"/>
      <c r="D173" s="131"/>
      <c r="E173" s="131"/>
      <c r="F173" s="131"/>
      <c r="G173" s="131"/>
      <c r="H173" s="23">
        <f>I173/$G$196</f>
        <v>0.37853645681048026</v>
      </c>
      <c r="I173" s="66">
        <f>I46</f>
        <v>1814.9454545454546</v>
      </c>
    </row>
    <row r="174" spans="1:10" ht="15" customHeight="1" x14ac:dyDescent="0.25">
      <c r="A174" s="17">
        <v>2</v>
      </c>
      <c r="B174" s="131" t="s">
        <v>145</v>
      </c>
      <c r="C174" s="131"/>
      <c r="D174" s="131"/>
      <c r="E174" s="131"/>
      <c r="F174" s="131"/>
      <c r="G174" s="131"/>
      <c r="H174" s="23">
        <f>I174/$G$196</f>
        <v>0.29825721120790222</v>
      </c>
      <c r="I174" s="66">
        <f>I66+I78+I85+I89</f>
        <v>1430.0354959950546</v>
      </c>
    </row>
    <row r="175" spans="1:10" ht="15" customHeight="1" x14ac:dyDescent="0.25">
      <c r="A175" s="17">
        <v>3</v>
      </c>
      <c r="B175" s="131" t="s">
        <v>146</v>
      </c>
      <c r="C175" s="131"/>
      <c r="D175" s="131"/>
      <c r="E175" s="131"/>
      <c r="F175" s="131"/>
      <c r="G175" s="131"/>
      <c r="H175" s="23">
        <f>I175/$G$196</f>
        <v>0.16673546489569155</v>
      </c>
      <c r="I175" s="66">
        <f>I102</f>
        <v>799.43627272727269</v>
      </c>
    </row>
    <row r="176" spans="1:10" s="28" customFormat="1" ht="15" customHeight="1" x14ac:dyDescent="0.25">
      <c r="A176" s="168" t="s">
        <v>147</v>
      </c>
      <c r="B176" s="168"/>
      <c r="C176" s="168"/>
      <c r="D176" s="168"/>
      <c r="E176" s="168"/>
      <c r="F176" s="168"/>
      <c r="G176" s="168"/>
      <c r="H176" s="47">
        <f>H173+H174+H175</f>
        <v>0.84352913291407405</v>
      </c>
      <c r="I176" s="48">
        <f>SUM(I173:I175)</f>
        <v>4044.417223267782</v>
      </c>
      <c r="J176" s="35"/>
    </row>
    <row r="177" spans="1:11" ht="4.5" customHeight="1" x14ac:dyDescent="0.25"/>
    <row r="178" spans="1:11" ht="11.25" customHeight="1" x14ac:dyDescent="0.25">
      <c r="A178" s="150" t="s">
        <v>95</v>
      </c>
      <c r="B178" s="150"/>
      <c r="C178" s="150"/>
      <c r="D178" s="150"/>
      <c r="E178" s="150"/>
      <c r="F178" s="150"/>
      <c r="G178" s="150"/>
      <c r="H178" s="150"/>
      <c r="I178" s="150"/>
    </row>
    <row r="179" spans="1:11" ht="15" customHeight="1" x14ac:dyDescent="0.25">
      <c r="A179" s="17">
        <v>1</v>
      </c>
      <c r="B179" s="131" t="s">
        <v>148</v>
      </c>
      <c r="C179" s="131"/>
      <c r="D179" s="131"/>
      <c r="E179" s="131"/>
      <c r="F179" s="131"/>
      <c r="G179" s="131"/>
      <c r="H179" s="23">
        <f>I179/$G$196</f>
        <v>7.997086708592592E-2</v>
      </c>
      <c r="I179" s="24">
        <f>I127</f>
        <v>383.43139505405094</v>
      </c>
    </row>
    <row r="180" spans="1:11" ht="15" customHeight="1" x14ac:dyDescent="0.25">
      <c r="A180" s="17">
        <v>2</v>
      </c>
      <c r="B180" s="131" t="s">
        <v>149</v>
      </c>
      <c r="C180" s="131"/>
      <c r="D180" s="131"/>
      <c r="E180" s="131"/>
      <c r="F180" s="131"/>
      <c r="G180" s="131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31" t="s">
        <v>150</v>
      </c>
      <c r="C181" s="131"/>
      <c r="D181" s="131"/>
      <c r="E181" s="131"/>
      <c r="F181" s="131"/>
      <c r="G181" s="131"/>
      <c r="H181" s="23">
        <f>I181/$G$196</f>
        <v>0</v>
      </c>
      <c r="I181" s="24">
        <f>I141</f>
        <v>0</v>
      </c>
    </row>
    <row r="182" spans="1:11" ht="15" customHeight="1" x14ac:dyDescent="0.25">
      <c r="A182" s="168" t="s">
        <v>151</v>
      </c>
      <c r="B182" s="168"/>
      <c r="C182" s="168"/>
      <c r="D182" s="168"/>
      <c r="E182" s="168"/>
      <c r="F182" s="168"/>
      <c r="G182" s="168"/>
      <c r="H182" s="47">
        <f>H179+H180+H181</f>
        <v>7.997086708592592E-2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50" t="s">
        <v>118</v>
      </c>
      <c r="B184" s="150"/>
      <c r="C184" s="150"/>
      <c r="D184" s="150"/>
      <c r="E184" s="150"/>
      <c r="F184" s="150"/>
      <c r="G184" s="150"/>
      <c r="H184" s="150"/>
      <c r="I184" s="150"/>
    </row>
    <row r="185" spans="1:11" ht="15" customHeight="1" x14ac:dyDescent="0.25">
      <c r="A185" s="17">
        <v>1</v>
      </c>
      <c r="B185" s="131" t="s">
        <v>152</v>
      </c>
      <c r="C185" s="131"/>
      <c r="D185" s="131"/>
      <c r="E185" s="131"/>
      <c r="F185" s="131"/>
      <c r="G185" s="131"/>
      <c r="H185" s="23">
        <f>I185/$G$196</f>
        <v>7.6500000000000012E-2</v>
      </c>
      <c r="I185" s="24">
        <f>I156</f>
        <v>366.78984223239877</v>
      </c>
    </row>
    <row r="186" spans="1:11" ht="15" customHeight="1" x14ac:dyDescent="0.25">
      <c r="A186" s="168" t="s">
        <v>153</v>
      </c>
      <c r="B186" s="168"/>
      <c r="C186" s="168"/>
      <c r="D186" s="168"/>
      <c r="E186" s="168"/>
      <c r="F186" s="168"/>
      <c r="G186" s="168"/>
      <c r="H186" s="47">
        <f>H185</f>
        <v>7.6500000000000012E-2</v>
      </c>
      <c r="I186" s="48">
        <f>I156</f>
        <v>366.78984223239877</v>
      </c>
      <c r="K186" s="41"/>
    </row>
    <row r="187" spans="1:11" ht="4.5" customHeight="1" x14ac:dyDescent="0.25"/>
    <row r="188" spans="1:11" ht="11.25" customHeight="1" x14ac:dyDescent="0.25">
      <c r="A188" s="190" t="s">
        <v>174</v>
      </c>
      <c r="B188" s="190"/>
      <c r="C188" s="190"/>
      <c r="D188" s="190"/>
      <c r="E188" s="190"/>
      <c r="F188" s="190"/>
      <c r="G188" s="190"/>
      <c r="H188" s="190"/>
      <c r="I188" s="190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7" t="s">
        <v>190</v>
      </c>
      <c r="B190" s="188"/>
      <c r="C190" s="188"/>
      <c r="D190" s="188"/>
      <c r="E190" s="188"/>
      <c r="F190" s="188"/>
      <c r="G190" s="188"/>
      <c r="H190" s="189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90" t="s">
        <v>172</v>
      </c>
      <c r="B192" s="190"/>
      <c r="C192" s="190"/>
      <c r="D192" s="190"/>
      <c r="E192" s="190"/>
      <c r="F192" s="187"/>
      <c r="G192" s="191" t="s">
        <v>176</v>
      </c>
      <c r="H192" s="192"/>
      <c r="I192" s="193"/>
    </row>
    <row r="193" spans="1:9" ht="11.25" customHeight="1" x14ac:dyDescent="0.25">
      <c r="A193" s="190"/>
      <c r="B193" s="190"/>
      <c r="C193" s="190"/>
      <c r="D193" s="190"/>
      <c r="E193" s="190"/>
      <c r="F193" s="190"/>
      <c r="G193" s="100"/>
      <c r="H193" s="101"/>
      <c r="I193" s="102">
        <f>((H70+H76+H77+H82+H83+H84)+((H70+H76+H77+H82+H83+H84)*H66))*I46*H196</f>
        <v>698.79434986734555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94" t="s">
        <v>173</v>
      </c>
      <c r="B195" s="195"/>
      <c r="C195" s="195"/>
      <c r="D195" s="195"/>
      <c r="E195" s="195"/>
      <c r="F195" s="196"/>
      <c r="G195" s="75" t="s">
        <v>154</v>
      </c>
      <c r="H195" s="75" t="s">
        <v>155</v>
      </c>
      <c r="I195" s="75" t="s">
        <v>156</v>
      </c>
    </row>
    <row r="196" spans="1:9" ht="14.45" customHeight="1" x14ac:dyDescent="0.25">
      <c r="A196" s="197"/>
      <c r="B196" s="198"/>
      <c r="C196" s="198"/>
      <c r="D196" s="198"/>
      <c r="E196" s="198"/>
      <c r="F196" s="199"/>
      <c r="G196" s="83">
        <f>I176+I182+I186</f>
        <v>4794.6384605542316</v>
      </c>
      <c r="H196" s="74">
        <f>IF(D6="12x36",2,1)</f>
        <v>1</v>
      </c>
      <c r="I196" s="84">
        <f>G196*H196</f>
        <v>4794.6384605542316</v>
      </c>
    </row>
  </sheetData>
  <mergeCells count="183"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I29" sqref="I29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44.25" customHeight="1" x14ac:dyDescent="0.25">
      <c r="A1" s="204" t="s">
        <v>198</v>
      </c>
      <c r="B1" s="205"/>
      <c r="C1" s="205"/>
      <c r="D1" s="206"/>
    </row>
    <row r="2" spans="1:4" ht="45.6" customHeight="1" x14ac:dyDescent="0.25">
      <c r="A2" s="201" t="s">
        <v>213</v>
      </c>
      <c r="B2" s="202"/>
      <c r="C2" s="202"/>
      <c r="D2" s="203"/>
    </row>
    <row r="3" spans="1:4" ht="30" x14ac:dyDescent="0.25">
      <c r="A3" s="98" t="s">
        <v>200</v>
      </c>
      <c r="B3" s="98" t="s">
        <v>187</v>
      </c>
      <c r="C3" s="98" t="s">
        <v>188</v>
      </c>
      <c r="D3" s="98" t="s">
        <v>189</v>
      </c>
    </row>
    <row r="4" spans="1:4" x14ac:dyDescent="0.25">
      <c r="A4" s="95"/>
      <c r="B4" s="93"/>
      <c r="C4" s="90"/>
      <c r="D4" s="90"/>
    </row>
    <row r="5" spans="1:4" x14ac:dyDescent="0.25">
      <c r="A5" s="96"/>
      <c r="B5" s="94"/>
      <c r="C5" s="91"/>
      <c r="D5" s="91"/>
    </row>
    <row r="6" spans="1:4" x14ac:dyDescent="0.25">
      <c r="A6" s="95"/>
      <c r="B6" s="93"/>
      <c r="C6" s="90"/>
      <c r="D6" s="90"/>
    </row>
    <row r="7" spans="1:4" x14ac:dyDescent="0.25">
      <c r="A7" s="95"/>
      <c r="B7" s="93"/>
      <c r="C7" s="90"/>
      <c r="D7" s="90"/>
    </row>
    <row r="8" spans="1:4" x14ac:dyDescent="0.25">
      <c r="A8" s="95"/>
      <c r="B8" s="93"/>
      <c r="C8" s="90"/>
      <c r="D8" s="90"/>
    </row>
    <row r="9" spans="1:4" x14ac:dyDescent="0.25">
      <c r="A9" s="95"/>
      <c r="B9" s="93"/>
      <c r="C9" s="90"/>
      <c r="D9" s="90"/>
    </row>
    <row r="10" spans="1:4" x14ac:dyDescent="0.25">
      <c r="A10" s="95"/>
      <c r="B10" s="93"/>
      <c r="C10" s="90"/>
      <c r="D10" s="90"/>
    </row>
    <row r="11" spans="1:4" x14ac:dyDescent="0.25">
      <c r="A11" s="95"/>
      <c r="B11" s="93"/>
      <c r="C11" s="90"/>
      <c r="D11" s="90"/>
    </row>
    <row r="12" spans="1:4" x14ac:dyDescent="0.25">
      <c r="A12" s="95"/>
      <c r="B12" s="93"/>
      <c r="C12" s="90"/>
      <c r="D12" s="90"/>
    </row>
    <row r="13" spans="1:4" x14ac:dyDescent="0.25">
      <c r="A13" s="95"/>
      <c r="B13" s="93"/>
      <c r="C13" s="90"/>
      <c r="D13" s="90"/>
    </row>
    <row r="14" spans="1:4" x14ac:dyDescent="0.25">
      <c r="A14" s="95"/>
      <c r="B14" s="93"/>
      <c r="C14" s="90"/>
      <c r="D14" s="90"/>
    </row>
    <row r="15" spans="1:4" x14ac:dyDescent="0.25">
      <c r="A15" s="95"/>
      <c r="B15" s="93"/>
      <c r="C15" s="90"/>
      <c r="D15" s="90"/>
    </row>
    <row r="16" spans="1:4" x14ac:dyDescent="0.25">
      <c r="A16" s="95"/>
      <c r="B16" s="93"/>
      <c r="C16" s="90"/>
      <c r="D16" s="90"/>
    </row>
    <row r="17" spans="1:4" x14ac:dyDescent="0.25">
      <c r="A17" s="95"/>
      <c r="B17" s="93"/>
      <c r="C17" s="90"/>
      <c r="D17" s="90"/>
    </row>
    <row r="18" spans="1:4" x14ac:dyDescent="0.25">
      <c r="A18" s="95"/>
      <c r="B18" s="93"/>
      <c r="C18" s="90"/>
      <c r="D18" s="90"/>
    </row>
    <row r="19" spans="1:4" x14ac:dyDescent="0.25">
      <c r="A19" s="95"/>
      <c r="B19" s="93"/>
      <c r="C19" s="90"/>
      <c r="D19" s="90"/>
    </row>
    <row r="20" spans="1:4" x14ac:dyDescent="0.25">
      <c r="A20" s="95"/>
      <c r="B20" s="93"/>
      <c r="C20" s="90"/>
      <c r="D20" s="90"/>
    </row>
    <row r="21" spans="1:4" x14ac:dyDescent="0.25">
      <c r="A21" s="95"/>
      <c r="B21" s="93"/>
      <c r="C21" s="90"/>
      <c r="D21" s="90"/>
    </row>
    <row r="22" spans="1:4" x14ac:dyDescent="0.25">
      <c r="A22" s="95"/>
      <c r="B22" s="93"/>
      <c r="C22" s="90"/>
      <c r="D22" s="90"/>
    </row>
    <row r="23" spans="1:4" x14ac:dyDescent="0.25">
      <c r="A23" s="95"/>
      <c r="B23" s="93"/>
      <c r="C23" s="90"/>
      <c r="D23" s="90"/>
    </row>
    <row r="24" spans="1:4" x14ac:dyDescent="0.25">
      <c r="A24" s="95"/>
      <c r="B24" s="93"/>
      <c r="C24" s="90"/>
      <c r="D24" s="90"/>
    </row>
    <row r="25" spans="1:4" x14ac:dyDescent="0.25">
      <c r="A25" s="95"/>
      <c r="B25" s="93"/>
      <c r="C25" s="90"/>
      <c r="D25" s="90"/>
    </row>
    <row r="26" spans="1:4" x14ac:dyDescent="0.25">
      <c r="A26" s="95"/>
      <c r="B26" s="93"/>
      <c r="C26" s="90"/>
      <c r="D26" s="90"/>
    </row>
    <row r="27" spans="1:4" x14ac:dyDescent="0.25">
      <c r="A27" s="95"/>
      <c r="B27" s="93"/>
      <c r="C27" s="90"/>
      <c r="D27" s="90"/>
    </row>
    <row r="28" spans="1:4" x14ac:dyDescent="0.25">
      <c r="A28" s="95"/>
      <c r="B28" s="93"/>
      <c r="C28" s="90"/>
      <c r="D28" s="90"/>
    </row>
    <row r="29" spans="1:4" x14ac:dyDescent="0.25">
      <c r="A29" s="95"/>
      <c r="B29" s="93"/>
      <c r="C29" s="90"/>
      <c r="D29" s="90"/>
    </row>
    <row r="30" spans="1:4" x14ac:dyDescent="0.25">
      <c r="A30" s="95"/>
      <c r="B30" s="93"/>
      <c r="C30" s="90"/>
      <c r="D30" s="90"/>
    </row>
    <row r="31" spans="1:4" x14ac:dyDescent="0.25">
      <c r="A31" s="95"/>
      <c r="B31" s="93"/>
      <c r="C31" s="90"/>
      <c r="D31" s="90"/>
    </row>
    <row r="32" spans="1:4" x14ac:dyDescent="0.25">
      <c r="A32" s="95"/>
      <c r="B32" s="93"/>
      <c r="C32" s="90"/>
      <c r="D32" s="90"/>
    </row>
    <row r="33" spans="1:4" x14ac:dyDescent="0.25">
      <c r="A33" s="95"/>
      <c r="B33" s="93"/>
      <c r="C33" s="90"/>
      <c r="D33" s="92"/>
    </row>
    <row r="34" spans="1:4" ht="6" customHeight="1" x14ac:dyDescent="0.25">
      <c r="A34" s="120"/>
      <c r="B34" s="121"/>
      <c r="C34" s="121"/>
      <c r="D34" s="121"/>
    </row>
    <row r="35" spans="1:4" ht="27.75" customHeight="1" x14ac:dyDescent="0.25">
      <c r="A35" s="123" t="s">
        <v>182</v>
      </c>
      <c r="B35" s="124"/>
      <c r="C35" s="124"/>
      <c r="D35" s="97">
        <f>SUM(D4:D33)</f>
        <v>0</v>
      </c>
    </row>
    <row r="36" spans="1:4" ht="6.75" customHeight="1" x14ac:dyDescent="0.25">
      <c r="A36" s="120"/>
      <c r="B36" s="121"/>
      <c r="C36" s="121"/>
      <c r="D36" s="121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3"/>
  <sheetViews>
    <sheetView view="pageBreakPreview" zoomScaleNormal="100" workbookViewId="0">
      <selection activeCell="A14" sqref="A14"/>
    </sheetView>
  </sheetViews>
  <sheetFormatPr defaultColWidth="8.42578125" defaultRowHeight="15" x14ac:dyDescent="0.25"/>
  <cols>
    <col min="1" max="1" width="31.5703125" style="67" customWidth="1"/>
    <col min="2" max="2" width="25.28515625" style="67" bestFit="1" customWidth="1"/>
    <col min="3" max="3" width="16.5703125" style="67" customWidth="1"/>
    <col min="4" max="4" width="17.42578125" style="67" customWidth="1"/>
    <col min="5" max="5" width="7.28515625" style="67" customWidth="1"/>
    <col min="6" max="6" width="16.140625" style="67" customWidth="1"/>
    <col min="7" max="7" width="12.85546875" style="67" customWidth="1"/>
    <col min="8" max="8" width="15.42578125" style="67" customWidth="1"/>
    <col min="9" max="9" width="14.85546875" style="67" customWidth="1"/>
    <col min="10" max="10" width="15.42578125" style="67" customWidth="1"/>
    <col min="11" max="11" width="15" style="67" customWidth="1"/>
    <col min="12" max="16384" width="8.42578125" style="67"/>
  </cols>
  <sheetData>
    <row r="1" spans="1:11" ht="76.5" customHeight="1" x14ac:dyDescent="0.25">
      <c r="A1" s="79" t="s">
        <v>157</v>
      </c>
      <c r="B1" s="79" t="s">
        <v>158</v>
      </c>
      <c r="C1" s="78" t="s">
        <v>159</v>
      </c>
      <c r="D1" s="78" t="s">
        <v>160</v>
      </c>
      <c r="E1" s="80" t="s">
        <v>161</v>
      </c>
      <c r="F1" s="80" t="s">
        <v>191</v>
      </c>
      <c r="G1" s="80" t="s">
        <v>192</v>
      </c>
      <c r="H1" s="81" t="s">
        <v>193</v>
      </c>
      <c r="I1" s="82" t="s">
        <v>194</v>
      </c>
      <c r="J1" s="82" t="s">
        <v>171</v>
      </c>
      <c r="K1" s="81" t="s">
        <v>199</v>
      </c>
    </row>
    <row r="2" spans="1:11" x14ac:dyDescent="0.25">
      <c r="A2" s="68" t="s">
        <v>214</v>
      </c>
      <c r="B2" s="68" t="s">
        <v>222</v>
      </c>
      <c r="C2" s="76" t="s">
        <v>228</v>
      </c>
      <c r="D2" s="76" t="s">
        <v>229</v>
      </c>
      <c r="E2" s="77">
        <v>1</v>
      </c>
      <c r="F2" s="107">
        <f t="shared" ref="F2:F18" ca="1" si="0">OFFSET(INDIRECT(SUBSTITUTE(_xlfn.FORMULATEXT(J2),"=","")), -6, 0)</f>
        <v>0</v>
      </c>
      <c r="G2" s="106">
        <f t="shared" ref="G2:G13" ca="1" si="1">F2*E2</f>
        <v>0</v>
      </c>
      <c r="H2" s="103">
        <f t="shared" ref="H2:H18" ca="1" si="2">OFFSET(INDIRECT(SUBSTITUTE(_xlfn.FORMULATEXT(J2),"=","")), -3, 0)</f>
        <v>741.70402756311273</v>
      </c>
      <c r="I2" s="103">
        <f ca="1">H2*E2</f>
        <v>741.70402756311273</v>
      </c>
      <c r="J2" s="104">
        <f>'Copeiro - Porto Alegre'!I196</f>
        <v>4565.3567023543483</v>
      </c>
      <c r="K2" s="104">
        <f t="shared" ref="K2:K7" si="3">E2*J2</f>
        <v>4565.3567023543483</v>
      </c>
    </row>
    <row r="3" spans="1:11" x14ac:dyDescent="0.25">
      <c r="A3" s="68" t="s">
        <v>216</v>
      </c>
      <c r="B3" s="68" t="s">
        <v>222</v>
      </c>
      <c r="C3" s="69" t="s">
        <v>228</v>
      </c>
      <c r="D3" s="76" t="s">
        <v>229</v>
      </c>
      <c r="E3" s="70">
        <v>1</v>
      </c>
      <c r="F3" s="107">
        <f t="shared" ca="1" si="0"/>
        <v>0</v>
      </c>
      <c r="G3" s="106">
        <f t="shared" ca="1" si="1"/>
        <v>0</v>
      </c>
      <c r="H3" s="103">
        <f t="shared" ca="1" si="2"/>
        <v>890.84203910810174</v>
      </c>
      <c r="I3" s="103">
        <f t="shared" ref="I3:I18" ca="1" si="4">H3*E3</f>
        <v>890.84203910810174</v>
      </c>
      <c r="J3" s="105">
        <f>'Almoxarife - Porto Alegre'!I196</f>
        <v>5302.2833756628188</v>
      </c>
      <c r="K3" s="105">
        <f t="shared" si="3"/>
        <v>5302.2833756628188</v>
      </c>
    </row>
    <row r="4" spans="1:11" x14ac:dyDescent="0.25">
      <c r="A4" s="68" t="s">
        <v>226</v>
      </c>
      <c r="B4" s="68" t="s">
        <v>222</v>
      </c>
      <c r="C4" s="69" t="s">
        <v>228</v>
      </c>
      <c r="D4" s="76" t="s">
        <v>229</v>
      </c>
      <c r="E4" s="70">
        <v>2</v>
      </c>
      <c r="F4" s="107">
        <f t="shared" ca="1" si="0"/>
        <v>0</v>
      </c>
      <c r="G4" s="106">
        <f t="shared" ca="1" si="1"/>
        <v>0</v>
      </c>
      <c r="H4" s="103">
        <f t="shared" ca="1" si="2"/>
        <v>807.78714334232734</v>
      </c>
      <c r="I4" s="103">
        <f t="shared" ca="1" si="4"/>
        <v>1615.5742866846547</v>
      </c>
      <c r="J4" s="105">
        <f>'Administrativo - Porto Alegre'!I196</f>
        <v>5344.0665005848759</v>
      </c>
      <c r="K4" s="105">
        <f t="shared" si="3"/>
        <v>10688.133001169752</v>
      </c>
    </row>
    <row r="5" spans="1:11" x14ac:dyDescent="0.25">
      <c r="A5" s="68" t="s">
        <v>218</v>
      </c>
      <c r="B5" s="68" t="s">
        <v>222</v>
      </c>
      <c r="C5" s="69" t="s">
        <v>228</v>
      </c>
      <c r="D5" s="76" t="s">
        <v>229</v>
      </c>
      <c r="E5" s="70">
        <v>5</v>
      </c>
      <c r="F5" s="107">
        <f t="shared" ca="1" si="0"/>
        <v>0</v>
      </c>
      <c r="G5" s="106">
        <f t="shared" ca="1" si="1"/>
        <v>0</v>
      </c>
      <c r="H5" s="103">
        <f t="shared" ca="1" si="2"/>
        <v>698.79434986734555</v>
      </c>
      <c r="I5" s="103">
        <f t="shared" ca="1" si="4"/>
        <v>3493.971749336728</v>
      </c>
      <c r="J5" s="105">
        <f>'Recepção - Porto Alegre'!I196</f>
        <v>4626.5835038058949</v>
      </c>
      <c r="K5" s="105">
        <f t="shared" si="3"/>
        <v>23132.917519029474</v>
      </c>
    </row>
    <row r="6" spans="1:11" x14ac:dyDescent="0.25">
      <c r="A6" s="68" t="s">
        <v>214</v>
      </c>
      <c r="B6" s="68" t="s">
        <v>223</v>
      </c>
      <c r="C6" s="69" t="s">
        <v>227</v>
      </c>
      <c r="D6" s="76" t="s">
        <v>229</v>
      </c>
      <c r="E6" s="70">
        <v>1</v>
      </c>
      <c r="F6" s="107">
        <f t="shared" ca="1" si="0"/>
        <v>0</v>
      </c>
      <c r="G6" s="106">
        <f t="shared" ca="1" si="1"/>
        <v>0</v>
      </c>
      <c r="H6" s="103">
        <f t="shared" ca="1" si="2"/>
        <v>815.87443031942405</v>
      </c>
      <c r="I6" s="103">
        <f t="shared" ca="1" si="4"/>
        <v>815.87443031942405</v>
      </c>
      <c r="J6" s="105">
        <f>'Copeiro - Pelotas'!I196</f>
        <v>4977.6085192783457</v>
      </c>
      <c r="K6" s="105">
        <f t="shared" si="3"/>
        <v>4977.6085192783457</v>
      </c>
    </row>
    <row r="7" spans="1:11" x14ac:dyDescent="0.25">
      <c r="A7" s="68" t="s">
        <v>216</v>
      </c>
      <c r="B7" s="68" t="s">
        <v>223</v>
      </c>
      <c r="C7" s="69" t="s">
        <v>228</v>
      </c>
      <c r="D7" s="76" t="s">
        <v>229</v>
      </c>
      <c r="E7" s="70">
        <v>1</v>
      </c>
      <c r="F7" s="107">
        <f t="shared" ca="1" si="0"/>
        <v>0</v>
      </c>
      <c r="G7" s="106">
        <f t="shared" ca="1" si="1"/>
        <v>0</v>
      </c>
      <c r="H7" s="103">
        <f t="shared" ca="1" si="2"/>
        <v>890.84203910810174</v>
      </c>
      <c r="I7" s="103">
        <f t="shared" ca="1" si="4"/>
        <v>890.84203910810174</v>
      </c>
      <c r="J7" s="105">
        <f>'Almoxarife - Pelotas'!I196</f>
        <v>5348.0414490070998</v>
      </c>
      <c r="K7" s="105">
        <f t="shared" si="3"/>
        <v>5348.0414490070998</v>
      </c>
    </row>
    <row r="8" spans="1:11" x14ac:dyDescent="0.25">
      <c r="A8" s="68" t="s">
        <v>217</v>
      </c>
      <c r="B8" s="68" t="s">
        <v>223</v>
      </c>
      <c r="C8" s="69" t="s">
        <v>228</v>
      </c>
      <c r="D8" s="76" t="s">
        <v>229</v>
      </c>
      <c r="E8" s="70">
        <v>1</v>
      </c>
      <c r="F8" s="107">
        <f t="shared" ca="1" si="0"/>
        <v>0</v>
      </c>
      <c r="G8" s="106">
        <f t="shared" ca="1" si="1"/>
        <v>0</v>
      </c>
      <c r="H8" s="103">
        <f t="shared" ca="1" si="2"/>
        <v>618.08668963592731</v>
      </c>
      <c r="I8" s="103">
        <f t="shared" ca="1" si="4"/>
        <v>618.08668963592731</v>
      </c>
      <c r="J8" s="105">
        <f>'Aux. Manutenção - Pelotas'!I196</f>
        <v>3982.7185005728611</v>
      </c>
      <c r="K8" s="105">
        <f t="shared" ref="K8:K18" si="5">E8*J8</f>
        <v>3982.7185005728611</v>
      </c>
    </row>
    <row r="9" spans="1:11" x14ac:dyDescent="0.25">
      <c r="A9" s="68" t="s">
        <v>218</v>
      </c>
      <c r="B9" s="68" t="s">
        <v>223</v>
      </c>
      <c r="C9" s="69" t="s">
        <v>227</v>
      </c>
      <c r="D9" s="76" t="s">
        <v>229</v>
      </c>
      <c r="E9" s="70">
        <v>3</v>
      </c>
      <c r="F9" s="107">
        <f t="shared" ca="1" si="0"/>
        <v>0</v>
      </c>
      <c r="G9" s="106">
        <f t="shared" ca="1" si="1"/>
        <v>0</v>
      </c>
      <c r="H9" s="103">
        <f t="shared" ca="1" si="2"/>
        <v>768.67378485408005</v>
      </c>
      <c r="I9" s="103">
        <f t="shared" ca="1" si="4"/>
        <v>2306.02135456224</v>
      </c>
      <c r="J9" s="105">
        <f>'Recepção - Pelotas'!I196</f>
        <v>5177.7852765780144</v>
      </c>
      <c r="K9" s="105">
        <f t="shared" si="5"/>
        <v>15533.355829734042</v>
      </c>
    </row>
    <row r="10" spans="1:11" x14ac:dyDescent="0.25">
      <c r="A10" s="68" t="s">
        <v>214</v>
      </c>
      <c r="B10" s="68" t="s">
        <v>224</v>
      </c>
      <c r="C10" s="69" t="s">
        <v>228</v>
      </c>
      <c r="D10" s="76" t="s">
        <v>229</v>
      </c>
      <c r="E10" s="70">
        <v>1</v>
      </c>
      <c r="F10" s="107">
        <f t="shared" ca="1" si="0"/>
        <v>0</v>
      </c>
      <c r="G10" s="106">
        <f t="shared" ca="1" si="1"/>
        <v>0</v>
      </c>
      <c r="H10" s="103">
        <f t="shared" ca="1" si="2"/>
        <v>741.70402756311273</v>
      </c>
      <c r="I10" s="103">
        <f t="shared" ca="1" si="4"/>
        <v>741.70402756311273</v>
      </c>
      <c r="J10" s="105">
        <f>'Copeiro - Passo Fundo'!I196</f>
        <v>4366.5112322211953</v>
      </c>
      <c r="K10" s="105">
        <f t="shared" si="5"/>
        <v>4366.5112322211953</v>
      </c>
    </row>
    <row r="11" spans="1:11" x14ac:dyDescent="0.25">
      <c r="A11" s="68" t="s">
        <v>216</v>
      </c>
      <c r="B11" s="68" t="s">
        <v>224</v>
      </c>
      <c r="C11" s="76" t="s">
        <v>228</v>
      </c>
      <c r="D11" s="76" t="s">
        <v>229</v>
      </c>
      <c r="E11" s="70">
        <v>1</v>
      </c>
      <c r="F11" s="107">
        <f t="shared" ca="1" si="0"/>
        <v>0</v>
      </c>
      <c r="G11" s="106">
        <f t="shared" ca="1" si="1"/>
        <v>0</v>
      </c>
      <c r="H11" s="103">
        <f t="shared" ca="1" si="2"/>
        <v>890.84203910810174</v>
      </c>
      <c r="I11" s="103">
        <f t="shared" ca="1" si="4"/>
        <v>890.84203910810174</v>
      </c>
      <c r="J11" s="105">
        <f>'Almoxarife - Passo Fundo'!I196</f>
        <v>5080.0062148044362</v>
      </c>
      <c r="K11" s="105">
        <f t="shared" si="5"/>
        <v>5080.0062148044362</v>
      </c>
    </row>
    <row r="12" spans="1:11" x14ac:dyDescent="0.25">
      <c r="A12" s="68" t="s">
        <v>226</v>
      </c>
      <c r="B12" s="68" t="s">
        <v>224</v>
      </c>
      <c r="C12" s="69" t="s">
        <v>228</v>
      </c>
      <c r="D12" s="76" t="s">
        <v>229</v>
      </c>
      <c r="E12" s="70">
        <v>1</v>
      </c>
      <c r="F12" s="107">
        <f t="shared" ca="1" si="0"/>
        <v>0</v>
      </c>
      <c r="G12" s="106">
        <f t="shared" ca="1" si="1"/>
        <v>0</v>
      </c>
      <c r="H12" s="103">
        <f t="shared" ca="1" si="2"/>
        <v>807.78714334232734</v>
      </c>
      <c r="I12" s="103">
        <f t="shared" ca="1" si="4"/>
        <v>807.78714334232734</v>
      </c>
      <c r="J12" s="105">
        <f>'Administrativo - Passo Fundo'!I196</f>
        <v>5111.8280320978101</v>
      </c>
      <c r="K12" s="105">
        <f t="shared" si="5"/>
        <v>5111.8280320978101</v>
      </c>
    </row>
    <row r="13" spans="1:11" x14ac:dyDescent="0.25">
      <c r="A13" s="68" t="s">
        <v>217</v>
      </c>
      <c r="B13" s="68" t="s">
        <v>224</v>
      </c>
      <c r="C13" s="69" t="s">
        <v>228</v>
      </c>
      <c r="D13" s="76" t="s">
        <v>229</v>
      </c>
      <c r="E13" s="70">
        <v>1</v>
      </c>
      <c r="F13" s="107">
        <f t="shared" ca="1" si="0"/>
        <v>0</v>
      </c>
      <c r="G13" s="106">
        <f t="shared" ca="1" si="1"/>
        <v>0</v>
      </c>
      <c r="H13" s="103">
        <f t="shared" ca="1" si="2"/>
        <v>618.08668963592731</v>
      </c>
      <c r="I13" s="103">
        <f t="shared" ca="1" si="4"/>
        <v>618.08668963592731</v>
      </c>
      <c r="J13" s="105">
        <f>'Aux. Manutenção - Passo Fundo'!I196</f>
        <v>3758.095760756024</v>
      </c>
      <c r="K13" s="105">
        <f t="shared" si="5"/>
        <v>3758.095760756024</v>
      </c>
    </row>
    <row r="14" spans="1:11" x14ac:dyDescent="0.25">
      <c r="A14" s="68" t="s">
        <v>237</v>
      </c>
      <c r="B14" s="68" t="s">
        <v>224</v>
      </c>
      <c r="C14" s="69" t="s">
        <v>228</v>
      </c>
      <c r="D14" s="76" t="s">
        <v>229</v>
      </c>
      <c r="E14" s="70">
        <v>5</v>
      </c>
      <c r="F14" s="107">
        <f t="shared" ca="1" si="0"/>
        <v>0</v>
      </c>
      <c r="G14" s="106">
        <f t="shared" ref="G14:G18" ca="1" si="6">F14*E14</f>
        <v>0</v>
      </c>
      <c r="H14" s="103">
        <f t="shared" ca="1" si="2"/>
        <v>698.79434986734555</v>
      </c>
      <c r="I14" s="103">
        <f t="shared" ca="1" si="4"/>
        <v>3493.971749336728</v>
      </c>
      <c r="J14" s="105">
        <f>'Recepção - Passo Fundo'!I196</f>
        <v>4539.7494629802159</v>
      </c>
      <c r="K14" s="105">
        <f t="shared" si="5"/>
        <v>22698.74731490108</v>
      </c>
    </row>
    <row r="15" spans="1:11" x14ac:dyDescent="0.25">
      <c r="A15" s="68" t="s">
        <v>214</v>
      </c>
      <c r="B15" s="68" t="s">
        <v>225</v>
      </c>
      <c r="C15" s="76" t="s">
        <v>228</v>
      </c>
      <c r="D15" s="76" t="s">
        <v>229</v>
      </c>
      <c r="E15" s="70">
        <v>1</v>
      </c>
      <c r="F15" s="107">
        <f t="shared" ca="1" si="0"/>
        <v>0</v>
      </c>
      <c r="G15" s="106">
        <f t="shared" ca="1" si="6"/>
        <v>0</v>
      </c>
      <c r="H15" s="103">
        <f t="shared" ca="1" si="2"/>
        <v>741.70402756311273</v>
      </c>
      <c r="I15" s="103">
        <f t="shared" ca="1" si="4"/>
        <v>741.70402756311273</v>
      </c>
      <c r="J15" s="105">
        <f>'Copeiro - Santa Maria'!I196</f>
        <v>4608.828746725173</v>
      </c>
      <c r="K15" s="105">
        <f t="shared" si="5"/>
        <v>4608.828746725173</v>
      </c>
    </row>
    <row r="16" spans="1:11" x14ac:dyDescent="0.25">
      <c r="A16" s="68" t="s">
        <v>216</v>
      </c>
      <c r="B16" s="68" t="s">
        <v>225</v>
      </c>
      <c r="C16" s="69" t="s">
        <v>228</v>
      </c>
      <c r="D16" s="76" t="s">
        <v>229</v>
      </c>
      <c r="E16" s="70">
        <v>1</v>
      </c>
      <c r="F16" s="107">
        <f t="shared" ca="1" si="0"/>
        <v>0</v>
      </c>
      <c r="G16" s="106">
        <f t="shared" ca="1" si="6"/>
        <v>0</v>
      </c>
      <c r="H16" s="103">
        <f t="shared" ca="1" si="2"/>
        <v>890.84203910810174</v>
      </c>
      <c r="I16" s="103">
        <f t="shared" ca="1" si="4"/>
        <v>890.84203910810174</v>
      </c>
      <c r="J16" s="105">
        <f>'Almoxarife - Santa Maria'!I196</f>
        <v>5337.7757051088092</v>
      </c>
      <c r="K16" s="105">
        <f t="shared" si="5"/>
        <v>5337.7757051088092</v>
      </c>
    </row>
    <row r="17" spans="1:11" x14ac:dyDescent="0.25">
      <c r="A17" s="68" t="s">
        <v>217</v>
      </c>
      <c r="B17" s="68" t="s">
        <v>225</v>
      </c>
      <c r="C17" s="69" t="s">
        <v>228</v>
      </c>
      <c r="D17" s="76" t="s">
        <v>229</v>
      </c>
      <c r="E17" s="70">
        <v>1</v>
      </c>
      <c r="F17" s="107">
        <f t="shared" ca="1" si="0"/>
        <v>0</v>
      </c>
      <c r="G17" s="106">
        <f t="shared" ca="1" si="6"/>
        <v>0</v>
      </c>
      <c r="H17" s="103">
        <f t="shared" ca="1" si="2"/>
        <v>618.08668963592731</v>
      </c>
      <c r="I17" s="103">
        <f t="shared" ca="1" si="4"/>
        <v>618.08668963592731</v>
      </c>
      <c r="J17" s="105">
        <f>'Aux. Manutenção - Santa Maria'!I196</f>
        <v>3987.2369791806268</v>
      </c>
      <c r="K17" s="105">
        <f t="shared" si="5"/>
        <v>3987.2369791806268</v>
      </c>
    </row>
    <row r="18" spans="1:11" x14ac:dyDescent="0.25">
      <c r="A18" s="68" t="s">
        <v>218</v>
      </c>
      <c r="B18" s="68" t="s">
        <v>225</v>
      </c>
      <c r="C18" s="69" t="s">
        <v>228</v>
      </c>
      <c r="D18" s="76" t="s">
        <v>229</v>
      </c>
      <c r="E18" s="70">
        <v>3</v>
      </c>
      <c r="F18" s="107">
        <f t="shared" ca="1" si="0"/>
        <v>0</v>
      </c>
      <c r="G18" s="106">
        <f t="shared" ca="1" si="6"/>
        <v>0</v>
      </c>
      <c r="H18" s="103">
        <f t="shared" ca="1" si="2"/>
        <v>698.79434986734555</v>
      </c>
      <c r="I18" s="103">
        <f t="shared" ca="1" si="4"/>
        <v>2096.3830496020364</v>
      </c>
      <c r="J18" s="105">
        <f>'Recepção - Santa Maria'!I196</f>
        <v>4794.6384605542316</v>
      </c>
      <c r="K18" s="105">
        <f t="shared" si="5"/>
        <v>14383.915381662695</v>
      </c>
    </row>
    <row r="19" spans="1:11" ht="6" customHeight="1" x14ac:dyDescent="0.25">
      <c r="A19" s="120"/>
      <c r="B19" s="121"/>
      <c r="C19" s="121"/>
      <c r="D19" s="121"/>
      <c r="E19" s="121"/>
      <c r="F19" s="121"/>
      <c r="G19" s="121"/>
      <c r="H19" s="121"/>
      <c r="I19" s="121"/>
      <c r="J19" s="121"/>
      <c r="K19" s="122"/>
    </row>
    <row r="20" spans="1:11" ht="63" customHeight="1" x14ac:dyDescent="0.25">
      <c r="A20" s="123" t="s">
        <v>186</v>
      </c>
      <c r="B20" s="124"/>
      <c r="C20" s="124"/>
      <c r="D20" s="125"/>
      <c r="E20" s="114">
        <f>SUM(E2:E18)</f>
        <v>30</v>
      </c>
      <c r="F20" s="110" t="s">
        <v>182</v>
      </c>
      <c r="G20" s="111">
        <f ca="1">SUM(G2:G18)</f>
        <v>0</v>
      </c>
      <c r="H20" s="110" t="s">
        <v>183</v>
      </c>
      <c r="I20" s="111">
        <f ca="1">SUM(I2:I18)</f>
        <v>22272.324071213669</v>
      </c>
      <c r="J20" s="112" t="s">
        <v>184</v>
      </c>
      <c r="K20" s="113">
        <f ca="1">I20/K22</f>
        <v>0.1558994834645821</v>
      </c>
    </row>
    <row r="21" spans="1:11" ht="6" customHeight="1" x14ac:dyDescent="0.25">
      <c r="A21" s="117"/>
      <c r="B21" s="118"/>
      <c r="C21" s="118"/>
      <c r="D21" s="118"/>
      <c r="E21" s="118"/>
      <c r="F21" s="118"/>
      <c r="G21" s="118"/>
      <c r="H21" s="118"/>
      <c r="I21" s="118"/>
      <c r="J21" s="118"/>
      <c r="K21" s="119"/>
    </row>
    <row r="22" spans="1:11" ht="26.45" customHeight="1" x14ac:dyDescent="0.25">
      <c r="A22" s="126" t="s">
        <v>185</v>
      </c>
      <c r="B22" s="127"/>
      <c r="C22" s="127"/>
      <c r="D22" s="127"/>
      <c r="E22" s="127"/>
      <c r="F22" s="127"/>
      <c r="G22" s="127"/>
      <c r="H22" s="127"/>
      <c r="I22" s="127"/>
      <c r="J22" s="128"/>
      <c r="K22" s="85">
        <f>SUM(K2:K18)</f>
        <v>142863.36026426661</v>
      </c>
    </row>
    <row r="23" spans="1:11" ht="6" customHeight="1" x14ac:dyDescent="0.25">
      <c r="A23" s="120"/>
      <c r="B23" s="121"/>
      <c r="C23" s="121"/>
      <c r="D23" s="121"/>
      <c r="E23" s="121"/>
      <c r="F23" s="121"/>
      <c r="G23" s="121"/>
      <c r="H23" s="121"/>
      <c r="I23" s="121"/>
      <c r="J23" s="121"/>
      <c r="K23" s="122"/>
    </row>
  </sheetData>
  <mergeCells count="5">
    <mergeCell ref="A21:K21"/>
    <mergeCell ref="A19:K19"/>
    <mergeCell ref="A23:K23"/>
    <mergeCell ref="A20:D20"/>
    <mergeCell ref="A22:J22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2</vt:i4>
      </vt:variant>
    </vt:vector>
  </HeadingPairs>
  <TitlesOfParts>
    <vt:vector size="21" baseType="lpstr">
      <vt:lpstr>Copeiro - Porto Alegre</vt:lpstr>
      <vt:lpstr>Almoxarife - Porto Alegre</vt:lpstr>
      <vt:lpstr>Administrativo - Porto Alegre</vt:lpstr>
      <vt:lpstr>Recepção - Porto Alegre</vt:lpstr>
      <vt:lpstr>Copeiro - Pelotas</vt:lpstr>
      <vt:lpstr>Almoxarife - Pelotas</vt:lpstr>
      <vt:lpstr>Aux. Manutenção - Pelotas</vt:lpstr>
      <vt:lpstr>Recepção - Pelotas</vt:lpstr>
      <vt:lpstr>Copeiro - Passo Fundo</vt:lpstr>
      <vt:lpstr>Almoxarife - Passo Fundo</vt:lpstr>
      <vt:lpstr>Administrativo - Passo Fundo</vt:lpstr>
      <vt:lpstr>Aux. Manutenção - Passo Fundo</vt:lpstr>
      <vt:lpstr>Recepção - Passo Fundo</vt:lpstr>
      <vt:lpstr>Copeiro - Santa Maria</vt:lpstr>
      <vt:lpstr>Almoxarife - Santa Maria</vt:lpstr>
      <vt:lpstr>Aux. Manutenção - Santa Maria</vt:lpstr>
      <vt:lpstr>Recepção - Santa Maria</vt:lpstr>
      <vt:lpstr>Materiais Equipamentos</vt:lpstr>
      <vt:lpstr>Resumo</vt:lpstr>
      <vt:lpstr>'Copeiro - Porto Alegre'!Area_de_impressao</vt:lpstr>
      <vt:lpstr>'Recepção - Santa Maria'!Area_de_impressao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2026-07-14T11:44:28Z</dcterms:modified>
  <dc:language>pt-BR</dc:language>
</cp:coreProperties>
</file>