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210" tabRatio="500"/>
  </bookViews>
  <sheets>
    <sheet name="Vigilante Notuno POA" sheetId="2" r:id="rId1"/>
    <sheet name="Materiais Equipamentos" sheetId="5" r:id="rId2"/>
    <sheet name="Resumo" sheetId="6" r:id="rId3"/>
  </sheets>
  <externalReferences>
    <externalReference r:id="rId4"/>
    <externalReference r:id="rId5"/>
  </externalReferences>
  <definedNames>
    <definedName name="_xlnm.Print_Area" localSheetId="0">'Vigilante Notuno POA'!$A$1:$I$194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" i="2" l="1"/>
  <c r="E4" i="6" l="1"/>
  <c r="D35" i="5" l="1"/>
  <c r="H2" i="6"/>
  <c r="I2" i="6" l="1"/>
  <c r="I4" i="6" l="1"/>
  <c r="H194" i="2"/>
  <c r="G111" i="2" l="1"/>
  <c r="G107" i="2"/>
  <c r="G103" i="2"/>
  <c r="C111" i="2"/>
  <c r="A111" i="2"/>
  <c r="A107" i="2"/>
  <c r="A103" i="2"/>
  <c r="I50" i="2" l="1"/>
  <c r="I47" i="2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C103" i="2"/>
  <c r="G11" i="2"/>
  <c r="A6" i="2"/>
  <c r="I5" i="2"/>
  <c r="G5" i="2"/>
  <c r="I49" i="2" l="1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H88" i="2"/>
  <c r="H89" i="2" s="1"/>
  <c r="H91" i="2" s="1"/>
  <c r="I54" i="2"/>
  <c r="I43" i="2"/>
  <c r="I52" i="2" l="1"/>
  <c r="I48" i="2"/>
  <c r="I99" i="2"/>
  <c r="I140" i="2"/>
  <c r="I127" i="2"/>
  <c r="I39" i="2"/>
  <c r="I55" i="2" l="1"/>
  <c r="G129" i="2"/>
  <c r="I173" i="2"/>
  <c r="G142" i="2"/>
  <c r="H39" i="2" l="1"/>
  <c r="I191" i="2"/>
  <c r="H50" i="2"/>
  <c r="H51" i="2"/>
  <c r="H47" i="2"/>
  <c r="H48" i="2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F142" i="2" l="1"/>
  <c r="F129" i="2"/>
  <c r="I85" i="2"/>
  <c r="I66" i="2"/>
  <c r="H99" i="2"/>
  <c r="I78" i="2"/>
  <c r="H55" i="2"/>
  <c r="H113" i="2" s="1"/>
  <c r="E142" i="2" l="1"/>
  <c r="E129" i="2"/>
  <c r="D142" i="2"/>
  <c r="D129" i="2"/>
  <c r="I91" i="2"/>
  <c r="I113" i="2" s="1"/>
  <c r="A158" i="2" s="1"/>
  <c r="C142" i="2"/>
  <c r="I172" i="2"/>
  <c r="C129" i="2"/>
  <c r="H129" i="2" l="1"/>
  <c r="I129" i="2" s="1"/>
  <c r="H121" i="2" s="1"/>
  <c r="I174" i="2"/>
  <c r="H142" i="2"/>
  <c r="I142" i="2" s="1"/>
  <c r="G127" i="2" l="1"/>
  <c r="H120" i="2" s="1"/>
  <c r="H119" i="2"/>
  <c r="H118" i="2"/>
  <c r="H117" i="2"/>
  <c r="H123" i="2"/>
  <c r="H122" i="2"/>
  <c r="H133" i="2"/>
  <c r="G140" i="2"/>
  <c r="H132" i="2"/>
  <c r="I188" i="2" l="1"/>
  <c r="I124" i="2"/>
  <c r="I177" i="2" s="1"/>
  <c r="H134" i="2"/>
  <c r="H124" i="2"/>
  <c r="I138" i="2"/>
  <c r="H137" i="2"/>
  <c r="H138" i="2" s="1"/>
  <c r="F2" i="6"/>
  <c r="G2" i="6" l="1"/>
  <c r="G4" i="6" s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H148" i="2" l="1"/>
  <c r="H153" i="2" s="1"/>
  <c r="H167" i="2" s="1"/>
  <c r="I153" i="2"/>
  <c r="I167" i="2" l="1"/>
  <c r="I184" i="2"/>
  <c r="G194" i="2" s="1"/>
  <c r="I183" i="2"/>
  <c r="H183" i="2" l="1"/>
  <c r="H184" i="2" s="1"/>
  <c r="I194" i="2"/>
  <c r="J2" i="6" s="1"/>
  <c r="K2" i="6" s="1"/>
  <c r="K6" i="6" s="1"/>
  <c r="K4" i="6" s="1"/>
  <c r="H178" i="2"/>
  <c r="H177" i="2"/>
  <c r="H173" i="2"/>
  <c r="H171" i="2"/>
  <c r="H172" i="2"/>
  <c r="H179" i="2"/>
  <c r="H174" i="2" l="1"/>
  <c r="H180" i="2"/>
</calcChain>
</file>

<file path=xl/comments1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<sst xmlns="http://schemas.openxmlformats.org/spreadsheetml/2006/main" count="310" uniqueCount="230">
  <si>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</si>
  <si>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</si>
  <si>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</si>
  <si>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</si>
  <si>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</si>
  <si>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</si>
  <si>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</si>
  <si>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</si>
  <si>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</si>
  <si>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</si>
  <si>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</si>
  <si>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</si>
  <si>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</si>
  <si>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</si>
  <si>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</si>
  <si>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</si>
  <si>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</si>
  <si>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</si>
  <si>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</si>
  <si>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</si>
  <si>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</si>
  <si>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</si>
  <si>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</si>
  <si>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</si>
  <si>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</si>
  <si>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</si>
  <si>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</si>
  <si>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</si>
  <si>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</si>
  <si>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</si>
  <si>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</si>
  <si>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</si>
  <si>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</si>
  <si>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</si>
  <si>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</si>
  <si>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</si>
  <si>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</si>
  <si>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</si>
  <si>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</si>
  <si>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</si>
  <si>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</si>
  <si>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</si>
  <si>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</si>
  <si>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</si>
  <si>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</si>
  <si>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</si>
  <si>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</si>
  <si>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</si>
  <si>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</si>
  <si>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</si>
  <si>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</si>
  <si>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</si>
  <si>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</si>
  <si>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</si>
  <si>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</si>
  <si>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</si>
  <si>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</si>
  <si>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</si>
  <si>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</si>
  <si>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</si>
  <si>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</si>
  <si>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</si>
  <si>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</si>
  <si>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</si>
  <si>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</si>
  <si>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</si>
  <si>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</si>
  <si>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</si>
  <si>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</si>
  <si>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</si>
  <si>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</si>
  <si>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</si>
  <si>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</si>
  <si>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</si>
  <si>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</si>
  <si>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</si>
  <si>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</si>
  <si>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</si>
  <si>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</si>
  <si>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</si>
  <si>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</si>
  <si>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</si>
  <si>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</si>
  <si>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</si>
  <si>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</si>
  <si>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</si>
  <si>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</si>
  <si>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</si>
  <si>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</si>
  <si>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</si>
  <si>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</si>
  <si>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</si>
  <si>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</si>
  <si>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</si>
  <si>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</si>
  <si>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</si>
  <si>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</si>
  <si>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</si>
  <si>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</si>
  <si>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</si>
  <si>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</si>
  <si>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</si>
  <si>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</si>
  <si>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</si>
  <si>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</si>
  <si>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</si>
  <si>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</si>
  <si>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</si>
  <si>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</si>
  <si>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</si>
  <si>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</si>
  <si>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</si>
  <si>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</si>
  <si>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</si>
  <si>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</si>
  <si>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</si>
  <si>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</si>
  <si>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</si>
  <si>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</si>
  <si>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</si>
  <si>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</si>
  <si>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</si>
  <si>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</si>
  <si>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</si>
  <si>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</si>
  <si>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</si>
  <si>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</si>
  <si>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</si>
  <si>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</si>
  <si>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</si>
  <si>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</si>
  <si>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</si>
  <si>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</si>
  <si>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</si>
  <si>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</si>
  <si>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</si>
  <si>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</si>
  <si>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</si>
  <si>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</si>
  <si>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</si>
  <si>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</si>
  <si>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</si>
  <si>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</si>
  <si>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</si>
  <si>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</si>
  <si>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</si>
  <si>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</si>
  <si>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</si>
  <si>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</si>
  <si>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</si>
  <si>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</si>
  <si>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</si>
  <si>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</si>
  <si>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</si>
  <si>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</si>
  <si>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</si>
  <si>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</si>
  <si>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</si>
  <si>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</si>
  <si>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</si>
  <si>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</si>
  <si>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</si>
  <si>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</si>
  <si>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</si>
  <si>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</si>
  <si>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</si>
  <si>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</si>
  <si>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</si>
  <si>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</si>
  <si>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</si>
  <si>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</si>
  <si>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</si>
  <si>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</si>
  <si>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</si>
  <si>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</si>
  <si>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</si>
  <si>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</si>
  <si>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</si>
  <si>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</si>
  <si>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</si>
  <si>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</si>
  <si>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</si>
  <si>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</si>
  <si>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</si>
  <si>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</si>
  <si>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</si>
  <si>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</si>
  <si>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</si>
  <si>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</si>
  <si>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</si>
  <si>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</si>
  <si>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</si>
  <si>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</si>
  <si>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</si>
  <si>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</si>
  <si>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</si>
  <si>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</si>
  <si>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</si>
  <si>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</si>
  <si>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</si>
  <si>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</si>
  <si>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</si>
  <si>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</si>
  <si>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</si>
  <si>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</si>
  <si>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</si>
  <si>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</si>
  <si>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</si>
  <si>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</si>
  <si>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</si>
  <si>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</si>
  <si>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</si>
  <si>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</si>
  <si>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</si>
  <si>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</si>
  <si>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</si>
  <si>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</si>
  <si>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</si>
  <si>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</si>
  <si>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</si>
  <si>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</si>
  <si>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</si>
  <si>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</si>
  <si>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25/2148-0001140-5</t>
  </si>
  <si>
    <t>Vigilante Noturno POA</t>
  </si>
  <si>
    <t>12x36</t>
  </si>
  <si>
    <t>RS000837/2025</t>
  </si>
  <si>
    <t>Porto Alegre</t>
  </si>
  <si>
    <t>Seg a Sex, Sáb, Dom, Fer</t>
  </si>
  <si>
    <t>LOTE 2 - Vigilante Noturno POA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</si>
</sst>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4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0" fillId="0" borderId="0" applyBorder="0" applyProtection="0"/>
    <xf numFmtId="0" fontId="30" fillId="0" borderId="0"/>
    <xf numFmtId="0" fontId="30" fillId="0" borderId="0"/>
    <xf numFmtId="0" fontId="30" fillId="0" borderId="0"/>
    <xf numFmtId="9" fontId="30" fillId="0" borderId="0" applyBorder="0" applyProtection="0"/>
    <xf numFmtId="44" fontId="30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20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0" fillId="0" borderId="0" xfId="4"/>
    <xf numFmtId="0" fontId="0" fillId="0" borderId="1" xfId="4" applyFont="1" applyBorder="1"/>
    <xf numFmtId="0" fontId="28" fillId="12" borderId="3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7" fillId="12" borderId="5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0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 wrapText="1"/>
    </xf>
    <xf numFmtId="4" fontId="33" fillId="11" borderId="1" xfId="0" applyNumberFormat="1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4" fontId="36" fillId="11" borderId="1" xfId="0" applyNumberFormat="1" applyFont="1" applyFill="1" applyBorder="1" applyAlignment="1">
      <alignment horizontal="center" vertical="center" wrapText="1"/>
    </xf>
    <xf numFmtId="44" fontId="33" fillId="11" borderId="5" xfId="8" applyFont="1" applyFill="1" applyBorder="1" applyAlignment="1">
      <alignment vertical="center" wrapText="1"/>
    </xf>
    <xf numFmtId="44" fontId="33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8" fillId="16" borderId="3" xfId="4" applyFont="1" applyFill="1" applyBorder="1" applyAlignment="1">
      <alignment horizontal="center" vertical="center" wrapText="1"/>
    </xf>
    <xf numFmtId="49" fontId="30" fillId="0" borderId="1" xfId="4" applyNumberFormat="1" applyBorder="1"/>
    <xf numFmtId="1" fontId="30" fillId="0" borderId="1" xfId="4" applyNumberFormat="1" applyBorder="1"/>
    <xf numFmtId="171" fontId="30" fillId="0" borderId="1" xfId="4" applyNumberFormat="1" applyBorder="1"/>
    <xf numFmtId="49" fontId="29" fillId="0" borderId="1" xfId="4" applyNumberFormat="1" applyFont="1" applyBorder="1"/>
    <xf numFmtId="1" fontId="29" fillId="0" borderId="1" xfId="4" applyNumberFormat="1" applyFont="1" applyBorder="1"/>
    <xf numFmtId="171" fontId="29" fillId="0" borderId="1" xfId="4" applyNumberFormat="1" applyFont="1" applyBorder="1"/>
    <xf numFmtId="171" fontId="30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0" fillId="17" borderId="2" xfId="8" applyFill="1" applyBorder="1" applyAlignment="1">
      <alignment horizontal="center"/>
    </xf>
    <xf numFmtId="44" fontId="30" fillId="14" borderId="2" xfId="8" applyFill="1" applyBorder="1" applyAlignment="1">
      <alignment horizontal="center"/>
    </xf>
    <xf numFmtId="164" fontId="30" fillId="18" borderId="2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justify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3" fillId="11" borderId="6" xfId="0" applyFont="1" applyFill="1" applyBorder="1" applyAlignment="1">
      <alignment horizontal="center" vertical="center" wrapText="1"/>
    </xf>
    <xf numFmtId="0" fontId="33" fillId="11" borderId="8" xfId="0" applyFont="1" applyFill="1" applyBorder="1" applyAlignment="1">
      <alignment horizontal="center" vertical="center" wrapText="1"/>
    </xf>
    <xf numFmtId="0" fontId="33" fillId="11" borderId="13" xfId="0" applyFont="1" applyFill="1" applyBorder="1" applyAlignment="1">
      <alignment horizontal="center" vertical="center" wrapText="1"/>
    </xf>
    <xf numFmtId="0" fontId="33" fillId="11" borderId="4" xfId="0" applyFont="1" applyFill="1" applyBorder="1" applyAlignment="1">
      <alignment horizontal="center" vertical="center" wrapText="1"/>
    </xf>
    <xf numFmtId="0" fontId="33" fillId="11" borderId="9" xfId="0" applyFont="1" applyFill="1" applyBorder="1" applyAlignment="1">
      <alignment horizontal="center" vertical="center" wrapText="1"/>
    </xf>
    <xf numFmtId="0" fontId="33" fillId="11" borderId="14" xfId="0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4" fontId="34" fillId="11" borderId="7" xfId="0" applyNumberFormat="1" applyFont="1" applyFill="1" applyBorder="1" applyAlignment="1">
      <alignment horizontal="center" vertical="center" wrapText="1"/>
    </xf>
    <xf numFmtId="4" fontId="34" fillId="11" borderId="12" xfId="0" applyNumberFormat="1" applyFont="1" applyFill="1" applyBorder="1" applyAlignment="1">
      <alignment horizontal="center" vertical="center" wrapText="1"/>
    </xf>
    <xf numFmtId="0" fontId="33" fillId="11" borderId="5" xfId="0" applyFont="1" applyFill="1" applyBorder="1" applyAlignment="1">
      <alignment horizontal="center" vertical="center" wrapText="1"/>
    </xf>
    <xf numFmtId="0" fontId="33" fillId="11" borderId="7" xfId="0" applyFont="1" applyFill="1" applyBorder="1" applyAlignment="1">
      <alignment horizontal="center" vertical="center" wrapText="1"/>
    </xf>
    <xf numFmtId="0" fontId="33" fillId="11" borderId="12" xfId="0" applyFont="1" applyFill="1" applyBorder="1" applyAlignment="1">
      <alignment horizontal="center" vertical="center" wrapText="1"/>
    </xf>
    <xf numFmtId="0" fontId="28" fillId="15" borderId="5" xfId="4" applyFont="1" applyFill="1" applyBorder="1" applyAlignment="1">
      <alignment horizontal="center" vertical="center" wrapText="1"/>
    </xf>
    <xf numFmtId="0" fontId="28" fillId="15" borderId="7" xfId="4" applyFont="1" applyFill="1" applyBorder="1" applyAlignment="1">
      <alignment horizontal="center" vertical="center" wrapText="1"/>
    </xf>
    <xf numFmtId="0" fontId="28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7" fillId="19" borderId="5" xfId="4" applyFont="1" applyFill="1" applyBorder="1" applyAlignment="1">
      <alignment horizontal="center" vertical="center" wrapText="1"/>
    </xf>
    <xf numFmtId="0" fontId="37" fillId="19" borderId="7" xfId="4" applyFont="1" applyFill="1" applyBorder="1" applyAlignment="1">
      <alignment horizontal="center" vertical="center" wrapText="1"/>
    </xf>
    <xf numFmtId="0" fontId="37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abSelected="1" view="pageBreakPreview" topLeftCell="A139" zoomScale="130" zoomScaleNormal="130" zoomScalePageLayoutView="130" workbookViewId="0">
      <selection activeCell="K137" sqref="K137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K1" s="4"/>
    </row>
    <row r="2" spans="1:11" ht="22.5" customHeight="1" x14ac:dyDescent="0.25">
      <c r="A2" s="112" t="s">
        <v>1</v>
      </c>
      <c r="B2" s="112"/>
      <c r="C2" s="113" t="s">
        <v>223</v>
      </c>
      <c r="D2" s="113"/>
      <c r="E2" s="114" t="s">
        <v>2</v>
      </c>
      <c r="F2" s="114"/>
      <c r="G2" s="114"/>
      <c r="H2" s="114"/>
      <c r="I2" s="114"/>
    </row>
    <row r="3" spans="1:11" ht="11.25" customHeight="1" x14ac:dyDescent="0.25">
      <c r="A3" s="112" t="s">
        <v>3</v>
      </c>
      <c r="B3" s="11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5" t="s">
        <v>5</v>
      </c>
      <c r="B5" s="115"/>
      <c r="C5" s="115"/>
      <c r="D5" s="116" t="s">
        <v>224</v>
      </c>
      <c r="E5" s="117"/>
      <c r="F5" s="118"/>
      <c r="G5" s="119" t="str">
        <f>IF(D6="12x36","Regime de trabalho:","Quantidade de HORAS/MÊS")</f>
        <v>Regime de trabalho:</v>
      </c>
      <c r="H5" s="119"/>
      <c r="I5" s="120" t="str">
        <f>IF(D6="12x36",D6,5*D6)</f>
        <v>12x36</v>
      </c>
    </row>
    <row r="6" spans="1:11" ht="18.75" customHeight="1" x14ac:dyDescent="0.25">
      <c r="A6" s="115" t="str">
        <f>IF(D6="12x36","Regime de trabalho:","Regime de trabalho (horas semanais):")</f>
        <v>Regime de trabalho:</v>
      </c>
      <c r="B6" s="115"/>
      <c r="C6" s="115"/>
      <c r="D6" s="121" t="s">
        <v>225</v>
      </c>
      <c r="E6" s="122"/>
      <c r="F6" s="123"/>
      <c r="G6" s="119"/>
      <c r="H6" s="119"/>
      <c r="I6" s="120"/>
    </row>
    <row r="7" spans="1:11" ht="22.5" customHeight="1" x14ac:dyDescent="0.25">
      <c r="A7" s="115" t="s">
        <v>6</v>
      </c>
      <c r="B7" s="115"/>
      <c r="C7" s="115"/>
      <c r="D7" s="124" t="s">
        <v>226</v>
      </c>
      <c r="E7" s="125"/>
      <c r="F7" s="126"/>
      <c r="G7" s="127" t="s">
        <v>7</v>
      </c>
      <c r="H7" s="127"/>
      <c r="I7" s="128" t="s">
        <v>8</v>
      </c>
    </row>
    <row r="8" spans="1:11" ht="22.5" customHeight="1" x14ac:dyDescent="0.25">
      <c r="A8" s="115" t="s">
        <v>9</v>
      </c>
      <c r="B8" s="115"/>
      <c r="C8" s="115"/>
      <c r="D8" s="124" t="s">
        <v>17</v>
      </c>
      <c r="E8" s="125"/>
      <c r="F8" s="126"/>
      <c r="G8" s="127"/>
      <c r="H8" s="127"/>
      <c r="I8" s="128"/>
    </row>
    <row r="9" spans="1:11" ht="24.75" customHeight="1" x14ac:dyDescent="0.25">
      <c r="A9" s="115" t="s">
        <v>10</v>
      </c>
      <c r="B9" s="115"/>
      <c r="C9" s="115"/>
      <c r="D9" s="121" t="s">
        <v>227</v>
      </c>
      <c r="E9" s="122"/>
      <c r="F9" s="123"/>
      <c r="G9" s="127" t="s">
        <v>11</v>
      </c>
      <c r="H9" s="127"/>
      <c r="I9" s="9">
        <v>0.3</v>
      </c>
    </row>
    <row r="10" spans="1:11" ht="32.25" customHeight="1" x14ac:dyDescent="0.25">
      <c r="A10" s="129" t="s">
        <v>12</v>
      </c>
      <c r="B10" s="129"/>
      <c r="C10" s="129"/>
      <c r="D10" s="129"/>
      <c r="E10" s="129"/>
      <c r="F10" s="129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30" t="s">
        <v>14</v>
      </c>
      <c r="B11" s="130"/>
      <c r="C11" s="130"/>
      <c r="D11" s="130"/>
      <c r="E11" s="130"/>
      <c r="F11" s="130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31" t="s">
        <v>16</v>
      </c>
      <c r="B12" s="131"/>
      <c r="C12" s="131"/>
      <c r="D12" s="131"/>
      <c r="E12" s="131"/>
      <c r="F12" s="131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31" t="s">
        <v>19</v>
      </c>
      <c r="B13" s="131"/>
      <c r="C13" s="131"/>
      <c r="D13" s="131"/>
      <c r="E13" s="131"/>
      <c r="F13" s="131"/>
      <c r="G13" s="10"/>
      <c r="H13" s="10"/>
      <c r="I13" s="15">
        <v>15</v>
      </c>
    </row>
    <row r="14" spans="1:11" ht="15" customHeight="1" x14ac:dyDescent="0.25">
      <c r="A14" s="130" t="s">
        <v>20</v>
      </c>
      <c r="B14" s="130"/>
      <c r="C14" s="130"/>
      <c r="D14" s="130"/>
      <c r="E14" s="130"/>
      <c r="F14" s="130"/>
      <c r="G14" s="132" t="s">
        <v>17</v>
      </c>
      <c r="H14" s="10" t="s">
        <v>21</v>
      </c>
      <c r="I14" s="11">
        <v>5.3</v>
      </c>
    </row>
    <row r="15" spans="1:11" x14ac:dyDescent="0.25">
      <c r="A15" s="130"/>
      <c r="B15" s="130"/>
      <c r="C15" s="130"/>
      <c r="D15" s="130"/>
      <c r="E15" s="130"/>
      <c r="F15" s="130"/>
      <c r="G15" s="132"/>
      <c r="H15" s="10" t="s">
        <v>22</v>
      </c>
      <c r="I15" s="15">
        <f>I13</f>
        <v>15</v>
      </c>
    </row>
    <row r="16" spans="1:11" x14ac:dyDescent="0.25">
      <c r="A16" s="130"/>
      <c r="B16" s="130"/>
      <c r="C16" s="130"/>
      <c r="D16" s="130"/>
      <c r="E16" s="130"/>
      <c r="F16" s="130"/>
      <c r="G16" s="132"/>
      <c r="H16" s="10" t="s">
        <v>23</v>
      </c>
      <c r="I16" s="9">
        <v>0.06</v>
      </c>
    </row>
    <row r="17" spans="1:10" ht="11.25" customHeight="1" x14ac:dyDescent="0.25">
      <c r="A17" s="130" t="s">
        <v>172</v>
      </c>
      <c r="B17" s="130"/>
      <c r="C17" s="130"/>
      <c r="D17" s="130"/>
      <c r="E17" s="130"/>
      <c r="F17" s="130"/>
      <c r="G17" s="132" t="s">
        <v>17</v>
      </c>
      <c r="H17" s="10" t="s">
        <v>21</v>
      </c>
      <c r="I17" s="11">
        <v>30</v>
      </c>
    </row>
    <row r="18" spans="1:10" ht="11.25" customHeight="1" x14ac:dyDescent="0.25">
      <c r="A18" s="130"/>
      <c r="B18" s="130"/>
      <c r="C18" s="130"/>
      <c r="D18" s="130"/>
      <c r="E18" s="130"/>
      <c r="F18" s="130"/>
      <c r="G18" s="132"/>
      <c r="H18" s="10" t="s">
        <v>22</v>
      </c>
      <c r="I18" s="15">
        <v>15</v>
      </c>
    </row>
    <row r="19" spans="1:10" x14ac:dyDescent="0.25">
      <c r="A19" s="130"/>
      <c r="B19" s="130"/>
      <c r="C19" s="130"/>
      <c r="D19" s="130"/>
      <c r="E19" s="130"/>
      <c r="F19" s="130"/>
      <c r="G19" s="132"/>
      <c r="H19" s="10" t="s">
        <v>23</v>
      </c>
      <c r="I19" s="9">
        <v>0.2</v>
      </c>
    </row>
    <row r="20" spans="1:10" ht="11.25" customHeight="1" x14ac:dyDescent="0.25">
      <c r="A20" s="130" t="s">
        <v>25</v>
      </c>
      <c r="B20" s="130"/>
      <c r="C20" s="130"/>
      <c r="D20" s="130"/>
      <c r="E20" s="130"/>
      <c r="F20" s="130"/>
      <c r="G20" s="132" t="s">
        <v>17</v>
      </c>
      <c r="H20" s="10" t="s">
        <v>21</v>
      </c>
      <c r="I20" s="11">
        <v>0</v>
      </c>
    </row>
    <row r="21" spans="1:10" x14ac:dyDescent="0.25">
      <c r="A21" s="130"/>
      <c r="B21" s="130"/>
      <c r="C21" s="130"/>
      <c r="D21" s="130"/>
      <c r="E21" s="130"/>
      <c r="F21" s="130"/>
      <c r="G21" s="132"/>
      <c r="H21" s="10" t="s">
        <v>22</v>
      </c>
      <c r="I21" s="15">
        <v>0</v>
      </c>
    </row>
    <row r="22" spans="1:10" x14ac:dyDescent="0.25">
      <c r="A22" s="130"/>
      <c r="B22" s="130"/>
      <c r="C22" s="130"/>
      <c r="D22" s="130"/>
      <c r="E22" s="130"/>
      <c r="F22" s="130"/>
      <c r="G22" s="132"/>
      <c r="H22" s="10" t="s">
        <v>23</v>
      </c>
      <c r="I22" s="9">
        <v>0</v>
      </c>
    </row>
    <row r="23" spans="1:10" ht="36" customHeight="1" x14ac:dyDescent="0.25">
      <c r="A23" s="133" t="s">
        <v>195</v>
      </c>
      <c r="B23" s="133"/>
      <c r="C23" s="133"/>
      <c r="D23" s="133"/>
      <c r="E23" s="133"/>
      <c r="F23" s="133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30" t="s">
        <v>27</v>
      </c>
      <c r="B24" s="134"/>
      <c r="C24" s="134"/>
      <c r="D24" s="134"/>
      <c r="E24" s="134"/>
      <c r="F24" s="135"/>
      <c r="G24" s="16"/>
      <c r="H24" s="16" t="s">
        <v>28</v>
      </c>
      <c r="I24" s="18" t="s">
        <v>8</v>
      </c>
    </row>
    <row r="25" spans="1:10" ht="36" customHeight="1" x14ac:dyDescent="0.25">
      <c r="A25" s="130" t="s">
        <v>29</v>
      </c>
      <c r="B25" s="134"/>
      <c r="C25" s="134"/>
      <c r="D25" s="134"/>
      <c r="E25" s="134"/>
      <c r="F25" s="135"/>
      <c r="G25" s="10"/>
      <c r="H25" s="10" t="s">
        <v>18</v>
      </c>
      <c r="I25" s="11" t="s">
        <v>8</v>
      </c>
    </row>
    <row r="26" spans="1:10" ht="15" customHeight="1" x14ac:dyDescent="0.25">
      <c r="A26" s="133" t="s">
        <v>30</v>
      </c>
      <c r="B26" s="136"/>
      <c r="C26" s="136"/>
      <c r="D26" s="136"/>
      <c r="E26" s="136"/>
      <c r="F26" s="137"/>
      <c r="G26" s="16"/>
      <c r="H26" s="19" t="s">
        <v>31</v>
      </c>
      <c r="I26" s="20" t="s">
        <v>8</v>
      </c>
    </row>
    <row r="27" spans="1:10" ht="15" customHeight="1" x14ac:dyDescent="0.25">
      <c r="A27" s="129"/>
      <c r="B27" s="138"/>
      <c r="C27" s="138"/>
      <c r="D27" s="138"/>
      <c r="E27" s="138"/>
      <c r="F27" s="139"/>
      <c r="G27" s="16"/>
      <c r="H27" s="21" t="s">
        <v>32</v>
      </c>
      <c r="I27" s="9" t="s">
        <v>8</v>
      </c>
    </row>
    <row r="28" spans="1:10" ht="26.25" customHeight="1" x14ac:dyDescent="0.25">
      <c r="A28" s="130" t="s">
        <v>33</v>
      </c>
      <c r="B28" s="134"/>
      <c r="C28" s="134"/>
      <c r="D28" s="134"/>
      <c r="E28" s="134"/>
      <c r="F28" s="135"/>
      <c r="G28" s="16"/>
      <c r="H28" s="10" t="s">
        <v>31</v>
      </c>
      <c r="I28" s="20">
        <v>15</v>
      </c>
    </row>
    <row r="29" spans="1:10" ht="36.75" customHeight="1" x14ac:dyDescent="0.25">
      <c r="A29" s="131" t="s">
        <v>34</v>
      </c>
      <c r="B29" s="131"/>
      <c r="C29" s="131"/>
      <c r="D29" s="131"/>
      <c r="E29" s="131"/>
      <c r="F29" s="131"/>
      <c r="G29" s="10"/>
      <c r="H29" s="8" t="s">
        <v>28</v>
      </c>
      <c r="I29" s="9">
        <v>0.2</v>
      </c>
    </row>
    <row r="30" spans="1:10" ht="24.75" customHeight="1" x14ac:dyDescent="0.25">
      <c r="A30" s="112" t="s">
        <v>173</v>
      </c>
      <c r="B30" s="112"/>
      <c r="C30" s="112"/>
      <c r="D30" s="112"/>
      <c r="E30" s="112"/>
      <c r="F30" s="112"/>
      <c r="G30" s="132" t="s">
        <v>17</v>
      </c>
      <c r="H30" s="16" t="s">
        <v>174</v>
      </c>
      <c r="I30" s="71">
        <f>((60/52.5)*7)*15</f>
        <v>120</v>
      </c>
    </row>
    <row r="31" spans="1:10" ht="24.75" customHeight="1" x14ac:dyDescent="0.25">
      <c r="A31" s="112"/>
      <c r="B31" s="112"/>
      <c r="C31" s="112"/>
      <c r="D31" s="112"/>
      <c r="E31" s="112"/>
      <c r="F31" s="112"/>
      <c r="G31" s="132"/>
      <c r="H31" s="16" t="s">
        <v>175</v>
      </c>
      <c r="I31" s="16">
        <f>I10/H10*20%</f>
        <v>1.9140000000000001</v>
      </c>
    </row>
    <row r="32" spans="1:10" ht="29.25" customHeight="1" x14ac:dyDescent="0.25">
      <c r="A32" s="140" t="s">
        <v>176</v>
      </c>
      <c r="B32" s="140"/>
      <c r="C32" s="140"/>
      <c r="D32" s="140"/>
      <c r="E32" s="140"/>
      <c r="F32" s="140"/>
      <c r="G32" s="132" t="s">
        <v>17</v>
      </c>
      <c r="H32" s="10" t="s">
        <v>174</v>
      </c>
      <c r="I32" s="20">
        <f>((5+7+1)*15)-190.67</f>
        <v>4.3300000000000125</v>
      </c>
      <c r="J32" s="72"/>
    </row>
    <row r="33" spans="1:10" ht="30.75" customHeight="1" x14ac:dyDescent="0.25">
      <c r="A33" s="140"/>
      <c r="B33" s="140"/>
      <c r="C33" s="140"/>
      <c r="D33" s="140"/>
      <c r="E33" s="140"/>
      <c r="F33" s="140"/>
      <c r="G33" s="132"/>
      <c r="H33" s="10" t="s">
        <v>175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41" t="s">
        <v>35</v>
      </c>
      <c r="B35" s="141"/>
      <c r="C35" s="141"/>
      <c r="D35" s="141"/>
      <c r="E35" s="141"/>
      <c r="F35" s="141"/>
      <c r="G35" s="141"/>
      <c r="H35" s="141"/>
      <c r="I35" s="141"/>
    </row>
    <row r="36" spans="1:10" ht="33.75" customHeight="1" x14ac:dyDescent="0.25">
      <c r="A36" s="22" t="s">
        <v>36</v>
      </c>
      <c r="B36" s="142" t="s">
        <v>37</v>
      </c>
      <c r="C36" s="142"/>
      <c r="D36" s="142"/>
      <c r="E36" s="142"/>
      <c r="F36" s="142"/>
      <c r="G36" s="14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43" t="s">
        <v>40</v>
      </c>
      <c r="C37" s="143"/>
      <c r="D37" s="143"/>
      <c r="E37" s="143"/>
      <c r="F37" s="143"/>
      <c r="G37" s="143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43" t="s">
        <v>177</v>
      </c>
      <c r="C38" s="143"/>
      <c r="D38" s="143"/>
      <c r="E38" s="143"/>
      <c r="F38" s="143"/>
      <c r="G38" s="143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43" t="s">
        <v>41</v>
      </c>
      <c r="C39" s="143"/>
      <c r="D39" s="143"/>
      <c r="E39" s="143"/>
      <c r="F39" s="143"/>
      <c r="G39" s="143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43" t="s">
        <v>42</v>
      </c>
      <c r="C40" s="143"/>
      <c r="D40" s="143"/>
      <c r="E40" s="143"/>
      <c r="F40" s="143"/>
      <c r="G40" s="14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43" t="s">
        <v>43</v>
      </c>
      <c r="C41" s="143"/>
      <c r="D41" s="143"/>
      <c r="E41" s="143"/>
      <c r="F41" s="143"/>
      <c r="G41" s="14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43" t="s">
        <v>44</v>
      </c>
      <c r="C42" s="143"/>
      <c r="D42" s="143"/>
      <c r="E42" s="143"/>
      <c r="F42" s="143"/>
      <c r="G42" s="14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43" t="s">
        <v>188</v>
      </c>
      <c r="C43" s="143"/>
      <c r="D43" s="143"/>
      <c r="E43" s="143"/>
      <c r="F43" s="143"/>
      <c r="G43" s="143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43" t="s">
        <v>45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43" t="s">
        <v>46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43" t="s">
        <v>178</v>
      </c>
      <c r="C46" s="143"/>
      <c r="D46" s="143"/>
      <c r="E46" s="143"/>
      <c r="F46" s="143"/>
      <c r="G46" s="143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24" t="s">
        <v>191</v>
      </c>
      <c r="C47" s="125"/>
      <c r="D47" s="125"/>
      <c r="E47" s="125"/>
      <c r="F47" s="125"/>
      <c r="G47" s="126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24" t="s">
        <v>192</v>
      </c>
      <c r="C48" s="125"/>
      <c r="D48" s="125"/>
      <c r="E48" s="125"/>
      <c r="F48" s="125"/>
      <c r="G48" s="126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43" t="s">
        <v>179</v>
      </c>
      <c r="C49" s="143"/>
      <c r="D49" s="143"/>
      <c r="E49" s="143"/>
      <c r="F49" s="143"/>
      <c r="G49" s="143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24" t="s">
        <v>193</v>
      </c>
      <c r="C50" s="125"/>
      <c r="D50" s="125"/>
      <c r="E50" s="125"/>
      <c r="F50" s="125"/>
      <c r="G50" s="126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24" t="s">
        <v>194</v>
      </c>
      <c r="C51" s="125"/>
      <c r="D51" s="125"/>
      <c r="E51" s="125"/>
      <c r="F51" s="125"/>
      <c r="G51" s="126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43" t="s">
        <v>180</v>
      </c>
      <c r="C52" s="143"/>
      <c r="D52" s="143"/>
      <c r="E52" s="143"/>
      <c r="F52" s="143"/>
      <c r="G52" s="143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43" t="s">
        <v>181</v>
      </c>
      <c r="C53" s="143"/>
      <c r="D53" s="143"/>
      <c r="E53" s="143"/>
      <c r="F53" s="143"/>
      <c r="G53" s="143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43" t="s">
        <v>182</v>
      </c>
      <c r="C54" s="143"/>
      <c r="D54" s="143"/>
      <c r="E54" s="143"/>
      <c r="F54" s="143"/>
      <c r="G54" s="143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47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48</v>
      </c>
      <c r="B57" s="142" t="s">
        <v>49</v>
      </c>
      <c r="C57" s="142"/>
      <c r="D57" s="142"/>
      <c r="E57" s="142"/>
      <c r="F57" s="142"/>
      <c r="G57" s="14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43" t="s">
        <v>50</v>
      </c>
      <c r="C58" s="143"/>
      <c r="D58" s="143"/>
      <c r="E58" s="143"/>
      <c r="F58" s="143"/>
      <c r="G58" s="143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43" t="s">
        <v>51</v>
      </c>
      <c r="C59" s="143"/>
      <c r="D59" s="143"/>
      <c r="E59" s="143"/>
      <c r="F59" s="143"/>
      <c r="G59" s="143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43" t="s">
        <v>52</v>
      </c>
      <c r="C60" s="143"/>
      <c r="D60" s="143"/>
      <c r="E60" s="143"/>
      <c r="F60" s="143"/>
      <c r="G60" s="143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43" t="s">
        <v>53</v>
      </c>
      <c r="C61" s="143"/>
      <c r="D61" s="143"/>
      <c r="E61" s="143"/>
      <c r="F61" s="143"/>
      <c r="G61" s="143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43" t="s">
        <v>54</v>
      </c>
      <c r="C62" s="143"/>
      <c r="D62" s="143"/>
      <c r="E62" s="143"/>
      <c r="F62" s="143"/>
      <c r="G62" s="143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43" t="s">
        <v>55</v>
      </c>
      <c r="C63" s="143"/>
      <c r="D63" s="143"/>
      <c r="E63" s="143"/>
      <c r="F63" s="143"/>
      <c r="G63" s="143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43" t="s">
        <v>56</v>
      </c>
      <c r="C64" s="143"/>
      <c r="D64" s="143"/>
      <c r="E64" s="143"/>
      <c r="F64" s="143"/>
      <c r="G64" s="143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43" t="s">
        <v>57</v>
      </c>
      <c r="C65" s="143"/>
      <c r="D65" s="143"/>
      <c r="E65" s="143"/>
      <c r="F65" s="143"/>
      <c r="G65" s="143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44" t="s">
        <v>58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45" t="s">
        <v>59</v>
      </c>
      <c r="B67" s="145"/>
      <c r="C67" s="145"/>
      <c r="D67" s="145"/>
      <c r="E67" s="145"/>
      <c r="F67" s="145"/>
      <c r="G67" s="145"/>
      <c r="H67" s="145"/>
      <c r="I67" s="145"/>
    </row>
    <row r="68" spans="1:10" ht="30.75" customHeight="1" x14ac:dyDescent="0.25">
      <c r="A68" s="146" t="s">
        <v>60</v>
      </c>
      <c r="B68" s="146"/>
      <c r="C68" s="146"/>
      <c r="D68" s="146"/>
      <c r="E68" s="146"/>
      <c r="F68" s="146"/>
      <c r="G68" s="146"/>
      <c r="H68" s="146"/>
      <c r="I68" s="146"/>
    </row>
    <row r="69" spans="1:10" ht="33.75" customHeight="1" x14ac:dyDescent="0.25">
      <c r="A69" s="22" t="s">
        <v>61</v>
      </c>
      <c r="B69" s="142" t="s">
        <v>62</v>
      </c>
      <c r="C69" s="142"/>
      <c r="D69" s="142"/>
      <c r="E69" s="142"/>
      <c r="F69" s="142"/>
      <c r="G69" s="14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43" t="s">
        <v>63</v>
      </c>
      <c r="C70" s="143"/>
      <c r="D70" s="143"/>
      <c r="E70" s="143"/>
      <c r="F70" s="143"/>
      <c r="G70" s="143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43" t="s">
        <v>64</v>
      </c>
      <c r="C71" s="143"/>
      <c r="D71" s="143"/>
      <c r="E71" s="143"/>
      <c r="F71" s="143"/>
      <c r="G71" s="143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43" t="s">
        <v>65</v>
      </c>
      <c r="C72" s="143"/>
      <c r="D72" s="143"/>
      <c r="E72" s="143"/>
      <c r="F72" s="143"/>
      <c r="G72" s="143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43" t="s">
        <v>66</v>
      </c>
      <c r="C73" s="143"/>
      <c r="D73" s="143"/>
      <c r="E73" s="143"/>
      <c r="F73" s="143"/>
      <c r="G73" s="143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43" t="s">
        <v>67</v>
      </c>
      <c r="C74" s="143"/>
      <c r="D74" s="143"/>
      <c r="E74" s="143"/>
      <c r="F74" s="143"/>
      <c r="G74" s="143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43" t="s">
        <v>68</v>
      </c>
      <c r="C75" s="143"/>
      <c r="D75" s="143"/>
      <c r="E75" s="143"/>
      <c r="F75" s="143"/>
      <c r="G75" s="143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43" t="s">
        <v>69</v>
      </c>
      <c r="C76" s="143"/>
      <c r="D76" s="143"/>
      <c r="E76" s="143"/>
      <c r="F76" s="143"/>
      <c r="G76" s="143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43" t="s">
        <v>70</v>
      </c>
      <c r="C77" s="143"/>
      <c r="D77" s="143"/>
      <c r="E77" s="143"/>
      <c r="F77" s="143"/>
      <c r="G77" s="143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44" t="s">
        <v>71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72</v>
      </c>
      <c r="B79" s="147" t="s">
        <v>73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74</v>
      </c>
      <c r="B80" s="148" t="s">
        <v>75</v>
      </c>
      <c r="C80" s="148"/>
      <c r="D80" s="148"/>
      <c r="E80" s="148"/>
      <c r="F80" s="148"/>
      <c r="G80" s="148"/>
      <c r="H80" s="148"/>
      <c r="I80" s="148"/>
    </row>
    <row r="81" spans="1:11" ht="33.75" customHeight="1" x14ac:dyDescent="0.25">
      <c r="A81" s="22" t="s">
        <v>76</v>
      </c>
      <c r="B81" s="142" t="s">
        <v>77</v>
      </c>
      <c r="C81" s="142"/>
      <c r="D81" s="142"/>
      <c r="E81" s="142"/>
      <c r="F81" s="142"/>
      <c r="G81" s="14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43" t="s">
        <v>78</v>
      </c>
      <c r="C82" s="143"/>
      <c r="D82" s="143"/>
      <c r="E82" s="143"/>
      <c r="F82" s="143"/>
      <c r="G82" s="143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43" t="s">
        <v>79</v>
      </c>
      <c r="C83" s="143"/>
      <c r="D83" s="143"/>
      <c r="E83" s="143"/>
      <c r="F83" s="143"/>
      <c r="G83" s="143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43" t="s">
        <v>80</v>
      </c>
      <c r="C84" s="143"/>
      <c r="D84" s="143"/>
      <c r="E84" s="143"/>
      <c r="F84" s="143"/>
      <c r="G84" s="143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81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82</v>
      </c>
      <c r="B87" s="142" t="s">
        <v>83</v>
      </c>
      <c r="C87" s="142"/>
      <c r="D87" s="142"/>
      <c r="E87" s="142"/>
      <c r="F87" s="142"/>
      <c r="G87" s="14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43" t="s">
        <v>84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85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9" t="s">
        <v>196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86</v>
      </c>
      <c r="B93" s="142" t="s">
        <v>87</v>
      </c>
      <c r="C93" s="142"/>
      <c r="D93" s="142"/>
      <c r="E93" s="142"/>
      <c r="F93" s="142"/>
      <c r="G93" s="14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43" t="s">
        <v>24</v>
      </c>
      <c r="C94" s="143"/>
      <c r="D94" s="143"/>
      <c r="E94" s="143"/>
      <c r="F94" s="143"/>
      <c r="G94" s="143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43" t="s">
        <v>25</v>
      </c>
      <c r="C95" s="143"/>
      <c r="D95" s="143"/>
      <c r="E95" s="143"/>
      <c r="F95" s="143"/>
      <c r="G95" s="143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43" t="s">
        <v>88</v>
      </c>
      <c r="C96" s="143"/>
      <c r="D96" s="143"/>
      <c r="E96" s="143"/>
      <c r="F96" s="143"/>
      <c r="G96" s="143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43" t="s">
        <v>89</v>
      </c>
      <c r="C97" s="143"/>
      <c r="D97" s="143"/>
      <c r="E97" s="143"/>
      <c r="F97" s="143"/>
      <c r="G97" s="143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43" t="s">
        <v>90</v>
      </c>
      <c r="C98" s="143"/>
      <c r="D98" s="143"/>
      <c r="E98" s="143"/>
      <c r="F98" s="143"/>
      <c r="G98" s="143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91</v>
      </c>
      <c r="B99" s="144"/>
      <c r="C99" s="144"/>
      <c r="D99" s="144"/>
      <c r="E99" s="144"/>
      <c r="F99" s="144"/>
      <c r="G99" s="144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45"/>
      <c r="C100" s="145"/>
      <c r="D100" s="145"/>
      <c r="E100" s="145"/>
      <c r="F100" s="145"/>
      <c r="G100" s="145"/>
      <c r="H100" s="35"/>
      <c r="I100" s="36"/>
    </row>
    <row r="101" spans="1:10" ht="15" customHeight="1" x14ac:dyDescent="0.25">
      <c r="A101" s="150" t="s">
        <v>92</v>
      </c>
      <c r="B101" s="150"/>
      <c r="C101" s="150"/>
      <c r="D101" s="150"/>
      <c r="E101" s="150"/>
      <c r="F101" s="150"/>
      <c r="G101" s="150"/>
      <c r="H101" s="150"/>
      <c r="I101" s="150"/>
    </row>
    <row r="102" spans="1:10" ht="24" customHeight="1" x14ac:dyDescent="0.25">
      <c r="A102" s="131" t="s">
        <v>93</v>
      </c>
      <c r="B102" s="131"/>
      <c r="C102" s="14" t="s">
        <v>94</v>
      </c>
      <c r="D102" s="14" t="s">
        <v>95</v>
      </c>
      <c r="E102" s="14" t="s">
        <v>96</v>
      </c>
      <c r="F102" s="14" t="s">
        <v>97</v>
      </c>
      <c r="G102" s="14" t="s">
        <v>98</v>
      </c>
      <c r="H102" s="23" t="s">
        <v>99</v>
      </c>
      <c r="I102" s="24" t="s">
        <v>100</v>
      </c>
    </row>
    <row r="103" spans="1:10" ht="15" customHeight="1" x14ac:dyDescent="0.25">
      <c r="A103" s="151">
        <f>IF(I14="Não aplicável",0,I14)</f>
        <v>5.3</v>
      </c>
      <c r="B103" s="151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50" t="s">
        <v>101</v>
      </c>
      <c r="B105" s="150"/>
      <c r="C105" s="150"/>
      <c r="D105" s="150"/>
      <c r="E105" s="150"/>
      <c r="F105" s="150"/>
      <c r="G105" s="150"/>
      <c r="H105" s="150"/>
      <c r="I105" s="150"/>
    </row>
    <row r="106" spans="1:10" ht="24" customHeight="1" x14ac:dyDescent="0.25">
      <c r="A106" s="131" t="s">
        <v>93</v>
      </c>
      <c r="B106" s="131"/>
      <c r="C106" s="14" t="s">
        <v>102</v>
      </c>
      <c r="D106" s="14" t="s">
        <v>95</v>
      </c>
      <c r="E106" s="14" t="s">
        <v>96</v>
      </c>
      <c r="F106" s="14" t="s">
        <v>97</v>
      </c>
      <c r="G106" s="14" t="s">
        <v>98</v>
      </c>
      <c r="H106" s="23" t="s">
        <v>99</v>
      </c>
      <c r="I106" s="24" t="s">
        <v>100</v>
      </c>
    </row>
    <row r="107" spans="1:10" ht="15" customHeight="1" x14ac:dyDescent="0.25">
      <c r="A107" s="152">
        <f>IF(I20="Não aplicável",0,I20)</f>
        <v>0</v>
      </c>
      <c r="B107" s="152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50" t="s">
        <v>103</v>
      </c>
      <c r="B109" s="150"/>
      <c r="C109" s="150"/>
      <c r="D109" s="150"/>
      <c r="E109" s="150"/>
      <c r="F109" s="150"/>
      <c r="G109" s="150"/>
      <c r="H109" s="150"/>
      <c r="I109" s="150"/>
    </row>
    <row r="110" spans="1:10" ht="23.25" customHeight="1" x14ac:dyDescent="0.25">
      <c r="A110" s="131" t="s">
        <v>93</v>
      </c>
      <c r="B110" s="131"/>
      <c r="C110" s="14" t="s">
        <v>102</v>
      </c>
      <c r="D110" s="14" t="s">
        <v>95</v>
      </c>
      <c r="E110" s="14" t="s">
        <v>96</v>
      </c>
      <c r="F110" s="14" t="s">
        <v>97</v>
      </c>
      <c r="G110" s="14" t="s">
        <v>98</v>
      </c>
      <c r="H110" s="23" t="str">
        <f>H102</f>
        <v>Valor desconto</v>
      </c>
      <c r="I110" s="24" t="s">
        <v>100</v>
      </c>
    </row>
    <row r="111" spans="1:10" ht="15" customHeight="1" x14ac:dyDescent="0.25">
      <c r="A111" s="152">
        <f>IF(I17="Não aplicável",0,I17)</f>
        <v>30</v>
      </c>
      <c r="B111" s="152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53" t="s">
        <v>104</v>
      </c>
      <c r="B113" s="153"/>
      <c r="C113" s="153"/>
      <c r="D113" s="153"/>
      <c r="E113" s="153"/>
      <c r="F113" s="153"/>
      <c r="G113" s="153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41" t="s">
        <v>105</v>
      </c>
      <c r="B115" s="141"/>
      <c r="C115" s="141"/>
      <c r="D115" s="141"/>
      <c r="E115" s="141"/>
      <c r="F115" s="141"/>
      <c r="G115" s="141"/>
      <c r="H115" s="141"/>
      <c r="I115" s="141"/>
    </row>
    <row r="116" spans="1:12" ht="33.75" customHeight="1" x14ac:dyDescent="0.25">
      <c r="A116" s="22" t="s">
        <v>36</v>
      </c>
      <c r="B116" s="142" t="s">
        <v>106</v>
      </c>
      <c r="C116" s="142"/>
      <c r="D116" s="142"/>
      <c r="E116" s="142"/>
      <c r="F116" s="142"/>
      <c r="G116" s="14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43" t="s">
        <v>107</v>
      </c>
      <c r="C117" s="143"/>
      <c r="D117" s="143"/>
      <c r="E117" s="143"/>
      <c r="F117" s="143"/>
      <c r="G117" s="143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15" t="s">
        <v>108</v>
      </c>
      <c r="C118" s="115"/>
      <c r="D118" s="115"/>
      <c r="E118" s="115"/>
      <c r="F118" s="115"/>
      <c r="G118" s="115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43" t="s">
        <v>109</v>
      </c>
      <c r="C119" s="143"/>
      <c r="D119" s="143"/>
      <c r="E119" s="143"/>
      <c r="F119" s="143"/>
      <c r="G119" s="143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43" t="s">
        <v>203</v>
      </c>
      <c r="C120" s="143"/>
      <c r="D120" s="143"/>
      <c r="E120" s="143"/>
      <c r="F120" s="143"/>
      <c r="G120" s="143"/>
      <c r="H120" s="23">
        <f t="shared" si="6"/>
        <v>0</v>
      </c>
      <c r="I120" s="24">
        <v>0</v>
      </c>
    </row>
    <row r="121" spans="1:12" ht="15" customHeight="1" x14ac:dyDescent="0.25">
      <c r="A121" s="14">
        <v>5</v>
      </c>
      <c r="B121" s="143" t="s">
        <v>204</v>
      </c>
      <c r="C121" s="143"/>
      <c r="D121" s="143"/>
      <c r="E121" s="143"/>
      <c r="F121" s="143"/>
      <c r="G121" s="143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43" t="s">
        <v>205</v>
      </c>
      <c r="C122" s="143"/>
      <c r="D122" s="143"/>
      <c r="E122" s="143"/>
      <c r="F122" s="143"/>
      <c r="G122" s="143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43" t="s">
        <v>110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44" t="s">
        <v>111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7" t="s">
        <v>206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4" t="s">
        <v>112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113</v>
      </c>
      <c r="I127" s="58">
        <f>I96</f>
        <v>32.676000000000002</v>
      </c>
    </row>
    <row r="128" spans="1:12" s="61" customFormat="1" ht="16.5" customHeight="1" x14ac:dyDescent="0.25">
      <c r="A128" s="155" t="s">
        <v>114</v>
      </c>
      <c r="B128" s="155"/>
      <c r="C128" s="57" t="s">
        <v>115</v>
      </c>
      <c r="D128" s="57" t="s">
        <v>116</v>
      </c>
      <c r="E128" s="57" t="s">
        <v>117</v>
      </c>
      <c r="F128" s="57" t="s">
        <v>118</v>
      </c>
      <c r="G128" s="57" t="s">
        <v>119</v>
      </c>
      <c r="H128" s="57" t="s">
        <v>120</v>
      </c>
      <c r="I128" s="59" t="s">
        <v>121</v>
      </c>
      <c r="J128" s="60"/>
    </row>
    <row r="129" spans="1:12" ht="16.5" customHeight="1" x14ac:dyDescent="0.25">
      <c r="A129" s="156">
        <f>I55</f>
        <v>3317.043099</v>
      </c>
      <c r="B129" s="156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7"/>
      <c r="C130" s="157"/>
      <c r="D130" s="157"/>
      <c r="E130" s="157"/>
      <c r="F130" s="157"/>
      <c r="G130" s="157"/>
      <c r="H130" s="157"/>
      <c r="I130" s="157"/>
    </row>
    <row r="131" spans="1:12" ht="33.75" customHeight="1" x14ac:dyDescent="0.25">
      <c r="A131" s="22" t="s">
        <v>48</v>
      </c>
      <c r="B131" s="142" t="s">
        <v>122</v>
      </c>
      <c r="C131" s="142"/>
      <c r="D131" s="142"/>
      <c r="E131" s="142"/>
      <c r="F131" s="142"/>
      <c r="G131" s="14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43" t="s">
        <v>123</v>
      </c>
      <c r="C132" s="143"/>
      <c r="D132" s="143"/>
      <c r="E132" s="143"/>
      <c r="F132" s="143"/>
      <c r="G132" s="143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43" t="s">
        <v>124</v>
      </c>
      <c r="C133" s="143"/>
      <c r="D133" s="143"/>
      <c r="E133" s="143"/>
      <c r="F133" s="143"/>
      <c r="G133" s="143"/>
      <c r="H133" s="23">
        <f>I133/$I$142</f>
        <v>0</v>
      </c>
      <c r="I133" s="24">
        <v>0</v>
      </c>
    </row>
    <row r="134" spans="1:12" ht="33" customHeight="1" x14ac:dyDescent="0.25">
      <c r="A134" s="144" t="s">
        <v>190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61</v>
      </c>
      <c r="B136" s="142" t="s">
        <v>125</v>
      </c>
      <c r="C136" s="142"/>
      <c r="D136" s="142"/>
      <c r="E136" s="142"/>
      <c r="F136" s="142"/>
      <c r="G136" s="14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43" t="s">
        <v>125</v>
      </c>
      <c r="C137" s="143"/>
      <c r="D137" s="143"/>
      <c r="E137" s="143"/>
      <c r="F137" s="143"/>
      <c r="G137" s="143"/>
      <c r="H137" s="23">
        <f>I137/I142</f>
        <v>0</v>
      </c>
      <c r="I137" s="24">
        <v>0</v>
      </c>
    </row>
    <row r="138" spans="1:12" ht="34.15" customHeight="1" x14ac:dyDescent="0.25">
      <c r="A138" s="144" t="s">
        <v>189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8" t="s">
        <v>126</v>
      </c>
      <c r="B140" s="158"/>
      <c r="C140" s="158"/>
      <c r="D140" s="158"/>
      <c r="E140" s="158"/>
      <c r="F140" s="55">
        <v>0.18</v>
      </c>
      <c r="G140" s="56">
        <f>I142*F140</f>
        <v>1171.0690940266763</v>
      </c>
      <c r="H140" s="57" t="s">
        <v>113</v>
      </c>
      <c r="I140" s="58">
        <f>I96</f>
        <v>32.676000000000002</v>
      </c>
      <c r="L140" s="2"/>
    </row>
    <row r="141" spans="1:12" s="61" customFormat="1" ht="16.5" customHeight="1" x14ac:dyDescent="0.25">
      <c r="A141" s="155" t="s">
        <v>114</v>
      </c>
      <c r="B141" s="155"/>
      <c r="C141" s="57" t="s">
        <v>115</v>
      </c>
      <c r="D141" s="57" t="s">
        <v>116</v>
      </c>
      <c r="E141" s="57" t="s">
        <v>117</v>
      </c>
      <c r="F141" s="57" t="s">
        <v>118</v>
      </c>
      <c r="G141" s="57" t="s">
        <v>119</v>
      </c>
      <c r="H141" s="57" t="s">
        <v>120</v>
      </c>
      <c r="I141" s="59" t="s">
        <v>121</v>
      </c>
      <c r="J141" s="60"/>
      <c r="L141" s="60"/>
    </row>
    <row r="142" spans="1:12" ht="16.5" customHeight="1" x14ac:dyDescent="0.25">
      <c r="A142" s="156">
        <f>I55</f>
        <v>3317.043099</v>
      </c>
      <c r="B142" s="156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53" t="s">
        <v>127</v>
      </c>
      <c r="B144" s="153"/>
      <c r="C144" s="153"/>
      <c r="D144" s="153"/>
      <c r="E144" s="153"/>
      <c r="F144" s="153"/>
      <c r="G144" s="153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41" t="s">
        <v>128</v>
      </c>
      <c r="B146" s="141"/>
      <c r="C146" s="141"/>
      <c r="D146" s="141"/>
      <c r="E146" s="141"/>
      <c r="F146" s="141"/>
      <c r="G146" s="141"/>
      <c r="H146" s="141"/>
      <c r="I146" s="141"/>
    </row>
    <row r="147" spans="1:10" ht="33.75" customHeight="1" x14ac:dyDescent="0.25">
      <c r="A147" s="22" t="s">
        <v>36</v>
      </c>
      <c r="B147" s="142" t="s">
        <v>129</v>
      </c>
      <c r="C147" s="142"/>
      <c r="D147" s="142"/>
      <c r="E147" s="142"/>
      <c r="F147" s="142"/>
      <c r="G147" s="14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43" t="s">
        <v>130</v>
      </c>
      <c r="C148" s="143"/>
      <c r="D148" s="143"/>
      <c r="E148" s="143"/>
      <c r="F148" s="143"/>
      <c r="G148" s="143"/>
      <c r="H148" s="23">
        <f>I148/$I$113</f>
        <v>6.9259456579648373E-3</v>
      </c>
      <c r="I148" s="24">
        <f>($D$158/$E$160)*H158</f>
        <v>45.286095016713404</v>
      </c>
    </row>
    <row r="149" spans="1:10" ht="15" customHeight="1" x14ac:dyDescent="0.25">
      <c r="A149" s="14">
        <v>2</v>
      </c>
      <c r="B149" s="143" t="s">
        <v>131</v>
      </c>
      <c r="C149" s="143"/>
      <c r="D149" s="143"/>
      <c r="E149" s="143"/>
      <c r="F149" s="143"/>
      <c r="G149" s="143"/>
      <c r="H149" s="23">
        <f>I149/$I$113</f>
        <v>3.1965903036760786E-2</v>
      </c>
      <c r="I149" s="24">
        <f>($D$158/$E$160)*H159</f>
        <v>209.01274623098493</v>
      </c>
    </row>
    <row r="150" spans="1:10" ht="15" customHeight="1" x14ac:dyDescent="0.25">
      <c r="A150" s="14">
        <v>3</v>
      </c>
      <c r="B150" s="143" t="s">
        <v>14</v>
      </c>
      <c r="C150" s="143"/>
      <c r="D150" s="143"/>
      <c r="E150" s="143"/>
      <c r="F150" s="143"/>
      <c r="G150" s="143"/>
      <c r="H150" s="23">
        <f>I150/$I$113</f>
        <v>2.6638252530633996E-2</v>
      </c>
      <c r="I150" s="24">
        <f>($D$158/$E$160)*H160</f>
        <v>174.17728852582081</v>
      </c>
    </row>
    <row r="151" spans="1:10" ht="15" customHeight="1" x14ac:dyDescent="0.25">
      <c r="A151" s="14">
        <v>4</v>
      </c>
      <c r="B151" s="143" t="s">
        <v>132</v>
      </c>
      <c r="C151" s="143"/>
      <c r="D151" s="143"/>
      <c r="E151" s="143"/>
      <c r="F151" s="143"/>
      <c r="G151" s="143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43" t="s">
        <v>133</v>
      </c>
      <c r="C152" s="143"/>
      <c r="D152" s="143"/>
      <c r="E152" s="143"/>
      <c r="F152" s="143"/>
      <c r="G152" s="143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134</v>
      </c>
      <c r="B153" s="144"/>
      <c r="C153" s="144"/>
      <c r="D153" s="144"/>
      <c r="E153" s="144"/>
      <c r="F153" s="144"/>
      <c r="G153" s="144"/>
      <c r="H153" s="25">
        <f>H148+H149+H150+H151+H152</f>
        <v>6.5530101225359627E-2</v>
      </c>
      <c r="I153" s="26">
        <f>SUM(I148:I152)</f>
        <v>428.47612977351912</v>
      </c>
    </row>
    <row r="154" spans="1:10" ht="11.25" customHeight="1" x14ac:dyDescent="0.25">
      <c r="A154" s="29" t="s">
        <v>135</v>
      </c>
      <c r="B154" s="147" t="s">
        <v>136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137</v>
      </c>
      <c r="B155" s="159" t="s">
        <v>138</v>
      </c>
      <c r="C155" s="159"/>
      <c r="D155" s="159"/>
      <c r="E155" s="159"/>
      <c r="F155" s="159"/>
      <c r="G155" s="159"/>
      <c r="H155" s="159"/>
      <c r="I155" s="159"/>
    </row>
    <row r="156" spans="1:10" ht="13.5" customHeight="1" x14ac:dyDescent="0.25">
      <c r="A156" s="150" t="s">
        <v>139</v>
      </c>
      <c r="B156" s="150"/>
      <c r="C156" s="150"/>
      <c r="D156" s="150"/>
      <c r="E156" s="150"/>
      <c r="F156" s="150"/>
      <c r="G156" s="150"/>
      <c r="H156" s="150"/>
      <c r="I156" s="150"/>
    </row>
    <row r="157" spans="1:10" ht="13.5" customHeight="1" x14ac:dyDescent="0.25">
      <c r="A157" s="112" t="s">
        <v>140</v>
      </c>
      <c r="B157" s="112"/>
      <c r="C157" s="3" t="s">
        <v>141</v>
      </c>
      <c r="D157" s="140" t="s">
        <v>142</v>
      </c>
      <c r="E157" s="140"/>
      <c r="F157" s="3" t="s">
        <v>143</v>
      </c>
      <c r="G157" s="3" t="s">
        <v>144</v>
      </c>
      <c r="H157" s="160" t="s">
        <v>145</v>
      </c>
      <c r="I157" s="160"/>
    </row>
    <row r="158" spans="1:10" ht="13.5" customHeight="1" x14ac:dyDescent="0.25">
      <c r="A158" s="161">
        <f>I113</f>
        <v>6538.6154112593122</v>
      </c>
      <c r="B158" s="161"/>
      <c r="C158" s="24">
        <f>I144</f>
        <v>0</v>
      </c>
      <c r="D158" s="162">
        <f>A158+C158</f>
        <v>6538.6154112593122</v>
      </c>
      <c r="E158" s="162"/>
      <c r="F158" s="14" t="s">
        <v>130</v>
      </c>
      <c r="G158" s="43">
        <v>1.6500000000000001E-2</v>
      </c>
      <c r="H158" s="163">
        <v>6.4999999999999997E-3</v>
      </c>
      <c r="I158" s="163"/>
      <c r="J158" s="34"/>
    </row>
    <row r="159" spans="1:10" ht="13.5" customHeight="1" x14ac:dyDescent="0.25">
      <c r="A159" s="164" t="s">
        <v>146</v>
      </c>
      <c r="B159" s="164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131</v>
      </c>
      <c r="G159" s="43">
        <v>7.5999999999999998E-2</v>
      </c>
      <c r="H159" s="163">
        <v>0.03</v>
      </c>
      <c r="I159" s="163"/>
    </row>
    <row r="160" spans="1:10" ht="13.5" customHeight="1" x14ac:dyDescent="0.25">
      <c r="A160" s="165" t="s">
        <v>147</v>
      </c>
      <c r="B160" s="165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63">
        <f>I11</f>
        <v>2.5000000000000001E-2</v>
      </c>
      <c r="I160" s="163"/>
    </row>
    <row r="161" spans="1:10" ht="13.5" customHeight="1" x14ac:dyDescent="0.25">
      <c r="A161" s="165" t="s">
        <v>148</v>
      </c>
      <c r="B161" s="165"/>
      <c r="C161" s="14">
        <v>1</v>
      </c>
      <c r="D161" s="66">
        <v>0.09</v>
      </c>
      <c r="E161" s="67">
        <f>C161-D161</f>
        <v>0.91</v>
      </c>
      <c r="F161" s="14" t="s">
        <v>149</v>
      </c>
      <c r="G161" s="43">
        <v>0</v>
      </c>
      <c r="H161" s="163">
        <v>0</v>
      </c>
      <c r="I161" s="163"/>
    </row>
    <row r="162" spans="1:10" ht="13.5" customHeight="1" x14ac:dyDescent="0.25">
      <c r="A162" s="166" t="s">
        <v>150</v>
      </c>
      <c r="B162" s="166" t="s">
        <v>151</v>
      </c>
      <c r="C162" s="166"/>
      <c r="D162" s="166"/>
      <c r="E162" s="166"/>
      <c r="F162" s="12" t="s">
        <v>152</v>
      </c>
      <c r="G162" s="43">
        <v>0</v>
      </c>
      <c r="H162" s="163">
        <v>0</v>
      </c>
      <c r="I162" s="163"/>
    </row>
    <row r="163" spans="1:10" ht="18" customHeight="1" x14ac:dyDescent="0.25">
      <c r="A163" s="166"/>
      <c r="B163" s="166"/>
      <c r="C163" s="166"/>
      <c r="D163" s="166"/>
      <c r="E163" s="166"/>
      <c r="F163" s="3" t="s">
        <v>153</v>
      </c>
      <c r="G163" s="68">
        <f>SUM(G158:G162)</f>
        <v>0.11749999999999999</v>
      </c>
      <c r="H163" s="167">
        <f>SUM(H158:I162)</f>
        <v>6.1499999999999999E-2</v>
      </c>
      <c r="I163" s="167"/>
    </row>
    <row r="164" spans="1:10" ht="59.25" customHeight="1" x14ac:dyDescent="0.25">
      <c r="A164" s="168" t="s">
        <v>154</v>
      </c>
      <c r="B164" s="168"/>
      <c r="C164" s="168"/>
      <c r="D164" s="168"/>
      <c r="E164" s="168"/>
      <c r="F164" s="168"/>
      <c r="G164" s="168"/>
      <c r="H164" s="168"/>
      <c r="I164" s="168"/>
    </row>
    <row r="165" spans="1:10" ht="13.5" customHeight="1" x14ac:dyDescent="0.25">
      <c r="A165" s="29" t="s">
        <v>155</v>
      </c>
      <c r="B165" s="159" t="s">
        <v>156</v>
      </c>
      <c r="C165" s="159"/>
      <c r="D165" s="159"/>
      <c r="E165" s="159"/>
      <c r="F165" s="159"/>
      <c r="G165" s="159"/>
      <c r="H165" s="159"/>
      <c r="I165" s="159"/>
    </row>
    <row r="166" spans="1:10" ht="4.5" customHeight="1" x14ac:dyDescent="0.25">
      <c r="A166" s="69"/>
      <c r="B166" s="169"/>
      <c r="C166" s="169"/>
      <c r="D166" s="169"/>
      <c r="E166" s="169"/>
      <c r="F166" s="169"/>
      <c r="G166" s="169"/>
      <c r="H166" s="169"/>
      <c r="I166" s="169"/>
    </row>
    <row r="167" spans="1:10" ht="12" customHeight="1" x14ac:dyDescent="0.25">
      <c r="A167" s="153" t="s">
        <v>157</v>
      </c>
      <c r="B167" s="153"/>
      <c r="C167" s="153"/>
      <c r="D167" s="153"/>
      <c r="E167" s="153"/>
      <c r="F167" s="153"/>
      <c r="G167" s="153"/>
      <c r="H167" s="47">
        <f>H153</f>
        <v>6.5530101225359627E-2</v>
      </c>
      <c r="I167" s="48">
        <f>I153</f>
        <v>428.47612977351912</v>
      </c>
    </row>
    <row r="168" spans="1:10" ht="4.5" customHeight="1" x14ac:dyDescent="0.25"/>
    <row r="169" spans="1:10" ht="11.25" customHeight="1" x14ac:dyDescent="0.25">
      <c r="A169" s="170" t="s">
        <v>158</v>
      </c>
      <c r="B169" s="170"/>
      <c r="C169" s="170"/>
      <c r="D169" s="170"/>
      <c r="E169" s="170"/>
      <c r="F169" s="170"/>
      <c r="G169" s="170"/>
      <c r="H169" s="170"/>
      <c r="I169" s="170"/>
    </row>
    <row r="170" spans="1:10" ht="11.25" customHeight="1" x14ac:dyDescent="0.25">
      <c r="A170" s="141" t="s">
        <v>35</v>
      </c>
      <c r="B170" s="141"/>
      <c r="C170" s="141"/>
      <c r="D170" s="141"/>
      <c r="E170" s="141"/>
      <c r="F170" s="141"/>
      <c r="G170" s="141"/>
      <c r="H170" s="141"/>
      <c r="I170" s="141"/>
    </row>
    <row r="171" spans="1:10" ht="15" customHeight="1" x14ac:dyDescent="0.25">
      <c r="A171" s="14">
        <v>1</v>
      </c>
      <c r="B171" s="143" t="s">
        <v>159</v>
      </c>
      <c r="C171" s="143"/>
      <c r="D171" s="143"/>
      <c r="E171" s="143"/>
      <c r="F171" s="143"/>
      <c r="G171" s="143"/>
      <c r="H171" s="23">
        <f>I171/$G$194</f>
        <v>0.47610155248631442</v>
      </c>
      <c r="I171" s="70">
        <f>I55</f>
        <v>3317.043099</v>
      </c>
    </row>
    <row r="172" spans="1:10" ht="15" customHeight="1" x14ac:dyDescent="0.25">
      <c r="A172" s="14">
        <v>2</v>
      </c>
      <c r="B172" s="143" t="s">
        <v>160</v>
      </c>
      <c r="C172" s="143"/>
      <c r="D172" s="143"/>
      <c r="E172" s="143"/>
      <c r="F172" s="143"/>
      <c r="G172" s="143"/>
      <c r="H172" s="23">
        <f t="shared" ref="H172:H173" si="7">I172/$G$194</f>
        <v>0.37513089886455914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43" t="s">
        <v>161</v>
      </c>
      <c r="C173" s="143"/>
      <c r="D173" s="143"/>
      <c r="E173" s="143"/>
      <c r="F173" s="143"/>
      <c r="G173" s="143"/>
      <c r="H173" s="23">
        <f t="shared" si="7"/>
        <v>8.7267548649126447E-2</v>
      </c>
      <c r="I173" s="70">
        <f>I99</f>
        <v>608.00099999999998</v>
      </c>
    </row>
    <row r="174" spans="1:10" s="28" customFormat="1" ht="15" customHeight="1" x14ac:dyDescent="0.25">
      <c r="A174" s="153" t="s">
        <v>162</v>
      </c>
      <c r="B174" s="153"/>
      <c r="C174" s="153"/>
      <c r="D174" s="153"/>
      <c r="E174" s="153"/>
      <c r="F174" s="153"/>
      <c r="G174" s="153"/>
      <c r="H174" s="47">
        <f>H171+H172+H173</f>
        <v>0.9385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41" t="s">
        <v>105</v>
      </c>
      <c r="B176" s="141"/>
      <c r="C176" s="141"/>
      <c r="D176" s="141"/>
      <c r="E176" s="141"/>
      <c r="F176" s="141"/>
      <c r="G176" s="141"/>
      <c r="H176" s="141"/>
      <c r="I176" s="141"/>
    </row>
    <row r="177" spans="1:11" ht="15" customHeight="1" x14ac:dyDescent="0.25">
      <c r="A177" s="14">
        <v>1</v>
      </c>
      <c r="B177" s="143" t="s">
        <v>163</v>
      </c>
      <c r="C177" s="143"/>
      <c r="D177" s="143"/>
      <c r="E177" s="143"/>
      <c r="F177" s="143"/>
      <c r="G177" s="143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43" t="s">
        <v>164</v>
      </c>
      <c r="C178" s="143"/>
      <c r="D178" s="143"/>
      <c r="E178" s="143"/>
      <c r="F178" s="143"/>
      <c r="G178" s="143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43" t="s">
        <v>165</v>
      </c>
      <c r="C179" s="143"/>
      <c r="D179" s="143"/>
      <c r="E179" s="143"/>
      <c r="F179" s="143"/>
      <c r="G179" s="143"/>
      <c r="H179" s="23">
        <f t="shared" si="8"/>
        <v>0</v>
      </c>
      <c r="I179" s="24">
        <f>I138</f>
        <v>0</v>
      </c>
    </row>
    <row r="180" spans="1:11" ht="15" customHeight="1" x14ac:dyDescent="0.25">
      <c r="A180" s="153" t="s">
        <v>166</v>
      </c>
      <c r="B180" s="153"/>
      <c r="C180" s="153"/>
      <c r="D180" s="153"/>
      <c r="E180" s="153"/>
      <c r="F180" s="153"/>
      <c r="G180" s="153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41" t="s">
        <v>128</v>
      </c>
      <c r="B182" s="141"/>
      <c r="C182" s="141"/>
      <c r="D182" s="141"/>
      <c r="E182" s="141"/>
      <c r="F182" s="141"/>
      <c r="G182" s="141"/>
      <c r="H182" s="141"/>
      <c r="I182" s="141"/>
    </row>
    <row r="183" spans="1:11" ht="15" customHeight="1" x14ac:dyDescent="0.25">
      <c r="A183" s="14">
        <v>1</v>
      </c>
      <c r="B183" s="143" t="s">
        <v>167</v>
      </c>
      <c r="C183" s="143"/>
      <c r="D183" s="143"/>
      <c r="E183" s="143"/>
      <c r="F183" s="143"/>
      <c r="G183" s="143"/>
      <c r="H183" s="23">
        <f>I183/$G$194</f>
        <v>6.1499999999999999E-2</v>
      </c>
      <c r="I183" s="24">
        <f>I153</f>
        <v>428.47612977351912</v>
      </c>
    </row>
    <row r="184" spans="1:11" ht="15" customHeight="1" x14ac:dyDescent="0.25">
      <c r="A184" s="153" t="s">
        <v>168</v>
      </c>
      <c r="B184" s="153"/>
      <c r="C184" s="153"/>
      <c r="D184" s="153"/>
      <c r="E184" s="153"/>
      <c r="F184" s="153"/>
      <c r="G184" s="153"/>
      <c r="H184" s="47">
        <f>H183</f>
        <v>6.1499999999999999E-2</v>
      </c>
      <c r="I184" s="48">
        <f>I153</f>
        <v>428.47612977351912</v>
      </c>
      <c r="K184" s="41"/>
    </row>
    <row r="185" spans="1:11" ht="4.5" customHeight="1" x14ac:dyDescent="0.25"/>
    <row r="186" spans="1:11" ht="11.25" customHeight="1" x14ac:dyDescent="0.25">
      <c r="A186" s="178" t="s">
        <v>198</v>
      </c>
      <c r="B186" s="178"/>
      <c r="C186" s="178"/>
      <c r="D186" s="178"/>
      <c r="E186" s="178"/>
      <c r="F186" s="178"/>
      <c r="G186" s="178"/>
      <c r="H186" s="178"/>
      <c r="I186" s="178"/>
    </row>
    <row r="187" spans="1:11" ht="4.9000000000000004" customHeight="1" x14ac:dyDescent="0.25">
      <c r="A187" s="171"/>
      <c r="B187" s="171"/>
      <c r="C187" s="171"/>
      <c r="D187" s="171"/>
      <c r="E187" s="171"/>
      <c r="F187" s="171"/>
      <c r="G187" s="171"/>
      <c r="H187" s="171"/>
      <c r="I187" s="171"/>
    </row>
    <row r="188" spans="1:11" ht="22.5" customHeight="1" x14ac:dyDescent="0.25">
      <c r="A188" s="182" t="s">
        <v>202</v>
      </c>
      <c r="B188" s="183"/>
      <c r="C188" s="183"/>
      <c r="D188" s="183"/>
      <c r="E188" s="183"/>
      <c r="F188" s="183"/>
      <c r="G188" s="183"/>
      <c r="H188" s="184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78" t="s">
        <v>199</v>
      </c>
      <c r="B190" s="178"/>
      <c r="C190" s="178"/>
      <c r="D190" s="178"/>
      <c r="E190" s="178"/>
      <c r="F190" s="178"/>
      <c r="G190" s="179" t="s">
        <v>201</v>
      </c>
      <c r="H190" s="180"/>
      <c r="I190" s="181"/>
    </row>
    <row r="191" spans="1:11" ht="11.25" customHeight="1" x14ac:dyDescent="0.25">
      <c r="A191" s="178"/>
      <c r="B191" s="178"/>
      <c r="C191" s="178"/>
      <c r="D191" s="178"/>
      <c r="E191" s="178"/>
      <c r="F191" s="178"/>
      <c r="G191" s="88"/>
      <c r="H191" s="89"/>
      <c r="I191" s="89">
        <f>((H70+H76+H77+H82+H83+H84)+((H70+H76+H77+H82+H83+H84)*H66))*I55*H194</f>
        <v>2554.2706752343543</v>
      </c>
    </row>
    <row r="192" spans="1:11" ht="4.9000000000000004" customHeight="1" x14ac:dyDescent="0.25">
      <c r="A192" s="171"/>
      <c r="B192" s="171"/>
      <c r="C192" s="171"/>
      <c r="D192" s="171"/>
      <c r="E192" s="171"/>
      <c r="F192" s="171"/>
      <c r="G192" s="171"/>
      <c r="H192" s="171"/>
      <c r="I192" s="171"/>
    </row>
    <row r="193" spans="1:9" ht="35.450000000000003" customHeight="1" x14ac:dyDescent="0.25">
      <c r="A193" s="172" t="s">
        <v>200</v>
      </c>
      <c r="B193" s="173"/>
      <c r="C193" s="173"/>
      <c r="D193" s="173"/>
      <c r="E193" s="173"/>
      <c r="F193" s="174"/>
      <c r="G193" s="84" t="s">
        <v>169</v>
      </c>
      <c r="H193" s="84" t="s">
        <v>170</v>
      </c>
      <c r="I193" s="84" t="s">
        <v>171</v>
      </c>
    </row>
    <row r="194" spans="1:9" ht="14.45" customHeight="1" x14ac:dyDescent="0.25">
      <c r="A194" s="175"/>
      <c r="B194" s="176"/>
      <c r="C194" s="176"/>
      <c r="D194" s="176"/>
      <c r="E194" s="176"/>
      <c r="F194" s="177"/>
      <c r="G194" s="85">
        <f>I174+I180+I184</f>
        <v>6967.0915410328316</v>
      </c>
      <c r="H194" s="86">
        <f>IF(D6="12x36",2,1)</f>
        <v>2</v>
      </c>
      <c r="I194" s="87">
        <f>G194*H194</f>
        <v>13934.183082065663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zoomScaleNormal="100" workbookViewId="0">
      <selection activeCell="B24" sqref="B24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192" t="s">
        <v>220</v>
      </c>
      <c r="B1" s="193"/>
      <c r="C1" s="193"/>
      <c r="D1" s="194"/>
    </row>
    <row r="2" spans="1:4" ht="28.15" customHeight="1" x14ac:dyDescent="0.25">
      <c r="A2" s="185" t="s">
        <v>221</v>
      </c>
      <c r="B2" s="186"/>
      <c r="C2" s="186"/>
      <c r="D2" s="187"/>
    </row>
    <row r="3" spans="1:4" ht="30" x14ac:dyDescent="0.25">
      <c r="A3" s="92" t="s">
        <v>222</v>
      </c>
      <c r="B3" s="92" t="s">
        <v>207</v>
      </c>
      <c r="C3" s="92" t="s">
        <v>208</v>
      </c>
      <c r="D3" s="92" t="s">
        <v>209</v>
      </c>
    </row>
    <row r="4" spans="1:4" x14ac:dyDescent="0.25">
      <c r="A4" s="93"/>
      <c r="B4" s="94"/>
      <c r="C4" s="95"/>
      <c r="D4" s="95"/>
    </row>
    <row r="5" spans="1:4" x14ac:dyDescent="0.25">
      <c r="A5" s="96"/>
      <c r="B5" s="97"/>
      <c r="C5" s="98"/>
      <c r="D5" s="98"/>
    </row>
    <row r="6" spans="1:4" x14ac:dyDescent="0.25">
      <c r="A6" s="93"/>
      <c r="B6" s="94"/>
      <c r="C6" s="95"/>
      <c r="D6" s="95"/>
    </row>
    <row r="7" spans="1:4" x14ac:dyDescent="0.25">
      <c r="A7" s="93"/>
      <c r="B7" s="94"/>
      <c r="C7" s="95"/>
      <c r="D7" s="95"/>
    </row>
    <row r="8" spans="1:4" x14ac:dyDescent="0.25">
      <c r="A8" s="93"/>
      <c r="B8" s="94"/>
      <c r="C8" s="95"/>
      <c r="D8" s="95"/>
    </row>
    <row r="9" spans="1:4" x14ac:dyDescent="0.25">
      <c r="A9" s="93"/>
      <c r="B9" s="94"/>
      <c r="C9" s="95"/>
      <c r="D9" s="95"/>
    </row>
    <row r="10" spans="1:4" x14ac:dyDescent="0.25">
      <c r="A10" s="93"/>
      <c r="B10" s="94"/>
      <c r="C10" s="95"/>
      <c r="D10" s="95"/>
    </row>
    <row r="11" spans="1:4" x14ac:dyDescent="0.25">
      <c r="A11" s="93"/>
      <c r="B11" s="94"/>
      <c r="C11" s="95"/>
      <c r="D11" s="95"/>
    </row>
    <row r="12" spans="1:4" x14ac:dyDescent="0.25">
      <c r="A12" s="93"/>
      <c r="B12" s="94"/>
      <c r="C12" s="95"/>
      <c r="D12" s="95"/>
    </row>
    <row r="13" spans="1:4" x14ac:dyDescent="0.25">
      <c r="A13" s="93"/>
      <c r="B13" s="94"/>
      <c r="C13" s="95"/>
      <c r="D13" s="95"/>
    </row>
    <row r="14" spans="1:4" x14ac:dyDescent="0.25">
      <c r="A14" s="93"/>
      <c r="B14" s="94"/>
      <c r="C14" s="95"/>
      <c r="D14" s="95"/>
    </row>
    <row r="15" spans="1:4" x14ac:dyDescent="0.25">
      <c r="A15" s="93"/>
      <c r="B15" s="94"/>
      <c r="C15" s="95"/>
      <c r="D15" s="95"/>
    </row>
    <row r="16" spans="1:4" x14ac:dyDescent="0.25">
      <c r="A16" s="93"/>
      <c r="B16" s="94"/>
      <c r="C16" s="95"/>
      <c r="D16" s="95"/>
    </row>
    <row r="17" spans="1:4" x14ac:dyDescent="0.25">
      <c r="A17" s="93"/>
      <c r="B17" s="94"/>
      <c r="C17" s="95"/>
      <c r="D17" s="95"/>
    </row>
    <row r="18" spans="1:4" x14ac:dyDescent="0.25">
      <c r="A18" s="93"/>
      <c r="B18" s="94"/>
      <c r="C18" s="95"/>
      <c r="D18" s="95"/>
    </row>
    <row r="19" spans="1:4" x14ac:dyDescent="0.25">
      <c r="A19" s="93"/>
      <c r="B19" s="94"/>
      <c r="C19" s="95"/>
      <c r="D19" s="95"/>
    </row>
    <row r="20" spans="1:4" x14ac:dyDescent="0.25">
      <c r="A20" s="93"/>
      <c r="B20" s="94"/>
      <c r="C20" s="95"/>
      <c r="D20" s="95"/>
    </row>
    <row r="21" spans="1:4" x14ac:dyDescent="0.25">
      <c r="A21" s="93"/>
      <c r="B21" s="94"/>
      <c r="C21" s="95"/>
      <c r="D21" s="95"/>
    </row>
    <row r="22" spans="1:4" x14ac:dyDescent="0.25">
      <c r="A22" s="93"/>
      <c r="B22" s="94"/>
      <c r="C22" s="95"/>
      <c r="D22" s="95"/>
    </row>
    <row r="23" spans="1:4" x14ac:dyDescent="0.25">
      <c r="A23" s="93"/>
      <c r="B23" s="94"/>
      <c r="C23" s="95"/>
      <c r="D23" s="95"/>
    </row>
    <row r="24" spans="1:4" x14ac:dyDescent="0.25">
      <c r="A24" s="93"/>
      <c r="B24" s="94"/>
      <c r="C24" s="95"/>
      <c r="D24" s="95"/>
    </row>
    <row r="25" spans="1:4" x14ac:dyDescent="0.25">
      <c r="A25" s="93"/>
      <c r="B25" s="94"/>
      <c r="C25" s="95"/>
      <c r="D25" s="95"/>
    </row>
    <row r="26" spans="1:4" x14ac:dyDescent="0.25">
      <c r="A26" s="93"/>
      <c r="B26" s="94"/>
      <c r="C26" s="95"/>
      <c r="D26" s="95"/>
    </row>
    <row r="27" spans="1:4" x14ac:dyDescent="0.25">
      <c r="A27" s="93"/>
      <c r="B27" s="94"/>
      <c r="C27" s="95"/>
      <c r="D27" s="95"/>
    </row>
    <row r="28" spans="1:4" x14ac:dyDescent="0.25">
      <c r="A28" s="93"/>
      <c r="B28" s="94"/>
      <c r="C28" s="95"/>
      <c r="D28" s="95"/>
    </row>
    <row r="29" spans="1:4" x14ac:dyDescent="0.25">
      <c r="A29" s="93"/>
      <c r="B29" s="94"/>
      <c r="C29" s="95"/>
      <c r="D29" s="95"/>
    </row>
    <row r="30" spans="1:4" x14ac:dyDescent="0.25">
      <c r="A30" s="93"/>
      <c r="B30" s="94"/>
      <c r="C30" s="95"/>
      <c r="D30" s="95"/>
    </row>
    <row r="31" spans="1:4" x14ac:dyDescent="0.25">
      <c r="A31" s="93"/>
      <c r="B31" s="94"/>
      <c r="C31" s="95"/>
      <c r="D31" s="95"/>
    </row>
    <row r="32" spans="1:4" x14ac:dyDescent="0.25">
      <c r="A32" s="93"/>
      <c r="B32" s="94"/>
      <c r="C32" s="95"/>
      <c r="D32" s="95"/>
    </row>
    <row r="33" spans="1:4" x14ac:dyDescent="0.25">
      <c r="A33" s="93"/>
      <c r="B33" s="94"/>
      <c r="C33" s="95"/>
      <c r="D33" s="99"/>
    </row>
    <row r="34" spans="1:4" ht="6" customHeight="1" x14ac:dyDescent="0.25">
      <c r="A34" s="188"/>
      <c r="B34" s="189"/>
      <c r="C34" s="189"/>
      <c r="D34" s="189"/>
    </row>
    <row r="35" spans="1:4" ht="27.75" customHeight="1" x14ac:dyDescent="0.25">
      <c r="A35" s="190" t="s">
        <v>210</v>
      </c>
      <c r="B35" s="191"/>
      <c r="C35" s="191"/>
      <c r="D35" s="100">
        <f>SUM(D3:D33)</f>
        <v>0</v>
      </c>
    </row>
    <row r="36" spans="1:4" ht="6.75" customHeight="1" x14ac:dyDescent="0.25">
      <c r="A36" s="188"/>
      <c r="B36" s="189"/>
      <c r="C36" s="189"/>
      <c r="D36" s="189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view="pageBreakPreview" zoomScaleNormal="100" workbookViewId="0">
      <selection activeCell="B12" sqref="B12"/>
    </sheetView>
  </sheetViews>
  <sheetFormatPr defaultColWidth="8.42578125" defaultRowHeight="15" x14ac:dyDescent="0.25"/>
  <cols>
    <col min="1" max="1" width="29" style="74" bestFit="1" customWidth="1"/>
    <col min="2" max="2" width="20" style="74" customWidth="1"/>
    <col min="3" max="3" width="12.7109375" style="74" customWidth="1"/>
    <col min="4" max="4" width="22.7109375" style="74" bestFit="1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6" t="s">
        <v>183</v>
      </c>
      <c r="B1" s="76" t="s">
        <v>184</v>
      </c>
      <c r="C1" s="77" t="s">
        <v>185</v>
      </c>
      <c r="D1" s="77" t="s">
        <v>186</v>
      </c>
      <c r="E1" s="78" t="s">
        <v>187</v>
      </c>
      <c r="F1" s="78" t="s">
        <v>211</v>
      </c>
      <c r="G1" s="78" t="s">
        <v>212</v>
      </c>
      <c r="H1" s="79" t="s">
        <v>213</v>
      </c>
      <c r="I1" s="80" t="s">
        <v>214</v>
      </c>
      <c r="J1" s="80" t="s">
        <v>197</v>
      </c>
      <c r="K1" s="79" t="s">
        <v>219</v>
      </c>
    </row>
    <row r="2" spans="1:11" x14ac:dyDescent="0.25">
      <c r="A2" s="75" t="s">
        <v>229</v>
      </c>
      <c r="B2" s="75" t="s">
        <v>227</v>
      </c>
      <c r="C2" s="81" t="s">
        <v>225</v>
      </c>
      <c r="D2" s="81" t="s">
        <v>228</v>
      </c>
      <c r="E2" s="82">
        <v>3</v>
      </c>
      <c r="F2" s="101">
        <f t="shared" ref="F2" ca="1" si="0">OFFSET(INDIRECT(SUBSTITUTE(_xlfn.FORMULATEXT(J2),"=","")), -6, 0)</f>
        <v>0</v>
      </c>
      <c r="G2" s="102">
        <f t="shared" ref="G2" ca="1" si="1">F2*E2</f>
        <v>0</v>
      </c>
      <c r="H2" s="103">
        <f t="shared" ref="H2" ca="1" si="2">OFFSET(INDIRECT(SUBSTITUTE(_xlfn.FORMULATEXT(J2),"=","")), -3, 0)</f>
        <v>2554.2706752343543</v>
      </c>
      <c r="I2" s="103">
        <f ca="1">H2*E2</f>
        <v>7662.8120257030623</v>
      </c>
      <c r="J2" s="104">
        <f>'Vigilante Notuno POA'!I194</f>
        <v>13934.183082065663</v>
      </c>
      <c r="K2" s="104">
        <f t="shared" ref="K2" si="3">E2*J2</f>
        <v>41802.549246196992</v>
      </c>
    </row>
    <row r="3" spans="1:11" ht="6" customHeight="1" x14ac:dyDescent="0.25">
      <c r="A3" s="188"/>
      <c r="B3" s="189"/>
      <c r="C3" s="189"/>
      <c r="D3" s="189"/>
      <c r="E3" s="189"/>
      <c r="F3" s="189"/>
      <c r="G3" s="189"/>
      <c r="H3" s="189"/>
      <c r="I3" s="189"/>
      <c r="J3" s="189"/>
      <c r="K3" s="195"/>
    </row>
    <row r="4" spans="1:11" ht="78" customHeight="1" x14ac:dyDescent="0.25">
      <c r="A4" s="199" t="s">
        <v>216</v>
      </c>
      <c r="B4" s="200"/>
      <c r="C4" s="200"/>
      <c r="D4" s="201"/>
      <c r="E4" s="111">
        <f>SUM(E2:E2)</f>
        <v>3</v>
      </c>
      <c r="F4" s="105" t="s">
        <v>210</v>
      </c>
      <c r="G4" s="106">
        <f ca="1">SUM(G2:G2)</f>
        <v>0</v>
      </c>
      <c r="H4" s="107" t="s">
        <v>218</v>
      </c>
      <c r="I4" s="108">
        <f ca="1">SUM(I2:I2)</f>
        <v>7662.8120257030623</v>
      </c>
      <c r="J4" s="109" t="s">
        <v>215</v>
      </c>
      <c r="K4" s="110">
        <f ca="1">I4/K6</f>
        <v>0.18330968239694595</v>
      </c>
    </row>
    <row r="5" spans="1:11" ht="6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8"/>
    </row>
    <row r="6" spans="1:11" ht="26.45" customHeight="1" x14ac:dyDescent="0.25">
      <c r="A6" s="199" t="s">
        <v>217</v>
      </c>
      <c r="B6" s="200"/>
      <c r="C6" s="200"/>
      <c r="D6" s="200"/>
      <c r="E6" s="200"/>
      <c r="F6" s="200"/>
      <c r="G6" s="200"/>
      <c r="H6" s="200"/>
      <c r="I6" s="200"/>
      <c r="J6" s="201"/>
      <c r="K6" s="83">
        <f>SUM(K2:K2)</f>
        <v>41802.549246196992</v>
      </c>
    </row>
    <row r="7" spans="1:11" ht="6" customHeight="1" x14ac:dyDescent="0.25">
      <c r="A7" s="188"/>
      <c r="B7" s="189"/>
      <c r="C7" s="189"/>
      <c r="D7" s="189"/>
      <c r="E7" s="189"/>
      <c r="F7" s="189"/>
      <c r="G7" s="189"/>
      <c r="H7" s="189"/>
      <c r="I7" s="189"/>
      <c r="J7" s="189"/>
      <c r="K7" s="195"/>
    </row>
  </sheetData>
  <mergeCells count="5">
    <mergeCell ref="A7:K7"/>
    <mergeCell ref="A3:K3"/>
    <mergeCell ref="A5:K5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Vigilante Notuno POA</vt:lpstr>
      <vt:lpstr>Materiais Equipamentos</vt:lpstr>
      <vt:lpstr>Resumo</vt:lpstr>
      <vt:lpstr>'Vigilante Notuno POA'!Area_de_impressao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1</cp:revision>
  <cp:lastPrinted>2026-05-13T18:03:10Z</cp:lastPrinted>
  <dcterms:created xsi:type="dcterms:W3CDTF">2019-04-12T20:03:09Z</dcterms:created>
  <dcterms:modified xsi:type="dcterms:W3CDTF">2026-07-23T19:19:26Z</dcterms:modified>
  <dc:language>pt-BR</dc:language>
</cp:coreProperties>
</file>