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Z:\GT-PREGOEIROS\PASTA NOME PREGOEIROS\CLAUDIA\CLAUDIA\2026\PE 9229 2026\"/>
    </mc:Choice>
  </mc:AlternateContent>
  <xr:revisionPtr revIDLastSave="0" documentId="13_ncr:1_{A770EFC2-CC50-48E9-A013-71DEDFB859AD}" xr6:coauthVersionLast="47" xr6:coauthVersionMax="47" xr10:uidLastSave="{00000000-0000-0000-0000-000000000000}"/>
  <bookViews>
    <workbookView xWindow="-108" yWindow="-108" windowWidth="23256" windowHeight="13896" tabRatio="782" xr2:uid="{00000000-000D-0000-FFFF-FFFF00000000}"/>
  </bookViews>
  <sheets>
    <sheet name="Recepcionista" sheetId="11" r:id="rId1"/>
    <sheet name="Copeira" sheetId="13" r:id="rId2"/>
    <sheet name="Eletricista" sheetId="14" r:id="rId3"/>
    <sheet name="Oficial de Manutenção" sheetId="15" r:id="rId4"/>
    <sheet name="Auxiliar de TI" sheetId="16" r:id="rId5"/>
    <sheet name="Auxiliar de Limpeza" sheetId="17" r:id="rId6"/>
    <sheet name="Jardineiro" sheetId="18" r:id="rId7"/>
    <sheet name="Aux. De Serviços Gerais" sheetId="20" r:id="rId8"/>
    <sheet name="Aux. Administrativo" sheetId="19" r:id="rId9"/>
    <sheet name="Materiais Equipamentos" sheetId="12" r:id="rId10"/>
    <sheet name="Resumo" sheetId="3" r:id="rId11"/>
  </sheets>
  <externalReferences>
    <externalReference r:id="rId12"/>
    <externalReference r:id="rId13"/>
  </externalReferences>
  <definedNames>
    <definedName name="_xlnm.Print_Area" localSheetId="7">'Aux. De Serviços Gerais'!$A$1:$I$196</definedName>
    <definedName name="_xlnm.Print_Area" localSheetId="0">Recepcionista!$A$1:$I$196</definedName>
    <definedName name="Auxiliar" localSheetId="9">#REF!</definedName>
    <definedName name="Auxiliar" localSheetId="0">#REF!</definedName>
    <definedName name="Auxiliar">#REF!</definedName>
    <definedName name="CUSTO_VALE_TRANSPORTE" localSheetId="9">#REF!</definedName>
    <definedName name="CUSTO_VALE_TRANSPORTE" localSheetId="0">#REF!</definedName>
    <definedName name="CUSTO_VALE_TRANSPORTE">#REF!</definedName>
    <definedName name="ecwece4c" localSheetId="9">#REF!</definedName>
    <definedName name="ecwece4c" localSheetId="0">#REF!</definedName>
    <definedName name="ecwece4c">#REF!</definedName>
    <definedName name="MOMB4">'[1]SERVENTE MANUTENCAO'!$I$144</definedName>
    <definedName name="MONA1" localSheetId="9">#REF!</definedName>
    <definedName name="MONA1" localSheetId="0">#REF!</definedName>
    <definedName name="MONA1">#REF!</definedName>
    <definedName name="MONA2" localSheetId="9">#REF!</definedName>
    <definedName name="MONA2" localSheetId="0">#REF!</definedName>
    <definedName name="MONA2">#REF!</definedName>
    <definedName name="MONA3">[2]HIDRAULICO!$I$138</definedName>
    <definedName name="MONA4">'[2]SERVENTE (AUX PRODUCAO)'!$I$138</definedName>
    <definedName name="MONA5" localSheetId="9">#REF!</definedName>
    <definedName name="MONA5" localSheetId="0">#REF!</definedName>
    <definedName name="MONA5">#REF!</definedName>
    <definedName name="MONA6" localSheetId="9">#REF!</definedName>
    <definedName name="MONA6" localSheetId="0">#REF!</definedName>
    <definedName name="MONA6">#REF!</definedName>
    <definedName name="MONA7" localSheetId="9">#REF!</definedName>
    <definedName name="MONA7" localSheetId="0">#REF!</definedName>
    <definedName name="MONA7">#REF!</definedName>
    <definedName name="MONA8">[2]MECANICO_REFRIGERACAO!$I$138</definedName>
    <definedName name="MONB1" localSheetId="9">#REF!</definedName>
    <definedName name="MONB1" localSheetId="0">#REF!</definedName>
    <definedName name="MONB1">#REF!</definedName>
    <definedName name="MONB2" localSheetId="9">#REF!</definedName>
    <definedName name="MONB2" localSheetId="0">#REF!</definedName>
    <definedName name="MONB2">#REF!</definedName>
    <definedName name="MONB3">[2]HIDRAULICO!$I$144</definedName>
    <definedName name="MONB4">'[2]SERVENTE (AUX PRODUCAO)'!$I$144</definedName>
    <definedName name="MONB5" localSheetId="9">#REF!</definedName>
    <definedName name="MONB5" localSheetId="0">#REF!</definedName>
    <definedName name="MONB5">#REF!</definedName>
    <definedName name="MONB6" localSheetId="9">#REF!</definedName>
    <definedName name="MONB6" localSheetId="0">#REF!</definedName>
    <definedName name="MONB6">#REF!</definedName>
    <definedName name="MONB7" localSheetId="9">#REF!</definedName>
    <definedName name="MONB7" localSheetId="0">#REF!</definedName>
    <definedName name="MONB7">#REF!</definedName>
    <definedName name="MONB8">[2]MECANICO_REFRIGERACAO!$I$144</definedName>
    <definedName name="MONC1" localSheetId="9">#REF!</definedName>
    <definedName name="MONC1" localSheetId="0">#REF!</definedName>
    <definedName name="MONC1">#REF!</definedName>
    <definedName name="MONC2" localSheetId="9">#REF!</definedName>
    <definedName name="MONC2" localSheetId="0">#REF!</definedName>
    <definedName name="MONC2">#REF!</definedName>
    <definedName name="MONC3">[2]HIDRAULICO!$I$148</definedName>
    <definedName name="MONC4">'[2]SERVENTE (AUX PRODUCAO)'!$I$148</definedName>
    <definedName name="MONC5" localSheetId="9">#REF!</definedName>
    <definedName name="MONC5" localSheetId="0">#REF!</definedName>
    <definedName name="MONC5">#REF!</definedName>
    <definedName name="MONC6" localSheetId="9">#REF!</definedName>
    <definedName name="MONC6" localSheetId="0">#REF!</definedName>
    <definedName name="MONC6">#REF!</definedName>
    <definedName name="MONC7" localSheetId="9">#REF!</definedName>
    <definedName name="MONC7" localSheetId="0">#REF!</definedName>
    <definedName name="MONC7">#REF!</definedName>
    <definedName name="MONC8">[2]MECANICO_REFRIGERACAO!$I$148</definedName>
    <definedName name="mont" localSheetId="9">#REF!</definedName>
    <definedName name="mont" localSheetId="0">#REF!</definedName>
    <definedName name="mont">#REF!</definedName>
    <definedName name="MONTANTEA" localSheetId="9">#REF!</definedName>
    <definedName name="MONTANTEA" localSheetId="0">#REF!</definedName>
    <definedName name="MONTANTEA">#REF!</definedName>
    <definedName name="MONTANTEA1" localSheetId="9">#REF!</definedName>
    <definedName name="MONTANTEA1" localSheetId="0">#REF!</definedName>
    <definedName name="MONTANTEA1">#REF!</definedName>
    <definedName name="MONTANTEA2" localSheetId="9">#REF!</definedName>
    <definedName name="MONTANTEA2" localSheetId="0">#REF!</definedName>
    <definedName name="MONTANTEA2">#REF!</definedName>
    <definedName name="MONTANTEB" localSheetId="9">#REF!</definedName>
    <definedName name="MONTANTEB" localSheetId="0">#REF!</definedName>
    <definedName name="MONTANTEB">#REF!</definedName>
    <definedName name="MONTANTEB1" localSheetId="9">#REF!</definedName>
    <definedName name="MONTANTEB1" localSheetId="0">#REF!</definedName>
    <definedName name="MONTANTEB1">#REF!</definedName>
    <definedName name="MONTANTEB2" localSheetId="9">#REF!</definedName>
    <definedName name="MONTANTEB2" localSheetId="0">#REF!</definedName>
    <definedName name="MONTANTEB2">#REF!</definedName>
    <definedName name="MONTANTEC" localSheetId="9">#REF!</definedName>
    <definedName name="MONTANTEC" localSheetId="0">#REF!</definedName>
    <definedName name="MONTANTEC">#REF!</definedName>
    <definedName name="MONTANTEC1" localSheetId="9">#REF!</definedName>
    <definedName name="MONTANTEC1" localSheetId="0">#REF!</definedName>
    <definedName name="MONTANTEC1">#REF!</definedName>
    <definedName name="MONTANTEC2" localSheetId="9">#REF!</definedName>
    <definedName name="MONTANTEC2" localSheetId="0">#REF!</definedName>
    <definedName name="MONTANTEC2">#REF!</definedName>
    <definedName name="ok" localSheetId="9">#REF!</definedName>
    <definedName name="ok" localSheetId="0">#REF!</definedName>
    <definedName name="ok">#REF!</definedName>
    <definedName name="REMUNERACAO1" localSheetId="9">#REF!</definedName>
    <definedName name="REMUNERACAO1" localSheetId="0">#REF!</definedName>
    <definedName name="REMUNERACAO1">#REF!</definedName>
    <definedName name="REMUNERACAO2" localSheetId="9">#REF!</definedName>
    <definedName name="REMUNERACAO2" localSheetId="0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9">#REF!</definedName>
    <definedName name="REMUNERACAO5" localSheetId="0">#REF!</definedName>
    <definedName name="REMUNERACAO5">#REF!</definedName>
    <definedName name="REMUNERACAO6" localSheetId="9">#REF!</definedName>
    <definedName name="REMUNERACAO6" localSheetId="0">#REF!</definedName>
    <definedName name="REMUNERACAO6">#REF!</definedName>
    <definedName name="REMUNERACAO7" localSheetId="9">#REF!</definedName>
    <definedName name="REMUNERACAO7" localSheetId="0">#REF!</definedName>
    <definedName name="REMUNERACAO7">#REF!</definedName>
    <definedName name="REMUNERACAO8">[2]MECANICO_REFRIGERACAO!$I$30</definedName>
    <definedName name="TOTAL_MONT_A" localSheetId="9">#REF!</definedName>
    <definedName name="TOTAL_MONT_A" localSheetId="0">#REF!</definedName>
    <definedName name="TOTAL_MONT_A">#REF!</definedName>
    <definedName name="TOTAL1" localSheetId="9">#REF!</definedName>
    <definedName name="TOTAL1" localSheetId="0">#REF!</definedName>
    <definedName name="TOTAL1">#REF!</definedName>
    <definedName name="TOTAL2" localSheetId="9">#REF!</definedName>
    <definedName name="TOTAL2" localSheetId="0">#REF!</definedName>
    <definedName name="TOTAL2">#REF!</definedName>
    <definedName name="VALE_TRANSPORTE" localSheetId="9">#REF!</definedName>
    <definedName name="VALE_TRANSPORTE" localSheetId="0">#REF!</definedName>
    <definedName name="VALE_TRANSPORT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5" i="19" l="1"/>
  <c r="I5" i="20"/>
  <c r="I38" i="20" s="1"/>
  <c r="H196" i="20"/>
  <c r="E164" i="20"/>
  <c r="H163" i="20"/>
  <c r="H166" i="20" s="1"/>
  <c r="D163" i="20" s="1"/>
  <c r="E163" i="20" s="1"/>
  <c r="G163" i="20"/>
  <c r="G166" i="20" s="1"/>
  <c r="D162" i="20" s="1"/>
  <c r="E162" i="20" s="1"/>
  <c r="F163" i="20"/>
  <c r="F162" i="20"/>
  <c r="F161" i="20"/>
  <c r="I137" i="20"/>
  <c r="I180" i="20" s="1"/>
  <c r="F130" i="20"/>
  <c r="G114" i="20"/>
  <c r="C114" i="20"/>
  <c r="A114" i="20"/>
  <c r="H113" i="20"/>
  <c r="F112" i="20"/>
  <c r="G110" i="20"/>
  <c r="C110" i="20"/>
  <c r="A110" i="20"/>
  <c r="G106" i="20"/>
  <c r="C106" i="20"/>
  <c r="A106" i="20"/>
  <c r="I101" i="20"/>
  <c r="I100" i="20"/>
  <c r="I99" i="20"/>
  <c r="I98" i="20"/>
  <c r="A95" i="20"/>
  <c r="A96" i="20" s="1"/>
  <c r="A97" i="20" s="1"/>
  <c r="A98" i="20" s="1"/>
  <c r="H85" i="20"/>
  <c r="H78" i="20"/>
  <c r="H66" i="20"/>
  <c r="I45" i="20"/>
  <c r="I44" i="20"/>
  <c r="I43" i="20"/>
  <c r="I42" i="20"/>
  <c r="I41" i="20"/>
  <c r="I40" i="20"/>
  <c r="I39" i="20"/>
  <c r="A39" i="20"/>
  <c r="A40" i="20" s="1"/>
  <c r="A41" i="20" s="1"/>
  <c r="A42" i="20" s="1"/>
  <c r="A43" i="20" s="1"/>
  <c r="A44" i="20" s="1"/>
  <c r="A45" i="20" s="1"/>
  <c r="G11" i="20"/>
  <c r="A6" i="20"/>
  <c r="G5" i="20"/>
  <c r="I5" i="18"/>
  <c r="I5" i="17"/>
  <c r="I5" i="16"/>
  <c r="I5" i="15"/>
  <c r="I5" i="14"/>
  <c r="I5" i="13"/>
  <c r="I5" i="11"/>
  <c r="E110" i="20" l="1"/>
  <c r="H88" i="20"/>
  <c r="H89" i="20" s="1"/>
  <c r="H91" i="20" s="1"/>
  <c r="E114" i="20"/>
  <c r="F114" i="20" s="1"/>
  <c r="H114" i="20" s="1"/>
  <c r="I114" i="20" s="1"/>
  <c r="I94" i="20" s="1"/>
  <c r="E106" i="20"/>
  <c r="F110" i="20"/>
  <c r="H110" i="20" s="1"/>
  <c r="I110" i="20" s="1"/>
  <c r="I95" i="20" s="1"/>
  <c r="I46" i="20"/>
  <c r="H38" i="20" s="1"/>
  <c r="F106" i="20"/>
  <c r="H106" i="20" s="1"/>
  <c r="I106" i="20" s="1"/>
  <c r="I97" i="20" s="1"/>
  <c r="H196" i="19"/>
  <c r="E164" i="19"/>
  <c r="H163" i="19"/>
  <c r="H166" i="19" s="1"/>
  <c r="D163" i="19" s="1"/>
  <c r="E163" i="19" s="1"/>
  <c r="G163" i="19"/>
  <c r="G166" i="19" s="1"/>
  <c r="D162" i="19" s="1"/>
  <c r="E162" i="19" s="1"/>
  <c r="F163" i="19"/>
  <c r="F162" i="19"/>
  <c r="F161" i="19"/>
  <c r="I137" i="19"/>
  <c r="I180" i="19" s="1"/>
  <c r="F130" i="19"/>
  <c r="I123" i="19"/>
  <c r="G114" i="19"/>
  <c r="C114" i="19"/>
  <c r="A114" i="19"/>
  <c r="E114" i="19" s="1"/>
  <c r="H113" i="19"/>
  <c r="F112" i="19"/>
  <c r="G110" i="19"/>
  <c r="C110" i="19"/>
  <c r="A110" i="19"/>
  <c r="G106" i="19"/>
  <c r="C106" i="19"/>
  <c r="A106" i="19"/>
  <c r="I101" i="19"/>
  <c r="I100" i="19"/>
  <c r="I99" i="19"/>
  <c r="I98" i="19"/>
  <c r="A95" i="19"/>
  <c r="A96" i="19" s="1"/>
  <c r="A97" i="19" s="1"/>
  <c r="A98" i="19" s="1"/>
  <c r="H85" i="19"/>
  <c r="H78" i="19"/>
  <c r="H66" i="19"/>
  <c r="I45" i="19"/>
  <c r="I44" i="19"/>
  <c r="I43" i="19"/>
  <c r="I42" i="19"/>
  <c r="I41" i="19"/>
  <c r="I40" i="19"/>
  <c r="I39" i="19"/>
  <c r="A39" i="19"/>
  <c r="A40" i="19" s="1"/>
  <c r="A41" i="19" s="1"/>
  <c r="A42" i="19" s="1"/>
  <c r="A43" i="19" s="1"/>
  <c r="A44" i="19" s="1"/>
  <c r="A45" i="19" s="1"/>
  <c r="I38" i="19"/>
  <c r="F106" i="19" s="1"/>
  <c r="H106" i="19" s="1"/>
  <c r="G11" i="19"/>
  <c r="A6" i="19"/>
  <c r="G5" i="19"/>
  <c r="H196" i="18"/>
  <c r="E164" i="18"/>
  <c r="H163" i="18"/>
  <c r="H166" i="18" s="1"/>
  <c r="D163" i="18" s="1"/>
  <c r="E163" i="18" s="1"/>
  <c r="G163" i="18"/>
  <c r="G166" i="18" s="1"/>
  <c r="D162" i="18" s="1"/>
  <c r="E162" i="18" s="1"/>
  <c r="F163" i="18"/>
  <c r="F162" i="18"/>
  <c r="F161" i="18"/>
  <c r="I137" i="18"/>
  <c r="I180" i="18" s="1"/>
  <c r="F130" i="18"/>
  <c r="G114" i="18"/>
  <c r="C114" i="18"/>
  <c r="A114" i="18"/>
  <c r="H113" i="18"/>
  <c r="F112" i="18"/>
  <c r="G110" i="18"/>
  <c r="C110" i="18"/>
  <c r="A110" i="18"/>
  <c r="G106" i="18"/>
  <c r="C106" i="18"/>
  <c r="A106" i="18"/>
  <c r="I101" i="18"/>
  <c r="I100" i="18"/>
  <c r="I99" i="18"/>
  <c r="I98" i="18"/>
  <c r="A95" i="18"/>
  <c r="A96" i="18" s="1"/>
  <c r="A97" i="18" s="1"/>
  <c r="A98" i="18" s="1"/>
  <c r="H85" i="18"/>
  <c r="H78" i="18"/>
  <c r="H66" i="18"/>
  <c r="I45" i="18"/>
  <c r="I44" i="18"/>
  <c r="I42" i="18"/>
  <c r="I41" i="18"/>
  <c r="I40" i="18"/>
  <c r="I39" i="18"/>
  <c r="A39" i="18"/>
  <c r="A40" i="18" s="1"/>
  <c r="A41" i="18" s="1"/>
  <c r="A42" i="18" s="1"/>
  <c r="A43" i="18" s="1"/>
  <c r="A44" i="18" s="1"/>
  <c r="A45" i="18" s="1"/>
  <c r="I38" i="18"/>
  <c r="I43" i="18" s="1"/>
  <c r="G11" i="18"/>
  <c r="A6" i="18"/>
  <c r="G5" i="18"/>
  <c r="H196" i="17"/>
  <c r="E164" i="17"/>
  <c r="H163" i="17"/>
  <c r="H166" i="17" s="1"/>
  <c r="D163" i="17" s="1"/>
  <c r="E163" i="17" s="1"/>
  <c r="G163" i="17"/>
  <c r="G166" i="17" s="1"/>
  <c r="D162" i="17" s="1"/>
  <c r="E162" i="17" s="1"/>
  <c r="F163" i="17"/>
  <c r="F162" i="17"/>
  <c r="F161" i="17"/>
  <c r="I137" i="17"/>
  <c r="I180" i="17" s="1"/>
  <c r="F130" i="17"/>
  <c r="G114" i="17"/>
  <c r="C114" i="17"/>
  <c r="A114" i="17"/>
  <c r="H113" i="17"/>
  <c r="F112" i="17"/>
  <c r="G110" i="17"/>
  <c r="C110" i="17"/>
  <c r="A110" i="17"/>
  <c r="G106" i="17"/>
  <c r="C106" i="17"/>
  <c r="A106" i="17"/>
  <c r="I101" i="17"/>
  <c r="I100" i="17"/>
  <c r="I99" i="17"/>
  <c r="I98" i="17"/>
  <c r="A95" i="17"/>
  <c r="A96" i="17" s="1"/>
  <c r="A97" i="17" s="1"/>
  <c r="A98" i="17" s="1"/>
  <c r="H85" i="17"/>
  <c r="H78" i="17"/>
  <c r="H66" i="17"/>
  <c r="I45" i="17"/>
  <c r="I44" i="17"/>
  <c r="I42" i="17"/>
  <c r="I41" i="17"/>
  <c r="I40" i="17"/>
  <c r="I39" i="17"/>
  <c r="A39" i="17"/>
  <c r="A40" i="17" s="1"/>
  <c r="A41" i="17" s="1"/>
  <c r="A42" i="17" s="1"/>
  <c r="A43" i="17" s="1"/>
  <c r="A44" i="17" s="1"/>
  <c r="A45" i="17" s="1"/>
  <c r="I38" i="17"/>
  <c r="I43" i="17" s="1"/>
  <c r="G11" i="17"/>
  <c r="A6" i="17"/>
  <c r="G5" i="17"/>
  <c r="H196" i="16"/>
  <c r="E164" i="16"/>
  <c r="H163" i="16"/>
  <c r="H166" i="16" s="1"/>
  <c r="D163" i="16" s="1"/>
  <c r="E163" i="16" s="1"/>
  <c r="G163" i="16"/>
  <c r="G166" i="16" s="1"/>
  <c r="D162" i="16" s="1"/>
  <c r="E162" i="16" s="1"/>
  <c r="F163" i="16"/>
  <c r="F162" i="16"/>
  <c r="F161" i="16"/>
  <c r="I137" i="16"/>
  <c r="I180" i="16" s="1"/>
  <c r="F130" i="16"/>
  <c r="I123" i="16" s="1"/>
  <c r="G114" i="16"/>
  <c r="C114" i="16"/>
  <c r="A114" i="16"/>
  <c r="H113" i="16"/>
  <c r="F112" i="16"/>
  <c r="G110" i="16"/>
  <c r="C110" i="16"/>
  <c r="A110" i="16"/>
  <c r="E110" i="16" s="1"/>
  <c r="G106" i="16"/>
  <c r="C106" i="16"/>
  <c r="A106" i="16"/>
  <c r="I101" i="16"/>
  <c r="I100" i="16"/>
  <c r="I99" i="16"/>
  <c r="I98" i="16"/>
  <c r="A95" i="16"/>
  <c r="A96" i="16" s="1"/>
  <c r="A97" i="16" s="1"/>
  <c r="A98" i="16" s="1"/>
  <c r="H85" i="16"/>
  <c r="H78" i="16"/>
  <c r="H66" i="16"/>
  <c r="I45" i="16"/>
  <c r="I44" i="16"/>
  <c r="I43" i="16"/>
  <c r="I42" i="16"/>
  <c r="I41" i="16"/>
  <c r="I40" i="16"/>
  <c r="I39" i="16"/>
  <c r="A39" i="16"/>
  <c r="A40" i="16" s="1"/>
  <c r="A41" i="16" s="1"/>
  <c r="A42" i="16" s="1"/>
  <c r="A43" i="16" s="1"/>
  <c r="A44" i="16" s="1"/>
  <c r="A45" i="16" s="1"/>
  <c r="I38" i="16"/>
  <c r="F106" i="16" s="1"/>
  <c r="G11" i="16"/>
  <c r="A6" i="16"/>
  <c r="G5" i="16"/>
  <c r="H196" i="15"/>
  <c r="E164" i="15"/>
  <c r="H163" i="15"/>
  <c r="H166" i="15" s="1"/>
  <c r="D163" i="15" s="1"/>
  <c r="E163" i="15" s="1"/>
  <c r="G163" i="15"/>
  <c r="G166" i="15" s="1"/>
  <c r="D162" i="15" s="1"/>
  <c r="E162" i="15" s="1"/>
  <c r="F163" i="15"/>
  <c r="F162" i="15"/>
  <c r="F161" i="15"/>
  <c r="I137" i="15"/>
  <c r="I180" i="15" s="1"/>
  <c r="F130" i="15"/>
  <c r="G114" i="15"/>
  <c r="C114" i="15"/>
  <c r="A114" i="15"/>
  <c r="H113" i="15"/>
  <c r="F112" i="15"/>
  <c r="G110" i="15"/>
  <c r="C110" i="15"/>
  <c r="A110" i="15"/>
  <c r="G106" i="15"/>
  <c r="C106" i="15"/>
  <c r="A106" i="15"/>
  <c r="I101" i="15"/>
  <c r="I100" i="15"/>
  <c r="I99" i="15"/>
  <c r="I98" i="15"/>
  <c r="A95" i="15"/>
  <c r="A96" i="15" s="1"/>
  <c r="A97" i="15" s="1"/>
  <c r="A98" i="15" s="1"/>
  <c r="H85" i="15"/>
  <c r="H78" i="15"/>
  <c r="H66" i="15"/>
  <c r="H88" i="15" s="1"/>
  <c r="H89" i="15" s="1"/>
  <c r="I45" i="15"/>
  <c r="I44" i="15"/>
  <c r="I43" i="15"/>
  <c r="I42" i="15"/>
  <c r="I41" i="15"/>
  <c r="I40" i="15"/>
  <c r="I39" i="15"/>
  <c r="A39" i="15"/>
  <c r="A40" i="15" s="1"/>
  <c r="A41" i="15" s="1"/>
  <c r="A42" i="15" s="1"/>
  <c r="A43" i="15" s="1"/>
  <c r="A44" i="15" s="1"/>
  <c r="A45" i="15" s="1"/>
  <c r="I38" i="15"/>
  <c r="F106" i="15" s="1"/>
  <c r="G11" i="15"/>
  <c r="A6" i="15"/>
  <c r="G5" i="15"/>
  <c r="H196" i="14"/>
  <c r="E164" i="14"/>
  <c r="H163" i="14"/>
  <c r="H166" i="14" s="1"/>
  <c r="D163" i="14" s="1"/>
  <c r="E163" i="14" s="1"/>
  <c r="G163" i="14"/>
  <c r="G166" i="14" s="1"/>
  <c r="D162" i="14" s="1"/>
  <c r="E162" i="14" s="1"/>
  <c r="F163" i="14"/>
  <c r="F162" i="14"/>
  <c r="F161" i="14"/>
  <c r="I137" i="14"/>
  <c r="I180" i="14" s="1"/>
  <c r="F130" i="14"/>
  <c r="G114" i="14"/>
  <c r="C114" i="14"/>
  <c r="A114" i="14"/>
  <c r="H113" i="14"/>
  <c r="F112" i="14"/>
  <c r="G110" i="14"/>
  <c r="C110" i="14"/>
  <c r="A110" i="14"/>
  <c r="G106" i="14"/>
  <c r="C106" i="14"/>
  <c r="A106" i="14"/>
  <c r="I101" i="14"/>
  <c r="I100" i="14"/>
  <c r="I99" i="14"/>
  <c r="I98" i="14"/>
  <c r="A95" i="14"/>
  <c r="A96" i="14" s="1"/>
  <c r="A97" i="14" s="1"/>
  <c r="A98" i="14" s="1"/>
  <c r="H85" i="14"/>
  <c r="H78" i="14"/>
  <c r="H66" i="14"/>
  <c r="H88" i="14" s="1"/>
  <c r="H89" i="14" s="1"/>
  <c r="H91" i="14" s="1"/>
  <c r="I45" i="14"/>
  <c r="I44" i="14"/>
  <c r="I43" i="14"/>
  <c r="I42" i="14"/>
  <c r="I41" i="14"/>
  <c r="I40" i="14"/>
  <c r="A39" i="14"/>
  <c r="A40" i="14" s="1"/>
  <c r="A41" i="14" s="1"/>
  <c r="A42" i="14" s="1"/>
  <c r="A43" i="14" s="1"/>
  <c r="A44" i="14" s="1"/>
  <c r="A45" i="14" s="1"/>
  <c r="I38" i="14"/>
  <c r="F106" i="14" s="1"/>
  <c r="G11" i="14"/>
  <c r="A6" i="14"/>
  <c r="G5" i="14"/>
  <c r="H196" i="13"/>
  <c r="E164" i="13"/>
  <c r="H163" i="13"/>
  <c r="H166" i="13" s="1"/>
  <c r="D163" i="13" s="1"/>
  <c r="E163" i="13" s="1"/>
  <c r="G163" i="13"/>
  <c r="G166" i="13" s="1"/>
  <c r="D162" i="13" s="1"/>
  <c r="E162" i="13" s="1"/>
  <c r="F163" i="13"/>
  <c r="F162" i="13"/>
  <c r="F161" i="13"/>
  <c r="I137" i="13"/>
  <c r="I180" i="13" s="1"/>
  <c r="F130" i="13"/>
  <c r="G114" i="13"/>
  <c r="C114" i="13"/>
  <c r="A114" i="13"/>
  <c r="H113" i="13"/>
  <c r="F112" i="13"/>
  <c r="G110" i="13"/>
  <c r="C110" i="13"/>
  <c r="A110" i="13"/>
  <c r="G106" i="13"/>
  <c r="C106" i="13"/>
  <c r="A106" i="13"/>
  <c r="I101" i="13"/>
  <c r="I100" i="13"/>
  <c r="I99" i="13"/>
  <c r="I98" i="13"/>
  <c r="A95" i="13"/>
  <c r="A96" i="13" s="1"/>
  <c r="A97" i="13" s="1"/>
  <c r="A98" i="13" s="1"/>
  <c r="H85" i="13"/>
  <c r="H78" i="13"/>
  <c r="H66" i="13"/>
  <c r="I45" i="13"/>
  <c r="I44" i="13"/>
  <c r="I43" i="13"/>
  <c r="I42" i="13"/>
  <c r="I41" i="13"/>
  <c r="I40" i="13"/>
  <c r="I39" i="13"/>
  <c r="A39" i="13"/>
  <c r="A40" i="13" s="1"/>
  <c r="A41" i="13" s="1"/>
  <c r="A42" i="13" s="1"/>
  <c r="A43" i="13" s="1"/>
  <c r="A44" i="13" s="1"/>
  <c r="A45" i="13" s="1"/>
  <c r="I38" i="13"/>
  <c r="F106" i="13" s="1"/>
  <c r="G11" i="13"/>
  <c r="A6" i="13"/>
  <c r="G5" i="13"/>
  <c r="H106" i="16" l="1"/>
  <c r="E114" i="17"/>
  <c r="H91" i="15"/>
  <c r="I39" i="14"/>
  <c r="E110" i="15"/>
  <c r="F106" i="17"/>
  <c r="H106" i="17" s="1"/>
  <c r="E110" i="18"/>
  <c r="F110" i="18" s="1"/>
  <c r="H110" i="18" s="1"/>
  <c r="E110" i="17"/>
  <c r="F110" i="17" s="1"/>
  <c r="H110" i="17" s="1"/>
  <c r="H88" i="13"/>
  <c r="H89" i="13" s="1"/>
  <c r="H91" i="13" s="1"/>
  <c r="E114" i="13"/>
  <c r="F114" i="13" s="1"/>
  <c r="H114" i="13" s="1"/>
  <c r="I114" i="13" s="1"/>
  <c r="I94" i="13" s="1"/>
  <c r="I193" i="20"/>
  <c r="E114" i="15"/>
  <c r="F114" i="15" s="1"/>
  <c r="H114" i="15" s="1"/>
  <c r="I114" i="15" s="1"/>
  <c r="I94" i="15" s="1"/>
  <c r="E114" i="18"/>
  <c r="F114" i="18" s="1"/>
  <c r="H114" i="18" s="1"/>
  <c r="I114" i="18" s="1"/>
  <c r="I94" i="18" s="1"/>
  <c r="E106" i="15"/>
  <c r="E114" i="16"/>
  <c r="F114" i="16" s="1"/>
  <c r="H114" i="16" s="1"/>
  <c r="I114" i="16" s="1"/>
  <c r="I94" i="16" s="1"/>
  <c r="E110" i="19"/>
  <c r="I190" i="19"/>
  <c r="H43" i="20"/>
  <c r="H94" i="20"/>
  <c r="I102" i="20"/>
  <c r="I143" i="20"/>
  <c r="H97" i="20"/>
  <c r="I130" i="20"/>
  <c r="I76" i="20"/>
  <c r="I62" i="20"/>
  <c r="I88" i="20"/>
  <c r="I89" i="20" s="1"/>
  <c r="I74" i="20"/>
  <c r="I60" i="20"/>
  <c r="H39" i="20"/>
  <c r="A145" i="20"/>
  <c r="H96" i="20"/>
  <c r="I73" i="20"/>
  <c r="I59" i="20"/>
  <c r="I58" i="20"/>
  <c r="I65" i="20"/>
  <c r="I63" i="20"/>
  <c r="H40" i="20"/>
  <c r="I75" i="20"/>
  <c r="I61" i="20"/>
  <c r="I72" i="20"/>
  <c r="I71" i="20"/>
  <c r="H42" i="20"/>
  <c r="H100" i="20"/>
  <c r="I84" i="20"/>
  <c r="I70" i="20"/>
  <c r="I83" i="20"/>
  <c r="H99" i="20"/>
  <c r="I82" i="20"/>
  <c r="H41" i="20"/>
  <c r="I64" i="20"/>
  <c r="I173" i="20"/>
  <c r="H44" i="20"/>
  <c r="H101" i="20"/>
  <c r="H45" i="20"/>
  <c r="A132" i="20"/>
  <c r="H98" i="20"/>
  <c r="I77" i="20"/>
  <c r="H95" i="20"/>
  <c r="E106" i="18"/>
  <c r="F106" i="18"/>
  <c r="H106" i="18" s="1"/>
  <c r="I106" i="18" s="1"/>
  <c r="I97" i="18" s="1"/>
  <c r="I46" i="16"/>
  <c r="H38" i="16" s="1"/>
  <c r="I190" i="16"/>
  <c r="H106" i="15"/>
  <c r="I46" i="15"/>
  <c r="H43" i="15" s="1"/>
  <c r="H106" i="13"/>
  <c r="E106" i="13"/>
  <c r="E110" i="13"/>
  <c r="F110" i="13" s="1"/>
  <c r="H110" i="13" s="1"/>
  <c r="I110" i="13" s="1"/>
  <c r="I95" i="13" s="1"/>
  <c r="H106" i="14"/>
  <c r="E110" i="14"/>
  <c r="F110" i="14" s="1"/>
  <c r="H110" i="14" s="1"/>
  <c r="E114" i="14"/>
  <c r="F114" i="14" s="1"/>
  <c r="H114" i="14" s="1"/>
  <c r="I46" i="19"/>
  <c r="H43" i="19" s="1"/>
  <c r="E106" i="19"/>
  <c r="I106" i="19" s="1"/>
  <c r="I97" i="19" s="1"/>
  <c r="F110" i="19"/>
  <c r="H110" i="19" s="1"/>
  <c r="I110" i="19" s="1"/>
  <c r="I95" i="19" s="1"/>
  <c r="F114" i="19"/>
  <c r="H114" i="19" s="1"/>
  <c r="I114" i="19" s="1"/>
  <c r="I94" i="19" s="1"/>
  <c r="H88" i="19"/>
  <c r="H89" i="19" s="1"/>
  <c r="H91" i="19" s="1"/>
  <c r="I46" i="18"/>
  <c r="I62" i="18" s="1"/>
  <c r="I76" i="18"/>
  <c r="A145" i="18"/>
  <c r="I58" i="18"/>
  <c r="H100" i="18"/>
  <c r="H96" i="18"/>
  <c r="I73" i="18"/>
  <c r="I59" i="18"/>
  <c r="I71" i="18"/>
  <c r="H88" i="18"/>
  <c r="H89" i="18" s="1"/>
  <c r="H91" i="18" s="1"/>
  <c r="E106" i="17"/>
  <c r="I46" i="17"/>
  <c r="I60" i="17" s="1"/>
  <c r="F114" i="17"/>
  <c r="H114" i="17" s="1"/>
  <c r="I114" i="17" s="1"/>
  <c r="I94" i="17" s="1"/>
  <c r="H88" i="17"/>
  <c r="H89" i="17" s="1"/>
  <c r="H91" i="17" s="1"/>
  <c r="E106" i="16"/>
  <c r="I106" i="16" s="1"/>
  <c r="I97" i="16" s="1"/>
  <c r="I130" i="16" s="1"/>
  <c r="F110" i="16"/>
  <c r="H110" i="16" s="1"/>
  <c r="I110" i="16"/>
  <c r="I95" i="16" s="1"/>
  <c r="H88" i="16"/>
  <c r="H89" i="16" s="1"/>
  <c r="H91" i="16" s="1"/>
  <c r="F110" i="15"/>
  <c r="H110" i="15" s="1"/>
  <c r="I110" i="15" s="1"/>
  <c r="I95" i="15" s="1"/>
  <c r="I46" i="14"/>
  <c r="I71" i="14" s="1"/>
  <c r="E106" i="14"/>
  <c r="I46" i="13"/>
  <c r="H100" i="13" s="1"/>
  <c r="H9" i="3"/>
  <c r="H40" i="17" l="1"/>
  <c r="I106" i="17"/>
  <c r="I97" i="17" s="1"/>
  <c r="I130" i="17" s="1"/>
  <c r="H97" i="19"/>
  <c r="I110" i="17"/>
  <c r="I95" i="17" s="1"/>
  <c r="H95" i="17" s="1"/>
  <c r="I114" i="14"/>
  <c r="I94" i="14" s="1"/>
  <c r="I110" i="18"/>
  <c r="I95" i="18" s="1"/>
  <c r="H95" i="18" s="1"/>
  <c r="I110" i="14"/>
  <c r="I95" i="14" s="1"/>
  <c r="I102" i="14" s="1"/>
  <c r="I106" i="14"/>
  <c r="I97" i="14" s="1"/>
  <c r="I143" i="14" s="1"/>
  <c r="H40" i="18"/>
  <c r="I60" i="18"/>
  <c r="I173" i="18"/>
  <c r="I106" i="15"/>
  <c r="I97" i="15" s="1"/>
  <c r="I130" i="15" s="1"/>
  <c r="I9" i="3"/>
  <c r="I143" i="16"/>
  <c r="I193" i="17"/>
  <c r="H95" i="19"/>
  <c r="I85" i="20"/>
  <c r="E145" i="20" s="1"/>
  <c r="H96" i="17"/>
  <c r="I61" i="17"/>
  <c r="I75" i="17"/>
  <c r="I84" i="18"/>
  <c r="I71" i="15"/>
  <c r="H98" i="15"/>
  <c r="H96" i="15"/>
  <c r="I63" i="15"/>
  <c r="I173" i="15"/>
  <c r="I65" i="15"/>
  <c r="I58" i="15"/>
  <c r="I74" i="15"/>
  <c r="I61" i="15"/>
  <c r="H44" i="15"/>
  <c r="I75" i="15"/>
  <c r="I77" i="15"/>
  <c r="A132" i="15"/>
  <c r="I64" i="15"/>
  <c r="H39" i="15"/>
  <c r="H43" i="18"/>
  <c r="H39" i="18"/>
  <c r="I70" i="18"/>
  <c r="I82" i="18"/>
  <c r="I74" i="18"/>
  <c r="H99" i="18"/>
  <c r="I61" i="18"/>
  <c r="I75" i="18"/>
  <c r="H38" i="18"/>
  <c r="H44" i="18"/>
  <c r="H42" i="18"/>
  <c r="H98" i="18"/>
  <c r="I72" i="18"/>
  <c r="I65" i="18"/>
  <c r="I193" i="18"/>
  <c r="A132" i="18"/>
  <c r="I77" i="18"/>
  <c r="I63" i="18"/>
  <c r="I64" i="18"/>
  <c r="H41" i="18"/>
  <c r="H101" i="18"/>
  <c r="H45" i="18"/>
  <c r="I83" i="18"/>
  <c r="H40" i="16"/>
  <c r="H39" i="16"/>
  <c r="I58" i="16"/>
  <c r="H97" i="16"/>
  <c r="I193" i="16"/>
  <c r="I71" i="16"/>
  <c r="H44" i="16"/>
  <c r="I82" i="16"/>
  <c r="A132" i="16"/>
  <c r="I59" i="16"/>
  <c r="H99" i="16"/>
  <c r="H95" i="16"/>
  <c r="I77" i="16"/>
  <c r="I74" i="16"/>
  <c r="I173" i="16"/>
  <c r="I61" i="16"/>
  <c r="I75" i="16"/>
  <c r="I70" i="16"/>
  <c r="I64" i="16"/>
  <c r="I62" i="16"/>
  <c r="H100" i="16"/>
  <c r="I65" i="16"/>
  <c r="I76" i="16"/>
  <c r="H42" i="16"/>
  <c r="H41" i="16"/>
  <c r="H45" i="16"/>
  <c r="H101" i="16"/>
  <c r="I84" i="16"/>
  <c r="I73" i="16"/>
  <c r="I83" i="16"/>
  <c r="H98" i="16"/>
  <c r="I63" i="16"/>
  <c r="I60" i="16"/>
  <c r="A145" i="16"/>
  <c r="H43" i="16"/>
  <c r="I72" i="16"/>
  <c r="H96" i="16"/>
  <c r="A132" i="19"/>
  <c r="I64" i="19"/>
  <c r="H101" i="19"/>
  <c r="I60" i="19"/>
  <c r="I61" i="19"/>
  <c r="I75" i="19"/>
  <c r="I130" i="19"/>
  <c r="I74" i="19"/>
  <c r="H40" i="19"/>
  <c r="I63" i="19"/>
  <c r="I82" i="19"/>
  <c r="I77" i="19"/>
  <c r="I71" i="19"/>
  <c r="I65" i="19"/>
  <c r="H96" i="19"/>
  <c r="I62" i="19"/>
  <c r="I76" i="19"/>
  <c r="I143" i="19"/>
  <c r="H98" i="19"/>
  <c r="H45" i="19"/>
  <c r="I70" i="19"/>
  <c r="I84" i="19"/>
  <c r="H44" i="19"/>
  <c r="I58" i="19"/>
  <c r="I173" i="19"/>
  <c r="A145" i="19"/>
  <c r="H46" i="20"/>
  <c r="I78" i="20"/>
  <c r="F132" i="20"/>
  <c r="F145" i="20"/>
  <c r="I66" i="20"/>
  <c r="G132" i="20"/>
  <c r="I175" i="20"/>
  <c r="G145" i="20"/>
  <c r="H102" i="20"/>
  <c r="H97" i="18"/>
  <c r="I143" i="18"/>
  <c r="I130" i="18"/>
  <c r="I64" i="17"/>
  <c r="H98" i="17"/>
  <c r="I84" i="17"/>
  <c r="I72" i="17"/>
  <c r="H100" i="17"/>
  <c r="A145" i="17"/>
  <c r="H42" i="17"/>
  <c r="I143" i="17"/>
  <c r="I83" i="17"/>
  <c r="I65" i="17"/>
  <c r="H39" i="17"/>
  <c r="H38" i="17"/>
  <c r="A132" i="17"/>
  <c r="H43" i="17"/>
  <c r="H41" i="17"/>
  <c r="I58" i="17"/>
  <c r="I71" i="17"/>
  <c r="I74" i="17"/>
  <c r="H45" i="17"/>
  <c r="I62" i="17"/>
  <c r="H101" i="17"/>
  <c r="I82" i="17"/>
  <c r="I76" i="17"/>
  <c r="I59" i="17"/>
  <c r="H99" i="17"/>
  <c r="H97" i="17"/>
  <c r="I73" i="17"/>
  <c r="I70" i="17"/>
  <c r="A145" i="15"/>
  <c r="I62" i="15"/>
  <c r="H40" i="15"/>
  <c r="I173" i="14"/>
  <c r="I83" i="14"/>
  <c r="I64" i="14"/>
  <c r="I84" i="14"/>
  <c r="H98" i="14"/>
  <c r="H100" i="14"/>
  <c r="H96" i="14"/>
  <c r="H38" i="14"/>
  <c r="H43" i="14"/>
  <c r="I58" i="14"/>
  <c r="I74" i="14"/>
  <c r="I63" i="14"/>
  <c r="I77" i="14"/>
  <c r="H99" i="14"/>
  <c r="H101" i="14"/>
  <c r="I75" i="14"/>
  <c r="I193" i="14"/>
  <c r="I59" i="14"/>
  <c r="I62" i="14"/>
  <c r="H40" i="14"/>
  <c r="I76" i="14"/>
  <c r="H44" i="14"/>
  <c r="H45" i="15"/>
  <c r="H99" i="15"/>
  <c r="H41" i="15"/>
  <c r="I193" i="15"/>
  <c r="I84" i="15"/>
  <c r="I70" i="15"/>
  <c r="I82" i="15"/>
  <c r="I72" i="15"/>
  <c r="H38" i="15"/>
  <c r="I83" i="15"/>
  <c r="H95" i="15"/>
  <c r="I73" i="15"/>
  <c r="H42" i="15"/>
  <c r="H100" i="15"/>
  <c r="H97" i="15"/>
  <c r="I60" i="15"/>
  <c r="I59" i="15"/>
  <c r="I76" i="15"/>
  <c r="H101" i="15"/>
  <c r="I88" i="15"/>
  <c r="I89" i="15" s="1"/>
  <c r="F132" i="15" s="1"/>
  <c r="I65" i="14"/>
  <c r="A145" i="14"/>
  <c r="H42" i="14"/>
  <c r="A132" i="14"/>
  <c r="I130" i="14"/>
  <c r="I70" i="14"/>
  <c r="H39" i="14"/>
  <c r="H41" i="14"/>
  <c r="I60" i="14"/>
  <c r="I72" i="14"/>
  <c r="H45" i="14"/>
  <c r="I61" i="14"/>
  <c r="I73" i="14"/>
  <c r="I106" i="13"/>
  <c r="I97" i="13" s="1"/>
  <c r="I130" i="13" s="1"/>
  <c r="I193" i="13"/>
  <c r="I82" i="14"/>
  <c r="I88" i="14"/>
  <c r="I89" i="14" s="1"/>
  <c r="F145" i="14" s="1"/>
  <c r="I193" i="19"/>
  <c r="H99" i="19"/>
  <c r="H100" i="19"/>
  <c r="I72" i="19"/>
  <c r="H39" i="19"/>
  <c r="I83" i="19"/>
  <c r="H38" i="19"/>
  <c r="I59" i="19"/>
  <c r="H41" i="19"/>
  <c r="H42" i="19"/>
  <c r="I73" i="19"/>
  <c r="I102" i="19"/>
  <c r="H94" i="19"/>
  <c r="I88" i="19"/>
  <c r="I89" i="19" s="1"/>
  <c r="H94" i="18"/>
  <c r="I88" i="18"/>
  <c r="I89" i="18" s="1"/>
  <c r="I173" i="17"/>
  <c r="I77" i="17"/>
  <c r="H44" i="17"/>
  <c r="I63" i="17"/>
  <c r="H94" i="17"/>
  <c r="I102" i="17"/>
  <c r="I88" i="17"/>
  <c r="I89" i="17" s="1"/>
  <c r="H94" i="16"/>
  <c r="I102" i="16"/>
  <c r="I88" i="16"/>
  <c r="I89" i="16" s="1"/>
  <c r="I102" i="15"/>
  <c r="H94" i="15"/>
  <c r="H94" i="14"/>
  <c r="H95" i="13"/>
  <c r="H43" i="13"/>
  <c r="H97" i="13"/>
  <c r="H94" i="13"/>
  <c r="H98" i="13"/>
  <c r="H41" i="13"/>
  <c r="H39" i="13"/>
  <c r="I76" i="13"/>
  <c r="I62" i="13"/>
  <c r="I75" i="13"/>
  <c r="I61" i="13"/>
  <c r="I88" i="13"/>
  <c r="I89" i="13" s="1"/>
  <c r="I74" i="13"/>
  <c r="I60" i="13"/>
  <c r="A145" i="13"/>
  <c r="H96" i="13"/>
  <c r="I73" i="13"/>
  <c r="I59" i="13"/>
  <c r="H101" i="13"/>
  <c r="H42" i="13"/>
  <c r="I82" i="13"/>
  <c r="H45" i="13"/>
  <c r="I65" i="13"/>
  <c r="I72" i="13"/>
  <c r="I58" i="13"/>
  <c r="I71" i="13"/>
  <c r="H38" i="13"/>
  <c r="I83" i="13"/>
  <c r="I77" i="13"/>
  <c r="I63" i="13"/>
  <c r="I84" i="13"/>
  <c r="I70" i="13"/>
  <c r="A132" i="13"/>
  <c r="I64" i="13"/>
  <c r="I173" i="13"/>
  <c r="H99" i="13"/>
  <c r="H44" i="13"/>
  <c r="H40" i="13"/>
  <c r="H95" i="14" l="1"/>
  <c r="I102" i="18"/>
  <c r="H97" i="14"/>
  <c r="I143" i="15"/>
  <c r="I78" i="18"/>
  <c r="H116" i="20"/>
  <c r="I66" i="16"/>
  <c r="C132" i="16" s="1"/>
  <c r="I66" i="18"/>
  <c r="C132" i="18" s="1"/>
  <c r="I78" i="16"/>
  <c r="D145" i="16" s="1"/>
  <c r="I85" i="17"/>
  <c r="E145" i="17" s="1"/>
  <c r="H46" i="18"/>
  <c r="E132" i="20"/>
  <c r="I102" i="13"/>
  <c r="G132" i="13" s="1"/>
  <c r="I143" i="13"/>
  <c r="I78" i="15"/>
  <c r="D145" i="15" s="1"/>
  <c r="I66" i="15"/>
  <c r="I85" i="15"/>
  <c r="E145" i="15" s="1"/>
  <c r="H102" i="15"/>
  <c r="H46" i="15"/>
  <c r="I85" i="18"/>
  <c r="H102" i="18"/>
  <c r="H46" i="16"/>
  <c r="H102" i="16"/>
  <c r="I85" i="16"/>
  <c r="I85" i="19"/>
  <c r="E145" i="19" s="1"/>
  <c r="I78" i="19"/>
  <c r="D145" i="19" s="1"/>
  <c r="H102" i="19"/>
  <c r="I66" i="19"/>
  <c r="H46" i="19"/>
  <c r="I174" i="20"/>
  <c r="I91" i="20"/>
  <c r="I116" i="20" s="1"/>
  <c r="A161" i="20" s="1"/>
  <c r="C145" i="20"/>
  <c r="C132" i="20"/>
  <c r="D145" i="20"/>
  <c r="D132" i="20"/>
  <c r="H46" i="17"/>
  <c r="I78" i="17"/>
  <c r="D132" i="17" s="1"/>
  <c r="H102" i="17"/>
  <c r="I66" i="17"/>
  <c r="C132" i="17" s="1"/>
  <c r="I66" i="14"/>
  <c r="C145" i="14" s="1"/>
  <c r="I78" i="14"/>
  <c r="D145" i="14" s="1"/>
  <c r="H46" i="14"/>
  <c r="H102" i="14"/>
  <c r="I85" i="14"/>
  <c r="E145" i="14" s="1"/>
  <c r="F145" i="15"/>
  <c r="F132" i="14"/>
  <c r="I85" i="13"/>
  <c r="E132" i="13" s="1"/>
  <c r="F132" i="19"/>
  <c r="F145" i="19"/>
  <c r="G145" i="19"/>
  <c r="G132" i="19"/>
  <c r="I175" i="19"/>
  <c r="F132" i="18"/>
  <c r="F145" i="18"/>
  <c r="I91" i="18"/>
  <c r="I116" i="18" s="1"/>
  <c r="A161" i="18" s="1"/>
  <c r="C145" i="18"/>
  <c r="D132" i="18"/>
  <c r="D145" i="18"/>
  <c r="G145" i="18"/>
  <c r="I175" i="18"/>
  <c r="G132" i="18"/>
  <c r="F132" i="17"/>
  <c r="F145" i="17"/>
  <c r="G132" i="17"/>
  <c r="I175" i="17"/>
  <c r="G145" i="17"/>
  <c r="E132" i="17"/>
  <c r="F132" i="16"/>
  <c r="F145" i="16"/>
  <c r="G132" i="16"/>
  <c r="G145" i="16"/>
  <c r="I175" i="16"/>
  <c r="I175" i="15"/>
  <c r="G145" i="15"/>
  <c r="G132" i="15"/>
  <c r="G132" i="14"/>
  <c r="I175" i="14"/>
  <c r="G145" i="14"/>
  <c r="I66" i="13"/>
  <c r="C132" i="13" s="1"/>
  <c r="I78" i="13"/>
  <c r="C145" i="13"/>
  <c r="H46" i="13"/>
  <c r="H102" i="13"/>
  <c r="F132" i="13"/>
  <c r="F145" i="13"/>
  <c r="H116" i="16" l="1"/>
  <c r="I174" i="18"/>
  <c r="H116" i="17"/>
  <c r="C145" i="17"/>
  <c r="C145" i="16"/>
  <c r="E145" i="13"/>
  <c r="I91" i="19"/>
  <c r="I116" i="19" s="1"/>
  <c r="A161" i="19" s="1"/>
  <c r="D132" i="19"/>
  <c r="E132" i="19"/>
  <c r="C145" i="19"/>
  <c r="H145" i="19" s="1"/>
  <c r="I145" i="19" s="1"/>
  <c r="I175" i="13"/>
  <c r="D132" i="15"/>
  <c r="D145" i="17"/>
  <c r="G145" i="13"/>
  <c r="D132" i="16"/>
  <c r="C132" i="14"/>
  <c r="I174" i="16"/>
  <c r="I176" i="16" s="1"/>
  <c r="E132" i="15"/>
  <c r="I174" i="15"/>
  <c r="I176" i="15" s="1"/>
  <c r="H116" i="15"/>
  <c r="I91" i="15"/>
  <c r="I116" i="15" s="1"/>
  <c r="A161" i="15" s="1"/>
  <c r="C132" i="15"/>
  <c r="H116" i="19"/>
  <c r="H116" i="18"/>
  <c r="C145" i="15"/>
  <c r="H145" i="15" s="1"/>
  <c r="I145" i="15" s="1"/>
  <c r="I174" i="19"/>
  <c r="I176" i="19" s="1"/>
  <c r="I91" i="16"/>
  <c r="I116" i="16" s="1"/>
  <c r="A161" i="16" s="1"/>
  <c r="C132" i="19"/>
  <c r="E132" i="18"/>
  <c r="H132" i="18" s="1"/>
  <c r="I132" i="18" s="1"/>
  <c r="E145" i="18"/>
  <c r="H145" i="18" s="1"/>
  <c r="I145" i="18" s="1"/>
  <c r="E145" i="16"/>
  <c r="H145" i="16" s="1"/>
  <c r="I145" i="16" s="1"/>
  <c r="E132" i="16"/>
  <c r="H132" i="20"/>
  <c r="I132" i="20" s="1"/>
  <c r="H145" i="20"/>
  <c r="I145" i="20" s="1"/>
  <c r="I176" i="20"/>
  <c r="H132" i="17"/>
  <c r="I132" i="17" s="1"/>
  <c r="H122" i="17" s="1"/>
  <c r="I174" i="17"/>
  <c r="I176" i="17" s="1"/>
  <c r="I91" i="17"/>
  <c r="I116" i="17" s="1"/>
  <c r="A161" i="17" s="1"/>
  <c r="H116" i="14"/>
  <c r="E132" i="14"/>
  <c r="D132" i="14"/>
  <c r="H132" i="14" s="1"/>
  <c r="I132" i="14" s="1"/>
  <c r="I91" i="14"/>
  <c r="I116" i="14" s="1"/>
  <c r="A161" i="14" s="1"/>
  <c r="I174" i="14"/>
  <c r="I176" i="14" s="1"/>
  <c r="I174" i="13"/>
  <c r="I176" i="13" s="1"/>
  <c r="I176" i="18"/>
  <c r="H124" i="17"/>
  <c r="I91" i="13"/>
  <c r="I116" i="13" s="1"/>
  <c r="A161" i="13" s="1"/>
  <c r="H145" i="14"/>
  <c r="I145" i="14" s="1"/>
  <c r="H116" i="13"/>
  <c r="D145" i="13"/>
  <c r="D132" i="13"/>
  <c r="H132" i="13" s="1"/>
  <c r="I132" i="13" s="1"/>
  <c r="H125" i="17" l="1"/>
  <c r="H145" i="17"/>
  <c r="I145" i="17" s="1"/>
  <c r="H136" i="19"/>
  <c r="H135" i="19"/>
  <c r="G143" i="19"/>
  <c r="H126" i="17"/>
  <c r="H132" i="15"/>
  <c r="I132" i="15" s="1"/>
  <c r="G130" i="15" s="1"/>
  <c r="H132" i="19"/>
  <c r="I132" i="19" s="1"/>
  <c r="H120" i="19" s="1"/>
  <c r="G143" i="17"/>
  <c r="I141" i="17" s="1"/>
  <c r="I181" i="17" s="1"/>
  <c r="H135" i="17"/>
  <c r="H136" i="17"/>
  <c r="G130" i="17"/>
  <c r="I123" i="17" s="1"/>
  <c r="H145" i="13"/>
  <c r="I145" i="13" s="1"/>
  <c r="G143" i="13" s="1"/>
  <c r="H120" i="17"/>
  <c r="H132" i="16"/>
  <c r="I132" i="16" s="1"/>
  <c r="H125" i="16" s="1"/>
  <c r="H137" i="19"/>
  <c r="H136" i="16"/>
  <c r="H135" i="16"/>
  <c r="G143" i="16"/>
  <c r="I141" i="16" s="1"/>
  <c r="I181" i="16" s="1"/>
  <c r="G130" i="16"/>
  <c r="I127" i="16" s="1"/>
  <c r="H122" i="16"/>
  <c r="H123" i="16"/>
  <c r="H124" i="16"/>
  <c r="H136" i="20"/>
  <c r="G143" i="20"/>
  <c r="H135" i="20"/>
  <c r="H126" i="20"/>
  <c r="H125" i="20"/>
  <c r="H124" i="20"/>
  <c r="H122" i="20"/>
  <c r="G130" i="20"/>
  <c r="H120" i="20"/>
  <c r="I141" i="19"/>
  <c r="I181" i="19" s="1"/>
  <c r="H140" i="19"/>
  <c r="H141" i="19" s="1"/>
  <c r="H136" i="18"/>
  <c r="H135" i="18"/>
  <c r="H137" i="18" s="1"/>
  <c r="G143" i="18"/>
  <c r="H122" i="18"/>
  <c r="H120" i="18"/>
  <c r="H126" i="18"/>
  <c r="H125" i="18"/>
  <c r="H124" i="18"/>
  <c r="G130" i="18"/>
  <c r="H136" i="15"/>
  <c r="H135" i="15"/>
  <c r="G143" i="15"/>
  <c r="H136" i="14"/>
  <c r="G143" i="14"/>
  <c r="H135" i="14"/>
  <c r="H125" i="14"/>
  <c r="H122" i="14"/>
  <c r="H120" i="14"/>
  <c r="H126" i="14"/>
  <c r="H124" i="14"/>
  <c r="G130" i="14"/>
  <c r="H125" i="13"/>
  <c r="H126" i="13"/>
  <c r="H124" i="13"/>
  <c r="H122" i="13"/>
  <c r="G130" i="13"/>
  <c r="H120" i="13"/>
  <c r="H137" i="17" l="1"/>
  <c r="H122" i="19"/>
  <c r="H122" i="15"/>
  <c r="H124" i="15"/>
  <c r="H125" i="15"/>
  <c r="H126" i="15"/>
  <c r="H126" i="19"/>
  <c r="H125" i="19"/>
  <c r="G130" i="19"/>
  <c r="I127" i="19" s="1"/>
  <c r="I147" i="19" s="1"/>
  <c r="C161" i="19" s="1"/>
  <c r="D161" i="19" s="1"/>
  <c r="H124" i="19"/>
  <c r="H135" i="13"/>
  <c r="H136" i="13"/>
  <c r="H140" i="17"/>
  <c r="H141" i="17" s="1"/>
  <c r="H123" i="19"/>
  <c r="I127" i="17"/>
  <c r="I179" i="17" s="1"/>
  <c r="H120" i="15"/>
  <c r="H121" i="17"/>
  <c r="H120" i="16"/>
  <c r="H126" i="16"/>
  <c r="H137" i="16"/>
  <c r="H137" i="14"/>
  <c r="H137" i="20"/>
  <c r="H137" i="15"/>
  <c r="H121" i="16"/>
  <c r="H140" i="16"/>
  <c r="H141" i="16" s="1"/>
  <c r="I123" i="20"/>
  <c r="I190" i="20" s="1"/>
  <c r="H121" i="20"/>
  <c r="I141" i="20"/>
  <c r="I181" i="20" s="1"/>
  <c r="H140" i="20"/>
  <c r="H141" i="20" s="1"/>
  <c r="H121" i="18"/>
  <c r="I123" i="18"/>
  <c r="I190" i="17"/>
  <c r="H123" i="17"/>
  <c r="H121" i="15"/>
  <c r="I123" i="15"/>
  <c r="I123" i="13"/>
  <c r="I190" i="13" s="1"/>
  <c r="H121" i="13"/>
  <c r="H140" i="18"/>
  <c r="H141" i="18" s="1"/>
  <c r="I141" i="18"/>
  <c r="I181" i="18" s="1"/>
  <c r="I147" i="16"/>
  <c r="C161" i="16" s="1"/>
  <c r="D161" i="16" s="1"/>
  <c r="I179" i="16"/>
  <c r="I141" i="15"/>
  <c r="I181" i="15" s="1"/>
  <c r="H140" i="15"/>
  <c r="H141" i="15" s="1"/>
  <c r="I123" i="14"/>
  <c r="H123" i="14" s="1"/>
  <c r="H121" i="14"/>
  <c r="H140" i="14"/>
  <c r="H141" i="14" s="1"/>
  <c r="I141" i="14"/>
  <c r="I181" i="14" s="1"/>
  <c r="I141" i="13"/>
  <c r="I181" i="13" s="1"/>
  <c r="H140" i="13"/>
  <c r="H141" i="13" s="1"/>
  <c r="F9" i="3"/>
  <c r="H137" i="13" l="1"/>
  <c r="H147" i="13" s="1"/>
  <c r="H127" i="16"/>
  <c r="I179" i="19"/>
  <c r="H127" i="17"/>
  <c r="H147" i="17" s="1"/>
  <c r="I147" i="17"/>
  <c r="C161" i="17" s="1"/>
  <c r="D161" i="17" s="1"/>
  <c r="I154" i="17" s="1"/>
  <c r="H154" i="17" s="1"/>
  <c r="H121" i="19"/>
  <c r="H127" i="19" s="1"/>
  <c r="H147" i="19" s="1"/>
  <c r="H123" i="13"/>
  <c r="H127" i="13" s="1"/>
  <c r="I190" i="14"/>
  <c r="H147" i="16"/>
  <c r="G9" i="3"/>
  <c r="I127" i="20"/>
  <c r="I147" i="20" s="1"/>
  <c r="C161" i="20" s="1"/>
  <c r="D161" i="20" s="1"/>
  <c r="H123" i="20"/>
  <c r="H127" i="20" s="1"/>
  <c r="H147" i="20" s="1"/>
  <c r="I127" i="13"/>
  <c r="I179" i="13" s="1"/>
  <c r="I190" i="18"/>
  <c r="H123" i="18"/>
  <c r="H127" i="18" s="1"/>
  <c r="H147" i="18" s="1"/>
  <c r="I127" i="18"/>
  <c r="I147" i="18" s="1"/>
  <c r="C161" i="18" s="1"/>
  <c r="D161" i="18" s="1"/>
  <c r="I127" i="15"/>
  <c r="I179" i="15" s="1"/>
  <c r="I190" i="15"/>
  <c r="H123" i="15"/>
  <c r="H127" i="15" s="1"/>
  <c r="H147" i="15" s="1"/>
  <c r="H127" i="14"/>
  <c r="H147" i="14" s="1"/>
  <c r="I127" i="14"/>
  <c r="I179" i="14" s="1"/>
  <c r="I153" i="19"/>
  <c r="H153" i="19" s="1"/>
  <c r="I152" i="19"/>
  <c r="H152" i="19" s="1"/>
  <c r="I151" i="19"/>
  <c r="I155" i="19"/>
  <c r="H155" i="19" s="1"/>
  <c r="I154" i="19"/>
  <c r="H154" i="19" s="1"/>
  <c r="I182" i="19"/>
  <c r="I179" i="18"/>
  <c r="I182" i="17"/>
  <c r="I151" i="17"/>
  <c r="I182" i="16"/>
  <c r="I153" i="16"/>
  <c r="H153" i="16" s="1"/>
  <c r="I155" i="16"/>
  <c r="H155" i="16" s="1"/>
  <c r="I154" i="16"/>
  <c r="H154" i="16" s="1"/>
  <c r="I152" i="16"/>
  <c r="H152" i="16" s="1"/>
  <c r="I151" i="16"/>
  <c r="I152" i="17" l="1"/>
  <c r="H152" i="17" s="1"/>
  <c r="I155" i="17"/>
  <c r="H155" i="17" s="1"/>
  <c r="I153" i="17"/>
  <c r="H153" i="17" s="1"/>
  <c r="I147" i="15"/>
  <c r="C161" i="15" s="1"/>
  <c r="D161" i="15" s="1"/>
  <c r="I155" i="15" s="1"/>
  <c r="H155" i="15" s="1"/>
  <c r="I179" i="20"/>
  <c r="I147" i="13"/>
  <c r="C161" i="13" s="1"/>
  <c r="D161" i="13" s="1"/>
  <c r="I152" i="13" s="1"/>
  <c r="H152" i="13" s="1"/>
  <c r="I153" i="20"/>
  <c r="H153" i="20" s="1"/>
  <c r="I154" i="20"/>
  <c r="H154" i="20" s="1"/>
  <c r="I151" i="20"/>
  <c r="I155" i="20"/>
  <c r="H155" i="20" s="1"/>
  <c r="I152" i="20"/>
  <c r="H152" i="20" s="1"/>
  <c r="I182" i="20"/>
  <c r="I147" i="14"/>
  <c r="C161" i="14" s="1"/>
  <c r="D161" i="14" s="1"/>
  <c r="I153" i="14" s="1"/>
  <c r="H153" i="14" s="1"/>
  <c r="H151" i="19"/>
  <c r="H156" i="19" s="1"/>
  <c r="H169" i="19" s="1"/>
  <c r="I156" i="19"/>
  <c r="I153" i="18"/>
  <c r="H153" i="18" s="1"/>
  <c r="I155" i="18"/>
  <c r="H155" i="18" s="1"/>
  <c r="I152" i="18"/>
  <c r="H152" i="18" s="1"/>
  <c r="I151" i="18"/>
  <c r="I154" i="18"/>
  <c r="H154" i="18" s="1"/>
  <c r="I182" i="18"/>
  <c r="H151" i="17"/>
  <c r="H151" i="16"/>
  <c r="H156" i="16" s="1"/>
  <c r="H169" i="16" s="1"/>
  <c r="I156" i="16"/>
  <c r="I151" i="15"/>
  <c r="I182" i="15"/>
  <c r="I182" i="14"/>
  <c r="I154" i="13"/>
  <c r="H154" i="13" s="1"/>
  <c r="I182" i="13"/>
  <c r="I153" i="13" l="1"/>
  <c r="H153" i="13" s="1"/>
  <c r="I155" i="13"/>
  <c r="H155" i="13" s="1"/>
  <c r="I151" i="13"/>
  <c r="I156" i="13" s="1"/>
  <c r="I152" i="15"/>
  <c r="H152" i="15" s="1"/>
  <c r="I156" i="17"/>
  <c r="I169" i="17" s="1"/>
  <c r="H156" i="17"/>
  <c r="H169" i="17" s="1"/>
  <c r="I153" i="15"/>
  <c r="H153" i="15" s="1"/>
  <c r="I154" i="15"/>
  <c r="H154" i="15" s="1"/>
  <c r="H151" i="20"/>
  <c r="H156" i="20" s="1"/>
  <c r="H169" i="20" s="1"/>
  <c r="I156" i="20"/>
  <c r="I151" i="14"/>
  <c r="H151" i="14" s="1"/>
  <c r="I154" i="14"/>
  <c r="H154" i="14" s="1"/>
  <c r="I155" i="14"/>
  <c r="H155" i="14" s="1"/>
  <c r="I152" i="14"/>
  <c r="H152" i="14" s="1"/>
  <c r="I169" i="19"/>
  <c r="I186" i="19"/>
  <c r="G196" i="19" s="1"/>
  <c r="I185" i="19"/>
  <c r="I156" i="18"/>
  <c r="H151" i="18"/>
  <c r="H156" i="18" s="1"/>
  <c r="H169" i="18" s="1"/>
  <c r="I169" i="16"/>
  <c r="I186" i="16"/>
  <c r="G196" i="16" s="1"/>
  <c r="I185" i="16"/>
  <c r="H151" i="15"/>
  <c r="H151" i="13"/>
  <c r="H156" i="13" s="1"/>
  <c r="H169" i="13" s="1"/>
  <c r="I186" i="17" l="1"/>
  <c r="G196" i="17" s="1"/>
  <c r="H181" i="17" s="1"/>
  <c r="I185" i="17"/>
  <c r="I156" i="15"/>
  <c r="I169" i="15" s="1"/>
  <c r="H156" i="15"/>
  <c r="H169" i="15" s="1"/>
  <c r="H185" i="16"/>
  <c r="H186" i="16" s="1"/>
  <c r="H185" i="19"/>
  <c r="H186" i="19" s="1"/>
  <c r="I186" i="20"/>
  <c r="G196" i="20" s="1"/>
  <c r="I169" i="20"/>
  <c r="I185" i="20"/>
  <c r="H185" i="20" s="1"/>
  <c r="H186" i="20" s="1"/>
  <c r="H156" i="14"/>
  <c r="H169" i="14" s="1"/>
  <c r="I156" i="14"/>
  <c r="I186" i="14" s="1"/>
  <c r="G196" i="14" s="1"/>
  <c r="I196" i="19"/>
  <c r="J10" i="3" s="1"/>
  <c r="H180" i="19"/>
  <c r="H173" i="19"/>
  <c r="H175" i="19"/>
  <c r="H174" i="19"/>
  <c r="H181" i="19"/>
  <c r="H179" i="19"/>
  <c r="I186" i="18"/>
  <c r="G196" i="18" s="1"/>
  <c r="I169" i="18"/>
  <c r="I185" i="18"/>
  <c r="I196" i="17"/>
  <c r="J7" i="3" s="1"/>
  <c r="H173" i="17"/>
  <c r="H180" i="17"/>
  <c r="H175" i="17"/>
  <c r="H174" i="17"/>
  <c r="I196" i="16"/>
  <c r="H180" i="16"/>
  <c r="H173" i="16"/>
  <c r="H174" i="16"/>
  <c r="H175" i="16"/>
  <c r="H181" i="16"/>
  <c r="H179" i="16"/>
  <c r="I186" i="15"/>
  <c r="G196" i="15" s="1"/>
  <c r="I185" i="15"/>
  <c r="I169" i="13"/>
  <c r="I186" i="13"/>
  <c r="G196" i="13" s="1"/>
  <c r="I185" i="13"/>
  <c r="H179" i="17" l="1"/>
  <c r="H185" i="17"/>
  <c r="H186" i="17" s="1"/>
  <c r="H182" i="17"/>
  <c r="I196" i="20"/>
  <c r="J9" i="3" s="1"/>
  <c r="K9" i="3" s="1"/>
  <c r="H180" i="20"/>
  <c r="H173" i="20"/>
  <c r="H175" i="20"/>
  <c r="H174" i="20"/>
  <c r="H181" i="20"/>
  <c r="H179" i="20"/>
  <c r="H185" i="18"/>
  <c r="H186" i="18" s="1"/>
  <c r="H182" i="16"/>
  <c r="I169" i="14"/>
  <c r="I185" i="14"/>
  <c r="H185" i="14" s="1"/>
  <c r="H186" i="14" s="1"/>
  <c r="H185" i="15"/>
  <c r="H186" i="15" s="1"/>
  <c r="H185" i="13"/>
  <c r="H186" i="13" s="1"/>
  <c r="H182" i="19"/>
  <c r="H176" i="19"/>
  <c r="I196" i="18"/>
  <c r="J8" i="3" s="1"/>
  <c r="H180" i="18"/>
  <c r="H173" i="18"/>
  <c r="H175" i="18"/>
  <c r="H174" i="18"/>
  <c r="H181" i="18"/>
  <c r="H179" i="18"/>
  <c r="H176" i="17"/>
  <c r="H176" i="16"/>
  <c r="I196" i="15"/>
  <c r="H180" i="15"/>
  <c r="H173" i="15"/>
  <c r="H174" i="15"/>
  <c r="H175" i="15"/>
  <c r="H181" i="15"/>
  <c r="H179" i="15"/>
  <c r="I196" i="14"/>
  <c r="J4" i="3" s="1"/>
  <c r="H180" i="14"/>
  <c r="H173" i="14"/>
  <c r="H175" i="14"/>
  <c r="H174" i="14"/>
  <c r="H181" i="14"/>
  <c r="H179" i="14"/>
  <c r="I196" i="13"/>
  <c r="J3" i="3" s="1"/>
  <c r="H180" i="13"/>
  <c r="H173" i="13"/>
  <c r="H174" i="13"/>
  <c r="H175" i="13"/>
  <c r="H181" i="13"/>
  <c r="H179" i="13"/>
  <c r="H182" i="20" l="1"/>
  <c r="J5" i="3"/>
  <c r="J6" i="3"/>
  <c r="H176" i="20"/>
  <c r="H182" i="18"/>
  <c r="H182" i="15"/>
  <c r="H182" i="14"/>
  <c r="H176" i="18"/>
  <c r="H176" i="15"/>
  <c r="H182" i="13"/>
  <c r="H176" i="14"/>
  <c r="H176" i="13"/>
  <c r="D35" i="12" l="1"/>
  <c r="E12" i="3" l="1"/>
  <c r="I100" i="11" l="1"/>
  <c r="I99" i="11"/>
  <c r="F8" i="3"/>
  <c r="F5" i="3"/>
  <c r="F3" i="3"/>
  <c r="H10" i="3"/>
  <c r="F7" i="3"/>
  <c r="F6" i="3"/>
  <c r="H4" i="3"/>
  <c r="H8" i="3"/>
  <c r="H7" i="3"/>
  <c r="H6" i="3"/>
  <c r="F10" i="3"/>
  <c r="F4" i="3"/>
  <c r="H3" i="3"/>
  <c r="H5" i="3"/>
  <c r="G10" i="3" l="1"/>
  <c r="G8" i="3"/>
  <c r="G7" i="3"/>
  <c r="G6" i="3"/>
  <c r="G5" i="3"/>
  <c r="G4" i="3"/>
  <c r="G3" i="3"/>
  <c r="K10" i="3" l="1"/>
  <c r="I10" i="3"/>
  <c r="I8" i="3"/>
  <c r="I7" i="3"/>
  <c r="I6" i="3"/>
  <c r="I5" i="3"/>
  <c r="I4" i="3"/>
  <c r="I3" i="3"/>
  <c r="H196" i="11" l="1"/>
  <c r="E164" i="11"/>
  <c r="H163" i="11"/>
  <c r="H166" i="11" s="1"/>
  <c r="D163" i="11" s="1"/>
  <c r="E163" i="11" s="1"/>
  <c r="G163" i="11"/>
  <c r="G166" i="11" s="1"/>
  <c r="D162" i="11" s="1"/>
  <c r="E162" i="11" s="1"/>
  <c r="F163" i="11"/>
  <c r="F162" i="11"/>
  <c r="F161" i="11"/>
  <c r="I137" i="11"/>
  <c r="I180" i="11" s="1"/>
  <c r="F130" i="11"/>
  <c r="G114" i="11"/>
  <c r="C114" i="11"/>
  <c r="A114" i="11"/>
  <c r="H113" i="11"/>
  <c r="F112" i="11"/>
  <c r="G110" i="11"/>
  <c r="C110" i="11"/>
  <c r="A110" i="11"/>
  <c r="G106" i="11"/>
  <c r="C106" i="11"/>
  <c r="A106" i="11"/>
  <c r="I101" i="11"/>
  <c r="I98" i="11"/>
  <c r="A95" i="11"/>
  <c r="A96" i="11" s="1"/>
  <c r="A97" i="11" s="1"/>
  <c r="A98" i="11" s="1"/>
  <c r="H85" i="11"/>
  <c r="H78" i="11"/>
  <c r="H66" i="11"/>
  <c r="I45" i="11"/>
  <c r="I41" i="11"/>
  <c r="I40" i="11"/>
  <c r="I39" i="11"/>
  <c r="A39" i="11"/>
  <c r="A40" i="11" s="1"/>
  <c r="A41" i="11" s="1"/>
  <c r="A42" i="11" s="1"/>
  <c r="A43" i="11" s="1"/>
  <c r="A44" i="11" s="1"/>
  <c r="A45" i="11" s="1"/>
  <c r="G11" i="11"/>
  <c r="A6" i="11"/>
  <c r="I38" i="11"/>
  <c r="I42" i="11" s="1"/>
  <c r="G5" i="11"/>
  <c r="E106" i="11" l="1"/>
  <c r="E114" i="11"/>
  <c r="H88" i="11"/>
  <c r="H89" i="11" s="1"/>
  <c r="H91" i="11" s="1"/>
  <c r="E110" i="11"/>
  <c r="F110" i="11" s="1"/>
  <c r="H110" i="11" s="1"/>
  <c r="I110" i="11" s="1"/>
  <c r="I95" i="11" s="1"/>
  <c r="I43" i="11"/>
  <c r="I44" i="11" s="1"/>
  <c r="F106" i="11"/>
  <c r="H106" i="11" s="1"/>
  <c r="I106" i="11" s="1"/>
  <c r="I97" i="11" s="1"/>
  <c r="F114" i="11"/>
  <c r="H114" i="11" s="1"/>
  <c r="I114" i="11" s="1"/>
  <c r="I94" i="11" s="1"/>
  <c r="I46" i="11" l="1"/>
  <c r="I77" i="11"/>
  <c r="I130" i="11"/>
  <c r="I143" i="11"/>
  <c r="I102" i="11"/>
  <c r="I193" i="11" l="1"/>
  <c r="H100" i="11"/>
  <c r="H99" i="11"/>
  <c r="H44" i="11"/>
  <c r="A132" i="11"/>
  <c r="I64" i="11"/>
  <c r="I63" i="11"/>
  <c r="I71" i="11"/>
  <c r="I70" i="11"/>
  <c r="I82" i="11"/>
  <c r="H95" i="11"/>
  <c r="H97" i="11"/>
  <c r="H45" i="11"/>
  <c r="I59" i="11"/>
  <c r="H41" i="11"/>
  <c r="I74" i="11"/>
  <c r="H101" i="11"/>
  <c r="I72" i="11"/>
  <c r="H39" i="11"/>
  <c r="I76" i="11"/>
  <c r="I73" i="11"/>
  <c r="H42" i="11"/>
  <c r="H38" i="11"/>
  <c r="I88" i="11"/>
  <c r="I89" i="11" s="1"/>
  <c r="F132" i="11" s="1"/>
  <c r="I173" i="11"/>
  <c r="H40" i="11"/>
  <c r="I65" i="11"/>
  <c r="I84" i="11"/>
  <c r="H94" i="11"/>
  <c r="I60" i="11"/>
  <c r="H43" i="11"/>
  <c r="A145" i="11"/>
  <c r="H96" i="11"/>
  <c r="I75" i="11"/>
  <c r="I61" i="11"/>
  <c r="I83" i="11"/>
  <c r="H98" i="11"/>
  <c r="I58" i="11"/>
  <c r="I62" i="11"/>
  <c r="G132" i="11"/>
  <c r="I175" i="11"/>
  <c r="G145" i="11"/>
  <c r="K8" i="3"/>
  <c r="K7" i="3"/>
  <c r="K6" i="3"/>
  <c r="K5" i="3"/>
  <c r="K4" i="3"/>
  <c r="K3" i="3"/>
  <c r="H2" i="3"/>
  <c r="I2" i="3" l="1"/>
  <c r="I12" i="3" s="1"/>
  <c r="H46" i="11"/>
  <c r="H102" i="11"/>
  <c r="I85" i="11"/>
  <c r="E145" i="11" s="1"/>
  <c r="I78" i="11"/>
  <c r="D145" i="11" s="1"/>
  <c r="I66" i="11"/>
  <c r="F145" i="11"/>
  <c r="I174" i="11" l="1"/>
  <c r="I176" i="11" s="1"/>
  <c r="H116" i="11"/>
  <c r="I91" i="11"/>
  <c r="I116" i="11" s="1"/>
  <c r="A161" i="11" s="1"/>
  <c r="D132" i="11"/>
  <c r="E132" i="11"/>
  <c r="C145" i="11"/>
  <c r="H145" i="11" s="1"/>
  <c r="I145" i="11" s="1"/>
  <c r="G143" i="11" s="1"/>
  <c r="H140" i="11" s="1"/>
  <c r="H141" i="11" s="1"/>
  <c r="C132" i="11"/>
  <c r="H132" i="11" l="1"/>
  <c r="I132" i="11" s="1"/>
  <c r="H135" i="11"/>
  <c r="H136" i="11"/>
  <c r="I141" i="11"/>
  <c r="H120" i="11" l="1"/>
  <c r="H125" i="11"/>
  <c r="H122" i="11"/>
  <c r="H126" i="11"/>
  <c r="G130" i="11"/>
  <c r="H137" i="11"/>
  <c r="H124" i="11"/>
  <c r="I181" i="11"/>
  <c r="I123" i="11" l="1"/>
  <c r="I190" i="11" s="1"/>
  <c r="H121" i="11"/>
  <c r="H123" i="11"/>
  <c r="H127" i="11" s="1"/>
  <c r="H147" i="11" s="1"/>
  <c r="F2" i="3"/>
  <c r="I127" i="11" l="1"/>
  <c r="I179" i="11" s="1"/>
  <c r="I182" i="11" s="1"/>
  <c r="G2" i="3"/>
  <c r="G12" i="3" s="1"/>
  <c r="I147" i="11" l="1"/>
  <c r="C161" i="11" s="1"/>
  <c r="D161" i="11" s="1"/>
  <c r="I154" i="11" s="1"/>
  <c r="H154" i="11" s="1"/>
  <c r="I151" i="11"/>
  <c r="H151" i="11" s="1"/>
  <c r="I152" i="11"/>
  <c r="H152" i="11" s="1"/>
  <c r="I155" i="11"/>
  <c r="H155" i="11" s="1"/>
  <c r="I153" i="11" l="1"/>
  <c r="H153" i="11" s="1"/>
  <c r="I156" i="11"/>
  <c r="I186" i="11" s="1"/>
  <c r="G196" i="11" s="1"/>
  <c r="I196" i="11" s="1"/>
  <c r="H156" i="11"/>
  <c r="H169" i="11" s="1"/>
  <c r="H180" i="11" l="1"/>
  <c r="H179" i="11"/>
  <c r="H181" i="11"/>
  <c r="I169" i="11"/>
  <c r="I185" i="11"/>
  <c r="H185" i="11" s="1"/>
  <c r="H186" i="11" s="1"/>
  <c r="H175" i="11"/>
  <c r="H173" i="11"/>
  <c r="H174" i="11"/>
  <c r="J2" i="3"/>
  <c r="K2" i="3" s="1"/>
  <c r="K14" i="3" s="1"/>
  <c r="K12" i="3" s="1"/>
  <c r="H182" i="11" l="1"/>
  <c r="H176" i="11"/>
</calcChain>
</file>

<file path=xl/sharedStrings.xml><?xml version="1.0" encoding="utf-8"?>
<sst xmlns="http://schemas.openxmlformats.org/spreadsheetml/2006/main" count="2484" uniqueCount="231">
  <si>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</si>
  <si>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</si>
  <si>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r>
      <rPr>
        <b/>
        <sz val="14"/>
        <color rgb="FF000000"/>
        <rFont val="Calibri"/>
        <family val="2"/>
        <charset val="1"/>
      </rPr>
      <t xml:space="preserve">REGIME DE TRIBUTAÇÃO: </t>
    </r>
    <r>
      <rPr>
        <b/>
        <sz val="14"/>
        <color rgb="FFFF0000"/>
        <rFont val="Calibri"/>
        <family val="2"/>
        <charset val="1"/>
      </rPr>
      <t>LUCRO REAL</t>
    </r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</si>
  <si>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</si>
  <si>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</si>
  <si>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</si>
  <si>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</si>
  <si>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</si>
  <si>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</si>
  <si>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</si>
  <si>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</si>
  <si>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</si>
  <si>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</si>
  <si>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</si>
  <si>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</si>
  <si>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</si>
  <si>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</si>
  <si>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</si>
  <si>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</si>
  <si>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</si>
  <si>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</si>
  <si>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</si>
  <si>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</si>
  <si>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</si>
  <si>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</si>
  <si>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</si>
  <si>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</si>
  <si>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</si>
  <si>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</si>
  <si>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</si>
  <si>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</si>
  <si>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</si>
  <si>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</si>
  <si>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</si>
  <si>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</si>
  <si>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</si>
  <si>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</si>
  <si>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</si>
  <si>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</si>
  <si>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</si>
  <si>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</si>
  <si>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</si>
  <si>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</si>
  <si>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</si>
  <si>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</si>
  <si>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</si>
  <si>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</si>
  <si>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</si>
  <si>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</si>
  <si>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</si>
  <si>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</si>
  <si>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</si>
  <si>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</si>
  <si>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</si>
  <si>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</si>
  <si>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</si>
  <si>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</si>
  <si>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</si>
  <si>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</si>
  <si>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</si>
  <si>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</si>
  <si>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</si>
  <si>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</si>
  <si>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</si>
  <si>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</si>
  <si>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</si>
  <si>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</si>
  <si>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</si>
  <si>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</si>
  <si>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</si>
  <si>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</si>
  <si>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</si>
  <si>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</si>
  <si>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</si>
  <si>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</si>
  <si>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</si>
  <si>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</si>
  <si>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</si>
  <si>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</si>
  <si>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</si>
  <si>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</si>
  <si>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</si>
  <si>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</si>
  <si>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</si>
  <si>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</si>
  <si>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</si>
  <si>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</si>
  <si>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</si>
  <si>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</si>
  <si>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</si>
  <si>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</si>
  <si>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</si>
  <si>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</si>
  <si>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</si>
  <si>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</si>
  <si>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</si>
  <si>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</si>
  <si>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</si>
  <si>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</si>
  <si>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</si>
  <si>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</si>
  <si>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</si>
  <si>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</si>
  <si>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</si>
  <si>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</si>
  <si>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</si>
  <si>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Outros (especificar)</t>
  </si>
  <si>
    <t>Total de Despesas Diretas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</si>
  <si>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</si>
  <si>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</si>
  <si>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</si>
  <si>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</si>
  <si>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</si>
  <si>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</si>
  <si>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</si>
  <si>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</si>
  <si>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</si>
  <si>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</si>
  <si>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</si>
  <si>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</si>
  <si>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</si>
  <si>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</si>
  <si>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</si>
  <si>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</si>
  <si>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</si>
  <si>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</si>
  <si>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</si>
  <si>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</si>
  <si>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</si>
  <si>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</si>
  <si>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</si>
  <si>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</si>
  <si>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</si>
  <si>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</si>
  <si>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</si>
  <si>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</si>
  <si>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</si>
  <si>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</si>
  <si>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</si>
  <si>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</si>
  <si>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</si>
  <si>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</si>
  <si>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</si>
  <si>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</si>
  <si>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</si>
  <si>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</si>
  <si>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</si>
  <si>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</si>
  <si>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</si>
  <si>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</si>
  <si>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</si>
  <si>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</si>
  <si>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</si>
  <si>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</si>
  <si>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</si>
  <si>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</si>
  <si>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</si>
  <si>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</si>
  <si>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</si>
  <si>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</si>
  <si>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</si>
  <si>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</si>
  <si>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</si>
  <si>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</si>
  <si>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Valor Mensal por Unidade de Serviço (A + B + C)</t>
  </si>
  <si>
    <t>Quantidade de Unidade de Serviços</t>
  </si>
  <si>
    <t>Valor mensal do serviço</t>
  </si>
  <si>
    <t>Função</t>
  </si>
  <si>
    <t>Cidade</t>
  </si>
  <si>
    <t>Carga Horária</t>
  </si>
  <si>
    <t>Dias da semana</t>
  </si>
  <si>
    <t>Nº de Postos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</si>
  <si>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</si>
  <si>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MEMÓRIA DE CÁLCULO DO</t>
  </si>
  <si>
    <t>Plano de Saúde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</si>
  <si>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</si>
  <si>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</si>
  <si>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 xml:space="preserve">Auxílio Alimentação </t>
  </si>
  <si>
    <t xml:space="preserve">Salário Normativo </t>
  </si>
  <si>
    <t>Outros benefícios que refletem na planilha de custos, caso constem na CCT.</t>
  </si>
  <si>
    <t>TOTAL DOS ENCARGOS SOCIAIS (II + III + IV + V)</t>
  </si>
  <si>
    <t>Valor unitário mensal do posto</t>
  </si>
  <si>
    <t>Conta vinculada</t>
  </si>
  <si>
    <t>Valor total do posto</t>
  </si>
  <si>
    <t>QUADRO RESUMO UNITÁRIO</t>
  </si>
  <si>
    <t>Não aplicável</t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</si>
  <si>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</si>
  <si>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r>
      <t>Materiais/Equipamentos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</si>
  <si>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</si>
  <si>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r>
      <t>Depreciação de equipamentos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</si>
  <si>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t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</si>
  <si>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</si>
  <si>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VALOR TOTAL MENSAL DE MATERIAIS/EQUIPAMENTOS:</t>
  </si>
  <si>
    <t>VALOR MENSAL PARA RETENÇÃO EM CONTA VINCULADA:</t>
  </si>
  <si>
    <t>PORCENTAGEM CORRESPONDENTE EM RELAÇÃO AO VALOR TOTAL PARA RETENÇÃO EM CONTA VINCULADA:</t>
  </si>
  <si>
    <t>VALOR GLOBAL MENSAL:</t>
  </si>
  <si>
    <t>TOTAL DE POSTOS:</t>
  </si>
  <si>
    <t>Quantidade</t>
  </si>
  <si>
    <t>Valor unitário</t>
  </si>
  <si>
    <t>Valor total</t>
  </si>
  <si>
    <t>Valor mensal de materiais/equipamentos</t>
  </si>
  <si>
    <t>Valor unitário mensal de MATERIAL/EQUIPAMENTO</t>
  </si>
  <si>
    <t>Valor total mensal de MATERIAL/EQUIPAMENTO</t>
  </si>
  <si>
    <t>Valor unitário  mensal de retenção para a CONTA VINCULADA</t>
  </si>
  <si>
    <t>Valor total mensal de retenção para a CONTA VINCULADA</t>
  </si>
  <si>
    <t>Prêmio Assiduidade (quando houver)</t>
  </si>
  <si>
    <t>Plano de Benefício Social Familiar (apenas para a CCT SEEAC/SINDASSEIO)</t>
  </si>
  <si>
    <t>Prêmio Assiduidade / Cesta Básica (quando houver)</t>
  </si>
  <si>
    <r>
      <t>ATENÇÃO: SOMENTE PREENCHER QUANDO HOUVER FORNECIMENTO DE MATERIAIS E/OU EQUIPAMENTOS (</t>
    </r>
    <r>
      <rPr>
        <b/>
        <u/>
        <sz val="11"/>
        <color rgb="FFFF0000"/>
        <rFont val="Calibri"/>
        <family val="2"/>
      </rPr>
      <t>NÃO INCLUÍDO EPIs E UNIFORMES</t>
    </r>
    <r>
      <rPr>
        <b/>
        <sz val="11"/>
        <color rgb="FFFF0000"/>
        <rFont val="Calibri"/>
        <family val="2"/>
        <charset val="1"/>
      </rPr>
      <t>)</t>
    </r>
  </si>
  <si>
    <t>PLANILHA DE MATERIAIS E EQUIPAMENTOS A SER PREENCHIDA PELO LICITANTE COM BASE NO TERMO DE REFERÊNCIA (CGL 7.2 DO EDITAL)</t>
  </si>
  <si>
    <t>Valor total mensal do posto</t>
  </si>
  <si>
    <r>
      <t>Material/Equipamento (</t>
    </r>
    <r>
      <rPr>
        <b/>
        <u/>
        <sz val="11"/>
        <rFont val="Calibri"/>
        <family val="2"/>
      </rPr>
      <t>não incluir EPIs e uniformes</t>
    </r>
    <r>
      <rPr>
        <b/>
        <sz val="11"/>
        <rFont val="Calibri"/>
        <family val="2"/>
        <charset val="1"/>
      </rPr>
      <t>)</t>
    </r>
  </si>
  <si>
    <t>Aux. De Limpeza</t>
  </si>
  <si>
    <t>RS000041/2026</t>
  </si>
  <si>
    <t>Porto Alegre</t>
  </si>
  <si>
    <t>Copeira</t>
  </si>
  <si>
    <t>40h semanais</t>
  </si>
  <si>
    <t>Segunda a Sexta</t>
  </si>
  <si>
    <t>Auxiliar de Limpeza</t>
  </si>
  <si>
    <t>Aux. Administrativo</t>
  </si>
  <si>
    <t>25/2800-0002268-0</t>
  </si>
  <si>
    <t xml:space="preserve">Recepcionista </t>
  </si>
  <si>
    <t>Eletricista</t>
  </si>
  <si>
    <t>RS003096/2025</t>
  </si>
  <si>
    <t>Oficial de Manutenção</t>
  </si>
  <si>
    <t>Auxiliar de TI</t>
  </si>
  <si>
    <t>Aux. De Serviços Gerais</t>
  </si>
  <si>
    <t>Recepcionista 30h</t>
  </si>
  <si>
    <t>30h semanais</t>
  </si>
  <si>
    <t>Jardineiro</t>
  </si>
  <si>
    <t>RS000433/2025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</si>
</sst>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&quot;R$&quot;\ #,##0.00"/>
  </numFmts>
  <fonts count="38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u/>
      <sz val="7"/>
      <color rgb="FF000000"/>
      <name val="Calibri"/>
      <family val="2"/>
    </font>
    <font>
      <sz val="10"/>
      <color rgb="FF000000"/>
      <name val="Calibri"/>
      <family val="2"/>
      <charset val="1"/>
    </font>
    <font>
      <sz val="8"/>
      <color theme="0"/>
      <name val="Calibri"/>
      <family val="2"/>
      <charset val="1"/>
    </font>
    <font>
      <b/>
      <sz val="11"/>
      <color rgb="FFFF0000"/>
      <name val="Calibri"/>
      <family val="2"/>
      <charset val="1"/>
    </font>
    <font>
      <b/>
      <u/>
      <sz val="11"/>
      <color rgb="FFFF0000"/>
      <name val="Calibri"/>
      <family val="2"/>
    </font>
    <font>
      <b/>
      <u/>
      <sz val="11"/>
      <name val="Calibri"/>
      <family val="2"/>
    </font>
    <font>
      <sz val="8"/>
      <name val="Calibri"/>
      <family val="2"/>
      <charset val="1"/>
    </font>
  </fonts>
  <fills count="19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rgb="FFD6DCE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0.249977111117893"/>
        <bgColor rgb="FFD6DCE5"/>
      </patternFill>
    </fill>
    <fill>
      <patternFill patternType="solid">
        <fgColor rgb="FFFFFF00"/>
        <bgColor rgb="FFD6DCE5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0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6" fillId="0" borderId="0" applyBorder="0" applyProtection="0"/>
    <xf numFmtId="0" fontId="26" fillId="0" borderId="0"/>
    <xf numFmtId="0" fontId="26" fillId="0" borderId="0"/>
    <xf numFmtId="0" fontId="26" fillId="0" borderId="0"/>
    <xf numFmtId="9" fontId="26" fillId="0" borderId="0" applyBorder="0" applyProtection="0"/>
    <xf numFmtId="44" fontId="26" fillId="0" borderId="0" applyFont="0" applyFill="0" applyBorder="0" applyAlignment="0" applyProtection="0"/>
    <xf numFmtId="9" fontId="26" fillId="0" borderId="0" applyFont="0" applyFill="0" applyBorder="0" applyAlignment="0" applyProtection="0"/>
  </cellStyleXfs>
  <cellXfs count="219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6" fillId="0" borderId="0" xfId="4"/>
    <xf numFmtId="0" fontId="0" fillId="0" borderId="1" xfId="4" applyFont="1" applyBorder="1"/>
    <xf numFmtId="0" fontId="0" fillId="0" borderId="1" xfId="4" applyFont="1" applyBorder="1" applyAlignment="1">
      <alignment horizontal="center"/>
    </xf>
    <xf numFmtId="0" fontId="26" fillId="0" borderId="1" xfId="4" applyBorder="1" applyAlignment="1">
      <alignment horizontal="center"/>
    </xf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8" fillId="10" borderId="1" xfId="0" applyFont="1" applyFill="1" applyBorder="1" applyAlignment="1">
      <alignment horizontal="center" vertical="center" wrapText="1"/>
    </xf>
    <xf numFmtId="0" fontId="29" fillId="10" borderId="1" xfId="0" applyFont="1" applyFill="1" applyBorder="1" applyAlignment="1">
      <alignment horizontal="center" vertical="center" wrapText="1"/>
    </xf>
    <xf numFmtId="0" fontId="0" fillId="0" borderId="2" xfId="4" applyFont="1" applyBorder="1" applyAlignment="1">
      <alignment horizontal="center"/>
    </xf>
    <xf numFmtId="0" fontId="26" fillId="0" borderId="2" xfId="4" applyBorder="1" applyAlignment="1">
      <alignment horizontal="center"/>
    </xf>
    <xf numFmtId="0" fontId="24" fillId="12" borderId="1" xfId="4" applyFont="1" applyFill="1" applyBorder="1" applyAlignment="1">
      <alignment horizontal="center" vertical="center" wrapText="1"/>
    </xf>
    <xf numFmtId="0" fontId="24" fillId="12" borderId="3" xfId="4" applyFont="1" applyFill="1" applyBorder="1" applyAlignment="1">
      <alignment horizontal="center" vertical="center" wrapText="1"/>
    </xf>
    <xf numFmtId="0" fontId="23" fillId="12" borderId="5" xfId="4" applyFont="1" applyFill="1" applyBorder="1" applyAlignment="1">
      <alignment horizontal="center" vertical="center" wrapText="1"/>
    </xf>
    <xf numFmtId="0" fontId="23" fillId="12" borderId="1" xfId="4" applyFont="1" applyFill="1" applyBorder="1" applyAlignment="1">
      <alignment horizontal="center" vertical="center" wrapText="1"/>
    </xf>
    <xf numFmtId="0" fontId="23" fillId="12" borderId="10" xfId="4" applyFont="1" applyFill="1" applyBorder="1" applyAlignment="1">
      <alignment horizontal="center" vertical="center" wrapText="1"/>
    </xf>
    <xf numFmtId="4" fontId="28" fillId="10" borderId="1" xfId="0" applyNumberFormat="1" applyFont="1" applyFill="1" applyBorder="1" applyAlignment="1">
      <alignment horizontal="center" vertical="center" wrapText="1"/>
    </xf>
    <xf numFmtId="4" fontId="30" fillId="10" borderId="1" xfId="0" applyNumberFormat="1" applyFont="1" applyFill="1" applyBorder="1" applyAlignment="1">
      <alignment horizontal="center" vertical="center" wrapText="1"/>
    </xf>
    <xf numFmtId="164" fontId="11" fillId="11" borderId="1" xfId="4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33" fillId="0" borderId="8" xfId="0" applyFont="1" applyBorder="1" applyAlignment="1">
      <alignment vertical="center" wrapText="1"/>
    </xf>
    <xf numFmtId="0" fontId="13" fillId="10" borderId="7" xfId="0" applyFont="1" applyFill="1" applyBorder="1" applyAlignment="1">
      <alignment horizontal="center" vertical="center" wrapText="1"/>
    </xf>
    <xf numFmtId="44" fontId="28" fillId="10" borderId="7" xfId="8" applyFont="1" applyFill="1" applyBorder="1" applyAlignment="1">
      <alignment vertical="center" wrapText="1"/>
    </xf>
    <xf numFmtId="170" fontId="26" fillId="0" borderId="1" xfId="4" applyNumberFormat="1" applyBorder="1"/>
    <xf numFmtId="170" fontId="25" fillId="0" borderId="1" xfId="4" applyNumberFormat="1" applyFont="1" applyBorder="1"/>
    <xf numFmtId="170" fontId="26" fillId="0" borderId="5" xfId="4" applyNumberFormat="1" applyBorder="1"/>
    <xf numFmtId="1" fontId="26" fillId="0" borderId="1" xfId="4" applyNumberFormat="1" applyBorder="1"/>
    <xf numFmtId="1" fontId="25" fillId="0" borderId="1" xfId="4" applyNumberFormat="1" applyFont="1" applyBorder="1"/>
    <xf numFmtId="49" fontId="26" fillId="0" borderId="1" xfId="4" applyNumberFormat="1" applyBorder="1"/>
    <xf numFmtId="49" fontId="25" fillId="0" borderId="1" xfId="4" applyNumberFormat="1" applyFont="1" applyBorder="1"/>
    <xf numFmtId="170" fontId="11" fillId="11" borderId="1" xfId="4" applyNumberFormat="1" applyFont="1" applyFill="1" applyBorder="1" applyAlignment="1">
      <alignment vertical="center" wrapText="1"/>
    </xf>
    <xf numFmtId="0" fontId="24" fillId="14" borderId="3" xfId="4" applyFont="1" applyFill="1" applyBorder="1" applyAlignment="1">
      <alignment horizontal="center" vertical="center" wrapText="1"/>
    </xf>
    <xf numFmtId="0" fontId="13" fillId="10" borderId="8" xfId="0" applyFont="1" applyFill="1" applyBorder="1" applyAlignment="1">
      <alignment horizontal="center" vertical="center" wrapText="1"/>
    </xf>
    <xf numFmtId="44" fontId="28" fillId="10" borderId="4" xfId="8" applyFont="1" applyFill="1" applyBorder="1" applyAlignment="1">
      <alignment vertical="center" wrapText="1"/>
    </xf>
    <xf numFmtId="44" fontId="28" fillId="10" borderId="9" xfId="8" applyFont="1" applyFill="1" applyBorder="1" applyAlignment="1">
      <alignment vertical="center" wrapText="1"/>
    </xf>
    <xf numFmtId="44" fontId="28" fillId="10" borderId="1" xfId="8" applyFont="1" applyFill="1" applyBorder="1" applyAlignment="1">
      <alignment vertical="center" wrapText="1"/>
    </xf>
    <xf numFmtId="44" fontId="26" fillId="11" borderId="2" xfId="8" applyFill="1" applyBorder="1" applyAlignment="1">
      <alignment horizontal="center"/>
    </xf>
    <xf numFmtId="164" fontId="26" fillId="15" borderId="2" xfId="4" applyNumberFormat="1" applyFill="1" applyBorder="1"/>
    <xf numFmtId="164" fontId="26" fillId="15" borderId="1" xfId="4" applyNumberFormat="1" applyFill="1" applyBorder="1"/>
    <xf numFmtId="44" fontId="26" fillId="16" borderId="2" xfId="8" applyFill="1" applyBorder="1" applyAlignment="1">
      <alignment horizontal="center"/>
    </xf>
    <xf numFmtId="170" fontId="0" fillId="16" borderId="2" xfId="4" applyNumberFormat="1" applyFont="1" applyFill="1" applyBorder="1" applyAlignment="1">
      <alignment horizontal="center"/>
    </xf>
    <xf numFmtId="43" fontId="11" fillId="11" borderId="1" xfId="4" applyNumberFormat="1" applyFont="1" applyFill="1" applyBorder="1" applyAlignment="1">
      <alignment vertical="center" wrapText="1"/>
    </xf>
    <xf numFmtId="0" fontId="2" fillId="4" borderId="11" xfId="0" applyFont="1" applyFill="1" applyBorder="1" applyAlignment="1">
      <alignment horizontal="center" vertical="center" wrapText="1"/>
    </xf>
    <xf numFmtId="170" fontId="2" fillId="4" borderId="3" xfId="0" applyNumberFormat="1" applyFont="1" applyFill="1" applyBorder="1" applyAlignment="1">
      <alignment horizontal="center" vertical="center" wrapText="1"/>
    </xf>
    <xf numFmtId="0" fontId="11" fillId="11" borderId="1" xfId="4" applyFont="1" applyFill="1" applyBorder="1" applyAlignment="1">
      <alignment horizontal="right" vertical="center" wrapText="1"/>
    </xf>
    <xf numFmtId="44" fontId="11" fillId="11" borderId="1" xfId="4" applyNumberFormat="1" applyFont="1" applyFill="1" applyBorder="1" applyAlignment="1">
      <alignment horizontal="left" vertical="center" wrapText="1"/>
    </xf>
    <xf numFmtId="44" fontId="11" fillId="11" borderId="1" xfId="4" applyNumberFormat="1" applyFont="1" applyFill="1" applyBorder="1" applyAlignment="1">
      <alignment horizontal="right" vertical="center" wrapText="1"/>
    </xf>
    <xf numFmtId="10" fontId="11" fillId="11" borderId="1" xfId="9" applyNumberFormat="1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9" fontId="37" fillId="4" borderId="1" xfId="0" applyNumberFormat="1" applyFont="1" applyFill="1" applyBorder="1" applyAlignment="1">
      <alignment horizontal="center" vertical="center" wrapText="1"/>
    </xf>
    <xf numFmtId="167" fontId="37" fillId="4" borderId="1" xfId="0" applyNumberFormat="1" applyFont="1" applyFill="1" applyBorder="1" applyAlignment="1">
      <alignment horizontal="center" vertical="center" wrapText="1"/>
    </xf>
    <xf numFmtId="3" fontId="37" fillId="4" borderId="1" xfId="0" applyNumberFormat="1" applyFont="1" applyFill="1" applyBorder="1" applyAlignment="1">
      <alignment horizontal="center" vertical="center" wrapText="1"/>
    </xf>
    <xf numFmtId="170" fontId="37" fillId="4" borderId="3" xfId="0" applyNumberFormat="1" applyFont="1" applyFill="1" applyBorder="1" applyAlignment="1">
      <alignment horizontal="center" vertical="center" wrapText="1"/>
    </xf>
    <xf numFmtId="167" fontId="37" fillId="4" borderId="3" xfId="0" applyNumberFormat="1" applyFont="1" applyFill="1" applyBorder="1" applyAlignment="1">
      <alignment horizontal="center" vertical="center" wrapText="1"/>
    </xf>
    <xf numFmtId="10" fontId="37" fillId="4" borderId="1" xfId="0" applyNumberFormat="1" applyFont="1" applyFill="1" applyBorder="1" applyAlignment="1">
      <alignment horizontal="center" vertical="center" wrapText="1"/>
    </xf>
    <xf numFmtId="0" fontId="32" fillId="13" borderId="5" xfId="4" applyFont="1" applyFill="1" applyBorder="1" applyAlignment="1">
      <alignment horizontal="center"/>
    </xf>
    <xf numFmtId="0" fontId="32" fillId="13" borderId="7" xfId="4" applyFont="1" applyFill="1" applyBorder="1" applyAlignment="1">
      <alignment horizontal="center"/>
    </xf>
    <xf numFmtId="0" fontId="32" fillId="13" borderId="10" xfId="4" applyFont="1" applyFill="1" applyBorder="1" applyAlignment="1">
      <alignment horizontal="center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0" fillId="13" borderId="10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 wrapText="1"/>
    </xf>
    <xf numFmtId="0" fontId="11" fillId="11" borderId="7" xfId="4" applyFont="1" applyFill="1" applyBorder="1" applyAlignment="1">
      <alignment horizontal="right" vertical="center" wrapText="1"/>
    </xf>
    <xf numFmtId="0" fontId="11" fillId="11" borderId="10" xfId="4" applyFont="1" applyFill="1" applyBorder="1" applyAlignment="1">
      <alignment horizontal="right" vertical="center" wrapText="1"/>
    </xf>
    <xf numFmtId="0" fontId="11" fillId="11" borderId="5" xfId="4" applyFont="1" applyFill="1" applyBorder="1" applyAlignment="1">
      <alignment horizontal="right" vertical="center"/>
    </xf>
    <xf numFmtId="0" fontId="11" fillId="11" borderId="7" xfId="4" applyFont="1" applyFill="1" applyBorder="1" applyAlignment="1">
      <alignment horizontal="right" vertical="center"/>
    </xf>
    <xf numFmtId="0" fontId="11" fillId="11" borderId="10" xfId="4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28" fillId="10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left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vertical="top" wrapText="1"/>
    </xf>
    <xf numFmtId="0" fontId="18" fillId="0" borderId="9" xfId="0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5" fillId="0" borderId="9" xfId="0" applyFont="1" applyBorder="1" applyAlignment="1">
      <alignment horizontal="left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8" fillId="10" borderId="5" xfId="0" applyFont="1" applyFill="1" applyBorder="1" applyAlignment="1">
      <alignment horizontal="center" vertical="center" wrapText="1"/>
    </xf>
    <xf numFmtId="0" fontId="28" fillId="10" borderId="7" xfId="0" applyFont="1" applyFill="1" applyBorder="1" applyAlignment="1">
      <alignment horizontal="center" vertical="center" wrapText="1"/>
    </xf>
    <xf numFmtId="0" fontId="28" fillId="10" borderId="10" xfId="0" applyFont="1" applyFill="1" applyBorder="1" applyAlignment="1">
      <alignment horizontal="center" vertical="center" wrapText="1"/>
    </xf>
    <xf numFmtId="4" fontId="29" fillId="10" borderId="6" xfId="0" applyNumberFormat="1" applyFont="1" applyFill="1" applyBorder="1" applyAlignment="1">
      <alignment horizontal="center" vertical="center" wrapText="1"/>
    </xf>
    <xf numFmtId="4" fontId="29" fillId="10" borderId="8" xfId="0" applyNumberFormat="1" applyFont="1" applyFill="1" applyBorder="1" applyAlignment="1">
      <alignment horizontal="center" vertical="center" wrapText="1"/>
    </xf>
    <xf numFmtId="4" fontId="29" fillId="10" borderId="11" xfId="0" applyNumberFormat="1" applyFont="1" applyFill="1" applyBorder="1" applyAlignment="1">
      <alignment horizontal="center" vertical="center" wrapText="1"/>
    </xf>
    <xf numFmtId="0" fontId="13" fillId="10" borderId="7" xfId="0" applyFont="1" applyFill="1" applyBorder="1" applyAlignment="1">
      <alignment horizontal="center" vertical="center" wrapText="1"/>
    </xf>
    <xf numFmtId="0" fontId="28" fillId="10" borderId="6" xfId="0" applyFont="1" applyFill="1" applyBorder="1" applyAlignment="1">
      <alignment horizontal="center" vertical="center" wrapText="1"/>
    </xf>
    <xf numFmtId="0" fontId="28" fillId="10" borderId="8" xfId="0" applyFont="1" applyFill="1" applyBorder="1" applyAlignment="1">
      <alignment horizontal="center" vertical="center" wrapText="1"/>
    </xf>
    <xf numFmtId="0" fontId="28" fillId="10" borderId="11" xfId="0" applyFont="1" applyFill="1" applyBorder="1" applyAlignment="1">
      <alignment horizontal="center" vertical="center" wrapText="1"/>
    </xf>
    <xf numFmtId="0" fontId="28" fillId="10" borderId="4" xfId="0" applyFont="1" applyFill="1" applyBorder="1" applyAlignment="1">
      <alignment horizontal="center" vertical="center" wrapText="1"/>
    </xf>
    <xf numFmtId="0" fontId="28" fillId="10" borderId="9" xfId="0" applyFont="1" applyFill="1" applyBorder="1" applyAlignment="1">
      <alignment horizontal="center" vertical="center" wrapText="1"/>
    </xf>
    <xf numFmtId="0" fontId="28" fillId="10" borderId="1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7" fillId="0" borderId="1" xfId="0" applyFont="1" applyBorder="1" applyAlignment="1">
      <alignment horizontal="left" vertical="center" wrapText="1"/>
    </xf>
    <xf numFmtId="0" fontId="24" fillId="17" borderId="5" xfId="4" applyFont="1" applyFill="1" applyBorder="1" applyAlignment="1">
      <alignment horizontal="center" vertical="center" wrapText="1"/>
    </xf>
    <xf numFmtId="0" fontId="24" fillId="17" borderId="7" xfId="4" applyFont="1" applyFill="1" applyBorder="1" applyAlignment="1">
      <alignment horizontal="center" vertical="center" wrapText="1"/>
    </xf>
    <xf numFmtId="0" fontId="24" fillId="17" borderId="10" xfId="4" applyFont="1" applyFill="1" applyBorder="1" applyAlignment="1">
      <alignment horizontal="center" vertical="center" wrapText="1"/>
    </xf>
    <xf numFmtId="0" fontId="34" fillId="18" borderId="5" xfId="4" applyFont="1" applyFill="1" applyBorder="1" applyAlignment="1">
      <alignment horizontal="center" vertical="center" wrapText="1"/>
    </xf>
    <xf numFmtId="0" fontId="34" fillId="18" borderId="7" xfId="4" applyFont="1" applyFill="1" applyBorder="1" applyAlignment="1">
      <alignment horizontal="center" vertical="center" wrapText="1"/>
    </xf>
    <xf numFmtId="0" fontId="34" fillId="18" borderId="10" xfId="4" applyFont="1" applyFill="1" applyBorder="1" applyAlignment="1">
      <alignment horizontal="center" vertical="center" wrapText="1"/>
    </xf>
  </cellXfs>
  <cellStyles count="10">
    <cellStyle name="Hiperlink" xfId="1" builtinId="8"/>
    <cellStyle name="Hiperlink 2" xfId="2" xr:uid="{00000000-0005-0000-0000-000001000000}"/>
    <cellStyle name="Moeda" xfId="8" builtinId="4"/>
    <cellStyle name="Moeda 2" xfId="3" xr:uid="{00000000-0005-0000-0000-000003000000}"/>
    <cellStyle name="Normal" xfId="0" builtinId="0"/>
    <cellStyle name="Normal 2" xfId="4" xr:uid="{00000000-0005-0000-0000-000005000000}"/>
    <cellStyle name="Normal 2 2" xfId="5" xr:uid="{00000000-0005-0000-0000-000006000000}"/>
    <cellStyle name="Normal 3" xfId="6" xr:uid="{00000000-0005-0000-0000-000007000000}"/>
    <cellStyle name="Porcentagem" xfId="9" builtinId="5"/>
    <cellStyle name="Porcentagem 2" xfId="7" xr:uid="{00000000-0005-0000-0000-000009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 refreshError="1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 refreshError="1"/>
      <sheetData sheetId="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 refreshError="1"/>
      <sheetData sheetId="2"/>
      <sheetData sheetId="3" refreshError="1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6"/>
  <sheetViews>
    <sheetView showGridLines="0" tabSelected="1" view="pageBreakPreview" zoomScale="145" zoomScaleNormal="130" zoomScaleSheetLayoutView="145" zoomScalePageLayoutView="130" workbookViewId="0">
      <selection activeCell="E2" sqref="E2:I2"/>
    </sheetView>
  </sheetViews>
  <sheetFormatPr defaultColWidth="9.33203125" defaultRowHeight="10.199999999999999" x14ac:dyDescent="0.3"/>
  <cols>
    <col min="1" max="1" width="2.6640625" style="1" customWidth="1"/>
    <col min="2" max="2" width="11.44140625" style="1" customWidth="1"/>
    <col min="3" max="3" width="12.33203125" style="1" customWidth="1"/>
    <col min="4" max="4" width="12.6640625" style="1" customWidth="1"/>
    <col min="5" max="5" width="12.33203125" style="1" customWidth="1"/>
    <col min="6" max="6" width="11.5546875" style="1" customWidth="1"/>
    <col min="7" max="7" width="11.44140625" style="1" customWidth="1"/>
    <col min="8" max="8" width="9.44140625" style="1" customWidth="1"/>
    <col min="9" max="9" width="11.5546875" style="1" customWidth="1"/>
    <col min="10" max="10" width="11.33203125" style="2" customWidth="1"/>
    <col min="11" max="11" width="10" style="1" customWidth="1"/>
    <col min="12" max="12" width="9.33203125" style="1"/>
    <col min="13" max="15" width="22.44140625" style="1" customWidth="1"/>
    <col min="16" max="16384" width="9.33203125" style="1"/>
  </cols>
  <sheetData>
    <row r="1" spans="1:11" ht="27.75" customHeight="1" x14ac:dyDescent="0.3">
      <c r="A1" s="184" t="s">
        <v>0</v>
      </c>
      <c r="B1" s="184"/>
      <c r="C1" s="184"/>
      <c r="D1" s="184"/>
      <c r="E1" s="184"/>
      <c r="F1" s="184"/>
      <c r="G1" s="184"/>
      <c r="H1" s="184"/>
      <c r="I1" s="184"/>
      <c r="K1" s="4"/>
    </row>
    <row r="2" spans="1:11" ht="22.5" customHeight="1" x14ac:dyDescent="0.3">
      <c r="A2" s="184" t="s">
        <v>1</v>
      </c>
      <c r="B2" s="184"/>
      <c r="C2" s="185" t="s">
        <v>220</v>
      </c>
      <c r="D2" s="185"/>
      <c r="E2" s="186" t="s">
        <v>2</v>
      </c>
      <c r="F2" s="186"/>
      <c r="G2" s="186"/>
      <c r="H2" s="186"/>
      <c r="I2" s="186"/>
    </row>
    <row r="3" spans="1:11" ht="11.25" customHeight="1" x14ac:dyDescent="0.3">
      <c r="A3" s="184" t="s">
        <v>3</v>
      </c>
      <c r="B3" s="184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3"/>
    <row r="5" spans="1:11" ht="18.75" customHeight="1" x14ac:dyDescent="0.3">
      <c r="A5" s="167" t="s">
        <v>5</v>
      </c>
      <c r="B5" s="167"/>
      <c r="C5" s="167"/>
      <c r="D5" s="187" t="s">
        <v>221</v>
      </c>
      <c r="E5" s="187"/>
      <c r="F5" s="187"/>
      <c r="G5" s="188" t="str">
        <f>IF(D6="12x36","Regime de trabalho:","Quantidade de HORAS/MÊS")</f>
        <v>Quantidade de HORAS/MÊS</v>
      </c>
      <c r="H5" s="188"/>
      <c r="I5" s="189">
        <f>IF(D6="12x36",D6,5*D6)</f>
        <v>150</v>
      </c>
    </row>
    <row r="6" spans="1:11" ht="18.75" customHeight="1" x14ac:dyDescent="0.3">
      <c r="A6" s="167" t="str">
        <f>IF(D6="12x36","Regime de trabalho:","Regime de trabalho (horas semanais):")</f>
        <v>Regime de trabalho (horas semanais):</v>
      </c>
      <c r="B6" s="167"/>
      <c r="C6" s="167"/>
      <c r="D6" s="167">
        <v>30</v>
      </c>
      <c r="E6" s="167"/>
      <c r="F6" s="167"/>
      <c r="G6" s="188"/>
      <c r="H6" s="188"/>
      <c r="I6" s="189"/>
    </row>
    <row r="7" spans="1:11" ht="22.5" customHeight="1" x14ac:dyDescent="0.3">
      <c r="A7" s="167" t="s">
        <v>6</v>
      </c>
      <c r="B7" s="167"/>
      <c r="C7" s="167"/>
      <c r="D7" s="141" t="s">
        <v>213</v>
      </c>
      <c r="E7" s="141"/>
      <c r="F7" s="141"/>
      <c r="G7" s="190" t="s">
        <v>7</v>
      </c>
      <c r="H7" s="190"/>
      <c r="I7" s="191" t="s">
        <v>185</v>
      </c>
    </row>
    <row r="8" spans="1:11" ht="22.5" customHeight="1" x14ac:dyDescent="0.3">
      <c r="A8" s="167" t="s">
        <v>8</v>
      </c>
      <c r="B8" s="167"/>
      <c r="C8" s="167"/>
      <c r="D8" s="141" t="s">
        <v>15</v>
      </c>
      <c r="E8" s="141"/>
      <c r="F8" s="141"/>
      <c r="G8" s="190"/>
      <c r="H8" s="190"/>
      <c r="I8" s="191"/>
    </row>
    <row r="9" spans="1:11" ht="24.75" customHeight="1" x14ac:dyDescent="0.3">
      <c r="A9" s="167" t="s">
        <v>9</v>
      </c>
      <c r="B9" s="167"/>
      <c r="C9" s="167"/>
      <c r="D9" s="167" t="s">
        <v>214</v>
      </c>
      <c r="E9" s="167"/>
      <c r="F9" s="167"/>
      <c r="G9" s="190" t="s">
        <v>10</v>
      </c>
      <c r="H9" s="190"/>
      <c r="I9" s="121" t="s">
        <v>185</v>
      </c>
    </row>
    <row r="10" spans="1:11" ht="32.25" customHeight="1" x14ac:dyDescent="0.3">
      <c r="A10" s="196" t="s">
        <v>178</v>
      </c>
      <c r="B10" s="196"/>
      <c r="C10" s="196"/>
      <c r="D10" s="196"/>
      <c r="E10" s="196"/>
      <c r="F10" s="196"/>
      <c r="G10" s="8" t="s">
        <v>11</v>
      </c>
      <c r="H10" s="9">
        <v>220</v>
      </c>
      <c r="I10" s="10">
        <v>1996.44</v>
      </c>
    </row>
    <row r="11" spans="1:11" ht="11.25" customHeight="1" x14ac:dyDescent="0.3">
      <c r="A11" s="155" t="s">
        <v>12</v>
      </c>
      <c r="B11" s="155"/>
      <c r="C11" s="155"/>
      <c r="D11" s="155"/>
      <c r="E11" s="155"/>
      <c r="F11" s="155"/>
      <c r="G11" s="9" t="str">
        <f>D9</f>
        <v>Porto Alegre</v>
      </c>
      <c r="H11" s="9" t="s">
        <v>13</v>
      </c>
      <c r="I11" s="12">
        <v>2.5000000000000001E-2</v>
      </c>
    </row>
    <row r="12" spans="1:11" ht="15" customHeight="1" x14ac:dyDescent="0.3">
      <c r="A12" s="155" t="s">
        <v>14</v>
      </c>
      <c r="B12" s="155"/>
      <c r="C12" s="155"/>
      <c r="D12" s="155"/>
      <c r="E12" s="155"/>
      <c r="F12" s="155"/>
      <c r="G12" s="192" t="s">
        <v>15</v>
      </c>
      <c r="H12" s="9" t="s">
        <v>16</v>
      </c>
      <c r="I12" s="10">
        <v>5.3</v>
      </c>
    </row>
    <row r="13" spans="1:11" x14ac:dyDescent="0.3">
      <c r="A13" s="155"/>
      <c r="B13" s="155"/>
      <c r="C13" s="155"/>
      <c r="D13" s="155"/>
      <c r="E13" s="155"/>
      <c r="F13" s="155"/>
      <c r="G13" s="192"/>
      <c r="H13" s="9" t="s">
        <v>17</v>
      </c>
      <c r="I13" s="13">
        <v>22</v>
      </c>
    </row>
    <row r="14" spans="1:11" x14ac:dyDescent="0.3">
      <c r="A14" s="155"/>
      <c r="B14" s="155"/>
      <c r="C14" s="155"/>
      <c r="D14" s="155"/>
      <c r="E14" s="155"/>
      <c r="F14" s="155"/>
      <c r="G14" s="192"/>
      <c r="H14" s="9" t="s">
        <v>18</v>
      </c>
      <c r="I14" s="121">
        <v>0.06</v>
      </c>
    </row>
    <row r="15" spans="1:11" ht="11.25" customHeight="1" x14ac:dyDescent="0.3">
      <c r="A15" s="155" t="s">
        <v>177</v>
      </c>
      <c r="B15" s="155"/>
      <c r="C15" s="155"/>
      <c r="D15" s="155"/>
      <c r="E15" s="155"/>
      <c r="F15" s="155"/>
      <c r="G15" s="192" t="s">
        <v>15</v>
      </c>
      <c r="H15" s="9" t="s">
        <v>16</v>
      </c>
      <c r="I15" s="10">
        <v>0</v>
      </c>
    </row>
    <row r="16" spans="1:11" ht="11.25" customHeight="1" x14ac:dyDescent="0.3">
      <c r="A16" s="155"/>
      <c r="B16" s="155"/>
      <c r="C16" s="155"/>
      <c r="D16" s="155"/>
      <c r="E16" s="155"/>
      <c r="F16" s="155"/>
      <c r="G16" s="192"/>
      <c r="H16" s="9" t="s">
        <v>17</v>
      </c>
      <c r="I16" s="13">
        <v>0</v>
      </c>
    </row>
    <row r="17" spans="1:9" x14ac:dyDescent="0.3">
      <c r="A17" s="155"/>
      <c r="B17" s="155"/>
      <c r="C17" s="155"/>
      <c r="D17" s="155"/>
      <c r="E17" s="155"/>
      <c r="F17" s="155"/>
      <c r="G17" s="192"/>
      <c r="H17" s="9" t="s">
        <v>18</v>
      </c>
      <c r="I17" s="121">
        <v>0</v>
      </c>
    </row>
    <row r="18" spans="1:9" ht="11.25" customHeight="1" x14ac:dyDescent="0.3">
      <c r="A18" s="155" t="s">
        <v>20</v>
      </c>
      <c r="B18" s="155"/>
      <c r="C18" s="155"/>
      <c r="D18" s="155"/>
      <c r="E18" s="155"/>
      <c r="F18" s="155"/>
      <c r="G18" s="192" t="s">
        <v>15</v>
      </c>
      <c r="H18" s="9" t="s">
        <v>16</v>
      </c>
      <c r="I18" s="10">
        <v>13.57</v>
      </c>
    </row>
    <row r="19" spans="1:9" x14ac:dyDescent="0.3">
      <c r="A19" s="155"/>
      <c r="B19" s="155"/>
      <c r="C19" s="155"/>
      <c r="D19" s="155"/>
      <c r="E19" s="155"/>
      <c r="F19" s="155"/>
      <c r="G19" s="192"/>
      <c r="H19" s="9" t="s">
        <v>17</v>
      </c>
      <c r="I19" s="13">
        <v>22</v>
      </c>
    </row>
    <row r="20" spans="1:9" x14ac:dyDescent="0.3">
      <c r="A20" s="193"/>
      <c r="B20" s="193"/>
      <c r="C20" s="193"/>
      <c r="D20" s="193"/>
      <c r="E20" s="193"/>
      <c r="F20" s="193"/>
      <c r="G20" s="192"/>
      <c r="H20" s="9" t="s">
        <v>18</v>
      </c>
      <c r="I20" s="121">
        <v>0.19</v>
      </c>
    </row>
    <row r="21" spans="1:9" ht="14.25" customHeight="1" x14ac:dyDescent="0.3">
      <c r="A21" s="154" t="s">
        <v>207</v>
      </c>
      <c r="B21" s="154"/>
      <c r="C21" s="154"/>
      <c r="D21" s="154"/>
      <c r="E21" s="154"/>
      <c r="F21" s="154"/>
      <c r="G21" s="9" t="s">
        <v>15</v>
      </c>
      <c r="H21" s="14" t="s">
        <v>21</v>
      </c>
      <c r="I21" s="116">
        <v>40</v>
      </c>
    </row>
    <row r="22" spans="1:9" ht="14.25" customHeight="1" x14ac:dyDescent="0.3">
      <c r="A22" s="154" t="s">
        <v>206</v>
      </c>
      <c r="B22" s="154"/>
      <c r="C22" s="154"/>
      <c r="D22" s="154"/>
      <c r="E22" s="154"/>
      <c r="F22" s="154"/>
      <c r="G22" s="9" t="s">
        <v>15</v>
      </c>
      <c r="H22" s="14" t="s">
        <v>21</v>
      </c>
      <c r="I22" s="116">
        <v>25.52</v>
      </c>
    </row>
    <row r="23" spans="1:9" ht="14.25" customHeight="1" x14ac:dyDescent="0.3">
      <c r="A23" s="155" t="s">
        <v>179</v>
      </c>
      <c r="B23" s="194"/>
      <c r="C23" s="194"/>
      <c r="D23" s="194"/>
      <c r="E23" s="194"/>
      <c r="F23" s="195"/>
      <c r="G23" s="115" t="s">
        <v>15</v>
      </c>
      <c r="H23" s="14" t="s">
        <v>21</v>
      </c>
      <c r="I23" s="15" t="s">
        <v>185</v>
      </c>
    </row>
    <row r="24" spans="1:9" ht="22.5" customHeight="1" x14ac:dyDescent="0.3">
      <c r="A24" s="172" t="s">
        <v>22</v>
      </c>
      <c r="B24" s="172"/>
      <c r="C24" s="172"/>
      <c r="D24" s="172"/>
      <c r="E24" s="172"/>
      <c r="F24" s="172"/>
      <c r="G24" s="14"/>
      <c r="H24" s="14" t="s">
        <v>23</v>
      </c>
      <c r="I24" s="17" t="s">
        <v>185</v>
      </c>
    </row>
    <row r="25" spans="1:9" ht="34.5" customHeight="1" x14ac:dyDescent="0.3">
      <c r="A25" s="154" t="s">
        <v>24</v>
      </c>
      <c r="B25" s="154"/>
      <c r="C25" s="154"/>
      <c r="D25" s="154"/>
      <c r="E25" s="154"/>
      <c r="F25" s="154"/>
      <c r="G25" s="9"/>
      <c r="H25" s="9" t="s">
        <v>25</v>
      </c>
      <c r="I25" s="10" t="s">
        <v>185</v>
      </c>
    </row>
    <row r="26" spans="1:9" ht="15" customHeight="1" x14ac:dyDescent="0.3">
      <c r="A26" s="154" t="s">
        <v>26</v>
      </c>
      <c r="B26" s="154"/>
      <c r="C26" s="154"/>
      <c r="D26" s="154"/>
      <c r="E26" s="154"/>
      <c r="F26" s="154"/>
      <c r="G26" s="14"/>
      <c r="H26" s="18" t="s">
        <v>27</v>
      </c>
      <c r="I26" s="19" t="s">
        <v>185</v>
      </c>
    </row>
    <row r="27" spans="1:9" ht="15" customHeight="1" x14ac:dyDescent="0.3">
      <c r="A27" s="154"/>
      <c r="B27" s="154"/>
      <c r="C27" s="154"/>
      <c r="D27" s="154"/>
      <c r="E27" s="154"/>
      <c r="F27" s="154"/>
      <c r="G27" s="14"/>
      <c r="H27" s="20" t="s">
        <v>28</v>
      </c>
      <c r="I27" s="121" t="s">
        <v>185</v>
      </c>
    </row>
    <row r="28" spans="1:9" ht="26.25" customHeight="1" x14ac:dyDescent="0.3">
      <c r="A28" s="154" t="s">
        <v>29</v>
      </c>
      <c r="B28" s="154"/>
      <c r="C28" s="154"/>
      <c r="D28" s="154"/>
      <c r="E28" s="154"/>
      <c r="F28" s="154"/>
      <c r="G28" s="14"/>
      <c r="H28" s="9" t="s">
        <v>27</v>
      </c>
      <c r="I28" s="19" t="s">
        <v>185</v>
      </c>
    </row>
    <row r="29" spans="1:9" ht="35.25" customHeight="1" x14ac:dyDescent="0.3">
      <c r="A29" s="154" t="s">
        <v>30</v>
      </c>
      <c r="B29" s="154"/>
      <c r="C29" s="154"/>
      <c r="D29" s="154"/>
      <c r="E29" s="154"/>
      <c r="F29" s="154"/>
      <c r="G29" s="9"/>
      <c r="H29" s="8" t="s">
        <v>23</v>
      </c>
      <c r="I29" s="121">
        <v>0.1</v>
      </c>
    </row>
    <row r="30" spans="1:9" ht="1.2" customHeight="1" x14ac:dyDescent="0.3">
      <c r="A30" s="92"/>
      <c r="B30" s="92"/>
      <c r="C30" s="92"/>
      <c r="D30" s="92"/>
      <c r="E30" s="92"/>
      <c r="F30" s="92"/>
      <c r="G30" s="92"/>
      <c r="H30" s="92"/>
      <c r="I30" s="93" t="s">
        <v>185</v>
      </c>
    </row>
    <row r="31" spans="1:9" ht="1.2" customHeight="1" x14ac:dyDescent="0.3">
      <c r="A31" s="210"/>
      <c r="B31" s="210"/>
      <c r="C31" s="210"/>
      <c r="D31" s="210"/>
      <c r="E31" s="210"/>
      <c r="F31" s="210"/>
      <c r="G31" s="210"/>
      <c r="H31" s="210"/>
      <c r="I31" s="210"/>
    </row>
    <row r="32" spans="1:9" ht="1.2" customHeight="1" x14ac:dyDescent="0.3">
      <c r="A32" s="210"/>
      <c r="B32" s="210"/>
      <c r="C32" s="210"/>
      <c r="D32" s="210"/>
      <c r="E32" s="210"/>
      <c r="F32" s="210"/>
      <c r="G32" s="210"/>
      <c r="H32" s="210"/>
      <c r="I32" s="210"/>
    </row>
    <row r="33" spans="1:10" ht="1.2" customHeight="1" x14ac:dyDescent="0.3">
      <c r="A33" s="210"/>
      <c r="B33" s="210"/>
      <c r="C33" s="210"/>
      <c r="D33" s="210"/>
      <c r="E33" s="210"/>
      <c r="F33" s="210"/>
      <c r="G33" s="210"/>
      <c r="H33" s="210"/>
      <c r="I33" s="210"/>
    </row>
    <row r="34" spans="1:10" ht="1.2" customHeight="1" x14ac:dyDescent="0.3">
      <c r="A34" s="210"/>
      <c r="B34" s="210"/>
      <c r="C34" s="210"/>
      <c r="D34" s="210"/>
      <c r="E34" s="210"/>
      <c r="F34" s="210"/>
      <c r="G34" s="210"/>
      <c r="H34" s="210"/>
      <c r="I34" s="210"/>
    </row>
    <row r="35" spans="1:10" ht="1.2" customHeight="1" x14ac:dyDescent="0.3">
      <c r="A35" s="211"/>
      <c r="B35" s="211"/>
      <c r="C35" s="211"/>
      <c r="D35" s="211"/>
      <c r="E35" s="211"/>
      <c r="F35" s="211"/>
      <c r="G35" s="211"/>
      <c r="H35" s="211"/>
      <c r="I35" s="211"/>
    </row>
    <row r="36" spans="1:10" ht="8.25" customHeight="1" x14ac:dyDescent="0.3">
      <c r="A36" s="140" t="s">
        <v>31</v>
      </c>
      <c r="B36" s="140"/>
      <c r="C36" s="140"/>
      <c r="D36" s="140"/>
      <c r="E36" s="140"/>
      <c r="F36" s="140"/>
      <c r="G36" s="140"/>
      <c r="H36" s="140"/>
      <c r="I36" s="140"/>
    </row>
    <row r="37" spans="1:10" ht="33.75" customHeight="1" x14ac:dyDescent="0.3">
      <c r="A37" s="21" t="s">
        <v>32</v>
      </c>
      <c r="B37" s="162" t="s">
        <v>33</v>
      </c>
      <c r="C37" s="162"/>
      <c r="D37" s="162"/>
      <c r="E37" s="162"/>
      <c r="F37" s="162"/>
      <c r="G37" s="162"/>
      <c r="H37" s="21" t="s">
        <v>34</v>
      </c>
      <c r="I37" s="21" t="s">
        <v>35</v>
      </c>
    </row>
    <row r="38" spans="1:10" ht="15" customHeight="1" x14ac:dyDescent="0.3">
      <c r="A38" s="16">
        <v>1</v>
      </c>
      <c r="B38" s="141" t="s">
        <v>36</v>
      </c>
      <c r="C38" s="141"/>
      <c r="D38" s="141"/>
      <c r="E38" s="141"/>
      <c r="F38" s="141"/>
      <c r="G38" s="141"/>
      <c r="H38" s="22">
        <f t="shared" ref="H38:H45" si="0">I38/$I$46</f>
        <v>1</v>
      </c>
      <c r="I38" s="23">
        <f>IF(D6="12x36",I10,I10/H10*I5)</f>
        <v>1361.2090909090909</v>
      </c>
    </row>
    <row r="39" spans="1:10" ht="15" customHeight="1" x14ac:dyDescent="0.3">
      <c r="A39" s="16">
        <f t="shared" ref="A39:A45" si="1">A38+1</f>
        <v>2</v>
      </c>
      <c r="B39" s="141" t="s">
        <v>37</v>
      </c>
      <c r="C39" s="141"/>
      <c r="D39" s="141"/>
      <c r="E39" s="141"/>
      <c r="F39" s="141"/>
      <c r="G39" s="141"/>
      <c r="H39" s="22">
        <f t="shared" si="0"/>
        <v>0</v>
      </c>
      <c r="I39" s="23">
        <f>IF(I9=30%,I38*I9,0)</f>
        <v>0</v>
      </c>
    </row>
    <row r="40" spans="1:10" ht="15" customHeight="1" x14ac:dyDescent="0.3">
      <c r="A40" s="16">
        <f t="shared" si="1"/>
        <v>3</v>
      </c>
      <c r="B40" s="141" t="s">
        <v>38</v>
      </c>
      <c r="C40" s="141"/>
      <c r="D40" s="141"/>
      <c r="E40" s="141"/>
      <c r="F40" s="141"/>
      <c r="G40" s="141"/>
      <c r="H40" s="22">
        <f t="shared" si="0"/>
        <v>0</v>
      </c>
      <c r="I40" s="23">
        <f>IF(I7=10%,I25*I7,0)</f>
        <v>0</v>
      </c>
    </row>
    <row r="41" spans="1:10" ht="15" customHeight="1" x14ac:dyDescent="0.3">
      <c r="A41" s="16">
        <f t="shared" si="1"/>
        <v>4</v>
      </c>
      <c r="B41" s="141" t="s">
        <v>39</v>
      </c>
      <c r="C41" s="141"/>
      <c r="D41" s="141"/>
      <c r="E41" s="141"/>
      <c r="F41" s="141"/>
      <c r="G41" s="141"/>
      <c r="H41" s="22">
        <f t="shared" si="0"/>
        <v>0</v>
      </c>
      <c r="I41" s="23">
        <f>IF(I7=20%,I25*I7,0)</f>
        <v>0</v>
      </c>
    </row>
    <row r="42" spans="1:10" ht="15" customHeight="1" x14ac:dyDescent="0.3">
      <c r="A42" s="16">
        <f t="shared" si="1"/>
        <v>5</v>
      </c>
      <c r="B42" s="141" t="s">
        <v>40</v>
      </c>
      <c r="C42" s="141"/>
      <c r="D42" s="141"/>
      <c r="E42" s="141"/>
      <c r="F42" s="141"/>
      <c r="G42" s="141"/>
      <c r="H42" s="22">
        <f t="shared" si="0"/>
        <v>0</v>
      </c>
      <c r="I42" s="23">
        <f>IF(I7=40%,I25*I7,0)</f>
        <v>0</v>
      </c>
    </row>
    <row r="43" spans="1:10" ht="15" customHeight="1" x14ac:dyDescent="0.3">
      <c r="A43" s="16">
        <f t="shared" si="1"/>
        <v>6</v>
      </c>
      <c r="B43" s="141" t="s">
        <v>172</v>
      </c>
      <c r="C43" s="141"/>
      <c r="D43" s="141"/>
      <c r="E43" s="141"/>
      <c r="F43" s="141"/>
      <c r="G43" s="141"/>
      <c r="H43" s="22">
        <f t="shared" si="0"/>
        <v>0</v>
      </c>
      <c r="I43" s="23">
        <f>IF(I24="Não aplicável",0,I38*I24)</f>
        <v>0</v>
      </c>
    </row>
    <row r="44" spans="1:10" ht="15" customHeight="1" x14ac:dyDescent="0.3">
      <c r="A44" s="16">
        <f t="shared" si="1"/>
        <v>7</v>
      </c>
      <c r="B44" s="141" t="s">
        <v>41</v>
      </c>
      <c r="C44" s="141"/>
      <c r="D44" s="141"/>
      <c r="E44" s="141"/>
      <c r="F44" s="141"/>
      <c r="G44" s="141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3">
      <c r="A45" s="16">
        <f t="shared" si="1"/>
        <v>8</v>
      </c>
      <c r="B45" s="141" t="s">
        <v>42</v>
      </c>
      <c r="C45" s="141"/>
      <c r="D45" s="141"/>
      <c r="E45" s="141"/>
      <c r="F45" s="141"/>
      <c r="G45" s="141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3">
      <c r="A46" s="158" t="s">
        <v>43</v>
      </c>
      <c r="B46" s="158"/>
      <c r="C46" s="158"/>
      <c r="D46" s="158"/>
      <c r="E46" s="158"/>
      <c r="F46" s="158"/>
      <c r="G46" s="158"/>
      <c r="H46" s="24">
        <f>SUM(H38:H45)</f>
        <v>1</v>
      </c>
      <c r="I46" s="25">
        <f>SUM(I38:I45)</f>
        <v>1361.2090909090909</v>
      </c>
      <c r="J46" s="26"/>
    </row>
    <row r="47" spans="1:10" s="27" customFormat="1" ht="1.2" customHeight="1" x14ac:dyDescent="0.3">
      <c r="A47" s="180"/>
      <c r="B47" s="180"/>
      <c r="C47" s="180"/>
      <c r="D47" s="180"/>
      <c r="E47" s="180"/>
      <c r="F47" s="180"/>
      <c r="G47" s="180"/>
      <c r="H47" s="180"/>
      <c r="I47" s="180"/>
      <c r="J47" s="26"/>
    </row>
    <row r="48" spans="1:10" s="27" customFormat="1" ht="1.2" customHeight="1" x14ac:dyDescent="0.3">
      <c r="A48" s="181"/>
      <c r="B48" s="181"/>
      <c r="C48" s="181"/>
      <c r="D48" s="181"/>
      <c r="E48" s="181"/>
      <c r="F48" s="181"/>
      <c r="G48" s="181"/>
      <c r="H48" s="181"/>
      <c r="I48" s="181"/>
      <c r="J48" s="26"/>
    </row>
    <row r="49" spans="1:10" s="27" customFormat="1" ht="1.2" customHeight="1" x14ac:dyDescent="0.3">
      <c r="A49" s="181"/>
      <c r="B49" s="181"/>
      <c r="C49" s="181"/>
      <c r="D49" s="181"/>
      <c r="E49" s="181"/>
      <c r="F49" s="181"/>
      <c r="G49" s="181"/>
      <c r="H49" s="181"/>
      <c r="I49" s="181"/>
      <c r="J49" s="26"/>
    </row>
    <row r="50" spans="1:10" s="27" customFormat="1" ht="1.2" customHeight="1" x14ac:dyDescent="0.3">
      <c r="A50" s="181"/>
      <c r="B50" s="181"/>
      <c r="C50" s="181"/>
      <c r="D50" s="181"/>
      <c r="E50" s="181"/>
      <c r="F50" s="181"/>
      <c r="G50" s="181"/>
      <c r="H50" s="181"/>
      <c r="I50" s="181"/>
      <c r="J50" s="26"/>
    </row>
    <row r="51" spans="1:10" s="27" customFormat="1" ht="1.2" customHeight="1" x14ac:dyDescent="0.3">
      <c r="A51" s="181"/>
      <c r="B51" s="181"/>
      <c r="C51" s="181"/>
      <c r="D51" s="181"/>
      <c r="E51" s="181"/>
      <c r="F51" s="181"/>
      <c r="G51" s="181"/>
      <c r="H51" s="181"/>
      <c r="I51" s="181"/>
      <c r="J51" s="26"/>
    </row>
    <row r="52" spans="1:10" s="27" customFormat="1" ht="1.2" customHeight="1" x14ac:dyDescent="0.3">
      <c r="A52" s="181"/>
      <c r="B52" s="181"/>
      <c r="C52" s="181"/>
      <c r="D52" s="181"/>
      <c r="E52" s="181"/>
      <c r="F52" s="181"/>
      <c r="G52" s="181"/>
      <c r="H52" s="181"/>
      <c r="I52" s="181"/>
      <c r="J52" s="26"/>
    </row>
    <row r="53" spans="1:10" s="27" customFormat="1" ht="1.2" customHeight="1" x14ac:dyDescent="0.3">
      <c r="A53" s="181"/>
      <c r="B53" s="181"/>
      <c r="C53" s="181"/>
      <c r="D53" s="181"/>
      <c r="E53" s="181"/>
      <c r="F53" s="181"/>
      <c r="G53" s="181"/>
      <c r="H53" s="181"/>
      <c r="I53" s="181"/>
      <c r="J53" s="26"/>
    </row>
    <row r="54" spans="1:10" s="27" customFormat="1" ht="1.2" customHeight="1" x14ac:dyDescent="0.3">
      <c r="A54" s="181"/>
      <c r="B54" s="181"/>
      <c r="C54" s="181"/>
      <c r="D54" s="181"/>
      <c r="E54" s="181"/>
      <c r="F54" s="181"/>
      <c r="G54" s="181"/>
      <c r="H54" s="181"/>
      <c r="I54" s="181"/>
      <c r="J54" s="26"/>
    </row>
    <row r="55" spans="1:10" s="27" customFormat="1" ht="1.2" customHeight="1" x14ac:dyDescent="0.3">
      <c r="A55" s="181"/>
      <c r="B55" s="181"/>
      <c r="C55" s="181"/>
      <c r="D55" s="181"/>
      <c r="E55" s="181"/>
      <c r="F55" s="181"/>
      <c r="G55" s="181"/>
      <c r="H55" s="181"/>
      <c r="I55" s="181"/>
      <c r="J55" s="26"/>
    </row>
    <row r="56" spans="1:10" ht="1.2" customHeight="1" x14ac:dyDescent="0.3">
      <c r="A56" s="182"/>
      <c r="B56" s="182"/>
      <c r="C56" s="182"/>
      <c r="D56" s="182"/>
      <c r="E56" s="182"/>
      <c r="F56" s="182"/>
      <c r="G56" s="182"/>
      <c r="H56" s="182"/>
      <c r="I56" s="182"/>
    </row>
    <row r="57" spans="1:10" ht="33.75" customHeight="1" x14ac:dyDescent="0.3">
      <c r="A57" s="21" t="s">
        <v>44</v>
      </c>
      <c r="B57" s="162" t="s">
        <v>45</v>
      </c>
      <c r="C57" s="162"/>
      <c r="D57" s="162"/>
      <c r="E57" s="162"/>
      <c r="F57" s="162"/>
      <c r="G57" s="162"/>
      <c r="H57" s="21" t="s">
        <v>34</v>
      </c>
      <c r="I57" s="21" t="s">
        <v>35</v>
      </c>
    </row>
    <row r="58" spans="1:10" ht="15" customHeight="1" x14ac:dyDescent="0.3">
      <c r="A58" s="16">
        <v>1</v>
      </c>
      <c r="B58" s="141" t="s">
        <v>46</v>
      </c>
      <c r="C58" s="141"/>
      <c r="D58" s="141"/>
      <c r="E58" s="141"/>
      <c r="F58" s="141"/>
      <c r="G58" s="141"/>
      <c r="H58" s="22">
        <v>0.2</v>
      </c>
      <c r="I58" s="23">
        <f t="shared" ref="I58:I65" si="2">$I$46*H58</f>
        <v>272.24181818181819</v>
      </c>
    </row>
    <row r="59" spans="1:10" ht="15" customHeight="1" x14ac:dyDescent="0.3">
      <c r="A59" s="16">
        <v>2</v>
      </c>
      <c r="B59" s="141" t="s">
        <v>47</v>
      </c>
      <c r="C59" s="141"/>
      <c r="D59" s="141"/>
      <c r="E59" s="141"/>
      <c r="F59" s="141"/>
      <c r="G59" s="141"/>
      <c r="H59" s="22">
        <v>1.4999999999999999E-2</v>
      </c>
      <c r="I59" s="23">
        <f t="shared" si="2"/>
        <v>20.418136363636364</v>
      </c>
    </row>
    <row r="60" spans="1:10" ht="15" customHeight="1" x14ac:dyDescent="0.3">
      <c r="A60" s="16">
        <v>3</v>
      </c>
      <c r="B60" s="141" t="s">
        <v>48</v>
      </c>
      <c r="C60" s="141"/>
      <c r="D60" s="141"/>
      <c r="E60" s="141"/>
      <c r="F60" s="141"/>
      <c r="G60" s="141"/>
      <c r="H60" s="22">
        <v>0.01</v>
      </c>
      <c r="I60" s="23">
        <f t="shared" si="2"/>
        <v>13.612090909090909</v>
      </c>
    </row>
    <row r="61" spans="1:10" ht="15" customHeight="1" x14ac:dyDescent="0.3">
      <c r="A61" s="16">
        <v>4</v>
      </c>
      <c r="B61" s="141" t="s">
        <v>49</v>
      </c>
      <c r="C61" s="141"/>
      <c r="D61" s="141"/>
      <c r="E61" s="141"/>
      <c r="F61" s="141"/>
      <c r="G61" s="141"/>
      <c r="H61" s="22">
        <v>2E-3</v>
      </c>
      <c r="I61" s="23">
        <f t="shared" si="2"/>
        <v>2.7224181818181821</v>
      </c>
    </row>
    <row r="62" spans="1:10" ht="15" customHeight="1" x14ac:dyDescent="0.3">
      <c r="A62" s="16">
        <v>5</v>
      </c>
      <c r="B62" s="141" t="s">
        <v>50</v>
      </c>
      <c r="C62" s="141"/>
      <c r="D62" s="141"/>
      <c r="E62" s="141"/>
      <c r="F62" s="141"/>
      <c r="G62" s="141"/>
      <c r="H62" s="22">
        <v>2.5000000000000001E-2</v>
      </c>
      <c r="I62" s="23">
        <f t="shared" si="2"/>
        <v>34.030227272727274</v>
      </c>
    </row>
    <row r="63" spans="1:10" ht="15" customHeight="1" x14ac:dyDescent="0.3">
      <c r="A63" s="16">
        <v>6</v>
      </c>
      <c r="B63" s="141" t="s">
        <v>51</v>
      </c>
      <c r="C63" s="141"/>
      <c r="D63" s="141"/>
      <c r="E63" s="141"/>
      <c r="F63" s="141"/>
      <c r="G63" s="141"/>
      <c r="H63" s="22">
        <v>0.08</v>
      </c>
      <c r="I63" s="23">
        <f t="shared" si="2"/>
        <v>108.89672727272728</v>
      </c>
    </row>
    <row r="64" spans="1:10" ht="15" customHeight="1" x14ac:dyDescent="0.3">
      <c r="A64" s="16">
        <v>7</v>
      </c>
      <c r="B64" s="141" t="s">
        <v>52</v>
      </c>
      <c r="C64" s="141"/>
      <c r="D64" s="141"/>
      <c r="E64" s="141"/>
      <c r="F64" s="141"/>
      <c r="G64" s="141"/>
      <c r="H64" s="22">
        <v>0.03</v>
      </c>
      <c r="I64" s="23">
        <f t="shared" si="2"/>
        <v>40.836272727272728</v>
      </c>
    </row>
    <row r="65" spans="1:10" ht="15" customHeight="1" x14ac:dyDescent="0.3">
      <c r="A65" s="16">
        <v>8</v>
      </c>
      <c r="B65" s="141" t="s">
        <v>53</v>
      </c>
      <c r="C65" s="141"/>
      <c r="D65" s="141"/>
      <c r="E65" s="141"/>
      <c r="F65" s="141"/>
      <c r="G65" s="141"/>
      <c r="H65" s="22">
        <v>6.0000000000000001E-3</v>
      </c>
      <c r="I65" s="23">
        <f t="shared" si="2"/>
        <v>8.1672545454545453</v>
      </c>
    </row>
    <row r="66" spans="1:10" s="27" customFormat="1" ht="15" customHeight="1" x14ac:dyDescent="0.3">
      <c r="A66" s="158" t="s">
        <v>54</v>
      </c>
      <c r="B66" s="158"/>
      <c r="C66" s="158"/>
      <c r="D66" s="158"/>
      <c r="E66" s="158"/>
      <c r="F66" s="158"/>
      <c r="G66" s="158"/>
      <c r="H66" s="24">
        <f>SUM(H58:H65)</f>
        <v>0.3680000000000001</v>
      </c>
      <c r="I66" s="25">
        <f>SUM(I58:I65)</f>
        <v>500.92494545454542</v>
      </c>
      <c r="J66" s="26"/>
    </row>
    <row r="67" spans="1:10" ht="15" customHeight="1" x14ac:dyDescent="0.3">
      <c r="A67" s="173" t="s">
        <v>55</v>
      </c>
      <c r="B67" s="173"/>
      <c r="C67" s="173"/>
      <c r="D67" s="173"/>
      <c r="E67" s="173"/>
      <c r="F67" s="173"/>
      <c r="G67" s="173"/>
      <c r="H67" s="173"/>
      <c r="I67" s="173"/>
    </row>
    <row r="68" spans="1:10" ht="30.75" customHeight="1" x14ac:dyDescent="0.3">
      <c r="A68" s="183" t="s">
        <v>56</v>
      </c>
      <c r="B68" s="183"/>
      <c r="C68" s="183"/>
      <c r="D68" s="183"/>
      <c r="E68" s="183"/>
      <c r="F68" s="183"/>
      <c r="G68" s="183"/>
      <c r="H68" s="183"/>
      <c r="I68" s="183"/>
    </row>
    <row r="69" spans="1:10" ht="33.75" customHeight="1" x14ac:dyDescent="0.3">
      <c r="A69" s="21" t="s">
        <v>57</v>
      </c>
      <c r="B69" s="162" t="s">
        <v>58</v>
      </c>
      <c r="C69" s="162"/>
      <c r="D69" s="162"/>
      <c r="E69" s="162"/>
      <c r="F69" s="162"/>
      <c r="G69" s="162"/>
      <c r="H69" s="21" t="s">
        <v>34</v>
      </c>
      <c r="I69" s="21" t="s">
        <v>35</v>
      </c>
    </row>
    <row r="70" spans="1:10" ht="15" customHeight="1" x14ac:dyDescent="0.3">
      <c r="A70" s="16">
        <v>1</v>
      </c>
      <c r="B70" s="141" t="s">
        <v>59</v>
      </c>
      <c r="C70" s="141"/>
      <c r="D70" s="141"/>
      <c r="E70" s="141"/>
      <c r="F70" s="141"/>
      <c r="G70" s="141"/>
      <c r="H70" s="22">
        <v>0.119314</v>
      </c>
      <c r="I70" s="23">
        <f t="shared" ref="I70:I77" si="3">$I$46*H70</f>
        <v>162.41130147272727</v>
      </c>
    </row>
    <row r="71" spans="1:10" ht="15" customHeight="1" x14ac:dyDescent="0.3">
      <c r="A71" s="16">
        <v>2</v>
      </c>
      <c r="B71" s="141" t="s">
        <v>60</v>
      </c>
      <c r="C71" s="141"/>
      <c r="D71" s="141"/>
      <c r="E71" s="141"/>
      <c r="F71" s="141"/>
      <c r="G71" s="141"/>
      <c r="H71" s="22">
        <v>2.0479000000000001E-2</v>
      </c>
      <c r="I71" s="23">
        <f t="shared" si="3"/>
        <v>27.876200972727275</v>
      </c>
    </row>
    <row r="72" spans="1:10" ht="15" customHeight="1" x14ac:dyDescent="0.3">
      <c r="A72" s="16">
        <v>3</v>
      </c>
      <c r="B72" s="141" t="s">
        <v>191</v>
      </c>
      <c r="C72" s="141"/>
      <c r="D72" s="141"/>
      <c r="E72" s="141"/>
      <c r="F72" s="141"/>
      <c r="G72" s="141"/>
      <c r="H72" s="22">
        <v>1.2123E-2</v>
      </c>
      <c r="I72" s="23">
        <f t="shared" si="3"/>
        <v>16.501937809090908</v>
      </c>
    </row>
    <row r="73" spans="1:10" ht="15" customHeight="1" x14ac:dyDescent="0.3">
      <c r="A73" s="16">
        <v>4</v>
      </c>
      <c r="B73" s="141" t="s">
        <v>61</v>
      </c>
      <c r="C73" s="141"/>
      <c r="D73" s="141"/>
      <c r="E73" s="141"/>
      <c r="F73" s="141"/>
      <c r="G73" s="141"/>
      <c r="H73" s="22">
        <v>1.1436E-2</v>
      </c>
      <c r="I73" s="23">
        <f t="shared" si="3"/>
        <v>15.566787163636365</v>
      </c>
    </row>
    <row r="74" spans="1:10" ht="15" customHeight="1" x14ac:dyDescent="0.3">
      <c r="A74" s="16">
        <v>5</v>
      </c>
      <c r="B74" s="141" t="s">
        <v>62</v>
      </c>
      <c r="C74" s="141"/>
      <c r="D74" s="141"/>
      <c r="E74" s="141"/>
      <c r="F74" s="141"/>
      <c r="G74" s="141"/>
      <c r="H74" s="22">
        <v>1.74E-4</v>
      </c>
      <c r="I74" s="23">
        <f t="shared" si="3"/>
        <v>0.23685038181818183</v>
      </c>
    </row>
    <row r="75" spans="1:10" ht="15" customHeight="1" x14ac:dyDescent="0.3">
      <c r="A75" s="16">
        <v>6</v>
      </c>
      <c r="B75" s="141" t="s">
        <v>63</v>
      </c>
      <c r="C75" s="141"/>
      <c r="D75" s="141"/>
      <c r="E75" s="141"/>
      <c r="F75" s="141"/>
      <c r="G75" s="141"/>
      <c r="H75" s="22">
        <v>4.4200000000000001E-4</v>
      </c>
      <c r="I75" s="23">
        <f t="shared" si="3"/>
        <v>0.6016544181818182</v>
      </c>
    </row>
    <row r="76" spans="1:10" ht="15" customHeight="1" x14ac:dyDescent="0.3">
      <c r="A76" s="16">
        <v>7</v>
      </c>
      <c r="B76" s="141" t="s">
        <v>64</v>
      </c>
      <c r="C76" s="141"/>
      <c r="D76" s="141"/>
      <c r="E76" s="141"/>
      <c r="F76" s="141"/>
      <c r="G76" s="141"/>
      <c r="H76" s="22">
        <v>1.85E-4</v>
      </c>
      <c r="I76" s="23">
        <f t="shared" si="3"/>
        <v>0.25182368181818182</v>
      </c>
    </row>
    <row r="77" spans="1:10" ht="15" customHeight="1" x14ac:dyDescent="0.3">
      <c r="A77" s="16">
        <v>8</v>
      </c>
      <c r="B77" s="141" t="s">
        <v>65</v>
      </c>
      <c r="C77" s="141"/>
      <c r="D77" s="141"/>
      <c r="E77" s="141"/>
      <c r="F77" s="141"/>
      <c r="G77" s="141"/>
      <c r="H77" s="22">
        <v>9.0789999999999996E-2</v>
      </c>
      <c r="I77" s="23">
        <f t="shared" si="3"/>
        <v>123.58417336363637</v>
      </c>
    </row>
    <row r="78" spans="1:10" s="27" customFormat="1" ht="15" customHeight="1" x14ac:dyDescent="0.3">
      <c r="A78" s="158" t="s">
        <v>66</v>
      </c>
      <c r="B78" s="158"/>
      <c r="C78" s="158"/>
      <c r="D78" s="158"/>
      <c r="E78" s="158"/>
      <c r="F78" s="158"/>
      <c r="G78" s="158"/>
      <c r="H78" s="24">
        <f>SUM(H70:H77)</f>
        <v>0.25494299999999998</v>
      </c>
      <c r="I78" s="25">
        <f>SUM(I70:I77)</f>
        <v>347.03072926363643</v>
      </c>
      <c r="J78" s="26"/>
    </row>
    <row r="79" spans="1:10" ht="11.25" customHeight="1" x14ac:dyDescent="0.3">
      <c r="A79" s="28" t="s">
        <v>67</v>
      </c>
      <c r="B79" s="159" t="s">
        <v>68</v>
      </c>
      <c r="C79" s="159"/>
      <c r="D79" s="159"/>
      <c r="E79" s="159"/>
      <c r="F79" s="159"/>
      <c r="G79" s="159"/>
      <c r="H79" s="159"/>
      <c r="I79" s="159"/>
    </row>
    <row r="80" spans="1:10" ht="15" customHeight="1" x14ac:dyDescent="0.3">
      <c r="A80" s="28" t="s">
        <v>69</v>
      </c>
      <c r="B80" s="179" t="s">
        <v>70</v>
      </c>
      <c r="C80" s="179"/>
      <c r="D80" s="179"/>
      <c r="E80" s="179"/>
      <c r="F80" s="179"/>
      <c r="G80" s="179"/>
      <c r="H80" s="179"/>
      <c r="I80" s="179"/>
    </row>
    <row r="81" spans="1:11" ht="33.75" customHeight="1" x14ac:dyDescent="0.3">
      <c r="A81" s="21" t="s">
        <v>71</v>
      </c>
      <c r="B81" s="162" t="s">
        <v>72</v>
      </c>
      <c r="C81" s="162"/>
      <c r="D81" s="162"/>
      <c r="E81" s="162"/>
      <c r="F81" s="162"/>
      <c r="G81" s="162"/>
      <c r="H81" s="21" t="s">
        <v>34</v>
      </c>
      <c r="I81" s="21" t="s">
        <v>35</v>
      </c>
    </row>
    <row r="82" spans="1:11" ht="15" customHeight="1" x14ac:dyDescent="0.3">
      <c r="A82" s="16">
        <v>1</v>
      </c>
      <c r="B82" s="141" t="s">
        <v>73</v>
      </c>
      <c r="C82" s="141"/>
      <c r="D82" s="141"/>
      <c r="E82" s="141"/>
      <c r="F82" s="141"/>
      <c r="G82" s="141"/>
      <c r="H82" s="22">
        <v>4.8321000000000003E-2</v>
      </c>
      <c r="I82" s="23">
        <f>$I$46*H82</f>
        <v>65.774984481818194</v>
      </c>
    </row>
    <row r="83" spans="1:11" ht="15" customHeight="1" x14ac:dyDescent="0.3">
      <c r="A83" s="16">
        <v>2</v>
      </c>
      <c r="B83" s="141" t="s">
        <v>74</v>
      </c>
      <c r="C83" s="141"/>
      <c r="D83" s="141"/>
      <c r="E83" s="141"/>
      <c r="F83" s="141"/>
      <c r="G83" s="141"/>
      <c r="H83" s="22">
        <v>3.5109999999999998E-3</v>
      </c>
      <c r="I83" s="23">
        <f>$I$46*H83</f>
        <v>4.7792051181818183</v>
      </c>
    </row>
    <row r="84" spans="1:11" ht="15" customHeight="1" x14ac:dyDescent="0.3">
      <c r="A84" s="16">
        <v>3</v>
      </c>
      <c r="B84" s="141" t="s">
        <v>75</v>
      </c>
      <c r="C84" s="141"/>
      <c r="D84" s="141"/>
      <c r="E84" s="141"/>
      <c r="F84" s="141"/>
      <c r="G84" s="141"/>
      <c r="H84" s="22">
        <v>1.9328000000000001E-2</v>
      </c>
      <c r="I84" s="23">
        <f>$I$46*H84</f>
        <v>26.309449309090912</v>
      </c>
    </row>
    <row r="85" spans="1:11" s="27" customFormat="1" ht="15" customHeight="1" x14ac:dyDescent="0.3">
      <c r="A85" s="158" t="s">
        <v>76</v>
      </c>
      <c r="B85" s="158"/>
      <c r="C85" s="158"/>
      <c r="D85" s="158"/>
      <c r="E85" s="158"/>
      <c r="F85" s="158"/>
      <c r="G85" s="158"/>
      <c r="H85" s="24">
        <f>SUM(H82:H84)</f>
        <v>7.1160000000000001E-2</v>
      </c>
      <c r="I85" s="25">
        <f>SUM(I82:I84)</f>
        <v>96.863638909090923</v>
      </c>
      <c r="J85" s="26"/>
    </row>
    <row r="86" spans="1:11" ht="4.5" customHeight="1" x14ac:dyDescent="0.3"/>
    <row r="87" spans="1:11" ht="33.75" customHeight="1" x14ac:dyDescent="0.3">
      <c r="A87" s="21" t="s">
        <v>77</v>
      </c>
      <c r="B87" s="162" t="s">
        <v>78</v>
      </c>
      <c r="C87" s="162"/>
      <c r="D87" s="162"/>
      <c r="E87" s="162"/>
      <c r="F87" s="162"/>
      <c r="G87" s="162"/>
      <c r="H87" s="21" t="s">
        <v>34</v>
      </c>
      <c r="I87" s="21" t="s">
        <v>35</v>
      </c>
    </row>
    <row r="88" spans="1:11" ht="15" customHeight="1" x14ac:dyDescent="0.3">
      <c r="A88" s="16">
        <v>1</v>
      </c>
      <c r="B88" s="141" t="s">
        <v>79</v>
      </c>
      <c r="C88" s="141"/>
      <c r="D88" s="141"/>
      <c r="E88" s="141"/>
      <c r="F88" s="141"/>
      <c r="G88" s="141"/>
      <c r="H88" s="22">
        <f>(H66*H78)</f>
        <v>9.3819024000000015E-2</v>
      </c>
      <c r="I88" s="23">
        <f>$I$46*H88</f>
        <v>127.70730836901821</v>
      </c>
    </row>
    <row r="89" spans="1:11" s="27" customFormat="1" ht="15" customHeight="1" x14ac:dyDescent="0.3">
      <c r="A89" s="158" t="s">
        <v>80</v>
      </c>
      <c r="B89" s="158"/>
      <c r="C89" s="158"/>
      <c r="D89" s="158"/>
      <c r="E89" s="158"/>
      <c r="F89" s="158"/>
      <c r="G89" s="158"/>
      <c r="H89" s="24">
        <f>SUM(H88:H88)</f>
        <v>9.3819024000000015E-2</v>
      </c>
      <c r="I89" s="25">
        <f>I88</f>
        <v>127.70730836901821</v>
      </c>
      <c r="J89" s="26"/>
      <c r="K89" s="29"/>
    </row>
    <row r="90" spans="1:11" ht="4.5" customHeight="1" x14ac:dyDescent="0.3">
      <c r="J90" s="30"/>
    </row>
    <row r="91" spans="1:11" s="27" customFormat="1" ht="12" customHeight="1" x14ac:dyDescent="0.3">
      <c r="A91" s="178" t="s">
        <v>180</v>
      </c>
      <c r="B91" s="178"/>
      <c r="C91" s="178"/>
      <c r="D91" s="178"/>
      <c r="E91" s="178"/>
      <c r="F91" s="178"/>
      <c r="G91" s="178"/>
      <c r="H91" s="31">
        <f>H66+H78+H85+H89</f>
        <v>0.787922024</v>
      </c>
      <c r="I91" s="32">
        <f>I66+I78+I85+I89</f>
        <v>1072.5266219962909</v>
      </c>
      <c r="J91" s="26"/>
    </row>
    <row r="92" spans="1:11" ht="4.5" customHeight="1" x14ac:dyDescent="0.3"/>
    <row r="93" spans="1:11" ht="33.75" customHeight="1" x14ac:dyDescent="0.3">
      <c r="A93" s="21" t="s">
        <v>81</v>
      </c>
      <c r="B93" s="162" t="s">
        <v>82</v>
      </c>
      <c r="C93" s="162"/>
      <c r="D93" s="162"/>
      <c r="E93" s="162"/>
      <c r="F93" s="162"/>
      <c r="G93" s="162"/>
      <c r="H93" s="21" t="s">
        <v>34</v>
      </c>
      <c r="I93" s="21" t="s">
        <v>35</v>
      </c>
    </row>
    <row r="94" spans="1:11" ht="15" customHeight="1" x14ac:dyDescent="0.3">
      <c r="A94" s="16">
        <v>1</v>
      </c>
      <c r="B94" s="141" t="s">
        <v>19</v>
      </c>
      <c r="C94" s="141"/>
      <c r="D94" s="141"/>
      <c r="E94" s="141"/>
      <c r="F94" s="141"/>
      <c r="G94" s="141"/>
      <c r="H94" s="22">
        <f t="shared" ref="H94:H101" si="4">I94/$I$46</f>
        <v>0</v>
      </c>
      <c r="I94" s="23">
        <f>I114</f>
        <v>0</v>
      </c>
    </row>
    <row r="95" spans="1:11" ht="15" customHeight="1" x14ac:dyDescent="0.3">
      <c r="A95" s="16">
        <f>A94+1</f>
        <v>2</v>
      </c>
      <c r="B95" s="141" t="s">
        <v>20</v>
      </c>
      <c r="C95" s="141"/>
      <c r="D95" s="141"/>
      <c r="E95" s="141"/>
      <c r="F95" s="141"/>
      <c r="G95" s="141"/>
      <c r="H95" s="22">
        <f t="shared" si="4"/>
        <v>0.17764897517581296</v>
      </c>
      <c r="I95" s="23">
        <f>I110</f>
        <v>241.81740000000002</v>
      </c>
    </row>
    <row r="96" spans="1:11" ht="15" customHeight="1" x14ac:dyDescent="0.3">
      <c r="A96" s="16">
        <f t="shared" ref="A96:A98" si="5">A95+1</f>
        <v>3</v>
      </c>
      <c r="B96" s="175" t="s">
        <v>174</v>
      </c>
      <c r="C96" s="176"/>
      <c r="D96" s="176"/>
      <c r="E96" s="176"/>
      <c r="F96" s="176"/>
      <c r="G96" s="177"/>
      <c r="H96" s="22">
        <f t="shared" si="4"/>
        <v>0</v>
      </c>
      <c r="I96" s="23">
        <v>0</v>
      </c>
    </row>
    <row r="97" spans="1:10" ht="15" customHeight="1" x14ac:dyDescent="0.3">
      <c r="A97" s="16">
        <f t="shared" si="5"/>
        <v>4</v>
      </c>
      <c r="B97" s="141" t="s">
        <v>83</v>
      </c>
      <c r="C97" s="141"/>
      <c r="D97" s="141"/>
      <c r="E97" s="141"/>
      <c r="F97" s="141"/>
      <c r="G97" s="141"/>
      <c r="H97" s="22">
        <f t="shared" si="4"/>
        <v>0.1113182798715046</v>
      </c>
      <c r="I97" s="23">
        <f>I106</f>
        <v>151.52745454545453</v>
      </c>
    </row>
    <row r="98" spans="1:10" ht="15" customHeight="1" x14ac:dyDescent="0.3">
      <c r="A98" s="16">
        <f t="shared" si="5"/>
        <v>5</v>
      </c>
      <c r="B98" s="141" t="s">
        <v>84</v>
      </c>
      <c r="C98" s="141"/>
      <c r="D98" s="141"/>
      <c r="E98" s="141"/>
      <c r="F98" s="141"/>
      <c r="G98" s="141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3">
      <c r="A99" s="16">
        <v>6</v>
      </c>
      <c r="B99" s="141" t="s">
        <v>205</v>
      </c>
      <c r="C99" s="141"/>
      <c r="D99" s="141"/>
      <c r="E99" s="141"/>
      <c r="F99" s="141"/>
      <c r="G99" s="141"/>
      <c r="H99" s="22">
        <f>I99/$I$46</f>
        <v>2.9385639772127721E-2</v>
      </c>
      <c r="I99" s="23">
        <f>IF(I21="Não aplicável",0,I21)</f>
        <v>40</v>
      </c>
    </row>
    <row r="100" spans="1:10" ht="15" customHeight="1" x14ac:dyDescent="0.3">
      <c r="A100" s="16">
        <v>7</v>
      </c>
      <c r="B100" s="141" t="s">
        <v>206</v>
      </c>
      <c r="C100" s="141"/>
      <c r="D100" s="141"/>
      <c r="E100" s="141"/>
      <c r="F100" s="141"/>
      <c r="G100" s="141"/>
      <c r="H100" s="22">
        <f>I100/$I$46</f>
        <v>1.8748038174617485E-2</v>
      </c>
      <c r="I100" s="23">
        <f>IF(I22="Não aplicável",0,I22)</f>
        <v>25.52</v>
      </c>
    </row>
    <row r="101" spans="1:10" ht="15" customHeight="1" x14ac:dyDescent="0.3">
      <c r="A101" s="16">
        <v>8</v>
      </c>
      <c r="B101" s="141" t="s">
        <v>85</v>
      </c>
      <c r="C101" s="141"/>
      <c r="D101" s="141"/>
      <c r="E101" s="141"/>
      <c r="F101" s="141"/>
      <c r="G101" s="141"/>
      <c r="H101" s="22">
        <f t="shared" si="4"/>
        <v>0</v>
      </c>
      <c r="I101" s="23">
        <f>IF(I23="Não aplicável",0,I23)</f>
        <v>0</v>
      </c>
    </row>
    <row r="102" spans="1:10" ht="15" customHeight="1" x14ac:dyDescent="0.3">
      <c r="A102" s="158" t="s">
        <v>86</v>
      </c>
      <c r="B102" s="158"/>
      <c r="C102" s="158"/>
      <c r="D102" s="158"/>
      <c r="E102" s="158"/>
      <c r="F102" s="158"/>
      <c r="G102" s="158"/>
      <c r="H102" s="24">
        <f>SUM(H94:H101)</f>
        <v>0.3371009329940628</v>
      </c>
      <c r="I102" s="25">
        <f>SUM(I94:I101)</f>
        <v>458.86485454545453</v>
      </c>
      <c r="J102" s="33"/>
    </row>
    <row r="103" spans="1:10" ht="18" customHeight="1" x14ac:dyDescent="0.3">
      <c r="A103" s="28" t="s">
        <v>87</v>
      </c>
      <c r="B103" s="173" t="s">
        <v>88</v>
      </c>
      <c r="C103" s="173"/>
      <c r="D103" s="173"/>
      <c r="E103" s="173"/>
      <c r="F103" s="173"/>
      <c r="G103" s="173"/>
      <c r="H103" s="34"/>
      <c r="I103" s="35"/>
    </row>
    <row r="104" spans="1:10" ht="15" customHeight="1" x14ac:dyDescent="0.3">
      <c r="A104" s="153" t="s">
        <v>89</v>
      </c>
      <c r="B104" s="153"/>
      <c r="C104" s="153"/>
      <c r="D104" s="153"/>
      <c r="E104" s="153"/>
      <c r="F104" s="153"/>
      <c r="G104" s="153"/>
      <c r="H104" s="153"/>
      <c r="I104" s="153"/>
    </row>
    <row r="105" spans="1:10" ht="24" customHeight="1" x14ac:dyDescent="0.3">
      <c r="A105" s="154" t="s">
        <v>90</v>
      </c>
      <c r="B105" s="154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3">
      <c r="A106" s="174">
        <f>IF(I12="Não aplicável",0,I12)</f>
        <v>5.3</v>
      </c>
      <c r="B106" s="174"/>
      <c r="C106" s="16">
        <f>IF(I13="Não aplicável",0,I13)</f>
        <v>22</v>
      </c>
      <c r="D106" s="16">
        <v>2</v>
      </c>
      <c r="E106" s="36">
        <f>A106*C106*D106</f>
        <v>233.2</v>
      </c>
      <c r="F106" s="36">
        <f>I38</f>
        <v>1361.2090909090909</v>
      </c>
      <c r="G106" s="37">
        <f>IF(I14="Não aplicável",0,I14)</f>
        <v>0.06</v>
      </c>
      <c r="H106" s="36">
        <f>F106*G106</f>
        <v>81.672545454545457</v>
      </c>
      <c r="I106" s="23">
        <f>IF((E106-H106)&gt;0,E106-H106,0)</f>
        <v>151.52745454545453</v>
      </c>
    </row>
    <row r="107" spans="1:10" ht="3.75" customHeight="1" x14ac:dyDescent="0.3">
      <c r="A107" s="38"/>
      <c r="E107" s="33"/>
      <c r="F107" s="33"/>
      <c r="G107" s="39"/>
      <c r="H107" s="33"/>
      <c r="I107" s="40"/>
    </row>
    <row r="108" spans="1:10" ht="15" customHeight="1" x14ac:dyDescent="0.3">
      <c r="A108" s="153" t="s">
        <v>98</v>
      </c>
      <c r="B108" s="153"/>
      <c r="C108" s="153"/>
      <c r="D108" s="153"/>
      <c r="E108" s="153"/>
      <c r="F108" s="153"/>
      <c r="G108" s="153"/>
      <c r="H108" s="153"/>
      <c r="I108" s="153"/>
    </row>
    <row r="109" spans="1:10" ht="23.25" customHeight="1" x14ac:dyDescent="0.3">
      <c r="A109" s="154" t="s">
        <v>90</v>
      </c>
      <c r="B109" s="154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3">
      <c r="A110" s="166">
        <f>IF(I18="Não aplicável",0,I18)</f>
        <v>13.57</v>
      </c>
      <c r="B110" s="166"/>
      <c r="C110" s="41">
        <f>IF(I19="Não aplicável",0,I19)</f>
        <v>22</v>
      </c>
      <c r="D110" s="16">
        <v>1</v>
      </c>
      <c r="E110" s="36">
        <f>A110*C110*D110</f>
        <v>298.54000000000002</v>
      </c>
      <c r="F110" s="36">
        <f>E110</f>
        <v>298.54000000000002</v>
      </c>
      <c r="G110" s="42">
        <f>IF(I20="Não aplicável",0,I20)</f>
        <v>0.19</v>
      </c>
      <c r="H110" s="36">
        <f>F110*G110</f>
        <v>56.722600000000007</v>
      </c>
      <c r="I110" s="23">
        <f>E110-H110</f>
        <v>241.81740000000002</v>
      </c>
    </row>
    <row r="111" spans="1:10" ht="4.5" customHeight="1" x14ac:dyDescent="0.3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3">
      <c r="A112" s="168" t="s">
        <v>173</v>
      </c>
      <c r="B112" s="169"/>
      <c r="C112" s="169"/>
      <c r="D112" s="169"/>
      <c r="E112" s="169"/>
      <c r="F112" s="170" t="str">
        <f>A15</f>
        <v xml:space="preserve">Auxílio Alimentação </v>
      </c>
      <c r="G112" s="170"/>
      <c r="H112" s="170"/>
      <c r="I112" s="171"/>
    </row>
    <row r="113" spans="1:12" ht="23.25" customHeight="1" x14ac:dyDescent="0.3">
      <c r="A113" s="172" t="s">
        <v>90</v>
      </c>
      <c r="B113" s="172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3">
      <c r="A114" s="166">
        <f>IF(I15="Não aplicável",0,I15)</f>
        <v>0</v>
      </c>
      <c r="B114" s="166"/>
      <c r="C114" s="41">
        <f>IF(I16="Não aplicável",0,I16)</f>
        <v>0</v>
      </c>
      <c r="D114" s="16">
        <v>1</v>
      </c>
      <c r="E114" s="36">
        <f>A114*C114*D114</f>
        <v>0</v>
      </c>
      <c r="F114" s="36">
        <f>E114</f>
        <v>0</v>
      </c>
      <c r="G114" s="42">
        <f>IF(I17="Não aplicável",0,I17)</f>
        <v>0</v>
      </c>
      <c r="H114" s="36">
        <f>F114*G114</f>
        <v>0</v>
      </c>
      <c r="I114" s="23">
        <f>E114-H114</f>
        <v>0</v>
      </c>
    </row>
    <row r="115" spans="1:12" ht="4.5" customHeight="1" x14ac:dyDescent="0.3"/>
    <row r="116" spans="1:12" ht="12" customHeight="1" x14ac:dyDescent="0.3">
      <c r="A116" s="142" t="s">
        <v>100</v>
      </c>
      <c r="B116" s="142"/>
      <c r="C116" s="142"/>
      <c r="D116" s="142"/>
      <c r="E116" s="142"/>
      <c r="F116" s="142"/>
      <c r="G116" s="142"/>
      <c r="H116" s="46">
        <f>H46+H91+H102</f>
        <v>2.1250229569940626</v>
      </c>
      <c r="I116" s="47">
        <f>I46+I91+I102</f>
        <v>2892.600567450836</v>
      </c>
      <c r="J116" s="33"/>
      <c r="L116" s="33"/>
    </row>
    <row r="117" spans="1:12" s="52" customFormat="1" ht="4.5" customHeight="1" x14ac:dyDescent="0.3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3">
      <c r="A118" s="140" t="s">
        <v>101</v>
      </c>
      <c r="B118" s="140"/>
      <c r="C118" s="140"/>
      <c r="D118" s="140"/>
      <c r="E118" s="140"/>
      <c r="F118" s="140"/>
      <c r="G118" s="140"/>
      <c r="H118" s="140"/>
      <c r="I118" s="140"/>
    </row>
    <row r="119" spans="1:12" ht="33.75" customHeight="1" x14ac:dyDescent="0.3">
      <c r="A119" s="21" t="s">
        <v>32</v>
      </c>
      <c r="B119" s="162" t="s">
        <v>102</v>
      </c>
      <c r="C119" s="162"/>
      <c r="D119" s="162"/>
      <c r="E119" s="162"/>
      <c r="F119" s="162"/>
      <c r="G119" s="162"/>
      <c r="H119" s="21" t="s">
        <v>34</v>
      </c>
      <c r="I119" s="21" t="s">
        <v>35</v>
      </c>
    </row>
    <row r="120" spans="1:12" ht="15" customHeight="1" x14ac:dyDescent="0.3">
      <c r="A120" s="16">
        <v>1</v>
      </c>
      <c r="B120" s="141" t="s">
        <v>103</v>
      </c>
      <c r="C120" s="141"/>
      <c r="D120" s="141"/>
      <c r="E120" s="141"/>
      <c r="F120" s="141"/>
      <c r="G120" s="141"/>
      <c r="H120" s="22">
        <f t="shared" ref="H120:H126" si="6">I120/$I$132</f>
        <v>0</v>
      </c>
      <c r="I120" s="23">
        <v>0</v>
      </c>
    </row>
    <row r="121" spans="1:12" ht="15" customHeight="1" x14ac:dyDescent="0.3">
      <c r="A121" s="16">
        <v>2</v>
      </c>
      <c r="B121" s="167" t="s">
        <v>104</v>
      </c>
      <c r="C121" s="167"/>
      <c r="D121" s="167"/>
      <c r="E121" s="167"/>
      <c r="F121" s="167"/>
      <c r="G121" s="167"/>
      <c r="H121" s="22">
        <f t="shared" si="6"/>
        <v>0</v>
      </c>
      <c r="I121" s="23">
        <v>0</v>
      </c>
    </row>
    <row r="122" spans="1:12" ht="15" customHeight="1" x14ac:dyDescent="0.3">
      <c r="A122" s="16">
        <v>3</v>
      </c>
      <c r="B122" s="141" t="s">
        <v>105</v>
      </c>
      <c r="C122" s="141"/>
      <c r="D122" s="141"/>
      <c r="E122" s="141"/>
      <c r="F122" s="141"/>
      <c r="G122" s="141"/>
      <c r="H122" s="22">
        <f t="shared" si="6"/>
        <v>0</v>
      </c>
      <c r="I122" s="23">
        <v>0</v>
      </c>
    </row>
    <row r="123" spans="1:12" ht="15" customHeight="1" x14ac:dyDescent="0.3">
      <c r="A123" s="16">
        <v>4</v>
      </c>
      <c r="B123" s="141" t="s">
        <v>187</v>
      </c>
      <c r="C123" s="141"/>
      <c r="D123" s="141"/>
      <c r="E123" s="141"/>
      <c r="F123" s="141"/>
      <c r="G123" s="141"/>
      <c r="H123" s="22">
        <f t="shared" si="6"/>
        <v>0</v>
      </c>
      <c r="I123" s="23">
        <f>IF(F130=20%,G130,0)</f>
        <v>0</v>
      </c>
    </row>
    <row r="124" spans="1:12" ht="15" customHeight="1" x14ac:dyDescent="0.3">
      <c r="A124" s="16">
        <v>5</v>
      </c>
      <c r="B124" s="141" t="s">
        <v>189</v>
      </c>
      <c r="C124" s="141"/>
      <c r="D124" s="141"/>
      <c r="E124" s="141"/>
      <c r="F124" s="141"/>
      <c r="G124" s="141"/>
      <c r="H124" s="22">
        <f t="shared" si="6"/>
        <v>0</v>
      </c>
      <c r="I124" s="23">
        <v>0</v>
      </c>
    </row>
    <row r="125" spans="1:12" ht="15" customHeight="1" x14ac:dyDescent="0.3">
      <c r="A125" s="16">
        <v>6</v>
      </c>
      <c r="B125" s="141" t="s">
        <v>188</v>
      </c>
      <c r="C125" s="141"/>
      <c r="D125" s="141"/>
      <c r="E125" s="141"/>
      <c r="F125" s="141"/>
      <c r="G125" s="141"/>
      <c r="H125" s="22">
        <f t="shared" si="6"/>
        <v>0</v>
      </c>
      <c r="I125" s="23">
        <v>0</v>
      </c>
    </row>
    <row r="126" spans="1:12" ht="15" customHeight="1" x14ac:dyDescent="0.3">
      <c r="A126" s="16">
        <v>7</v>
      </c>
      <c r="B126" s="141" t="s">
        <v>106</v>
      </c>
      <c r="C126" s="141"/>
      <c r="D126" s="141"/>
      <c r="E126" s="141"/>
      <c r="F126" s="141"/>
      <c r="G126" s="141"/>
      <c r="H126" s="22">
        <f t="shared" si="6"/>
        <v>0</v>
      </c>
      <c r="I126" s="23">
        <v>0</v>
      </c>
    </row>
    <row r="127" spans="1:12" ht="15" customHeight="1" x14ac:dyDescent="0.3">
      <c r="A127" s="158" t="s">
        <v>107</v>
      </c>
      <c r="B127" s="158"/>
      <c r="C127" s="158"/>
      <c r="D127" s="158"/>
      <c r="E127" s="158"/>
      <c r="F127" s="158"/>
      <c r="G127" s="158"/>
      <c r="H127" s="24">
        <f>H120+H121+H122+H123+H124+H126</f>
        <v>0</v>
      </c>
      <c r="I127" s="53">
        <f>SUM(I120:I126)</f>
        <v>0</v>
      </c>
      <c r="J127" s="33"/>
    </row>
    <row r="128" spans="1:12" ht="46.5" customHeight="1" x14ac:dyDescent="0.3">
      <c r="B128" s="159" t="s">
        <v>190</v>
      </c>
      <c r="C128" s="159"/>
      <c r="D128" s="159"/>
      <c r="E128" s="159"/>
      <c r="F128" s="159"/>
      <c r="G128" s="159"/>
      <c r="H128" s="159"/>
      <c r="I128" s="159"/>
    </row>
    <row r="129" spans="1:12" ht="5.25" customHeight="1" x14ac:dyDescent="0.3"/>
    <row r="130" spans="1:12" ht="48.75" customHeight="1" x14ac:dyDescent="0.3">
      <c r="A130" s="164" t="s">
        <v>108</v>
      </c>
      <c r="B130" s="164"/>
      <c r="C130" s="164"/>
      <c r="D130" s="164"/>
      <c r="E130" s="164"/>
      <c r="F130" s="54">
        <f>I29</f>
        <v>0.1</v>
      </c>
      <c r="G130" s="55">
        <f>I132*F130</f>
        <v>274.10731129053818</v>
      </c>
      <c r="H130" s="56" t="s">
        <v>109</v>
      </c>
      <c r="I130" s="57">
        <f>I97</f>
        <v>151.52745454545453</v>
      </c>
    </row>
    <row r="131" spans="1:12" s="60" customFormat="1" ht="16.5" customHeight="1" x14ac:dyDescent="0.3">
      <c r="A131" s="160" t="s">
        <v>110</v>
      </c>
      <c r="B131" s="160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3">
      <c r="A132" s="161">
        <f>I46</f>
        <v>1361.2090909090909</v>
      </c>
      <c r="B132" s="161"/>
      <c r="C132" s="61">
        <f>I66</f>
        <v>500.92494545454542</v>
      </c>
      <c r="D132" s="61">
        <f>I78</f>
        <v>347.03072926363643</v>
      </c>
      <c r="E132" s="61">
        <f>I85</f>
        <v>96.863638909090923</v>
      </c>
      <c r="F132" s="61">
        <f>I89</f>
        <v>127.70730836901821</v>
      </c>
      <c r="G132" s="61">
        <f>I102</f>
        <v>458.86485454545453</v>
      </c>
      <c r="H132" s="61">
        <f>A132+C132+D132+E132+F132+G132</f>
        <v>2892.600567450836</v>
      </c>
      <c r="I132" s="61">
        <f>H132-I130</f>
        <v>2741.0731129053815</v>
      </c>
      <c r="J132" s="33"/>
    </row>
    <row r="133" spans="1:12" ht="4.5" customHeight="1" x14ac:dyDescent="0.3">
      <c r="A133" s="28"/>
      <c r="B133" s="165"/>
      <c r="C133" s="165"/>
      <c r="D133" s="165"/>
      <c r="E133" s="165"/>
      <c r="F133" s="165"/>
      <c r="G133" s="165"/>
      <c r="H133" s="165"/>
      <c r="I133" s="165"/>
    </row>
    <row r="134" spans="1:12" ht="33.75" customHeight="1" x14ac:dyDescent="0.3">
      <c r="A134" s="21" t="s">
        <v>44</v>
      </c>
      <c r="B134" s="162" t="s">
        <v>118</v>
      </c>
      <c r="C134" s="162"/>
      <c r="D134" s="162"/>
      <c r="E134" s="162"/>
      <c r="F134" s="162"/>
      <c r="G134" s="162"/>
      <c r="H134" s="21" t="s">
        <v>34</v>
      </c>
      <c r="I134" s="21" t="s">
        <v>35</v>
      </c>
    </row>
    <row r="135" spans="1:12" ht="15" customHeight="1" x14ac:dyDescent="0.3">
      <c r="A135" s="16">
        <v>1</v>
      </c>
      <c r="B135" s="141" t="s">
        <v>119</v>
      </c>
      <c r="C135" s="141"/>
      <c r="D135" s="141"/>
      <c r="E135" s="141"/>
      <c r="F135" s="141"/>
      <c r="G135" s="141"/>
      <c r="H135" s="22">
        <f>I135/$I$145</f>
        <v>0</v>
      </c>
      <c r="I135" s="23">
        <v>0</v>
      </c>
    </row>
    <row r="136" spans="1:12" ht="15" customHeight="1" x14ac:dyDescent="0.3">
      <c r="A136" s="16">
        <v>2</v>
      </c>
      <c r="B136" s="141" t="s">
        <v>120</v>
      </c>
      <c r="C136" s="141"/>
      <c r="D136" s="141"/>
      <c r="E136" s="141"/>
      <c r="F136" s="141"/>
      <c r="G136" s="141"/>
      <c r="H136" s="22">
        <f>I136/$I$145</f>
        <v>0</v>
      </c>
      <c r="I136" s="23">
        <v>0</v>
      </c>
    </row>
    <row r="137" spans="1:12" ht="35.700000000000003" customHeight="1" x14ac:dyDescent="0.3">
      <c r="A137" s="158" t="s">
        <v>176</v>
      </c>
      <c r="B137" s="158"/>
      <c r="C137" s="158"/>
      <c r="D137" s="158"/>
      <c r="E137" s="158"/>
      <c r="F137" s="158"/>
      <c r="G137" s="158"/>
      <c r="H137" s="24">
        <f>H135+H136</f>
        <v>0</v>
      </c>
      <c r="I137" s="25">
        <f>SUM(I135:I136)</f>
        <v>0</v>
      </c>
    </row>
    <row r="138" spans="1:12" ht="4.5" customHeight="1" x14ac:dyDescent="0.3"/>
    <row r="139" spans="1:12" ht="33.75" customHeight="1" x14ac:dyDescent="0.3">
      <c r="A139" s="21" t="s">
        <v>57</v>
      </c>
      <c r="B139" s="162" t="s">
        <v>121</v>
      </c>
      <c r="C139" s="162"/>
      <c r="D139" s="162"/>
      <c r="E139" s="162"/>
      <c r="F139" s="162"/>
      <c r="G139" s="162"/>
      <c r="H139" s="21" t="s">
        <v>34</v>
      </c>
      <c r="I139" s="21" t="s">
        <v>35</v>
      </c>
    </row>
    <row r="140" spans="1:12" ht="15" customHeight="1" x14ac:dyDescent="0.3">
      <c r="A140" s="16">
        <v>1</v>
      </c>
      <c r="B140" s="141" t="s">
        <v>121</v>
      </c>
      <c r="C140" s="141"/>
      <c r="D140" s="141"/>
      <c r="E140" s="141"/>
      <c r="F140" s="141"/>
      <c r="G140" s="141"/>
      <c r="H140" s="22">
        <f>I140/I145</f>
        <v>0</v>
      </c>
      <c r="I140" s="23">
        <v>0</v>
      </c>
    </row>
    <row r="141" spans="1:12" ht="36.6" customHeight="1" x14ac:dyDescent="0.3">
      <c r="A141" s="158" t="s">
        <v>175</v>
      </c>
      <c r="B141" s="158"/>
      <c r="C141" s="158"/>
      <c r="D141" s="158"/>
      <c r="E141" s="158"/>
      <c r="F141" s="158"/>
      <c r="G141" s="158"/>
      <c r="H141" s="24">
        <f>H140</f>
        <v>0</v>
      </c>
      <c r="I141" s="25">
        <f>I140</f>
        <v>0</v>
      </c>
      <c r="J141" s="33"/>
      <c r="K141" s="33"/>
      <c r="L141" s="2"/>
    </row>
    <row r="142" spans="1:12" ht="4.5" customHeight="1" x14ac:dyDescent="0.3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3">
      <c r="A143" s="163" t="s">
        <v>122</v>
      </c>
      <c r="B143" s="163"/>
      <c r="C143" s="163"/>
      <c r="D143" s="163"/>
      <c r="E143" s="163"/>
      <c r="F143" s="54">
        <v>0.18</v>
      </c>
      <c r="G143" s="55">
        <f>I145*F143</f>
        <v>493.39316032296864</v>
      </c>
      <c r="H143" s="56" t="s">
        <v>109</v>
      </c>
      <c r="I143" s="57">
        <f>I97</f>
        <v>151.52745454545453</v>
      </c>
      <c r="L143" s="2"/>
    </row>
    <row r="144" spans="1:12" s="60" customFormat="1" ht="16.5" customHeight="1" x14ac:dyDescent="0.3">
      <c r="A144" s="160" t="s">
        <v>110</v>
      </c>
      <c r="B144" s="160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3">
      <c r="A145" s="161">
        <f>I46</f>
        <v>1361.2090909090909</v>
      </c>
      <c r="B145" s="161"/>
      <c r="C145" s="61">
        <f>I66</f>
        <v>500.92494545454542</v>
      </c>
      <c r="D145" s="61">
        <f>I78</f>
        <v>347.03072926363643</v>
      </c>
      <c r="E145" s="61">
        <f>I85</f>
        <v>96.863638909090923</v>
      </c>
      <c r="F145" s="61">
        <f>I89</f>
        <v>127.70730836901821</v>
      </c>
      <c r="G145" s="61">
        <f>I102</f>
        <v>458.86485454545453</v>
      </c>
      <c r="H145" s="61">
        <f>A145+C145+D145+E145+F145+G145</f>
        <v>2892.600567450836</v>
      </c>
      <c r="I145" s="61">
        <f>H145-I143</f>
        <v>2741.0731129053815</v>
      </c>
      <c r="J145" s="33"/>
      <c r="L145" s="2"/>
    </row>
    <row r="146" spans="1:12" ht="4.5" customHeight="1" x14ac:dyDescent="0.3"/>
    <row r="147" spans="1:12" ht="12" customHeight="1" x14ac:dyDescent="0.3">
      <c r="A147" s="142" t="s">
        <v>123</v>
      </c>
      <c r="B147" s="142"/>
      <c r="C147" s="142"/>
      <c r="D147" s="142"/>
      <c r="E147" s="142"/>
      <c r="F147" s="142"/>
      <c r="G147" s="142"/>
      <c r="H147" s="46">
        <f>H127+H137+H141</f>
        <v>0</v>
      </c>
      <c r="I147" s="47">
        <f>I127+I137+I141</f>
        <v>0</v>
      </c>
    </row>
    <row r="148" spans="1:12" ht="4.5" customHeight="1" x14ac:dyDescent="0.3"/>
    <row r="149" spans="1:12" ht="11.25" customHeight="1" x14ac:dyDescent="0.3">
      <c r="A149" s="140" t="s">
        <v>124</v>
      </c>
      <c r="B149" s="140"/>
      <c r="C149" s="140"/>
      <c r="D149" s="140"/>
      <c r="E149" s="140"/>
      <c r="F149" s="140"/>
      <c r="G149" s="140"/>
      <c r="H149" s="140"/>
      <c r="I149" s="140"/>
    </row>
    <row r="150" spans="1:12" ht="33.75" customHeight="1" x14ac:dyDescent="0.3">
      <c r="A150" s="21" t="s">
        <v>32</v>
      </c>
      <c r="B150" s="162" t="s">
        <v>125</v>
      </c>
      <c r="C150" s="162"/>
      <c r="D150" s="162"/>
      <c r="E150" s="162"/>
      <c r="F150" s="162"/>
      <c r="G150" s="162"/>
      <c r="H150" s="21" t="s">
        <v>34</v>
      </c>
      <c r="I150" s="21" t="s">
        <v>35</v>
      </c>
    </row>
    <row r="151" spans="1:12" ht="15" customHeight="1" x14ac:dyDescent="0.3">
      <c r="A151" s="16">
        <v>1</v>
      </c>
      <c r="B151" s="141" t="s">
        <v>126</v>
      </c>
      <c r="C151" s="141"/>
      <c r="D151" s="141"/>
      <c r="E151" s="141"/>
      <c r="F151" s="141"/>
      <c r="G151" s="141"/>
      <c r="H151" s="22">
        <f>I151/$I$116</f>
        <v>1.8696883852691217E-2</v>
      </c>
      <c r="I151" s="23">
        <f>($D$161/$E$162)*G161</f>
        <v>54.082616841856989</v>
      </c>
    </row>
    <row r="152" spans="1:12" ht="15" customHeight="1" x14ac:dyDescent="0.3">
      <c r="A152" s="16">
        <v>2</v>
      </c>
      <c r="B152" s="141" t="s">
        <v>127</v>
      </c>
      <c r="C152" s="141"/>
      <c r="D152" s="141"/>
      <c r="E152" s="141"/>
      <c r="F152" s="141"/>
      <c r="G152" s="141"/>
      <c r="H152" s="22">
        <f>I152/$I$116</f>
        <v>8.6118980169971673E-2</v>
      </c>
      <c r="I152" s="23">
        <f>($D$161/$E$162)*G162</f>
        <v>249.10781090794734</v>
      </c>
    </row>
    <row r="153" spans="1:12" ht="15" customHeight="1" x14ac:dyDescent="0.3">
      <c r="A153" s="16">
        <v>3</v>
      </c>
      <c r="B153" s="141" t="s">
        <v>12</v>
      </c>
      <c r="C153" s="141"/>
      <c r="D153" s="141"/>
      <c r="E153" s="141"/>
      <c r="F153" s="141"/>
      <c r="G153" s="141"/>
      <c r="H153" s="22">
        <f>I153/$I$116</f>
        <v>2.8328611898016998E-2</v>
      </c>
      <c r="I153" s="23">
        <f>($D$161/$E$162)*G163</f>
        <v>81.94335885129847</v>
      </c>
    </row>
    <row r="154" spans="1:12" ht="15" customHeight="1" x14ac:dyDescent="0.3">
      <c r="A154" s="16">
        <v>4</v>
      </c>
      <c r="B154" s="141" t="s">
        <v>128</v>
      </c>
      <c r="C154" s="141"/>
      <c r="D154" s="141"/>
      <c r="E154" s="141"/>
      <c r="F154" s="141"/>
      <c r="G154" s="141"/>
      <c r="H154" s="22">
        <f>I154/$I$116</f>
        <v>0</v>
      </c>
      <c r="I154" s="23">
        <f>($D$161/$E$162)*G164</f>
        <v>0</v>
      </c>
    </row>
    <row r="155" spans="1:12" ht="15" customHeight="1" x14ac:dyDescent="0.3">
      <c r="A155" s="16">
        <v>5</v>
      </c>
      <c r="B155" s="141" t="s">
        <v>129</v>
      </c>
      <c r="C155" s="141"/>
      <c r="D155" s="141"/>
      <c r="E155" s="141"/>
      <c r="F155" s="141"/>
      <c r="G155" s="141"/>
      <c r="H155" s="22">
        <f>I155/$I$116</f>
        <v>0</v>
      </c>
      <c r="I155" s="23">
        <f>($D$161/$E$162)*G165</f>
        <v>0</v>
      </c>
    </row>
    <row r="156" spans="1:12" ht="15" customHeight="1" x14ac:dyDescent="0.3">
      <c r="A156" s="158" t="s">
        <v>130</v>
      </c>
      <c r="B156" s="158"/>
      <c r="C156" s="158"/>
      <c r="D156" s="158"/>
      <c r="E156" s="158"/>
      <c r="F156" s="158"/>
      <c r="G156" s="158"/>
      <c r="H156" s="24">
        <f>H151+H152+H153+H154+H155</f>
        <v>0.13314447592067991</v>
      </c>
      <c r="I156" s="25">
        <f>SUM(I151:I155)</f>
        <v>385.13378660110277</v>
      </c>
    </row>
    <row r="157" spans="1:12" ht="11.25" customHeight="1" x14ac:dyDescent="0.3">
      <c r="A157" s="28" t="s">
        <v>131</v>
      </c>
      <c r="B157" s="159" t="s">
        <v>132</v>
      </c>
      <c r="C157" s="159"/>
      <c r="D157" s="159"/>
      <c r="E157" s="159"/>
      <c r="F157" s="159"/>
      <c r="G157" s="159"/>
      <c r="H157" s="159"/>
      <c r="I157" s="159"/>
    </row>
    <row r="158" spans="1:12" ht="18.75" customHeight="1" x14ac:dyDescent="0.3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3">
      <c r="A159" s="153" t="s">
        <v>135</v>
      </c>
      <c r="B159" s="153"/>
      <c r="C159" s="153"/>
      <c r="D159" s="153"/>
      <c r="E159" s="153"/>
      <c r="F159" s="153"/>
      <c r="G159" s="153"/>
      <c r="H159" s="153"/>
      <c r="I159" s="153"/>
    </row>
    <row r="160" spans="1:12" ht="13.5" customHeight="1" x14ac:dyDescent="0.3">
      <c r="A160" s="154" t="s">
        <v>136</v>
      </c>
      <c r="B160" s="154"/>
      <c r="C160" s="16" t="s">
        <v>137</v>
      </c>
      <c r="D160" s="155" t="s">
        <v>138</v>
      </c>
      <c r="E160" s="155"/>
      <c r="F160" s="16" t="s">
        <v>139</v>
      </c>
      <c r="G160" s="62" t="s">
        <v>140</v>
      </c>
      <c r="H160" s="154" t="s">
        <v>141</v>
      </c>
      <c r="I160" s="154"/>
    </row>
    <row r="161" spans="1:10" ht="13.5" customHeight="1" x14ac:dyDescent="0.3">
      <c r="A161" s="156">
        <f>I116</f>
        <v>2892.600567450836</v>
      </c>
      <c r="B161" s="156"/>
      <c r="C161" s="23">
        <f>I147</f>
        <v>0</v>
      </c>
      <c r="D161" s="157">
        <f>A161+C161</f>
        <v>2892.600567450836</v>
      </c>
      <c r="E161" s="157"/>
      <c r="F161" s="16" t="str">
        <f>B151</f>
        <v>PIS</v>
      </c>
      <c r="G161" s="63">
        <v>1.6500000000000001E-2</v>
      </c>
      <c r="H161" s="146">
        <v>6.4999999999999997E-3</v>
      </c>
      <c r="I161" s="146"/>
      <c r="J161" s="33"/>
    </row>
    <row r="162" spans="1:10" ht="13.5" customHeight="1" x14ac:dyDescent="0.3">
      <c r="A162" s="150" t="s">
        <v>142</v>
      </c>
      <c r="B162" s="150"/>
      <c r="C162" s="62">
        <v>1</v>
      </c>
      <c r="D162" s="64">
        <f>G166/1</f>
        <v>0.11749999999999999</v>
      </c>
      <c r="E162" s="65">
        <f>C162-D162</f>
        <v>0.88250000000000006</v>
      </c>
      <c r="F162" s="16" t="str">
        <f>B152</f>
        <v>COFINS</v>
      </c>
      <c r="G162" s="63">
        <v>7.5999999999999998E-2</v>
      </c>
      <c r="H162" s="146">
        <v>0.03</v>
      </c>
      <c r="I162" s="146"/>
    </row>
    <row r="163" spans="1:10" ht="13.5" customHeight="1" x14ac:dyDescent="0.3">
      <c r="A163" s="151" t="s">
        <v>143</v>
      </c>
      <c r="B163" s="151"/>
      <c r="C163" s="16">
        <v>1</v>
      </c>
      <c r="D163" s="66">
        <f>H166</f>
        <v>6.1499999999999999E-2</v>
      </c>
      <c r="E163" s="67">
        <f>C163-D163</f>
        <v>0.9385</v>
      </c>
      <c r="F163" s="16" t="str">
        <f>B153</f>
        <v>ISS</v>
      </c>
      <c r="G163" s="63">
        <f>I11</f>
        <v>2.5000000000000001E-2</v>
      </c>
      <c r="H163" s="146">
        <f>I11</f>
        <v>2.5000000000000001E-2</v>
      </c>
      <c r="I163" s="146"/>
    </row>
    <row r="164" spans="1:10" ht="13.5" customHeight="1" x14ac:dyDescent="0.3">
      <c r="A164" s="152" t="s">
        <v>144</v>
      </c>
      <c r="B164" s="152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46">
        <v>0</v>
      </c>
      <c r="I164" s="146"/>
    </row>
    <row r="165" spans="1:10" ht="13.5" customHeight="1" x14ac:dyDescent="0.3">
      <c r="A165" s="145" t="s">
        <v>146</v>
      </c>
      <c r="B165" s="145" t="s">
        <v>147</v>
      </c>
      <c r="C165" s="145"/>
      <c r="D165" s="145"/>
      <c r="E165" s="145"/>
      <c r="F165" s="11" t="s">
        <v>148</v>
      </c>
      <c r="G165" s="63">
        <v>0</v>
      </c>
      <c r="H165" s="146">
        <v>0</v>
      </c>
      <c r="I165" s="146"/>
    </row>
    <row r="166" spans="1:10" ht="18" customHeight="1" x14ac:dyDescent="0.3">
      <c r="A166" s="145"/>
      <c r="B166" s="145"/>
      <c r="C166" s="145"/>
      <c r="D166" s="145"/>
      <c r="E166" s="145"/>
      <c r="F166" s="3" t="s">
        <v>149</v>
      </c>
      <c r="G166" s="70">
        <f>SUM(G161:G165)</f>
        <v>0.11749999999999999</v>
      </c>
      <c r="H166" s="147">
        <f>SUM(H161:I165)</f>
        <v>6.1499999999999999E-2</v>
      </c>
      <c r="I166" s="147"/>
    </row>
    <row r="167" spans="1:10" ht="18" customHeight="1" x14ac:dyDescent="0.3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3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3">
      <c r="A169" s="142" t="s">
        <v>152</v>
      </c>
      <c r="B169" s="142"/>
      <c r="C169" s="142"/>
      <c r="D169" s="142"/>
      <c r="E169" s="142"/>
      <c r="F169" s="142"/>
      <c r="G169" s="142"/>
      <c r="H169" s="46">
        <f>H156</f>
        <v>0.13314447592067991</v>
      </c>
      <c r="I169" s="47">
        <f>I156</f>
        <v>385.13378660110277</v>
      </c>
    </row>
    <row r="170" spans="1:10" ht="4.5" customHeight="1" x14ac:dyDescent="0.3"/>
    <row r="171" spans="1:10" ht="11.25" customHeight="1" x14ac:dyDescent="0.3">
      <c r="A171" s="144" t="s">
        <v>153</v>
      </c>
      <c r="B171" s="144"/>
      <c r="C171" s="144"/>
      <c r="D171" s="144"/>
      <c r="E171" s="144"/>
      <c r="F171" s="144"/>
      <c r="G171" s="144"/>
      <c r="H171" s="144"/>
      <c r="I171" s="144"/>
    </row>
    <row r="172" spans="1:10" ht="11.25" customHeight="1" x14ac:dyDescent="0.3">
      <c r="A172" s="140" t="s">
        <v>31</v>
      </c>
      <c r="B172" s="140"/>
      <c r="C172" s="140"/>
      <c r="D172" s="140"/>
      <c r="E172" s="140"/>
      <c r="F172" s="140"/>
      <c r="G172" s="140"/>
      <c r="H172" s="140"/>
      <c r="I172" s="140"/>
    </row>
    <row r="173" spans="1:10" ht="15" customHeight="1" x14ac:dyDescent="0.3">
      <c r="A173" s="16">
        <v>1</v>
      </c>
      <c r="B173" s="141" t="s">
        <v>154</v>
      </c>
      <c r="C173" s="141"/>
      <c r="D173" s="141"/>
      <c r="E173" s="141"/>
      <c r="F173" s="141"/>
      <c r="G173" s="141"/>
      <c r="H173" s="22">
        <f>I173/$G$196</f>
        <v>0.41528963115218986</v>
      </c>
      <c r="I173" s="72">
        <f>I46</f>
        <v>1361.2090909090909</v>
      </c>
    </row>
    <row r="174" spans="1:10" ht="15" customHeight="1" x14ac:dyDescent="0.3">
      <c r="A174" s="16">
        <v>2</v>
      </c>
      <c r="B174" s="141" t="s">
        <v>155</v>
      </c>
      <c r="C174" s="141"/>
      <c r="D174" s="141"/>
      <c r="E174" s="141"/>
      <c r="F174" s="141"/>
      <c r="G174" s="141"/>
      <c r="H174" s="22">
        <f>I174/$G$196</f>
        <v>0.3272158467236469</v>
      </c>
      <c r="I174" s="72">
        <f>I66+I78+I85+I89</f>
        <v>1072.5266219962909</v>
      </c>
    </row>
    <row r="175" spans="1:10" ht="15" customHeight="1" x14ac:dyDescent="0.3">
      <c r="A175" s="16">
        <v>3</v>
      </c>
      <c r="B175" s="141" t="s">
        <v>156</v>
      </c>
      <c r="C175" s="141"/>
      <c r="D175" s="141"/>
      <c r="E175" s="141"/>
      <c r="F175" s="141"/>
      <c r="G175" s="141"/>
      <c r="H175" s="22">
        <f>I175/$G$196</f>
        <v>0.13999452212416338</v>
      </c>
      <c r="I175" s="72">
        <f>I102</f>
        <v>458.86485454545453</v>
      </c>
    </row>
    <row r="176" spans="1:10" s="27" customFormat="1" ht="15" customHeight="1" x14ac:dyDescent="0.3">
      <c r="A176" s="142" t="s">
        <v>157</v>
      </c>
      <c r="B176" s="142"/>
      <c r="C176" s="142"/>
      <c r="D176" s="142"/>
      <c r="E176" s="142"/>
      <c r="F176" s="142"/>
      <c r="G176" s="142"/>
      <c r="H176" s="46">
        <f>H173+H174+H175</f>
        <v>0.88250000000000017</v>
      </c>
      <c r="I176" s="47">
        <f>SUM(I173:I175)</f>
        <v>2892.600567450836</v>
      </c>
      <c r="J176" s="34"/>
    </row>
    <row r="177" spans="1:11" ht="4.5" customHeight="1" x14ac:dyDescent="0.3"/>
    <row r="178" spans="1:11" ht="11.25" customHeight="1" x14ac:dyDescent="0.3">
      <c r="A178" s="140" t="s">
        <v>101</v>
      </c>
      <c r="B178" s="140"/>
      <c r="C178" s="140"/>
      <c r="D178" s="140"/>
      <c r="E178" s="140"/>
      <c r="F178" s="140"/>
      <c r="G178" s="140"/>
      <c r="H178" s="140"/>
      <c r="I178" s="140"/>
    </row>
    <row r="179" spans="1:11" ht="15" customHeight="1" x14ac:dyDescent="0.3">
      <c r="A179" s="16">
        <v>1</v>
      </c>
      <c r="B179" s="141" t="s">
        <v>158</v>
      </c>
      <c r="C179" s="141"/>
      <c r="D179" s="141"/>
      <c r="E179" s="141"/>
      <c r="F179" s="141"/>
      <c r="G179" s="141"/>
      <c r="H179" s="22">
        <f>I179/$G$196</f>
        <v>0</v>
      </c>
      <c r="I179" s="23">
        <f>I127</f>
        <v>0</v>
      </c>
    </row>
    <row r="180" spans="1:11" ht="15" customHeight="1" x14ac:dyDescent="0.3">
      <c r="A180" s="16">
        <v>2</v>
      </c>
      <c r="B180" s="141" t="s">
        <v>159</v>
      </c>
      <c r="C180" s="141"/>
      <c r="D180" s="141"/>
      <c r="E180" s="141"/>
      <c r="F180" s="141"/>
      <c r="G180" s="141"/>
      <c r="H180" s="22">
        <f>I180/$G$196</f>
        <v>0</v>
      </c>
      <c r="I180" s="23">
        <f>I137</f>
        <v>0</v>
      </c>
    </row>
    <row r="181" spans="1:11" ht="15" customHeight="1" x14ac:dyDescent="0.3">
      <c r="A181" s="16">
        <v>3</v>
      </c>
      <c r="B181" s="141" t="s">
        <v>160</v>
      </c>
      <c r="C181" s="141"/>
      <c r="D181" s="141"/>
      <c r="E181" s="141"/>
      <c r="F181" s="141"/>
      <c r="G181" s="141"/>
      <c r="H181" s="22">
        <f>I181/$G$196</f>
        <v>0</v>
      </c>
      <c r="I181" s="23">
        <f>I141</f>
        <v>0</v>
      </c>
    </row>
    <row r="182" spans="1:11" ht="15" customHeight="1" x14ac:dyDescent="0.3">
      <c r="A182" s="142" t="s">
        <v>161</v>
      </c>
      <c r="B182" s="142"/>
      <c r="C182" s="142"/>
      <c r="D182" s="142"/>
      <c r="E182" s="142"/>
      <c r="F182" s="142"/>
      <c r="G182" s="142"/>
      <c r="H182" s="46">
        <f>H179+H180+H181</f>
        <v>0</v>
      </c>
      <c r="I182" s="47">
        <f>I179+I180+I181</f>
        <v>0</v>
      </c>
    </row>
    <row r="183" spans="1:11" ht="4.5" customHeight="1" x14ac:dyDescent="0.3"/>
    <row r="184" spans="1:11" ht="11.25" customHeight="1" x14ac:dyDescent="0.3">
      <c r="A184" s="140" t="s">
        <v>124</v>
      </c>
      <c r="B184" s="140"/>
      <c r="C184" s="140"/>
      <c r="D184" s="140"/>
      <c r="E184" s="140"/>
      <c r="F184" s="140"/>
      <c r="G184" s="140"/>
      <c r="H184" s="140"/>
      <c r="I184" s="140"/>
    </row>
    <row r="185" spans="1:11" ht="15" customHeight="1" x14ac:dyDescent="0.3">
      <c r="A185" s="16">
        <v>1</v>
      </c>
      <c r="B185" s="141" t="s">
        <v>162</v>
      </c>
      <c r="C185" s="141"/>
      <c r="D185" s="141"/>
      <c r="E185" s="141"/>
      <c r="F185" s="141"/>
      <c r="G185" s="141"/>
      <c r="H185" s="22">
        <f>I185/$G$196</f>
        <v>0.11749999999999999</v>
      </c>
      <c r="I185" s="23">
        <f>I156</f>
        <v>385.13378660110277</v>
      </c>
    </row>
    <row r="186" spans="1:11" ht="15" customHeight="1" x14ac:dyDescent="0.3">
      <c r="A186" s="142" t="s">
        <v>163</v>
      </c>
      <c r="B186" s="142"/>
      <c r="C186" s="142"/>
      <c r="D186" s="142"/>
      <c r="E186" s="142"/>
      <c r="F186" s="142"/>
      <c r="G186" s="142"/>
      <c r="H186" s="46">
        <f>H185</f>
        <v>0.11749999999999999</v>
      </c>
      <c r="I186" s="47">
        <f>I156</f>
        <v>385.13378660110277</v>
      </c>
      <c r="K186" s="40"/>
    </row>
    <row r="187" spans="1:11" ht="4.5" customHeight="1" x14ac:dyDescent="0.3"/>
    <row r="188" spans="1:11" ht="11.25" customHeight="1" x14ac:dyDescent="0.3">
      <c r="A188" s="143" t="s">
        <v>184</v>
      </c>
      <c r="B188" s="143"/>
      <c r="C188" s="143"/>
      <c r="D188" s="143"/>
      <c r="E188" s="143"/>
      <c r="F188" s="143"/>
      <c r="G188" s="143"/>
      <c r="H188" s="143"/>
      <c r="I188" s="143"/>
    </row>
    <row r="189" spans="1:11" ht="4.95" customHeight="1" x14ac:dyDescent="0.3">
      <c r="A189" s="203"/>
      <c r="B189" s="203"/>
      <c r="C189" s="203"/>
      <c r="D189" s="203"/>
      <c r="E189" s="203"/>
      <c r="F189" s="203"/>
      <c r="G189" s="203"/>
      <c r="H189" s="203"/>
      <c r="I189" s="203"/>
    </row>
    <row r="190" spans="1:11" ht="22.5" customHeight="1" x14ac:dyDescent="0.3">
      <c r="A190" s="197" t="s">
        <v>200</v>
      </c>
      <c r="B190" s="198"/>
      <c r="C190" s="198"/>
      <c r="D190" s="198"/>
      <c r="E190" s="198"/>
      <c r="F190" s="198"/>
      <c r="G190" s="198"/>
      <c r="H190" s="199"/>
      <c r="I190" s="95">
        <f>I123*H196</f>
        <v>0</v>
      </c>
    </row>
    <row r="191" spans="1:11" ht="4.5" customHeight="1" x14ac:dyDescent="0.3">
      <c r="A191" s="94"/>
      <c r="B191" s="94"/>
      <c r="C191" s="94"/>
      <c r="D191" s="94"/>
      <c r="E191" s="94"/>
      <c r="F191" s="94"/>
      <c r="G191" s="105"/>
      <c r="H191" s="105"/>
      <c r="I191" s="105"/>
    </row>
    <row r="192" spans="1:11" ht="40.5" customHeight="1" x14ac:dyDescent="0.3">
      <c r="A192" s="143" t="s">
        <v>182</v>
      </c>
      <c r="B192" s="143"/>
      <c r="C192" s="143"/>
      <c r="D192" s="143"/>
      <c r="E192" s="143"/>
      <c r="F192" s="197"/>
      <c r="G192" s="200" t="s">
        <v>186</v>
      </c>
      <c r="H192" s="201"/>
      <c r="I192" s="202"/>
    </row>
    <row r="193" spans="1:9" ht="11.25" customHeight="1" x14ac:dyDescent="0.3">
      <c r="A193" s="143"/>
      <c r="B193" s="143"/>
      <c r="C193" s="143"/>
      <c r="D193" s="143"/>
      <c r="E193" s="143"/>
      <c r="F193" s="143"/>
      <c r="G193" s="106"/>
      <c r="H193" s="107"/>
      <c r="I193" s="108">
        <f>((H70+H76+H77+H82+H83+H84)+((H70+H76+H77+H82+H83+H84)*H66))*I46*H196</f>
        <v>524.0957624005091</v>
      </c>
    </row>
    <row r="194" spans="1:9" ht="4.95" customHeight="1" x14ac:dyDescent="0.3">
      <c r="A194" s="203"/>
      <c r="B194" s="203"/>
      <c r="C194" s="203"/>
      <c r="D194" s="203"/>
      <c r="E194" s="203"/>
      <c r="F194" s="203"/>
      <c r="G194" s="203"/>
      <c r="H194" s="203"/>
      <c r="I194" s="203"/>
    </row>
    <row r="195" spans="1:9" ht="35.4" customHeight="1" x14ac:dyDescent="0.3">
      <c r="A195" s="204" t="s">
        <v>183</v>
      </c>
      <c r="B195" s="205"/>
      <c r="C195" s="205"/>
      <c r="D195" s="205"/>
      <c r="E195" s="205"/>
      <c r="F195" s="206"/>
      <c r="G195" s="81" t="s">
        <v>164</v>
      </c>
      <c r="H195" s="81" t="s">
        <v>165</v>
      </c>
      <c r="I195" s="81" t="s">
        <v>166</v>
      </c>
    </row>
    <row r="196" spans="1:9" ht="14.4" customHeight="1" x14ac:dyDescent="0.3">
      <c r="A196" s="207"/>
      <c r="B196" s="208"/>
      <c r="C196" s="208"/>
      <c r="D196" s="208"/>
      <c r="E196" s="208"/>
      <c r="F196" s="209"/>
      <c r="G196" s="89">
        <f>I176+I182+I186</f>
        <v>3277.7343540519387</v>
      </c>
      <c r="H196" s="80">
        <f>IF(D6="12x36",2,1)</f>
        <v>1</v>
      </c>
      <c r="I196" s="90">
        <f>G196*H196</f>
        <v>3277.7343540519387</v>
      </c>
    </row>
  </sheetData>
  <mergeCells count="181">
    <mergeCell ref="B100:G100"/>
    <mergeCell ref="A21:F21"/>
    <mergeCell ref="A190:H190"/>
    <mergeCell ref="G192:I192"/>
    <mergeCell ref="A189:I189"/>
    <mergeCell ref="A194:I194"/>
    <mergeCell ref="A192:F193"/>
    <mergeCell ref="A195:F196"/>
    <mergeCell ref="A25:F25"/>
    <mergeCell ref="A26:F27"/>
    <mergeCell ref="A28:F28"/>
    <mergeCell ref="A29:F29"/>
    <mergeCell ref="A36:I36"/>
    <mergeCell ref="B37:G37"/>
    <mergeCell ref="A24:F24"/>
    <mergeCell ref="A31:I35"/>
    <mergeCell ref="B44:G44"/>
    <mergeCell ref="B45:G45"/>
    <mergeCell ref="A46:G46"/>
    <mergeCell ref="B57:G57"/>
    <mergeCell ref="B58:G58"/>
    <mergeCell ref="B59:G59"/>
    <mergeCell ref="B38:G38"/>
    <mergeCell ref="B43:G43"/>
    <mergeCell ref="A7:C7"/>
    <mergeCell ref="D7:F7"/>
    <mergeCell ref="G7:H8"/>
    <mergeCell ref="I7:I8"/>
    <mergeCell ref="A8:C8"/>
    <mergeCell ref="D8:F8"/>
    <mergeCell ref="A15:F17"/>
    <mergeCell ref="G15:G17"/>
    <mergeCell ref="B99:G99"/>
    <mergeCell ref="A18:F20"/>
    <mergeCell ref="G18:G20"/>
    <mergeCell ref="A23:F23"/>
    <mergeCell ref="A9:C9"/>
    <mergeCell ref="D9:F9"/>
    <mergeCell ref="G9:H9"/>
    <mergeCell ref="A10:F10"/>
    <mergeCell ref="A11:F11"/>
    <mergeCell ref="A12:F14"/>
    <mergeCell ref="G12:G14"/>
    <mergeCell ref="A22:F22"/>
    <mergeCell ref="B39:G39"/>
    <mergeCell ref="B40:G40"/>
    <mergeCell ref="B41:G41"/>
    <mergeCell ref="B42:G42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  <mergeCell ref="A47:I56"/>
    <mergeCell ref="A66:G66"/>
    <mergeCell ref="A67:I67"/>
    <mergeCell ref="A68:I68"/>
    <mergeCell ref="B69:G69"/>
    <mergeCell ref="B70:G70"/>
    <mergeCell ref="B71:G71"/>
    <mergeCell ref="B60:G60"/>
    <mergeCell ref="B61:G61"/>
    <mergeCell ref="B62:G62"/>
    <mergeCell ref="B63:G63"/>
    <mergeCell ref="B64:G64"/>
    <mergeCell ref="B65:G65"/>
    <mergeCell ref="A78:G78"/>
    <mergeCell ref="B79:I79"/>
    <mergeCell ref="B80:I80"/>
    <mergeCell ref="B81:G81"/>
    <mergeCell ref="B82:G82"/>
    <mergeCell ref="B83:G83"/>
    <mergeCell ref="B72:G72"/>
    <mergeCell ref="B73:G73"/>
    <mergeCell ref="B74:G74"/>
    <mergeCell ref="B75:G75"/>
    <mergeCell ref="B76:G76"/>
    <mergeCell ref="B77:G77"/>
    <mergeCell ref="B93:G93"/>
    <mergeCell ref="B94:G94"/>
    <mergeCell ref="B95:G95"/>
    <mergeCell ref="B96:G96"/>
    <mergeCell ref="B97:G97"/>
    <mergeCell ref="B98:G98"/>
    <mergeCell ref="B84:G84"/>
    <mergeCell ref="A85:G85"/>
    <mergeCell ref="B87:G87"/>
    <mergeCell ref="B88:G88"/>
    <mergeCell ref="A89:G89"/>
    <mergeCell ref="A91:G9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122:G122"/>
    <mergeCell ref="B123:G123"/>
    <mergeCell ref="B124:G124"/>
    <mergeCell ref="B126:G126"/>
    <mergeCell ref="A127:G127"/>
    <mergeCell ref="B128:I128"/>
    <mergeCell ref="A114:B114"/>
    <mergeCell ref="A116:G116"/>
    <mergeCell ref="A118:I118"/>
    <mergeCell ref="B119:G119"/>
    <mergeCell ref="B120:G120"/>
    <mergeCell ref="B121:G121"/>
    <mergeCell ref="B125:G125"/>
    <mergeCell ref="B136:G136"/>
    <mergeCell ref="A137:G137"/>
    <mergeCell ref="B139:G139"/>
    <mergeCell ref="B140:G140"/>
    <mergeCell ref="A141:G141"/>
    <mergeCell ref="A143:E143"/>
    <mergeCell ref="A130:E130"/>
    <mergeCell ref="A131:B131"/>
    <mergeCell ref="A132:B132"/>
    <mergeCell ref="B133:I133"/>
    <mergeCell ref="B134:G134"/>
    <mergeCell ref="B135:G135"/>
    <mergeCell ref="B152:G152"/>
    <mergeCell ref="B153:G153"/>
    <mergeCell ref="B154:G154"/>
    <mergeCell ref="B155:G155"/>
    <mergeCell ref="A156:G156"/>
    <mergeCell ref="B157:I157"/>
    <mergeCell ref="A144:B144"/>
    <mergeCell ref="A145:B145"/>
    <mergeCell ref="A147:G147"/>
    <mergeCell ref="A149:I149"/>
    <mergeCell ref="B150:G150"/>
    <mergeCell ref="B151:G151"/>
    <mergeCell ref="A162:B162"/>
    <mergeCell ref="H162:I162"/>
    <mergeCell ref="A163:B163"/>
    <mergeCell ref="H163:I163"/>
    <mergeCell ref="A164:B164"/>
    <mergeCell ref="H164:I164"/>
    <mergeCell ref="B158:I158"/>
    <mergeCell ref="A159:I159"/>
    <mergeCell ref="A160:B160"/>
    <mergeCell ref="D160:E160"/>
    <mergeCell ref="H160:I160"/>
    <mergeCell ref="A161:B161"/>
    <mergeCell ref="D161:E161"/>
    <mergeCell ref="H161:I161"/>
    <mergeCell ref="A169:G169"/>
    <mergeCell ref="A171:I171"/>
    <mergeCell ref="A172:I172"/>
    <mergeCell ref="B173:G173"/>
    <mergeCell ref="B174:G174"/>
    <mergeCell ref="B175:G175"/>
    <mergeCell ref="A165:A166"/>
    <mergeCell ref="B165:E166"/>
    <mergeCell ref="H165:I165"/>
    <mergeCell ref="H166:I166"/>
    <mergeCell ref="B167:I167"/>
    <mergeCell ref="B168:I168"/>
    <mergeCell ref="A184:I184"/>
    <mergeCell ref="B185:G185"/>
    <mergeCell ref="A186:G186"/>
    <mergeCell ref="A188:I188"/>
    <mergeCell ref="A176:G176"/>
    <mergeCell ref="A178:I178"/>
    <mergeCell ref="B179:G179"/>
    <mergeCell ref="B180:G180"/>
    <mergeCell ref="B181:G181"/>
    <mergeCell ref="A182:G182"/>
  </mergeCells>
  <printOptions horizontalCentered="1"/>
  <pageMargins left="1.299212598425197" right="0.51181102362204722" top="1.3385826771653544" bottom="0.78740157480314965" header="0.51181102362204722" footer="0.51181102362204722"/>
  <pageSetup paperSize="9"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96"/>
  <sheetViews>
    <sheetView view="pageBreakPreview" topLeftCell="A22" zoomScale="150" zoomScaleSheetLayoutView="150" workbookViewId="0">
      <selection activeCell="I141" sqref="I141"/>
    </sheetView>
  </sheetViews>
  <sheetFormatPr defaultColWidth="9.33203125" defaultRowHeight="10.199999999999999" x14ac:dyDescent="0.3"/>
  <cols>
    <col min="1" max="1" width="2.6640625" style="1" customWidth="1"/>
    <col min="2" max="2" width="11.44140625" style="1" customWidth="1"/>
    <col min="3" max="3" width="12.33203125" style="1" customWidth="1"/>
    <col min="4" max="4" width="12.6640625" style="1" customWidth="1"/>
    <col min="5" max="5" width="12.33203125" style="1" customWidth="1"/>
    <col min="6" max="6" width="11.5546875" style="1" customWidth="1"/>
    <col min="7" max="7" width="11.44140625" style="1" customWidth="1"/>
    <col min="8" max="8" width="9.44140625" style="1" customWidth="1"/>
    <col min="9" max="9" width="11.5546875" style="1" customWidth="1"/>
    <col min="10" max="10" width="0.5546875" style="2" customWidth="1"/>
    <col min="11" max="11" width="10" style="1" hidden="1" customWidth="1"/>
    <col min="12" max="12" width="9.33203125" style="1" hidden="1" customWidth="1"/>
    <col min="13" max="15" width="22.44140625" style="1" customWidth="1"/>
    <col min="16" max="16384" width="9.33203125" style="1"/>
  </cols>
  <sheetData>
    <row r="1" spans="1:11" ht="27.75" customHeight="1" x14ac:dyDescent="0.3">
      <c r="A1" s="184" t="s">
        <v>0</v>
      </c>
      <c r="B1" s="184"/>
      <c r="C1" s="184"/>
      <c r="D1" s="184"/>
      <c r="E1" s="184"/>
      <c r="F1" s="184"/>
      <c r="G1" s="184"/>
      <c r="H1" s="184"/>
      <c r="I1" s="184"/>
      <c r="K1" s="4"/>
    </row>
    <row r="2" spans="1:11" ht="22.5" customHeight="1" x14ac:dyDescent="0.3">
      <c r="A2" s="184" t="s">
        <v>1</v>
      </c>
      <c r="B2" s="184"/>
      <c r="C2" s="185" t="s">
        <v>220</v>
      </c>
      <c r="D2" s="185"/>
      <c r="E2" s="186" t="s">
        <v>2</v>
      </c>
      <c r="F2" s="186"/>
      <c r="G2" s="186"/>
      <c r="H2" s="186"/>
      <c r="I2" s="186"/>
    </row>
    <row r="3" spans="1:11" ht="11.25" customHeight="1" x14ac:dyDescent="0.3">
      <c r="A3" s="184" t="s">
        <v>3</v>
      </c>
      <c r="B3" s="184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3"/>
    <row r="5" spans="1:11" ht="18.75" customHeight="1" x14ac:dyDescent="0.3">
      <c r="A5" s="167" t="s">
        <v>5</v>
      </c>
      <c r="B5" s="167"/>
      <c r="C5" s="167"/>
      <c r="D5" s="187" t="s">
        <v>215</v>
      </c>
      <c r="E5" s="187"/>
      <c r="F5" s="187"/>
      <c r="G5" s="188" t="str">
        <f>IF(D6="12x36","Regime de trabalho:","Quantidade de HORAS/MÊS")</f>
        <v>Quantidade de HORAS/MÊS</v>
      </c>
      <c r="H5" s="188"/>
      <c r="I5" s="189">
        <f>IF(D6="12x36",D6,5*D6)</f>
        <v>200</v>
      </c>
    </row>
    <row r="6" spans="1:11" ht="18.75" customHeight="1" x14ac:dyDescent="0.3">
      <c r="A6" s="167" t="str">
        <f>IF(D6="12x36","Regime de trabalho:","Regime de trabalho (horas semanais):")</f>
        <v>Regime de trabalho (horas semanais):</v>
      </c>
      <c r="B6" s="167"/>
      <c r="C6" s="167"/>
      <c r="D6" s="167">
        <v>40</v>
      </c>
      <c r="E6" s="167"/>
      <c r="F6" s="167"/>
      <c r="G6" s="188"/>
      <c r="H6" s="188"/>
      <c r="I6" s="189"/>
    </row>
    <row r="7" spans="1:11" ht="22.5" customHeight="1" x14ac:dyDescent="0.3">
      <c r="A7" s="167" t="s">
        <v>6</v>
      </c>
      <c r="B7" s="167"/>
      <c r="C7" s="167"/>
      <c r="D7" s="141" t="s">
        <v>213</v>
      </c>
      <c r="E7" s="141"/>
      <c r="F7" s="141"/>
      <c r="G7" s="190" t="s">
        <v>7</v>
      </c>
      <c r="H7" s="190"/>
      <c r="I7" s="191">
        <v>0.2</v>
      </c>
    </row>
    <row r="8" spans="1:11" ht="22.5" customHeight="1" x14ac:dyDescent="0.3">
      <c r="A8" s="167" t="s">
        <v>8</v>
      </c>
      <c r="B8" s="167"/>
      <c r="C8" s="167"/>
      <c r="D8" s="141" t="s">
        <v>15</v>
      </c>
      <c r="E8" s="141"/>
      <c r="F8" s="141"/>
      <c r="G8" s="190"/>
      <c r="H8" s="190"/>
      <c r="I8" s="191"/>
    </row>
    <row r="9" spans="1:11" ht="24.75" customHeight="1" x14ac:dyDescent="0.3">
      <c r="A9" s="167" t="s">
        <v>9</v>
      </c>
      <c r="B9" s="167"/>
      <c r="C9" s="167"/>
      <c r="D9" s="167" t="s">
        <v>214</v>
      </c>
      <c r="E9" s="167"/>
      <c r="F9" s="167"/>
      <c r="G9" s="190" t="s">
        <v>10</v>
      </c>
      <c r="H9" s="190"/>
      <c r="I9" s="121" t="s">
        <v>185</v>
      </c>
    </row>
    <row r="10" spans="1:11" ht="32.25" customHeight="1" x14ac:dyDescent="0.3">
      <c r="A10" s="196" t="s">
        <v>178</v>
      </c>
      <c r="B10" s="196"/>
      <c r="C10" s="196"/>
      <c r="D10" s="196"/>
      <c r="E10" s="196"/>
      <c r="F10" s="196"/>
      <c r="G10" s="8" t="s">
        <v>11</v>
      </c>
      <c r="H10" s="9">
        <v>220</v>
      </c>
      <c r="I10" s="10">
        <v>1765.86</v>
      </c>
    </row>
    <row r="11" spans="1:11" ht="11.25" customHeight="1" x14ac:dyDescent="0.3">
      <c r="A11" s="155" t="s">
        <v>12</v>
      </c>
      <c r="B11" s="155"/>
      <c r="C11" s="155"/>
      <c r="D11" s="155"/>
      <c r="E11" s="155"/>
      <c r="F11" s="155"/>
      <c r="G11" s="9" t="str">
        <f>D9</f>
        <v>Porto Alegre</v>
      </c>
      <c r="H11" s="9" t="s">
        <v>13</v>
      </c>
      <c r="I11" s="12">
        <v>2.5000000000000001E-2</v>
      </c>
    </row>
    <row r="12" spans="1:11" ht="15" customHeight="1" x14ac:dyDescent="0.3">
      <c r="A12" s="155" t="s">
        <v>14</v>
      </c>
      <c r="B12" s="155"/>
      <c r="C12" s="155"/>
      <c r="D12" s="155"/>
      <c r="E12" s="155"/>
      <c r="F12" s="155"/>
      <c r="G12" s="192" t="s">
        <v>15</v>
      </c>
      <c r="H12" s="9" t="s">
        <v>16</v>
      </c>
      <c r="I12" s="10">
        <v>5.3</v>
      </c>
    </row>
    <row r="13" spans="1:11" x14ac:dyDescent="0.3">
      <c r="A13" s="155"/>
      <c r="B13" s="155"/>
      <c r="C13" s="155"/>
      <c r="D13" s="155"/>
      <c r="E13" s="155"/>
      <c r="F13" s="155"/>
      <c r="G13" s="192"/>
      <c r="H13" s="9" t="s">
        <v>17</v>
      </c>
      <c r="I13" s="13">
        <v>22</v>
      </c>
    </row>
    <row r="14" spans="1:11" x14ac:dyDescent="0.3">
      <c r="A14" s="155"/>
      <c r="B14" s="155"/>
      <c r="C14" s="155"/>
      <c r="D14" s="155"/>
      <c r="E14" s="155"/>
      <c r="F14" s="155"/>
      <c r="G14" s="192"/>
      <c r="H14" s="9" t="s">
        <v>18</v>
      </c>
      <c r="I14" s="121">
        <v>0.06</v>
      </c>
    </row>
    <row r="15" spans="1:11" ht="11.25" customHeight="1" x14ac:dyDescent="0.3">
      <c r="A15" s="155" t="s">
        <v>177</v>
      </c>
      <c r="B15" s="155"/>
      <c r="C15" s="155"/>
      <c r="D15" s="155"/>
      <c r="E15" s="155"/>
      <c r="F15" s="155"/>
      <c r="G15" s="192" t="s">
        <v>15</v>
      </c>
      <c r="H15" s="9" t="s">
        <v>16</v>
      </c>
      <c r="I15" s="10">
        <v>27.15</v>
      </c>
    </row>
    <row r="16" spans="1:11" ht="11.25" customHeight="1" x14ac:dyDescent="0.3">
      <c r="A16" s="155"/>
      <c r="B16" s="155"/>
      <c r="C16" s="155"/>
      <c r="D16" s="155"/>
      <c r="E16" s="155"/>
      <c r="F16" s="155"/>
      <c r="G16" s="192"/>
      <c r="H16" s="9" t="s">
        <v>17</v>
      </c>
      <c r="I16" s="13">
        <v>22</v>
      </c>
    </row>
    <row r="17" spans="1:9" x14ac:dyDescent="0.3">
      <c r="A17" s="155"/>
      <c r="B17" s="155"/>
      <c r="C17" s="155"/>
      <c r="D17" s="155"/>
      <c r="E17" s="155"/>
      <c r="F17" s="155"/>
      <c r="G17" s="192"/>
      <c r="H17" s="9" t="s">
        <v>18</v>
      </c>
      <c r="I17" s="121">
        <v>0.19</v>
      </c>
    </row>
    <row r="18" spans="1:9" ht="11.25" customHeight="1" x14ac:dyDescent="0.3">
      <c r="A18" s="155" t="s">
        <v>20</v>
      </c>
      <c r="B18" s="155"/>
      <c r="C18" s="155"/>
      <c r="D18" s="155"/>
      <c r="E18" s="155"/>
      <c r="F18" s="155"/>
      <c r="G18" s="192" t="s">
        <v>15</v>
      </c>
      <c r="H18" s="9" t="s">
        <v>16</v>
      </c>
      <c r="I18" s="10">
        <v>0</v>
      </c>
    </row>
    <row r="19" spans="1:9" x14ac:dyDescent="0.3">
      <c r="A19" s="155"/>
      <c r="B19" s="155"/>
      <c r="C19" s="155"/>
      <c r="D19" s="155"/>
      <c r="E19" s="155"/>
      <c r="F19" s="155"/>
      <c r="G19" s="192"/>
      <c r="H19" s="9" t="s">
        <v>17</v>
      </c>
      <c r="I19" s="13">
        <v>0</v>
      </c>
    </row>
    <row r="20" spans="1:9" x14ac:dyDescent="0.3">
      <c r="A20" s="193"/>
      <c r="B20" s="193"/>
      <c r="C20" s="193"/>
      <c r="D20" s="193"/>
      <c r="E20" s="193"/>
      <c r="F20" s="193"/>
      <c r="G20" s="192"/>
      <c r="H20" s="9" t="s">
        <v>18</v>
      </c>
      <c r="I20" s="121">
        <v>0</v>
      </c>
    </row>
    <row r="21" spans="1:9" ht="14.25" customHeight="1" x14ac:dyDescent="0.3">
      <c r="A21" s="154" t="s">
        <v>207</v>
      </c>
      <c r="B21" s="154"/>
      <c r="C21" s="154"/>
      <c r="D21" s="154"/>
      <c r="E21" s="154"/>
      <c r="F21" s="154"/>
      <c r="G21" s="9" t="s">
        <v>15</v>
      </c>
      <c r="H21" s="14" t="s">
        <v>21</v>
      </c>
      <c r="I21" s="116">
        <v>80</v>
      </c>
    </row>
    <row r="22" spans="1:9" ht="14.25" customHeight="1" x14ac:dyDescent="0.3">
      <c r="A22" s="154" t="s">
        <v>206</v>
      </c>
      <c r="B22" s="154"/>
      <c r="C22" s="154"/>
      <c r="D22" s="154"/>
      <c r="E22" s="154"/>
      <c r="F22" s="154"/>
      <c r="G22" s="9" t="s">
        <v>15</v>
      </c>
      <c r="H22" s="14" t="s">
        <v>21</v>
      </c>
      <c r="I22" s="116">
        <v>25.52</v>
      </c>
    </row>
    <row r="23" spans="1:9" ht="14.25" customHeight="1" x14ac:dyDescent="0.3">
      <c r="A23" s="155" t="s">
        <v>179</v>
      </c>
      <c r="B23" s="194"/>
      <c r="C23" s="194"/>
      <c r="D23" s="194"/>
      <c r="E23" s="194"/>
      <c r="F23" s="195"/>
      <c r="G23" s="115" t="s">
        <v>15</v>
      </c>
      <c r="H23" s="14" t="s">
        <v>21</v>
      </c>
      <c r="I23" s="15" t="s">
        <v>185</v>
      </c>
    </row>
    <row r="24" spans="1:9" ht="22.5" customHeight="1" x14ac:dyDescent="0.3">
      <c r="A24" s="172" t="s">
        <v>22</v>
      </c>
      <c r="B24" s="172"/>
      <c r="C24" s="172"/>
      <c r="D24" s="172"/>
      <c r="E24" s="172"/>
      <c r="F24" s="172"/>
      <c r="G24" s="14"/>
      <c r="H24" s="14" t="s">
        <v>23</v>
      </c>
      <c r="I24" s="17" t="s">
        <v>185</v>
      </c>
    </row>
    <row r="25" spans="1:9" ht="34.5" customHeight="1" x14ac:dyDescent="0.3">
      <c r="A25" s="154" t="s">
        <v>24</v>
      </c>
      <c r="B25" s="154"/>
      <c r="C25" s="154"/>
      <c r="D25" s="154"/>
      <c r="E25" s="154"/>
      <c r="F25" s="154"/>
      <c r="G25" s="9"/>
      <c r="H25" s="9" t="s">
        <v>25</v>
      </c>
      <c r="I25" s="10">
        <v>1605.33</v>
      </c>
    </row>
    <row r="26" spans="1:9" ht="15" customHeight="1" x14ac:dyDescent="0.3">
      <c r="A26" s="154" t="s">
        <v>26</v>
      </c>
      <c r="B26" s="154"/>
      <c r="C26" s="154"/>
      <c r="D26" s="154"/>
      <c r="E26" s="154"/>
      <c r="F26" s="154"/>
      <c r="G26" s="14"/>
      <c r="H26" s="18" t="s">
        <v>27</v>
      </c>
      <c r="I26" s="19" t="s">
        <v>185</v>
      </c>
    </row>
    <row r="27" spans="1:9" ht="15" customHeight="1" x14ac:dyDescent="0.3">
      <c r="A27" s="154"/>
      <c r="B27" s="154"/>
      <c r="C27" s="154"/>
      <c r="D27" s="154"/>
      <c r="E27" s="154"/>
      <c r="F27" s="154"/>
      <c r="G27" s="14"/>
      <c r="H27" s="20" t="s">
        <v>28</v>
      </c>
      <c r="I27" s="121" t="s">
        <v>185</v>
      </c>
    </row>
    <row r="28" spans="1:9" ht="26.25" customHeight="1" x14ac:dyDescent="0.3">
      <c r="A28" s="154" t="s">
        <v>29</v>
      </c>
      <c r="B28" s="154"/>
      <c r="C28" s="154"/>
      <c r="D28" s="154"/>
      <c r="E28" s="154"/>
      <c r="F28" s="154"/>
      <c r="G28" s="14"/>
      <c r="H28" s="9" t="s">
        <v>27</v>
      </c>
      <c r="I28" s="19" t="s">
        <v>185</v>
      </c>
    </row>
    <row r="29" spans="1:9" ht="35.25" customHeight="1" x14ac:dyDescent="0.3">
      <c r="A29" s="154" t="s">
        <v>30</v>
      </c>
      <c r="B29" s="154"/>
      <c r="C29" s="154"/>
      <c r="D29" s="154"/>
      <c r="E29" s="154"/>
      <c r="F29" s="154"/>
      <c r="G29" s="9"/>
      <c r="H29" s="8" t="s">
        <v>23</v>
      </c>
      <c r="I29" s="121">
        <v>0.1</v>
      </c>
    </row>
    <row r="30" spans="1:9" ht="1.2" customHeight="1" x14ac:dyDescent="0.3">
      <c r="A30" s="92"/>
      <c r="B30" s="92"/>
      <c r="C30" s="92"/>
      <c r="D30" s="92"/>
      <c r="E30" s="92"/>
      <c r="F30" s="92"/>
      <c r="G30" s="92"/>
      <c r="H30" s="92"/>
      <c r="I30" s="93" t="s">
        <v>185</v>
      </c>
    </row>
    <row r="31" spans="1:9" ht="1.2" customHeight="1" x14ac:dyDescent="0.3">
      <c r="A31" s="210"/>
      <c r="B31" s="210"/>
      <c r="C31" s="210"/>
      <c r="D31" s="210"/>
      <c r="E31" s="210"/>
      <c r="F31" s="210"/>
      <c r="G31" s="210"/>
      <c r="H31" s="210"/>
      <c r="I31" s="210"/>
    </row>
    <row r="32" spans="1:9" ht="1.2" customHeight="1" x14ac:dyDescent="0.3">
      <c r="A32" s="210"/>
      <c r="B32" s="210"/>
      <c r="C32" s="210"/>
      <c r="D32" s="210"/>
      <c r="E32" s="210"/>
      <c r="F32" s="210"/>
      <c r="G32" s="210"/>
      <c r="H32" s="210"/>
      <c r="I32" s="210"/>
    </row>
    <row r="33" spans="1:10" ht="1.2" customHeight="1" x14ac:dyDescent="0.3">
      <c r="A33" s="210"/>
      <c r="B33" s="210"/>
      <c r="C33" s="210"/>
      <c r="D33" s="210"/>
      <c r="E33" s="210"/>
      <c r="F33" s="210"/>
      <c r="G33" s="210"/>
      <c r="H33" s="210"/>
      <c r="I33" s="210"/>
    </row>
    <row r="34" spans="1:10" ht="1.2" customHeight="1" x14ac:dyDescent="0.3">
      <c r="A34" s="210"/>
      <c r="B34" s="210"/>
      <c r="C34" s="210"/>
      <c r="D34" s="210"/>
      <c r="E34" s="210"/>
      <c r="F34" s="210"/>
      <c r="G34" s="210"/>
      <c r="H34" s="210"/>
      <c r="I34" s="210"/>
    </row>
    <row r="35" spans="1:10" ht="1.2" customHeight="1" x14ac:dyDescent="0.3">
      <c r="A35" s="211"/>
      <c r="B35" s="211"/>
      <c r="C35" s="211"/>
      <c r="D35" s="211"/>
      <c r="E35" s="211"/>
      <c r="F35" s="211"/>
      <c r="G35" s="211"/>
      <c r="H35" s="211"/>
      <c r="I35" s="211"/>
    </row>
    <row r="36" spans="1:10" ht="8.25" customHeight="1" x14ac:dyDescent="0.3">
      <c r="A36" s="140" t="s">
        <v>31</v>
      </c>
      <c r="B36" s="140"/>
      <c r="C36" s="140"/>
      <c r="D36" s="140"/>
      <c r="E36" s="140"/>
      <c r="F36" s="140"/>
      <c r="G36" s="140"/>
      <c r="H36" s="140"/>
      <c r="I36" s="140"/>
    </row>
    <row r="37" spans="1:10" ht="33.75" customHeight="1" x14ac:dyDescent="0.3">
      <c r="A37" s="21" t="s">
        <v>32</v>
      </c>
      <c r="B37" s="162" t="s">
        <v>33</v>
      </c>
      <c r="C37" s="162"/>
      <c r="D37" s="162"/>
      <c r="E37" s="162"/>
      <c r="F37" s="162"/>
      <c r="G37" s="162"/>
      <c r="H37" s="21" t="s">
        <v>34</v>
      </c>
      <c r="I37" s="21" t="s">
        <v>35</v>
      </c>
    </row>
    <row r="38" spans="1:10" ht="15" customHeight="1" x14ac:dyDescent="0.3">
      <c r="A38" s="16">
        <v>1</v>
      </c>
      <c r="B38" s="141" t="s">
        <v>36</v>
      </c>
      <c r="C38" s="141"/>
      <c r="D38" s="141"/>
      <c r="E38" s="141"/>
      <c r="F38" s="141"/>
      <c r="G38" s="141"/>
      <c r="H38" s="22">
        <f t="shared" ref="H38:H45" si="0">I38/$I$46</f>
        <v>0.83333309737660477</v>
      </c>
      <c r="I38" s="23">
        <f>IF(D6="12x36",I10,I10/H10*I5)</f>
        <v>1605.3272727272727</v>
      </c>
    </row>
    <row r="39" spans="1:10" ht="15" customHeight="1" x14ac:dyDescent="0.3">
      <c r="A39" s="16">
        <f t="shared" ref="A39:A45" si="1">A38+1</f>
        <v>2</v>
      </c>
      <c r="B39" s="141" t="s">
        <v>37</v>
      </c>
      <c r="C39" s="141"/>
      <c r="D39" s="141"/>
      <c r="E39" s="141"/>
      <c r="F39" s="141"/>
      <c r="G39" s="141"/>
      <c r="H39" s="22">
        <f t="shared" si="0"/>
        <v>0</v>
      </c>
      <c r="I39" s="23">
        <f>IF(I9=30%,I38*I9,0)</f>
        <v>0</v>
      </c>
    </row>
    <row r="40" spans="1:10" ht="15" customHeight="1" x14ac:dyDescent="0.3">
      <c r="A40" s="16">
        <f t="shared" si="1"/>
        <v>3</v>
      </c>
      <c r="B40" s="141" t="s">
        <v>38</v>
      </c>
      <c r="C40" s="141"/>
      <c r="D40" s="141"/>
      <c r="E40" s="141"/>
      <c r="F40" s="141"/>
      <c r="G40" s="141"/>
      <c r="H40" s="22">
        <f t="shared" si="0"/>
        <v>0</v>
      </c>
      <c r="I40" s="23">
        <f>IF(I7=10%,I25*I7,0)</f>
        <v>0</v>
      </c>
    </row>
    <row r="41" spans="1:10" ht="15" customHeight="1" x14ac:dyDescent="0.3">
      <c r="A41" s="16">
        <f t="shared" si="1"/>
        <v>4</v>
      </c>
      <c r="B41" s="141" t="s">
        <v>39</v>
      </c>
      <c r="C41" s="141"/>
      <c r="D41" s="141"/>
      <c r="E41" s="141"/>
      <c r="F41" s="141"/>
      <c r="G41" s="141"/>
      <c r="H41" s="22">
        <f t="shared" si="0"/>
        <v>0.16666690262339523</v>
      </c>
      <c r="I41" s="23">
        <f>IF(I7=20%,I25*I7,0)</f>
        <v>321.06600000000003</v>
      </c>
    </row>
    <row r="42" spans="1:10" ht="15" customHeight="1" x14ac:dyDescent="0.3">
      <c r="A42" s="16">
        <f t="shared" si="1"/>
        <v>5</v>
      </c>
      <c r="B42" s="141" t="s">
        <v>40</v>
      </c>
      <c r="C42" s="141"/>
      <c r="D42" s="141"/>
      <c r="E42" s="141"/>
      <c r="F42" s="141"/>
      <c r="G42" s="141"/>
      <c r="H42" s="22">
        <f t="shared" si="0"/>
        <v>0</v>
      </c>
      <c r="I42" s="23">
        <f>IF(I7=40%,I25*I7,0)</f>
        <v>0</v>
      </c>
    </row>
    <row r="43" spans="1:10" ht="15" customHeight="1" x14ac:dyDescent="0.3">
      <c r="A43" s="16">
        <f t="shared" si="1"/>
        <v>6</v>
      </c>
      <c r="B43" s="141" t="s">
        <v>172</v>
      </c>
      <c r="C43" s="141"/>
      <c r="D43" s="141"/>
      <c r="E43" s="141"/>
      <c r="F43" s="141"/>
      <c r="G43" s="141"/>
      <c r="H43" s="22">
        <f t="shared" si="0"/>
        <v>0</v>
      </c>
      <c r="I43" s="23">
        <f>IF(I24="Não aplicável",0,I38*I24)</f>
        <v>0</v>
      </c>
    </row>
    <row r="44" spans="1:10" ht="15" customHeight="1" x14ac:dyDescent="0.3">
      <c r="A44" s="16">
        <f t="shared" si="1"/>
        <v>7</v>
      </c>
      <c r="B44" s="141" t="s">
        <v>41</v>
      </c>
      <c r="C44" s="141"/>
      <c r="D44" s="141"/>
      <c r="E44" s="141"/>
      <c r="F44" s="141"/>
      <c r="G44" s="141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3">
      <c r="A45" s="16">
        <f t="shared" si="1"/>
        <v>8</v>
      </c>
      <c r="B45" s="141" t="s">
        <v>42</v>
      </c>
      <c r="C45" s="141"/>
      <c r="D45" s="141"/>
      <c r="E45" s="141"/>
      <c r="F45" s="141"/>
      <c r="G45" s="141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3">
      <c r="A46" s="158" t="s">
        <v>43</v>
      </c>
      <c r="B46" s="158"/>
      <c r="C46" s="158"/>
      <c r="D46" s="158"/>
      <c r="E46" s="158"/>
      <c r="F46" s="158"/>
      <c r="G46" s="158"/>
      <c r="H46" s="24">
        <f>SUM(H38:H45)</f>
        <v>1</v>
      </c>
      <c r="I46" s="25">
        <f>SUM(I38:I45)</f>
        <v>1926.3932727272727</v>
      </c>
      <c r="J46" s="26"/>
    </row>
    <row r="47" spans="1:10" s="27" customFormat="1" ht="1.2" customHeight="1" x14ac:dyDescent="0.3">
      <c r="A47" s="180"/>
      <c r="B47" s="180"/>
      <c r="C47" s="180"/>
      <c r="D47" s="180"/>
      <c r="E47" s="180"/>
      <c r="F47" s="180"/>
      <c r="G47" s="180"/>
      <c r="H47" s="180"/>
      <c r="I47" s="180"/>
      <c r="J47" s="26"/>
    </row>
    <row r="48" spans="1:10" s="27" customFormat="1" ht="1.2" customHeight="1" x14ac:dyDescent="0.3">
      <c r="A48" s="181"/>
      <c r="B48" s="181"/>
      <c r="C48" s="181"/>
      <c r="D48" s="181"/>
      <c r="E48" s="181"/>
      <c r="F48" s="181"/>
      <c r="G48" s="181"/>
      <c r="H48" s="181"/>
      <c r="I48" s="181"/>
      <c r="J48" s="26"/>
    </row>
    <row r="49" spans="1:10" s="27" customFormat="1" ht="1.2" customHeight="1" x14ac:dyDescent="0.3">
      <c r="A49" s="181"/>
      <c r="B49" s="181"/>
      <c r="C49" s="181"/>
      <c r="D49" s="181"/>
      <c r="E49" s="181"/>
      <c r="F49" s="181"/>
      <c r="G49" s="181"/>
      <c r="H49" s="181"/>
      <c r="I49" s="181"/>
      <c r="J49" s="26"/>
    </row>
    <row r="50" spans="1:10" s="27" customFormat="1" ht="1.2" customHeight="1" x14ac:dyDescent="0.3">
      <c r="A50" s="181"/>
      <c r="B50" s="181"/>
      <c r="C50" s="181"/>
      <c r="D50" s="181"/>
      <c r="E50" s="181"/>
      <c r="F50" s="181"/>
      <c r="G50" s="181"/>
      <c r="H50" s="181"/>
      <c r="I50" s="181"/>
      <c r="J50" s="26"/>
    </row>
    <row r="51" spans="1:10" s="27" customFormat="1" ht="1.2" customHeight="1" x14ac:dyDescent="0.3">
      <c r="A51" s="181"/>
      <c r="B51" s="181"/>
      <c r="C51" s="181"/>
      <c r="D51" s="181"/>
      <c r="E51" s="181"/>
      <c r="F51" s="181"/>
      <c r="G51" s="181"/>
      <c r="H51" s="181"/>
      <c r="I51" s="181"/>
      <c r="J51" s="26"/>
    </row>
    <row r="52" spans="1:10" s="27" customFormat="1" ht="1.2" customHeight="1" x14ac:dyDescent="0.3">
      <c r="A52" s="181"/>
      <c r="B52" s="181"/>
      <c r="C52" s="181"/>
      <c r="D52" s="181"/>
      <c r="E52" s="181"/>
      <c r="F52" s="181"/>
      <c r="G52" s="181"/>
      <c r="H52" s="181"/>
      <c r="I52" s="181"/>
      <c r="J52" s="26"/>
    </row>
    <row r="53" spans="1:10" s="27" customFormat="1" ht="1.2" customHeight="1" x14ac:dyDescent="0.3">
      <c r="A53" s="181"/>
      <c r="B53" s="181"/>
      <c r="C53" s="181"/>
      <c r="D53" s="181"/>
      <c r="E53" s="181"/>
      <c r="F53" s="181"/>
      <c r="G53" s="181"/>
      <c r="H53" s="181"/>
      <c r="I53" s="181"/>
      <c r="J53" s="26"/>
    </row>
    <row r="54" spans="1:10" s="27" customFormat="1" ht="1.2" customHeight="1" x14ac:dyDescent="0.3">
      <c r="A54" s="181"/>
      <c r="B54" s="181"/>
      <c r="C54" s="181"/>
      <c r="D54" s="181"/>
      <c r="E54" s="181"/>
      <c r="F54" s="181"/>
      <c r="G54" s="181"/>
      <c r="H54" s="181"/>
      <c r="I54" s="181"/>
      <c r="J54" s="26"/>
    </row>
    <row r="55" spans="1:10" s="27" customFormat="1" ht="1.2" customHeight="1" x14ac:dyDescent="0.3">
      <c r="A55" s="181"/>
      <c r="B55" s="181"/>
      <c r="C55" s="181"/>
      <c r="D55" s="181"/>
      <c r="E55" s="181"/>
      <c r="F55" s="181"/>
      <c r="G55" s="181"/>
      <c r="H55" s="181"/>
      <c r="I55" s="181"/>
      <c r="J55" s="26"/>
    </row>
    <row r="56" spans="1:10" ht="1.2" customHeight="1" x14ac:dyDescent="0.3">
      <c r="A56" s="182"/>
      <c r="B56" s="182"/>
      <c r="C56" s="182"/>
      <c r="D56" s="182"/>
      <c r="E56" s="182"/>
      <c r="F56" s="182"/>
      <c r="G56" s="182"/>
      <c r="H56" s="182"/>
      <c r="I56" s="182"/>
    </row>
    <row r="57" spans="1:10" ht="33.75" customHeight="1" x14ac:dyDescent="0.3">
      <c r="A57" s="21" t="s">
        <v>44</v>
      </c>
      <c r="B57" s="162" t="s">
        <v>45</v>
      </c>
      <c r="C57" s="162"/>
      <c r="D57" s="162"/>
      <c r="E57" s="162"/>
      <c r="F57" s="162"/>
      <c r="G57" s="162"/>
      <c r="H57" s="21" t="s">
        <v>34</v>
      </c>
      <c r="I57" s="21" t="s">
        <v>35</v>
      </c>
    </row>
    <row r="58" spans="1:10" ht="15" customHeight="1" x14ac:dyDescent="0.3">
      <c r="A58" s="16">
        <v>1</v>
      </c>
      <c r="B58" s="141" t="s">
        <v>46</v>
      </c>
      <c r="C58" s="141"/>
      <c r="D58" s="141"/>
      <c r="E58" s="141"/>
      <c r="F58" s="141"/>
      <c r="G58" s="141"/>
      <c r="H58" s="22">
        <v>0.2</v>
      </c>
      <c r="I58" s="23">
        <f t="shared" ref="I58:I65" si="2">$I$46*H58</f>
        <v>385.27865454545457</v>
      </c>
    </row>
    <row r="59" spans="1:10" ht="15" customHeight="1" x14ac:dyDescent="0.3">
      <c r="A59" s="16">
        <v>2</v>
      </c>
      <c r="B59" s="141" t="s">
        <v>47</v>
      </c>
      <c r="C59" s="141"/>
      <c r="D59" s="141"/>
      <c r="E59" s="141"/>
      <c r="F59" s="141"/>
      <c r="G59" s="141"/>
      <c r="H59" s="22">
        <v>1.4999999999999999E-2</v>
      </c>
      <c r="I59" s="23">
        <f t="shared" si="2"/>
        <v>28.89589909090909</v>
      </c>
    </row>
    <row r="60" spans="1:10" ht="15" customHeight="1" x14ac:dyDescent="0.3">
      <c r="A60" s="16">
        <v>3</v>
      </c>
      <c r="B60" s="141" t="s">
        <v>48</v>
      </c>
      <c r="C60" s="141"/>
      <c r="D60" s="141"/>
      <c r="E60" s="141"/>
      <c r="F60" s="141"/>
      <c r="G60" s="141"/>
      <c r="H60" s="22">
        <v>0.01</v>
      </c>
      <c r="I60" s="23">
        <f t="shared" si="2"/>
        <v>19.263932727272728</v>
      </c>
    </row>
    <row r="61" spans="1:10" ht="15" customHeight="1" x14ac:dyDescent="0.3">
      <c r="A61" s="16">
        <v>4</v>
      </c>
      <c r="B61" s="141" t="s">
        <v>49</v>
      </c>
      <c r="C61" s="141"/>
      <c r="D61" s="141"/>
      <c r="E61" s="141"/>
      <c r="F61" s="141"/>
      <c r="G61" s="141"/>
      <c r="H61" s="22">
        <v>2E-3</v>
      </c>
      <c r="I61" s="23">
        <f t="shared" si="2"/>
        <v>3.8527865454545456</v>
      </c>
    </row>
    <row r="62" spans="1:10" ht="15" customHeight="1" x14ac:dyDescent="0.3">
      <c r="A62" s="16">
        <v>5</v>
      </c>
      <c r="B62" s="141" t="s">
        <v>50</v>
      </c>
      <c r="C62" s="141"/>
      <c r="D62" s="141"/>
      <c r="E62" s="141"/>
      <c r="F62" s="141"/>
      <c r="G62" s="141"/>
      <c r="H62" s="22">
        <v>2.5000000000000001E-2</v>
      </c>
      <c r="I62" s="23">
        <f t="shared" si="2"/>
        <v>48.159831818181821</v>
      </c>
    </row>
    <row r="63" spans="1:10" ht="15" customHeight="1" x14ac:dyDescent="0.3">
      <c r="A63" s="16">
        <v>6</v>
      </c>
      <c r="B63" s="141" t="s">
        <v>51</v>
      </c>
      <c r="C63" s="141"/>
      <c r="D63" s="141"/>
      <c r="E63" s="141"/>
      <c r="F63" s="141"/>
      <c r="G63" s="141"/>
      <c r="H63" s="22">
        <v>0.08</v>
      </c>
      <c r="I63" s="23">
        <f t="shared" si="2"/>
        <v>154.11146181818182</v>
      </c>
    </row>
    <row r="64" spans="1:10" ht="15" customHeight="1" x14ac:dyDescent="0.3">
      <c r="A64" s="16">
        <v>7</v>
      </c>
      <c r="B64" s="141" t="s">
        <v>52</v>
      </c>
      <c r="C64" s="141"/>
      <c r="D64" s="141"/>
      <c r="E64" s="141"/>
      <c r="F64" s="141"/>
      <c r="G64" s="141"/>
      <c r="H64" s="22">
        <v>0.03</v>
      </c>
      <c r="I64" s="23">
        <f t="shared" si="2"/>
        <v>57.79179818181818</v>
      </c>
    </row>
    <row r="65" spans="1:10" ht="15" customHeight="1" x14ac:dyDescent="0.3">
      <c r="A65" s="16">
        <v>8</v>
      </c>
      <c r="B65" s="141" t="s">
        <v>53</v>
      </c>
      <c r="C65" s="141"/>
      <c r="D65" s="141"/>
      <c r="E65" s="141"/>
      <c r="F65" s="141"/>
      <c r="G65" s="141"/>
      <c r="H65" s="22">
        <v>6.0000000000000001E-3</v>
      </c>
      <c r="I65" s="23">
        <f t="shared" si="2"/>
        <v>11.558359636363637</v>
      </c>
    </row>
    <row r="66" spans="1:10" s="27" customFormat="1" ht="15" customHeight="1" x14ac:dyDescent="0.3">
      <c r="A66" s="158" t="s">
        <v>54</v>
      </c>
      <c r="B66" s="158"/>
      <c r="C66" s="158"/>
      <c r="D66" s="158"/>
      <c r="E66" s="158"/>
      <c r="F66" s="158"/>
      <c r="G66" s="158"/>
      <c r="H66" s="24">
        <f>SUM(H58:H65)</f>
        <v>0.3680000000000001</v>
      </c>
      <c r="I66" s="25">
        <f>SUM(I58:I65)</f>
        <v>708.91272436363647</v>
      </c>
      <c r="J66" s="26"/>
    </row>
    <row r="67" spans="1:10" ht="15" customHeight="1" x14ac:dyDescent="0.3">
      <c r="A67" s="173" t="s">
        <v>55</v>
      </c>
      <c r="B67" s="173"/>
      <c r="C67" s="173"/>
      <c r="D67" s="173"/>
      <c r="E67" s="173"/>
      <c r="F67" s="173"/>
      <c r="G67" s="173"/>
      <c r="H67" s="173"/>
      <c r="I67" s="173"/>
    </row>
    <row r="68" spans="1:10" ht="30.75" customHeight="1" x14ac:dyDescent="0.3">
      <c r="A68" s="183" t="s">
        <v>56</v>
      </c>
      <c r="B68" s="183"/>
      <c r="C68" s="183"/>
      <c r="D68" s="183"/>
      <c r="E68" s="183"/>
      <c r="F68" s="183"/>
      <c r="G68" s="183"/>
      <c r="H68" s="183"/>
      <c r="I68" s="183"/>
    </row>
    <row r="69" spans="1:10" ht="33.75" customHeight="1" x14ac:dyDescent="0.3">
      <c r="A69" s="21" t="s">
        <v>57</v>
      </c>
      <c r="B69" s="162" t="s">
        <v>58</v>
      </c>
      <c r="C69" s="162"/>
      <c r="D69" s="162"/>
      <c r="E69" s="162"/>
      <c r="F69" s="162"/>
      <c r="G69" s="162"/>
      <c r="H69" s="21" t="s">
        <v>34</v>
      </c>
      <c r="I69" s="21" t="s">
        <v>35</v>
      </c>
    </row>
    <row r="70" spans="1:10" ht="15" customHeight="1" x14ac:dyDescent="0.3">
      <c r="A70" s="16">
        <v>1</v>
      </c>
      <c r="B70" s="141" t="s">
        <v>59</v>
      </c>
      <c r="C70" s="141"/>
      <c r="D70" s="141"/>
      <c r="E70" s="141"/>
      <c r="F70" s="141"/>
      <c r="G70" s="141"/>
      <c r="H70" s="22">
        <v>0.119314</v>
      </c>
      <c r="I70" s="23">
        <f t="shared" ref="I70:I77" si="3">$I$46*H70</f>
        <v>229.84568694218183</v>
      </c>
    </row>
    <row r="71" spans="1:10" ht="15" customHeight="1" x14ac:dyDescent="0.3">
      <c r="A71" s="16">
        <v>2</v>
      </c>
      <c r="B71" s="141" t="s">
        <v>60</v>
      </c>
      <c r="C71" s="141"/>
      <c r="D71" s="141"/>
      <c r="E71" s="141"/>
      <c r="F71" s="141"/>
      <c r="G71" s="141"/>
      <c r="H71" s="22">
        <v>2.0479000000000001E-2</v>
      </c>
      <c r="I71" s="23">
        <f t="shared" si="3"/>
        <v>39.450607832181817</v>
      </c>
    </row>
    <row r="72" spans="1:10" ht="15" customHeight="1" x14ac:dyDescent="0.3">
      <c r="A72" s="16">
        <v>3</v>
      </c>
      <c r="B72" s="141" t="s">
        <v>191</v>
      </c>
      <c r="C72" s="141"/>
      <c r="D72" s="141"/>
      <c r="E72" s="141"/>
      <c r="F72" s="141"/>
      <c r="G72" s="141"/>
      <c r="H72" s="22">
        <v>1.2123E-2</v>
      </c>
      <c r="I72" s="23">
        <f t="shared" si="3"/>
        <v>23.353665645272727</v>
      </c>
    </row>
    <row r="73" spans="1:10" ht="15" customHeight="1" x14ac:dyDescent="0.3">
      <c r="A73" s="16">
        <v>4</v>
      </c>
      <c r="B73" s="141" t="s">
        <v>61</v>
      </c>
      <c r="C73" s="141"/>
      <c r="D73" s="141"/>
      <c r="E73" s="141"/>
      <c r="F73" s="141"/>
      <c r="G73" s="141"/>
      <c r="H73" s="22">
        <v>1.1436E-2</v>
      </c>
      <c r="I73" s="23">
        <f t="shared" si="3"/>
        <v>22.030233466909092</v>
      </c>
    </row>
    <row r="74" spans="1:10" ht="15" customHeight="1" x14ac:dyDescent="0.3">
      <c r="A74" s="16">
        <v>5</v>
      </c>
      <c r="B74" s="141" t="s">
        <v>62</v>
      </c>
      <c r="C74" s="141"/>
      <c r="D74" s="141"/>
      <c r="E74" s="141"/>
      <c r="F74" s="141"/>
      <c r="G74" s="141"/>
      <c r="H74" s="22">
        <v>1.74E-4</v>
      </c>
      <c r="I74" s="23">
        <f t="shared" si="3"/>
        <v>0.33519242945454547</v>
      </c>
    </row>
    <row r="75" spans="1:10" ht="15" customHeight="1" x14ac:dyDescent="0.3">
      <c r="A75" s="16">
        <v>6</v>
      </c>
      <c r="B75" s="141" t="s">
        <v>63</v>
      </c>
      <c r="C75" s="141"/>
      <c r="D75" s="141"/>
      <c r="E75" s="141"/>
      <c r="F75" s="141"/>
      <c r="G75" s="141"/>
      <c r="H75" s="22">
        <v>4.4200000000000001E-4</v>
      </c>
      <c r="I75" s="23">
        <f t="shared" si="3"/>
        <v>0.85146582654545455</v>
      </c>
    </row>
    <row r="76" spans="1:10" ht="15" customHeight="1" x14ac:dyDescent="0.3">
      <c r="A76" s="16">
        <v>7</v>
      </c>
      <c r="B76" s="141" t="s">
        <v>64</v>
      </c>
      <c r="C76" s="141"/>
      <c r="D76" s="141"/>
      <c r="E76" s="141"/>
      <c r="F76" s="141"/>
      <c r="G76" s="141"/>
      <c r="H76" s="22">
        <v>1.85E-4</v>
      </c>
      <c r="I76" s="23">
        <f t="shared" si="3"/>
        <v>0.35638275545454545</v>
      </c>
    </row>
    <row r="77" spans="1:10" ht="15" customHeight="1" x14ac:dyDescent="0.3">
      <c r="A77" s="16">
        <v>8</v>
      </c>
      <c r="B77" s="141" t="s">
        <v>65</v>
      </c>
      <c r="C77" s="141"/>
      <c r="D77" s="141"/>
      <c r="E77" s="141"/>
      <c r="F77" s="141"/>
      <c r="G77" s="141"/>
      <c r="H77" s="22">
        <v>9.0789999999999996E-2</v>
      </c>
      <c r="I77" s="23">
        <f t="shared" si="3"/>
        <v>174.89724523090908</v>
      </c>
    </row>
    <row r="78" spans="1:10" s="27" customFormat="1" ht="15" customHeight="1" x14ac:dyDescent="0.3">
      <c r="A78" s="158" t="s">
        <v>66</v>
      </c>
      <c r="B78" s="158"/>
      <c r="C78" s="158"/>
      <c r="D78" s="158"/>
      <c r="E78" s="158"/>
      <c r="F78" s="158"/>
      <c r="G78" s="158"/>
      <c r="H78" s="24">
        <f>SUM(H70:H77)</f>
        <v>0.25494299999999998</v>
      </c>
      <c r="I78" s="25">
        <f>SUM(I70:I77)</f>
        <v>491.12048012890909</v>
      </c>
      <c r="J78" s="26"/>
    </row>
    <row r="79" spans="1:10" ht="11.25" customHeight="1" x14ac:dyDescent="0.3">
      <c r="A79" s="28" t="s">
        <v>67</v>
      </c>
      <c r="B79" s="159" t="s">
        <v>68</v>
      </c>
      <c r="C79" s="159"/>
      <c r="D79" s="159"/>
      <c r="E79" s="159"/>
      <c r="F79" s="159"/>
      <c r="G79" s="159"/>
      <c r="H79" s="159"/>
      <c r="I79" s="159"/>
    </row>
    <row r="80" spans="1:10" ht="15" customHeight="1" x14ac:dyDescent="0.3">
      <c r="A80" s="28" t="s">
        <v>69</v>
      </c>
      <c r="B80" s="179" t="s">
        <v>70</v>
      </c>
      <c r="C80" s="179"/>
      <c r="D80" s="179"/>
      <c r="E80" s="179"/>
      <c r="F80" s="179"/>
      <c r="G80" s="179"/>
      <c r="H80" s="179"/>
      <c r="I80" s="179"/>
    </row>
    <row r="81" spans="1:11" ht="33.75" customHeight="1" x14ac:dyDescent="0.3">
      <c r="A81" s="21" t="s">
        <v>71</v>
      </c>
      <c r="B81" s="162" t="s">
        <v>72</v>
      </c>
      <c r="C81" s="162"/>
      <c r="D81" s="162"/>
      <c r="E81" s="162"/>
      <c r="F81" s="162"/>
      <c r="G81" s="162"/>
      <c r="H81" s="21" t="s">
        <v>34</v>
      </c>
      <c r="I81" s="21" t="s">
        <v>35</v>
      </c>
    </row>
    <row r="82" spans="1:11" ht="15" customHeight="1" x14ac:dyDescent="0.3">
      <c r="A82" s="16">
        <v>1</v>
      </c>
      <c r="B82" s="141" t="s">
        <v>73</v>
      </c>
      <c r="C82" s="141"/>
      <c r="D82" s="141"/>
      <c r="E82" s="141"/>
      <c r="F82" s="141"/>
      <c r="G82" s="141"/>
      <c r="H82" s="22">
        <v>4.8321000000000003E-2</v>
      </c>
      <c r="I82" s="23">
        <f>$I$46*H82</f>
        <v>93.085249331454548</v>
      </c>
    </row>
    <row r="83" spans="1:11" ht="15" customHeight="1" x14ac:dyDescent="0.3">
      <c r="A83" s="16">
        <v>2</v>
      </c>
      <c r="B83" s="141" t="s">
        <v>74</v>
      </c>
      <c r="C83" s="141"/>
      <c r="D83" s="141"/>
      <c r="E83" s="141"/>
      <c r="F83" s="141"/>
      <c r="G83" s="141"/>
      <c r="H83" s="22">
        <v>3.5109999999999998E-3</v>
      </c>
      <c r="I83" s="23">
        <f>$I$46*H83</f>
        <v>6.763566780545454</v>
      </c>
    </row>
    <row r="84" spans="1:11" ht="15" customHeight="1" x14ac:dyDescent="0.3">
      <c r="A84" s="16">
        <v>3</v>
      </c>
      <c r="B84" s="141" t="s">
        <v>75</v>
      </c>
      <c r="C84" s="141"/>
      <c r="D84" s="141"/>
      <c r="E84" s="141"/>
      <c r="F84" s="141"/>
      <c r="G84" s="141"/>
      <c r="H84" s="22">
        <v>1.9328000000000001E-2</v>
      </c>
      <c r="I84" s="23">
        <f>$I$46*H84</f>
        <v>37.233329175272729</v>
      </c>
    </row>
    <row r="85" spans="1:11" s="27" customFormat="1" ht="15" customHeight="1" x14ac:dyDescent="0.3">
      <c r="A85" s="158" t="s">
        <v>76</v>
      </c>
      <c r="B85" s="158"/>
      <c r="C85" s="158"/>
      <c r="D85" s="158"/>
      <c r="E85" s="158"/>
      <c r="F85" s="158"/>
      <c r="G85" s="158"/>
      <c r="H85" s="24">
        <f>SUM(H82:H84)</f>
        <v>7.1160000000000001E-2</v>
      </c>
      <c r="I85" s="25">
        <f>SUM(I82:I84)</f>
        <v>137.08214528727274</v>
      </c>
      <c r="J85" s="26"/>
    </row>
    <row r="86" spans="1:11" ht="4.5" customHeight="1" x14ac:dyDescent="0.3"/>
    <row r="87" spans="1:11" ht="33.75" customHeight="1" x14ac:dyDescent="0.3">
      <c r="A87" s="21" t="s">
        <v>77</v>
      </c>
      <c r="B87" s="162" t="s">
        <v>78</v>
      </c>
      <c r="C87" s="162"/>
      <c r="D87" s="162"/>
      <c r="E87" s="162"/>
      <c r="F87" s="162"/>
      <c r="G87" s="162"/>
      <c r="H87" s="21" t="s">
        <v>34</v>
      </c>
      <c r="I87" s="21" t="s">
        <v>35</v>
      </c>
    </row>
    <row r="88" spans="1:11" ht="15" customHeight="1" x14ac:dyDescent="0.3">
      <c r="A88" s="16">
        <v>1</v>
      </c>
      <c r="B88" s="141" t="s">
        <v>79</v>
      </c>
      <c r="C88" s="141"/>
      <c r="D88" s="141"/>
      <c r="E88" s="141"/>
      <c r="F88" s="141"/>
      <c r="G88" s="141"/>
      <c r="H88" s="22">
        <f>(H66*H78)</f>
        <v>9.3819024000000015E-2</v>
      </c>
      <c r="I88" s="23">
        <f>$I$46*H88</f>
        <v>180.73233668743856</v>
      </c>
    </row>
    <row r="89" spans="1:11" s="27" customFormat="1" ht="15" customHeight="1" x14ac:dyDescent="0.3">
      <c r="A89" s="158" t="s">
        <v>80</v>
      </c>
      <c r="B89" s="158"/>
      <c r="C89" s="158"/>
      <c r="D89" s="158"/>
      <c r="E89" s="158"/>
      <c r="F89" s="158"/>
      <c r="G89" s="158"/>
      <c r="H89" s="24">
        <f>SUM(H88:H88)</f>
        <v>9.3819024000000015E-2</v>
      </c>
      <c r="I89" s="25">
        <f>I88</f>
        <v>180.73233668743856</v>
      </c>
      <c r="J89" s="26"/>
      <c r="K89" s="29"/>
    </row>
    <row r="90" spans="1:11" ht="4.5" customHeight="1" x14ac:dyDescent="0.3">
      <c r="J90" s="30"/>
    </row>
    <row r="91" spans="1:11" s="27" customFormat="1" ht="12" customHeight="1" x14ac:dyDescent="0.3">
      <c r="A91" s="178" t="s">
        <v>180</v>
      </c>
      <c r="B91" s="178"/>
      <c r="C91" s="178"/>
      <c r="D91" s="178"/>
      <c r="E91" s="178"/>
      <c r="F91" s="178"/>
      <c r="G91" s="178"/>
      <c r="H91" s="31">
        <f>H66+H78+H85+H89</f>
        <v>0.787922024</v>
      </c>
      <c r="I91" s="32">
        <f>I66+I78+I85+I89</f>
        <v>1517.8476864672568</v>
      </c>
      <c r="J91" s="26"/>
    </row>
    <row r="92" spans="1:11" ht="4.5" customHeight="1" x14ac:dyDescent="0.3"/>
    <row r="93" spans="1:11" ht="33.75" customHeight="1" x14ac:dyDescent="0.3">
      <c r="A93" s="21" t="s">
        <v>81</v>
      </c>
      <c r="B93" s="162" t="s">
        <v>82</v>
      </c>
      <c r="C93" s="162"/>
      <c r="D93" s="162"/>
      <c r="E93" s="162"/>
      <c r="F93" s="162"/>
      <c r="G93" s="162"/>
      <c r="H93" s="21" t="s">
        <v>34</v>
      </c>
      <c r="I93" s="21" t="s">
        <v>35</v>
      </c>
    </row>
    <row r="94" spans="1:11" ht="15" customHeight="1" x14ac:dyDescent="0.3">
      <c r="A94" s="16">
        <v>1</v>
      </c>
      <c r="B94" s="141" t="s">
        <v>19</v>
      </c>
      <c r="C94" s="141"/>
      <c r="D94" s="141"/>
      <c r="E94" s="141"/>
      <c r="F94" s="141"/>
      <c r="G94" s="141"/>
      <c r="H94" s="22">
        <f t="shared" ref="H94:H101" si="4">I94/$I$46</f>
        <v>0.2511496519685445</v>
      </c>
      <c r="I94" s="23">
        <f>I114</f>
        <v>483.81299999999999</v>
      </c>
    </row>
    <row r="95" spans="1:11" ht="15" customHeight="1" x14ac:dyDescent="0.3">
      <c r="A95" s="16">
        <f>A94+1</f>
        <v>2</v>
      </c>
      <c r="B95" s="141" t="s">
        <v>20</v>
      </c>
      <c r="C95" s="141"/>
      <c r="D95" s="141"/>
      <c r="E95" s="141"/>
      <c r="F95" s="141"/>
      <c r="G95" s="141"/>
      <c r="H95" s="22">
        <f t="shared" si="4"/>
        <v>0</v>
      </c>
      <c r="I95" s="23">
        <f>I110</f>
        <v>0</v>
      </c>
    </row>
    <row r="96" spans="1:11" ht="15" customHeight="1" x14ac:dyDescent="0.3">
      <c r="A96" s="16">
        <f t="shared" ref="A96:A98" si="5">A95+1</f>
        <v>3</v>
      </c>
      <c r="B96" s="175" t="s">
        <v>174</v>
      </c>
      <c r="C96" s="176"/>
      <c r="D96" s="176"/>
      <c r="E96" s="176"/>
      <c r="F96" s="176"/>
      <c r="G96" s="177"/>
      <c r="H96" s="22">
        <f t="shared" si="4"/>
        <v>0</v>
      </c>
      <c r="I96" s="23">
        <v>0</v>
      </c>
    </row>
    <row r="97" spans="1:10" ht="15" customHeight="1" x14ac:dyDescent="0.3">
      <c r="A97" s="16">
        <f t="shared" si="5"/>
        <v>4</v>
      </c>
      <c r="B97" s="141" t="s">
        <v>83</v>
      </c>
      <c r="C97" s="141"/>
      <c r="D97" s="141"/>
      <c r="E97" s="141"/>
      <c r="F97" s="141"/>
      <c r="G97" s="141"/>
      <c r="H97" s="22">
        <f t="shared" si="4"/>
        <v>7.1055254175891397E-2</v>
      </c>
      <c r="I97" s="23">
        <f>I106</f>
        <v>136.88036363636363</v>
      </c>
    </row>
    <row r="98" spans="1:10" ht="15" customHeight="1" x14ac:dyDescent="0.3">
      <c r="A98" s="16">
        <f t="shared" si="5"/>
        <v>5</v>
      </c>
      <c r="B98" s="141" t="s">
        <v>84</v>
      </c>
      <c r="C98" s="141"/>
      <c r="D98" s="141"/>
      <c r="E98" s="141"/>
      <c r="F98" s="141"/>
      <c r="G98" s="141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3">
      <c r="A99" s="16">
        <v>6</v>
      </c>
      <c r="B99" s="141" t="s">
        <v>205</v>
      </c>
      <c r="C99" s="141"/>
      <c r="D99" s="141"/>
      <c r="E99" s="141"/>
      <c r="F99" s="141"/>
      <c r="G99" s="141"/>
      <c r="H99" s="22">
        <f>I99/$I$46</f>
        <v>4.1528384225896289E-2</v>
      </c>
      <c r="I99" s="23">
        <f>IF(I21="Não aplicável",0,I21)</f>
        <v>80</v>
      </c>
    </row>
    <row r="100" spans="1:10" ht="15" customHeight="1" x14ac:dyDescent="0.3">
      <c r="A100" s="16">
        <v>7</v>
      </c>
      <c r="B100" s="141" t="s">
        <v>206</v>
      </c>
      <c r="C100" s="141"/>
      <c r="D100" s="141"/>
      <c r="E100" s="141"/>
      <c r="F100" s="141"/>
      <c r="G100" s="141"/>
      <c r="H100" s="22">
        <f>I100/$I$46</f>
        <v>1.3247554568060916E-2</v>
      </c>
      <c r="I100" s="23">
        <f>IF(I22="Não aplicável",0,I22)</f>
        <v>25.52</v>
      </c>
    </row>
    <row r="101" spans="1:10" ht="15" customHeight="1" x14ac:dyDescent="0.3">
      <c r="A101" s="16">
        <v>8</v>
      </c>
      <c r="B101" s="141" t="s">
        <v>85</v>
      </c>
      <c r="C101" s="141"/>
      <c r="D101" s="141"/>
      <c r="E101" s="141"/>
      <c r="F101" s="141"/>
      <c r="G101" s="141"/>
      <c r="H101" s="22">
        <f t="shared" si="4"/>
        <v>0</v>
      </c>
      <c r="I101" s="23">
        <f>IF(I23="Não aplicável",0,I23)</f>
        <v>0</v>
      </c>
    </row>
    <row r="102" spans="1:10" ht="15" customHeight="1" x14ac:dyDescent="0.3">
      <c r="A102" s="158" t="s">
        <v>86</v>
      </c>
      <c r="B102" s="158"/>
      <c r="C102" s="158"/>
      <c r="D102" s="158"/>
      <c r="E102" s="158"/>
      <c r="F102" s="158"/>
      <c r="G102" s="158"/>
      <c r="H102" s="24">
        <f>SUM(H94:H101)</f>
        <v>0.37698084493839307</v>
      </c>
      <c r="I102" s="25">
        <f>SUM(I94:I101)</f>
        <v>726.21336363636362</v>
      </c>
      <c r="J102" s="33"/>
    </row>
    <row r="103" spans="1:10" ht="18" customHeight="1" x14ac:dyDescent="0.3">
      <c r="A103" s="28" t="s">
        <v>87</v>
      </c>
      <c r="B103" s="173" t="s">
        <v>88</v>
      </c>
      <c r="C103" s="173"/>
      <c r="D103" s="173"/>
      <c r="E103" s="173"/>
      <c r="F103" s="173"/>
      <c r="G103" s="173"/>
      <c r="H103" s="34"/>
      <c r="I103" s="35"/>
    </row>
    <row r="104" spans="1:10" ht="15" customHeight="1" x14ac:dyDescent="0.3">
      <c r="A104" s="153" t="s">
        <v>89</v>
      </c>
      <c r="B104" s="153"/>
      <c r="C104" s="153"/>
      <c r="D104" s="153"/>
      <c r="E104" s="153"/>
      <c r="F104" s="153"/>
      <c r="G104" s="153"/>
      <c r="H104" s="153"/>
      <c r="I104" s="153"/>
    </row>
    <row r="105" spans="1:10" ht="24" customHeight="1" x14ac:dyDescent="0.3">
      <c r="A105" s="154" t="s">
        <v>90</v>
      </c>
      <c r="B105" s="154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3">
      <c r="A106" s="174">
        <f>IF(I12="Não aplicável",0,I12)</f>
        <v>5.3</v>
      </c>
      <c r="B106" s="174"/>
      <c r="C106" s="16">
        <f>IF(I13="Não aplicável",0,I13)</f>
        <v>22</v>
      </c>
      <c r="D106" s="16">
        <v>2</v>
      </c>
      <c r="E106" s="36">
        <f>A106*C106*D106</f>
        <v>233.2</v>
      </c>
      <c r="F106" s="36">
        <f>I38</f>
        <v>1605.3272727272727</v>
      </c>
      <c r="G106" s="37">
        <f>IF(I14="Não aplicável",0,I14)</f>
        <v>0.06</v>
      </c>
      <c r="H106" s="36">
        <f>F106*G106</f>
        <v>96.319636363636363</v>
      </c>
      <c r="I106" s="23">
        <f>IF((E106-H106)&gt;0,E106-H106,0)</f>
        <v>136.88036363636363</v>
      </c>
    </row>
    <row r="107" spans="1:10" ht="3.75" customHeight="1" x14ac:dyDescent="0.3">
      <c r="A107" s="38"/>
      <c r="E107" s="33"/>
      <c r="F107" s="33"/>
      <c r="G107" s="39"/>
      <c r="H107" s="33"/>
      <c r="I107" s="40"/>
    </row>
    <row r="108" spans="1:10" ht="15" customHeight="1" x14ac:dyDescent="0.3">
      <c r="A108" s="153" t="s">
        <v>98</v>
      </c>
      <c r="B108" s="153"/>
      <c r="C108" s="153"/>
      <c r="D108" s="153"/>
      <c r="E108" s="153"/>
      <c r="F108" s="153"/>
      <c r="G108" s="153"/>
      <c r="H108" s="153"/>
      <c r="I108" s="153"/>
    </row>
    <row r="109" spans="1:10" ht="23.25" customHeight="1" x14ac:dyDescent="0.3">
      <c r="A109" s="154" t="s">
        <v>90</v>
      </c>
      <c r="B109" s="154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3">
      <c r="A110" s="166">
        <f>IF(I18="Não aplicável",0,I18)</f>
        <v>0</v>
      </c>
      <c r="B110" s="166"/>
      <c r="C110" s="41">
        <f>IF(I19="Não aplicável",0,I19)</f>
        <v>0</v>
      </c>
      <c r="D110" s="16">
        <v>1</v>
      </c>
      <c r="E110" s="36">
        <f>A110*C110*D110</f>
        <v>0</v>
      </c>
      <c r="F110" s="36">
        <f>E110</f>
        <v>0</v>
      </c>
      <c r="G110" s="42">
        <f>IF(I20="Não aplicável",0,I20)</f>
        <v>0</v>
      </c>
      <c r="H110" s="36">
        <f>F110*G110</f>
        <v>0</v>
      </c>
      <c r="I110" s="23">
        <f>E110-H110</f>
        <v>0</v>
      </c>
    </row>
    <row r="111" spans="1:10" ht="4.5" customHeight="1" x14ac:dyDescent="0.3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3">
      <c r="A112" s="168" t="s">
        <v>173</v>
      </c>
      <c r="B112" s="169"/>
      <c r="C112" s="169"/>
      <c r="D112" s="169"/>
      <c r="E112" s="169"/>
      <c r="F112" s="170" t="str">
        <f>A15</f>
        <v xml:space="preserve">Auxílio Alimentação </v>
      </c>
      <c r="G112" s="170"/>
      <c r="H112" s="170"/>
      <c r="I112" s="171"/>
    </row>
    <row r="113" spans="1:12" ht="23.25" customHeight="1" x14ac:dyDescent="0.3">
      <c r="A113" s="172" t="s">
        <v>90</v>
      </c>
      <c r="B113" s="172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3">
      <c r="A114" s="166">
        <f>IF(I15="Não aplicável",0,I15)</f>
        <v>27.15</v>
      </c>
      <c r="B114" s="166"/>
      <c r="C114" s="41">
        <f>IF(I16="Não aplicável",0,I16)</f>
        <v>22</v>
      </c>
      <c r="D114" s="16">
        <v>1</v>
      </c>
      <c r="E114" s="36">
        <f>A114*C114*D114</f>
        <v>597.29999999999995</v>
      </c>
      <c r="F114" s="36">
        <f>E114</f>
        <v>597.29999999999995</v>
      </c>
      <c r="G114" s="42">
        <f>IF(I17="Não aplicável",0,I17)</f>
        <v>0.19</v>
      </c>
      <c r="H114" s="36">
        <f>F114*G114</f>
        <v>113.48699999999999</v>
      </c>
      <c r="I114" s="23">
        <f>E114-H114</f>
        <v>483.81299999999999</v>
      </c>
    </row>
    <row r="115" spans="1:12" ht="4.5" customHeight="1" x14ac:dyDescent="0.3"/>
    <row r="116" spans="1:12" ht="12" customHeight="1" x14ac:dyDescent="0.3">
      <c r="A116" s="142" t="s">
        <v>100</v>
      </c>
      <c r="B116" s="142"/>
      <c r="C116" s="142"/>
      <c r="D116" s="142"/>
      <c r="E116" s="142"/>
      <c r="F116" s="142"/>
      <c r="G116" s="142"/>
      <c r="H116" s="46">
        <f>H46+H91+H102</f>
        <v>2.1649028689383929</v>
      </c>
      <c r="I116" s="47">
        <f>I46+I91+I102</f>
        <v>4170.454322830893</v>
      </c>
      <c r="J116" s="33"/>
      <c r="L116" s="33"/>
    </row>
    <row r="117" spans="1:12" s="52" customFormat="1" ht="4.5" customHeight="1" x14ac:dyDescent="0.3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3">
      <c r="A118" s="140" t="s">
        <v>101</v>
      </c>
      <c r="B118" s="140"/>
      <c r="C118" s="140"/>
      <c r="D118" s="140"/>
      <c r="E118" s="140"/>
      <c r="F118" s="140"/>
      <c r="G118" s="140"/>
      <c r="H118" s="140"/>
      <c r="I118" s="140"/>
    </row>
    <row r="119" spans="1:12" ht="33.75" customHeight="1" x14ac:dyDescent="0.3">
      <c r="A119" s="21" t="s">
        <v>32</v>
      </c>
      <c r="B119" s="162" t="s">
        <v>102</v>
      </c>
      <c r="C119" s="162"/>
      <c r="D119" s="162"/>
      <c r="E119" s="162"/>
      <c r="F119" s="162"/>
      <c r="G119" s="162"/>
      <c r="H119" s="21" t="s">
        <v>34</v>
      </c>
      <c r="I119" s="21" t="s">
        <v>35</v>
      </c>
    </row>
    <row r="120" spans="1:12" ht="15" customHeight="1" x14ac:dyDescent="0.3">
      <c r="A120" s="16">
        <v>1</v>
      </c>
      <c r="B120" s="141" t="s">
        <v>103</v>
      </c>
      <c r="C120" s="141"/>
      <c r="D120" s="141"/>
      <c r="E120" s="141"/>
      <c r="F120" s="141"/>
      <c r="G120" s="141"/>
      <c r="H120" s="22">
        <f t="shared" ref="H120:H126" si="6">I120/$I$132</f>
        <v>0</v>
      </c>
      <c r="I120" s="23">
        <v>0</v>
      </c>
    </row>
    <row r="121" spans="1:12" ht="15" customHeight="1" x14ac:dyDescent="0.3">
      <c r="A121" s="16">
        <v>2</v>
      </c>
      <c r="B121" s="167" t="s">
        <v>104</v>
      </c>
      <c r="C121" s="167"/>
      <c r="D121" s="167"/>
      <c r="E121" s="167"/>
      <c r="F121" s="167"/>
      <c r="G121" s="167"/>
      <c r="H121" s="22">
        <f t="shared" si="6"/>
        <v>0</v>
      </c>
      <c r="I121" s="23">
        <v>0</v>
      </c>
    </row>
    <row r="122" spans="1:12" ht="15" customHeight="1" x14ac:dyDescent="0.3">
      <c r="A122" s="16">
        <v>3</v>
      </c>
      <c r="B122" s="141" t="s">
        <v>105</v>
      </c>
      <c r="C122" s="141"/>
      <c r="D122" s="141"/>
      <c r="E122" s="141"/>
      <c r="F122" s="141"/>
      <c r="G122" s="141"/>
      <c r="H122" s="22">
        <f t="shared" si="6"/>
        <v>0</v>
      </c>
      <c r="I122" s="23">
        <v>0</v>
      </c>
    </row>
    <row r="123" spans="1:12" ht="15" customHeight="1" x14ac:dyDescent="0.3">
      <c r="A123" s="16">
        <v>4</v>
      </c>
      <c r="B123" s="141" t="s">
        <v>187</v>
      </c>
      <c r="C123" s="141"/>
      <c r="D123" s="141"/>
      <c r="E123" s="141"/>
      <c r="F123" s="141"/>
      <c r="G123" s="141"/>
      <c r="H123" s="22">
        <f t="shared" si="6"/>
        <v>0</v>
      </c>
      <c r="I123" s="23">
        <f>IF(F130=20%,G130,0)</f>
        <v>0</v>
      </c>
    </row>
    <row r="124" spans="1:12" ht="15" customHeight="1" x14ac:dyDescent="0.3">
      <c r="A124" s="16">
        <v>5</v>
      </c>
      <c r="B124" s="141" t="s">
        <v>189</v>
      </c>
      <c r="C124" s="141"/>
      <c r="D124" s="141"/>
      <c r="E124" s="141"/>
      <c r="F124" s="141"/>
      <c r="G124" s="141"/>
      <c r="H124" s="22">
        <f t="shared" si="6"/>
        <v>0</v>
      </c>
      <c r="I124" s="23">
        <v>0</v>
      </c>
    </row>
    <row r="125" spans="1:12" ht="15" customHeight="1" x14ac:dyDescent="0.3">
      <c r="A125" s="16">
        <v>6</v>
      </c>
      <c r="B125" s="141" t="s">
        <v>188</v>
      </c>
      <c r="C125" s="141"/>
      <c r="D125" s="141"/>
      <c r="E125" s="141"/>
      <c r="F125" s="141"/>
      <c r="G125" s="141"/>
      <c r="H125" s="22">
        <f t="shared" si="6"/>
        <v>0</v>
      </c>
      <c r="I125" s="23">
        <v>0</v>
      </c>
    </row>
    <row r="126" spans="1:12" ht="15" customHeight="1" x14ac:dyDescent="0.3">
      <c r="A126" s="16">
        <v>7</v>
      </c>
      <c r="B126" s="141" t="s">
        <v>106</v>
      </c>
      <c r="C126" s="141"/>
      <c r="D126" s="141"/>
      <c r="E126" s="141"/>
      <c r="F126" s="141"/>
      <c r="G126" s="141"/>
      <c r="H126" s="22">
        <f t="shared" si="6"/>
        <v>0</v>
      </c>
      <c r="I126" s="23">
        <v>0</v>
      </c>
    </row>
    <row r="127" spans="1:12" ht="15" customHeight="1" x14ac:dyDescent="0.3">
      <c r="A127" s="158" t="s">
        <v>107</v>
      </c>
      <c r="B127" s="158"/>
      <c r="C127" s="158"/>
      <c r="D127" s="158"/>
      <c r="E127" s="158"/>
      <c r="F127" s="158"/>
      <c r="G127" s="158"/>
      <c r="H127" s="24">
        <f>H120+H121+H122+H123+H124+H126</f>
        <v>0</v>
      </c>
      <c r="I127" s="53">
        <f>SUM(I120:I126)</f>
        <v>0</v>
      </c>
      <c r="J127" s="33"/>
    </row>
    <row r="128" spans="1:12" ht="46.5" customHeight="1" x14ac:dyDescent="0.3">
      <c r="B128" s="159" t="s">
        <v>190</v>
      </c>
      <c r="C128" s="159"/>
      <c r="D128" s="159"/>
      <c r="E128" s="159"/>
      <c r="F128" s="159"/>
      <c r="G128" s="159"/>
      <c r="H128" s="159"/>
      <c r="I128" s="159"/>
    </row>
    <row r="129" spans="1:12" ht="5.25" customHeight="1" x14ac:dyDescent="0.3"/>
    <row r="130" spans="1:12" ht="48.75" customHeight="1" x14ac:dyDescent="0.3">
      <c r="A130" s="164" t="s">
        <v>108</v>
      </c>
      <c r="B130" s="164"/>
      <c r="C130" s="164"/>
      <c r="D130" s="164"/>
      <c r="E130" s="164"/>
      <c r="F130" s="54">
        <f>I29</f>
        <v>0.1</v>
      </c>
      <c r="G130" s="55">
        <f>I132*F130</f>
        <v>403.35739591945298</v>
      </c>
      <c r="H130" s="56" t="s">
        <v>109</v>
      </c>
      <c r="I130" s="57">
        <f>I97</f>
        <v>136.88036363636363</v>
      </c>
    </row>
    <row r="131" spans="1:12" s="60" customFormat="1" ht="16.5" customHeight="1" x14ac:dyDescent="0.3">
      <c r="A131" s="160" t="s">
        <v>110</v>
      </c>
      <c r="B131" s="160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3">
      <c r="A132" s="161">
        <f>I46</f>
        <v>1926.3932727272727</v>
      </c>
      <c r="B132" s="161"/>
      <c r="C132" s="61">
        <f>I66</f>
        <v>708.91272436363647</v>
      </c>
      <c r="D132" s="61">
        <f>I78</f>
        <v>491.12048012890909</v>
      </c>
      <c r="E132" s="61">
        <f>I85</f>
        <v>137.08214528727274</v>
      </c>
      <c r="F132" s="61">
        <f>I89</f>
        <v>180.73233668743856</v>
      </c>
      <c r="G132" s="61">
        <f>I102</f>
        <v>726.21336363636362</v>
      </c>
      <c r="H132" s="61">
        <f>A132+C132+D132+E132+F132+G132</f>
        <v>4170.454322830893</v>
      </c>
      <c r="I132" s="61">
        <f>H132-I130</f>
        <v>4033.5739591945294</v>
      </c>
      <c r="J132" s="33"/>
    </row>
    <row r="133" spans="1:12" ht="4.5" customHeight="1" x14ac:dyDescent="0.3">
      <c r="A133" s="28"/>
      <c r="B133" s="165"/>
      <c r="C133" s="165"/>
      <c r="D133" s="165"/>
      <c r="E133" s="165"/>
      <c r="F133" s="165"/>
      <c r="G133" s="165"/>
      <c r="H133" s="165"/>
      <c r="I133" s="165"/>
    </row>
    <row r="134" spans="1:12" ht="33.75" customHeight="1" x14ac:dyDescent="0.3">
      <c r="A134" s="21" t="s">
        <v>44</v>
      </c>
      <c r="B134" s="162" t="s">
        <v>118</v>
      </c>
      <c r="C134" s="162"/>
      <c r="D134" s="162"/>
      <c r="E134" s="162"/>
      <c r="F134" s="162"/>
      <c r="G134" s="162"/>
      <c r="H134" s="21" t="s">
        <v>34</v>
      </c>
      <c r="I134" s="21" t="s">
        <v>35</v>
      </c>
    </row>
    <row r="135" spans="1:12" ht="15" customHeight="1" x14ac:dyDescent="0.3">
      <c r="A135" s="16">
        <v>1</v>
      </c>
      <c r="B135" s="141" t="s">
        <v>119</v>
      </c>
      <c r="C135" s="141"/>
      <c r="D135" s="141"/>
      <c r="E135" s="141"/>
      <c r="F135" s="141"/>
      <c r="G135" s="141"/>
      <c r="H135" s="22">
        <f>I135/$I$145</f>
        <v>0</v>
      </c>
      <c r="I135" s="23">
        <v>0</v>
      </c>
    </row>
    <row r="136" spans="1:12" ht="15" customHeight="1" x14ac:dyDescent="0.3">
      <c r="A136" s="16">
        <v>2</v>
      </c>
      <c r="B136" s="141" t="s">
        <v>120</v>
      </c>
      <c r="C136" s="141"/>
      <c r="D136" s="141"/>
      <c r="E136" s="141"/>
      <c r="F136" s="141"/>
      <c r="G136" s="141"/>
      <c r="H136" s="22">
        <f>I136/$I$145</f>
        <v>0</v>
      </c>
      <c r="I136" s="23">
        <v>0</v>
      </c>
    </row>
    <row r="137" spans="1:12" ht="35.700000000000003" customHeight="1" x14ac:dyDescent="0.3">
      <c r="A137" s="158" t="s">
        <v>176</v>
      </c>
      <c r="B137" s="158"/>
      <c r="C137" s="158"/>
      <c r="D137" s="158"/>
      <c r="E137" s="158"/>
      <c r="F137" s="158"/>
      <c r="G137" s="158"/>
      <c r="H137" s="24">
        <f>H135+H136</f>
        <v>0</v>
      </c>
      <c r="I137" s="25">
        <f>SUM(I135:I136)</f>
        <v>0</v>
      </c>
    </row>
    <row r="138" spans="1:12" ht="4.5" customHeight="1" x14ac:dyDescent="0.3"/>
    <row r="139" spans="1:12" ht="33.75" customHeight="1" x14ac:dyDescent="0.3">
      <c r="A139" s="21" t="s">
        <v>57</v>
      </c>
      <c r="B139" s="162" t="s">
        <v>121</v>
      </c>
      <c r="C139" s="162"/>
      <c r="D139" s="162"/>
      <c r="E139" s="162"/>
      <c r="F139" s="162"/>
      <c r="G139" s="162"/>
      <c r="H139" s="21" t="s">
        <v>34</v>
      </c>
      <c r="I139" s="21" t="s">
        <v>35</v>
      </c>
    </row>
    <row r="140" spans="1:12" ht="15" customHeight="1" x14ac:dyDescent="0.3">
      <c r="A140" s="16">
        <v>1</v>
      </c>
      <c r="B140" s="141" t="s">
        <v>121</v>
      </c>
      <c r="C140" s="141"/>
      <c r="D140" s="141"/>
      <c r="E140" s="141"/>
      <c r="F140" s="141"/>
      <c r="G140" s="141"/>
      <c r="H140" s="22">
        <f>I140/I145</f>
        <v>0</v>
      </c>
      <c r="I140" s="23">
        <v>0</v>
      </c>
    </row>
    <row r="141" spans="1:12" ht="36.6" customHeight="1" x14ac:dyDescent="0.3">
      <c r="A141" s="158" t="s">
        <v>175</v>
      </c>
      <c r="B141" s="158"/>
      <c r="C141" s="158"/>
      <c r="D141" s="158"/>
      <c r="E141" s="158"/>
      <c r="F141" s="158"/>
      <c r="G141" s="158"/>
      <c r="H141" s="24">
        <f>H140</f>
        <v>0</v>
      </c>
      <c r="I141" s="25">
        <f>I140</f>
        <v>0</v>
      </c>
      <c r="J141" s="33"/>
      <c r="K141" s="33"/>
      <c r="L141" s="2"/>
    </row>
    <row r="142" spans="1:12" ht="4.5" customHeight="1" x14ac:dyDescent="0.3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3">
      <c r="A143" s="163" t="s">
        <v>122</v>
      </c>
      <c r="B143" s="163"/>
      <c r="C143" s="163"/>
      <c r="D143" s="163"/>
      <c r="E143" s="163"/>
      <c r="F143" s="54">
        <v>0.18</v>
      </c>
      <c r="G143" s="55">
        <f>I145*F143</f>
        <v>726.04331265501526</v>
      </c>
      <c r="H143" s="56" t="s">
        <v>109</v>
      </c>
      <c r="I143" s="57">
        <f>I97</f>
        <v>136.88036363636363</v>
      </c>
      <c r="L143" s="2"/>
    </row>
    <row r="144" spans="1:12" s="60" customFormat="1" ht="16.5" customHeight="1" x14ac:dyDescent="0.3">
      <c r="A144" s="160" t="s">
        <v>110</v>
      </c>
      <c r="B144" s="160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3">
      <c r="A145" s="161">
        <f>I46</f>
        <v>1926.3932727272727</v>
      </c>
      <c r="B145" s="161"/>
      <c r="C145" s="61">
        <f>I66</f>
        <v>708.91272436363647</v>
      </c>
      <c r="D145" s="61">
        <f>I78</f>
        <v>491.12048012890909</v>
      </c>
      <c r="E145" s="61">
        <f>I85</f>
        <v>137.08214528727274</v>
      </c>
      <c r="F145" s="61">
        <f>I89</f>
        <v>180.73233668743856</v>
      </c>
      <c r="G145" s="61">
        <f>I102</f>
        <v>726.21336363636362</v>
      </c>
      <c r="H145" s="61">
        <f>A145+C145+D145+E145+F145+G145</f>
        <v>4170.454322830893</v>
      </c>
      <c r="I145" s="61">
        <f>H145-I143</f>
        <v>4033.5739591945294</v>
      </c>
      <c r="J145" s="33"/>
      <c r="L145" s="2"/>
    </row>
    <row r="146" spans="1:12" ht="4.5" customHeight="1" x14ac:dyDescent="0.3"/>
    <row r="147" spans="1:12" ht="12" customHeight="1" x14ac:dyDescent="0.3">
      <c r="A147" s="142" t="s">
        <v>123</v>
      </c>
      <c r="B147" s="142"/>
      <c r="C147" s="142"/>
      <c r="D147" s="142"/>
      <c r="E147" s="142"/>
      <c r="F147" s="142"/>
      <c r="G147" s="142"/>
      <c r="H147" s="46">
        <f>H127+H137+H141</f>
        <v>0</v>
      </c>
      <c r="I147" s="47">
        <f>I127+I137+I141</f>
        <v>0</v>
      </c>
    </row>
    <row r="148" spans="1:12" ht="4.5" customHeight="1" x14ac:dyDescent="0.3"/>
    <row r="149" spans="1:12" ht="11.25" customHeight="1" x14ac:dyDescent="0.3">
      <c r="A149" s="140" t="s">
        <v>124</v>
      </c>
      <c r="B149" s="140"/>
      <c r="C149" s="140"/>
      <c r="D149" s="140"/>
      <c r="E149" s="140"/>
      <c r="F149" s="140"/>
      <c r="G149" s="140"/>
      <c r="H149" s="140"/>
      <c r="I149" s="140"/>
    </row>
    <row r="150" spans="1:12" ht="33.75" customHeight="1" x14ac:dyDescent="0.3">
      <c r="A150" s="21" t="s">
        <v>32</v>
      </c>
      <c r="B150" s="162" t="s">
        <v>125</v>
      </c>
      <c r="C150" s="162"/>
      <c r="D150" s="162"/>
      <c r="E150" s="162"/>
      <c r="F150" s="162"/>
      <c r="G150" s="162"/>
      <c r="H150" s="21" t="s">
        <v>34</v>
      </c>
      <c r="I150" s="21" t="s">
        <v>35</v>
      </c>
    </row>
    <row r="151" spans="1:12" ht="15" customHeight="1" x14ac:dyDescent="0.3">
      <c r="A151" s="16">
        <v>1</v>
      </c>
      <c r="B151" s="141" t="s">
        <v>126</v>
      </c>
      <c r="C151" s="141"/>
      <c r="D151" s="141"/>
      <c r="E151" s="141"/>
      <c r="F151" s="141"/>
      <c r="G151" s="141"/>
      <c r="H151" s="22">
        <f>I151/$I$116</f>
        <v>1.8696883852691214E-2</v>
      </c>
      <c r="I151" s="23">
        <f>($D$161/$E$162)*G161</f>
        <v>77.9745000869232</v>
      </c>
    </row>
    <row r="152" spans="1:12" ht="15" customHeight="1" x14ac:dyDescent="0.3">
      <c r="A152" s="16">
        <v>2</v>
      </c>
      <c r="B152" s="141" t="s">
        <v>127</v>
      </c>
      <c r="C152" s="141"/>
      <c r="D152" s="141"/>
      <c r="E152" s="141"/>
      <c r="F152" s="141"/>
      <c r="G152" s="141"/>
      <c r="H152" s="22">
        <f>I152/$I$116</f>
        <v>8.6118980169971659E-2</v>
      </c>
      <c r="I152" s="23">
        <f>($D$161/$E$162)*G162</f>
        <v>359.15527312764624</v>
      </c>
    </row>
    <row r="153" spans="1:12" ht="15" customHeight="1" x14ac:dyDescent="0.3">
      <c r="A153" s="16">
        <v>3</v>
      </c>
      <c r="B153" s="141" t="s">
        <v>12</v>
      </c>
      <c r="C153" s="141"/>
      <c r="D153" s="141"/>
      <c r="E153" s="141"/>
      <c r="F153" s="141"/>
      <c r="G153" s="141"/>
      <c r="H153" s="22">
        <f>I153/$I$116</f>
        <v>2.8328611898016994E-2</v>
      </c>
      <c r="I153" s="23">
        <f>($D$161/$E$162)*G163</f>
        <v>118.14318194988364</v>
      </c>
    </row>
    <row r="154" spans="1:12" ht="15" customHeight="1" x14ac:dyDescent="0.3">
      <c r="A154" s="16">
        <v>4</v>
      </c>
      <c r="B154" s="141" t="s">
        <v>128</v>
      </c>
      <c r="C154" s="141"/>
      <c r="D154" s="141"/>
      <c r="E154" s="141"/>
      <c r="F154" s="141"/>
      <c r="G154" s="141"/>
      <c r="H154" s="22">
        <f>I154/$I$116</f>
        <v>0</v>
      </c>
      <c r="I154" s="23">
        <f>($D$161/$E$162)*G164</f>
        <v>0</v>
      </c>
    </row>
    <row r="155" spans="1:12" ht="15" customHeight="1" x14ac:dyDescent="0.3">
      <c r="A155" s="16">
        <v>5</v>
      </c>
      <c r="B155" s="141" t="s">
        <v>129</v>
      </c>
      <c r="C155" s="141"/>
      <c r="D155" s="141"/>
      <c r="E155" s="141"/>
      <c r="F155" s="141"/>
      <c r="G155" s="141"/>
      <c r="H155" s="22">
        <f>I155/$I$116</f>
        <v>0</v>
      </c>
      <c r="I155" s="23">
        <f>($D$161/$E$162)*G165</f>
        <v>0</v>
      </c>
    </row>
    <row r="156" spans="1:12" ht="15" customHeight="1" x14ac:dyDescent="0.3">
      <c r="A156" s="158" t="s">
        <v>130</v>
      </c>
      <c r="B156" s="158"/>
      <c r="C156" s="158"/>
      <c r="D156" s="158"/>
      <c r="E156" s="158"/>
      <c r="F156" s="158"/>
      <c r="G156" s="158"/>
      <c r="H156" s="24">
        <f>H151+H152+H153+H154+H155</f>
        <v>0.13314447592067988</v>
      </c>
      <c r="I156" s="25">
        <f>SUM(I151:I155)</f>
        <v>555.27295516445315</v>
      </c>
    </row>
    <row r="157" spans="1:12" ht="11.25" customHeight="1" x14ac:dyDescent="0.3">
      <c r="A157" s="28" t="s">
        <v>131</v>
      </c>
      <c r="B157" s="159" t="s">
        <v>132</v>
      </c>
      <c r="C157" s="159"/>
      <c r="D157" s="159"/>
      <c r="E157" s="159"/>
      <c r="F157" s="159"/>
      <c r="G157" s="159"/>
      <c r="H157" s="159"/>
      <c r="I157" s="159"/>
    </row>
    <row r="158" spans="1:12" ht="18.75" customHeight="1" x14ac:dyDescent="0.3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3">
      <c r="A159" s="153" t="s">
        <v>135</v>
      </c>
      <c r="B159" s="153"/>
      <c r="C159" s="153"/>
      <c r="D159" s="153"/>
      <c r="E159" s="153"/>
      <c r="F159" s="153"/>
      <c r="G159" s="153"/>
      <c r="H159" s="153"/>
      <c r="I159" s="153"/>
    </row>
    <row r="160" spans="1:12" ht="13.5" customHeight="1" x14ac:dyDescent="0.3">
      <c r="A160" s="154" t="s">
        <v>136</v>
      </c>
      <c r="B160" s="154"/>
      <c r="C160" s="16" t="s">
        <v>137</v>
      </c>
      <c r="D160" s="155" t="s">
        <v>138</v>
      </c>
      <c r="E160" s="155"/>
      <c r="F160" s="16" t="s">
        <v>139</v>
      </c>
      <c r="G160" s="62" t="s">
        <v>140</v>
      </c>
      <c r="H160" s="154" t="s">
        <v>141</v>
      </c>
      <c r="I160" s="154"/>
    </row>
    <row r="161" spans="1:10" ht="13.5" customHeight="1" x14ac:dyDescent="0.3">
      <c r="A161" s="156">
        <f>I116</f>
        <v>4170.454322830893</v>
      </c>
      <c r="B161" s="156"/>
      <c r="C161" s="23">
        <f>I147</f>
        <v>0</v>
      </c>
      <c r="D161" s="157">
        <f>A161+C161</f>
        <v>4170.454322830893</v>
      </c>
      <c r="E161" s="157"/>
      <c r="F161" s="16" t="str">
        <f>B151</f>
        <v>PIS</v>
      </c>
      <c r="G161" s="63">
        <v>1.6500000000000001E-2</v>
      </c>
      <c r="H161" s="146">
        <v>6.4999999999999997E-3</v>
      </c>
      <c r="I161" s="146"/>
      <c r="J161" s="33"/>
    </row>
    <row r="162" spans="1:10" ht="13.5" customHeight="1" x14ac:dyDescent="0.3">
      <c r="A162" s="150" t="s">
        <v>142</v>
      </c>
      <c r="B162" s="150"/>
      <c r="C162" s="62">
        <v>1</v>
      </c>
      <c r="D162" s="64">
        <f>G166/1</f>
        <v>0.11749999999999999</v>
      </c>
      <c r="E162" s="65">
        <f>C162-D162</f>
        <v>0.88250000000000006</v>
      </c>
      <c r="F162" s="16" t="str">
        <f>B152</f>
        <v>COFINS</v>
      </c>
      <c r="G162" s="63">
        <v>7.5999999999999998E-2</v>
      </c>
      <c r="H162" s="146">
        <v>0.03</v>
      </c>
      <c r="I162" s="146"/>
    </row>
    <row r="163" spans="1:10" ht="13.5" customHeight="1" x14ac:dyDescent="0.3">
      <c r="A163" s="151" t="s">
        <v>143</v>
      </c>
      <c r="B163" s="151"/>
      <c r="C163" s="16">
        <v>1</v>
      </c>
      <c r="D163" s="66">
        <f>H166</f>
        <v>6.1499999999999999E-2</v>
      </c>
      <c r="E163" s="67">
        <f>C163-D163</f>
        <v>0.9385</v>
      </c>
      <c r="F163" s="16" t="str">
        <f>B153</f>
        <v>ISS</v>
      </c>
      <c r="G163" s="63">
        <f>I11</f>
        <v>2.5000000000000001E-2</v>
      </c>
      <c r="H163" s="146">
        <f>I11</f>
        <v>2.5000000000000001E-2</v>
      </c>
      <c r="I163" s="146"/>
    </row>
    <row r="164" spans="1:10" ht="13.5" customHeight="1" x14ac:dyDescent="0.3">
      <c r="A164" s="152" t="s">
        <v>144</v>
      </c>
      <c r="B164" s="152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46">
        <v>0</v>
      </c>
      <c r="I164" s="146"/>
    </row>
    <row r="165" spans="1:10" ht="13.5" customHeight="1" x14ac:dyDescent="0.3">
      <c r="A165" s="145" t="s">
        <v>146</v>
      </c>
      <c r="B165" s="145" t="s">
        <v>147</v>
      </c>
      <c r="C165" s="145"/>
      <c r="D165" s="145"/>
      <c r="E165" s="145"/>
      <c r="F165" s="11" t="s">
        <v>148</v>
      </c>
      <c r="G165" s="63">
        <v>0</v>
      </c>
      <c r="H165" s="146">
        <v>0</v>
      </c>
      <c r="I165" s="146"/>
    </row>
    <row r="166" spans="1:10" ht="18" customHeight="1" x14ac:dyDescent="0.3">
      <c r="A166" s="145"/>
      <c r="B166" s="145"/>
      <c r="C166" s="145"/>
      <c r="D166" s="145"/>
      <c r="E166" s="145"/>
      <c r="F166" s="3" t="s">
        <v>149</v>
      </c>
      <c r="G166" s="70">
        <f>SUM(G161:G165)</f>
        <v>0.11749999999999999</v>
      </c>
      <c r="H166" s="147">
        <f>SUM(H161:I165)</f>
        <v>6.1499999999999999E-2</v>
      </c>
      <c r="I166" s="147"/>
    </row>
    <row r="167" spans="1:10" ht="18" customHeight="1" x14ac:dyDescent="0.3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3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3">
      <c r="A169" s="142" t="s">
        <v>152</v>
      </c>
      <c r="B169" s="142"/>
      <c r="C169" s="142"/>
      <c r="D169" s="142"/>
      <c r="E169" s="142"/>
      <c r="F169" s="142"/>
      <c r="G169" s="142"/>
      <c r="H169" s="46">
        <f>H156</f>
        <v>0.13314447592067988</v>
      </c>
      <c r="I169" s="47">
        <f>I156</f>
        <v>555.27295516445315</v>
      </c>
    </row>
    <row r="170" spans="1:10" ht="4.5" customHeight="1" x14ac:dyDescent="0.3"/>
    <row r="171" spans="1:10" ht="11.25" customHeight="1" x14ac:dyDescent="0.3">
      <c r="A171" s="144" t="s">
        <v>153</v>
      </c>
      <c r="B171" s="144"/>
      <c r="C171" s="144"/>
      <c r="D171" s="144"/>
      <c r="E171" s="144"/>
      <c r="F171" s="144"/>
      <c r="G171" s="144"/>
      <c r="H171" s="144"/>
      <c r="I171" s="144"/>
    </row>
    <row r="172" spans="1:10" ht="11.25" customHeight="1" x14ac:dyDescent="0.3">
      <c r="A172" s="140" t="s">
        <v>31</v>
      </c>
      <c r="B172" s="140"/>
      <c r="C172" s="140"/>
      <c r="D172" s="140"/>
      <c r="E172" s="140"/>
      <c r="F172" s="140"/>
      <c r="G172" s="140"/>
      <c r="H172" s="140"/>
      <c r="I172" s="140"/>
    </row>
    <row r="173" spans="1:10" ht="15" customHeight="1" x14ac:dyDescent="0.3">
      <c r="A173" s="16">
        <v>1</v>
      </c>
      <c r="B173" s="141" t="s">
        <v>154</v>
      </c>
      <c r="C173" s="141"/>
      <c r="D173" s="141"/>
      <c r="E173" s="141"/>
      <c r="F173" s="141"/>
      <c r="G173" s="141"/>
      <c r="H173" s="22">
        <f>I173/$G$196</f>
        <v>0.40763953554773241</v>
      </c>
      <c r="I173" s="72">
        <f>I46</f>
        <v>1926.3932727272727</v>
      </c>
    </row>
    <row r="174" spans="1:10" ht="15" customHeight="1" x14ac:dyDescent="0.3">
      <c r="A174" s="16">
        <v>2</v>
      </c>
      <c r="B174" s="141" t="s">
        <v>155</v>
      </c>
      <c r="C174" s="141"/>
      <c r="D174" s="141"/>
      <c r="E174" s="141"/>
      <c r="F174" s="141"/>
      <c r="G174" s="141"/>
      <c r="H174" s="22">
        <f>I174/$G$196</f>
        <v>0.32118816791118932</v>
      </c>
      <c r="I174" s="72">
        <f>I66+I78+I85+I89</f>
        <v>1517.8476864672568</v>
      </c>
    </row>
    <row r="175" spans="1:10" ht="15" customHeight="1" x14ac:dyDescent="0.3">
      <c r="A175" s="16">
        <v>3</v>
      </c>
      <c r="B175" s="141" t="s">
        <v>156</v>
      </c>
      <c r="C175" s="141"/>
      <c r="D175" s="141"/>
      <c r="E175" s="141"/>
      <c r="F175" s="141"/>
      <c r="G175" s="141"/>
      <c r="H175" s="22">
        <f>I175/$G$196</f>
        <v>0.15367229654107831</v>
      </c>
      <c r="I175" s="72">
        <f>I102</f>
        <v>726.21336363636362</v>
      </c>
    </row>
    <row r="176" spans="1:10" s="27" customFormat="1" ht="15" customHeight="1" x14ac:dyDescent="0.3">
      <c r="A176" s="142" t="s">
        <v>157</v>
      </c>
      <c r="B176" s="142"/>
      <c r="C176" s="142"/>
      <c r="D176" s="142"/>
      <c r="E176" s="142"/>
      <c r="F176" s="142"/>
      <c r="G176" s="142"/>
      <c r="H176" s="46">
        <f>H173+H174+H175</f>
        <v>0.88249999999999995</v>
      </c>
      <c r="I176" s="47">
        <f>SUM(I173:I175)</f>
        <v>4170.454322830893</v>
      </c>
      <c r="J176" s="34"/>
    </row>
    <row r="177" spans="1:11" ht="4.5" customHeight="1" x14ac:dyDescent="0.3"/>
    <row r="178" spans="1:11" ht="11.25" customHeight="1" x14ac:dyDescent="0.3">
      <c r="A178" s="140" t="s">
        <v>101</v>
      </c>
      <c r="B178" s="140"/>
      <c r="C178" s="140"/>
      <c r="D178" s="140"/>
      <c r="E178" s="140"/>
      <c r="F178" s="140"/>
      <c r="G178" s="140"/>
      <c r="H178" s="140"/>
      <c r="I178" s="140"/>
    </row>
    <row r="179" spans="1:11" ht="15" customHeight="1" x14ac:dyDescent="0.3">
      <c r="A179" s="16">
        <v>1</v>
      </c>
      <c r="B179" s="141" t="s">
        <v>158</v>
      </c>
      <c r="C179" s="141"/>
      <c r="D179" s="141"/>
      <c r="E179" s="141"/>
      <c r="F179" s="141"/>
      <c r="G179" s="141"/>
      <c r="H179" s="22">
        <f>I179/$G$196</f>
        <v>0</v>
      </c>
      <c r="I179" s="23">
        <f>I127</f>
        <v>0</v>
      </c>
    </row>
    <row r="180" spans="1:11" ht="15" customHeight="1" x14ac:dyDescent="0.3">
      <c r="A180" s="16">
        <v>2</v>
      </c>
      <c r="B180" s="141" t="s">
        <v>159</v>
      </c>
      <c r="C180" s="141"/>
      <c r="D180" s="141"/>
      <c r="E180" s="141"/>
      <c r="F180" s="141"/>
      <c r="G180" s="141"/>
      <c r="H180" s="22">
        <f>I180/$G$196</f>
        <v>0</v>
      </c>
      <c r="I180" s="23">
        <f>I137</f>
        <v>0</v>
      </c>
    </row>
    <row r="181" spans="1:11" ht="15" customHeight="1" x14ac:dyDescent="0.3">
      <c r="A181" s="16">
        <v>3</v>
      </c>
      <c r="B181" s="141" t="s">
        <v>160</v>
      </c>
      <c r="C181" s="141"/>
      <c r="D181" s="141"/>
      <c r="E181" s="141"/>
      <c r="F181" s="141"/>
      <c r="G181" s="141"/>
      <c r="H181" s="22">
        <f>I181/$G$196</f>
        <v>0</v>
      </c>
      <c r="I181" s="23">
        <f>I141</f>
        <v>0</v>
      </c>
    </row>
    <row r="182" spans="1:11" ht="15" customHeight="1" x14ac:dyDescent="0.3">
      <c r="A182" s="142" t="s">
        <v>161</v>
      </c>
      <c r="B182" s="142"/>
      <c r="C182" s="142"/>
      <c r="D182" s="142"/>
      <c r="E182" s="142"/>
      <c r="F182" s="142"/>
      <c r="G182" s="142"/>
      <c r="H182" s="46">
        <f>H179+H180+H181</f>
        <v>0</v>
      </c>
      <c r="I182" s="47">
        <f>I179+I180+I181</f>
        <v>0</v>
      </c>
    </row>
    <row r="183" spans="1:11" ht="4.5" customHeight="1" x14ac:dyDescent="0.3"/>
    <row r="184" spans="1:11" ht="11.25" customHeight="1" x14ac:dyDescent="0.3">
      <c r="A184" s="140" t="s">
        <v>124</v>
      </c>
      <c r="B184" s="140"/>
      <c r="C184" s="140"/>
      <c r="D184" s="140"/>
      <c r="E184" s="140"/>
      <c r="F184" s="140"/>
      <c r="G184" s="140"/>
      <c r="H184" s="140"/>
      <c r="I184" s="140"/>
    </row>
    <row r="185" spans="1:11" ht="15" customHeight="1" x14ac:dyDescent="0.3">
      <c r="A185" s="16">
        <v>1</v>
      </c>
      <c r="B185" s="141" t="s">
        <v>162</v>
      </c>
      <c r="C185" s="141"/>
      <c r="D185" s="141"/>
      <c r="E185" s="141"/>
      <c r="F185" s="141"/>
      <c r="G185" s="141"/>
      <c r="H185" s="22">
        <f>I185/$G$196</f>
        <v>0.11749999999999999</v>
      </c>
      <c r="I185" s="23">
        <f>I156</f>
        <v>555.27295516445315</v>
      </c>
    </row>
    <row r="186" spans="1:11" ht="15" customHeight="1" x14ac:dyDescent="0.3">
      <c r="A186" s="142" t="s">
        <v>163</v>
      </c>
      <c r="B186" s="142"/>
      <c r="C186" s="142"/>
      <c r="D186" s="142"/>
      <c r="E186" s="142"/>
      <c r="F186" s="142"/>
      <c r="G186" s="142"/>
      <c r="H186" s="46">
        <f>H185</f>
        <v>0.11749999999999999</v>
      </c>
      <c r="I186" s="47">
        <f>I156</f>
        <v>555.27295516445315</v>
      </c>
      <c r="K186" s="40"/>
    </row>
    <row r="187" spans="1:11" ht="4.5" customHeight="1" x14ac:dyDescent="0.3"/>
    <row r="188" spans="1:11" ht="11.25" customHeight="1" x14ac:dyDescent="0.3">
      <c r="A188" s="143" t="s">
        <v>184</v>
      </c>
      <c r="B188" s="143"/>
      <c r="C188" s="143"/>
      <c r="D188" s="143"/>
      <c r="E188" s="143"/>
      <c r="F188" s="143"/>
      <c r="G188" s="143"/>
      <c r="H188" s="143"/>
      <c r="I188" s="143"/>
    </row>
    <row r="189" spans="1:11" ht="4.95" customHeight="1" x14ac:dyDescent="0.3">
      <c r="A189" s="203"/>
      <c r="B189" s="203"/>
      <c r="C189" s="203"/>
      <c r="D189" s="203"/>
      <c r="E189" s="203"/>
      <c r="F189" s="203"/>
      <c r="G189" s="203"/>
      <c r="H189" s="203"/>
      <c r="I189" s="203"/>
    </row>
    <row r="190" spans="1:11" ht="22.5" customHeight="1" x14ac:dyDescent="0.3">
      <c r="A190" s="197" t="s">
        <v>200</v>
      </c>
      <c r="B190" s="198"/>
      <c r="C190" s="198"/>
      <c r="D190" s="198"/>
      <c r="E190" s="198"/>
      <c r="F190" s="198"/>
      <c r="G190" s="198"/>
      <c r="H190" s="199"/>
      <c r="I190" s="95">
        <f>I123*H196</f>
        <v>0</v>
      </c>
    </row>
    <row r="191" spans="1:11" ht="4.5" customHeight="1" x14ac:dyDescent="0.3">
      <c r="A191" s="94"/>
      <c r="B191" s="94"/>
      <c r="C191" s="94"/>
      <c r="D191" s="94"/>
      <c r="E191" s="94"/>
      <c r="F191" s="94"/>
      <c r="G191" s="105"/>
      <c r="H191" s="105"/>
      <c r="I191" s="105"/>
    </row>
    <row r="192" spans="1:11" ht="40.5" customHeight="1" x14ac:dyDescent="0.3">
      <c r="A192" s="143" t="s">
        <v>182</v>
      </c>
      <c r="B192" s="143"/>
      <c r="C192" s="143"/>
      <c r="D192" s="143"/>
      <c r="E192" s="143"/>
      <c r="F192" s="197"/>
      <c r="G192" s="200" t="s">
        <v>186</v>
      </c>
      <c r="H192" s="201"/>
      <c r="I192" s="202"/>
    </row>
    <row r="193" spans="1:9" ht="11.25" customHeight="1" x14ac:dyDescent="0.3">
      <c r="A193" s="143"/>
      <c r="B193" s="143"/>
      <c r="C193" s="143"/>
      <c r="D193" s="143"/>
      <c r="E193" s="143"/>
      <c r="F193" s="143"/>
      <c r="G193" s="106"/>
      <c r="H193" s="107"/>
      <c r="I193" s="108">
        <f>((H70+H76+H77+H82+H83+H84)+((H70+H76+H77+H82+H83+H84)*H66))*I46*H196</f>
        <v>741.70423757523929</v>
      </c>
    </row>
    <row r="194" spans="1:9" ht="4.95" customHeight="1" x14ac:dyDescent="0.3">
      <c r="A194" s="203"/>
      <c r="B194" s="203"/>
      <c r="C194" s="203"/>
      <c r="D194" s="203"/>
      <c r="E194" s="203"/>
      <c r="F194" s="203"/>
      <c r="G194" s="203"/>
      <c r="H194" s="203"/>
      <c r="I194" s="203"/>
    </row>
    <row r="195" spans="1:9" ht="35.4" customHeight="1" x14ac:dyDescent="0.3">
      <c r="A195" s="204" t="s">
        <v>183</v>
      </c>
      <c r="B195" s="205"/>
      <c r="C195" s="205"/>
      <c r="D195" s="205"/>
      <c r="E195" s="205"/>
      <c r="F195" s="206"/>
      <c r="G195" s="81" t="s">
        <v>164</v>
      </c>
      <c r="H195" s="81" t="s">
        <v>165</v>
      </c>
      <c r="I195" s="81" t="s">
        <v>166</v>
      </c>
    </row>
    <row r="196" spans="1:9" ht="14.4" customHeight="1" x14ac:dyDescent="0.3">
      <c r="A196" s="207"/>
      <c r="B196" s="208"/>
      <c r="C196" s="208"/>
      <c r="D196" s="208"/>
      <c r="E196" s="208"/>
      <c r="F196" s="209"/>
      <c r="G196" s="89">
        <f>I176+I182+I186</f>
        <v>4725.7272779953464</v>
      </c>
      <c r="H196" s="80">
        <f>IF(D6="12x36",2,1)</f>
        <v>1</v>
      </c>
      <c r="I196" s="90">
        <f>G196*H196</f>
        <v>4725.7272779953464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57:I157"/>
    <mergeCell ref="B158:I158"/>
    <mergeCell ref="A159:I159"/>
    <mergeCell ref="A160:B160"/>
    <mergeCell ref="D160:E160"/>
    <mergeCell ref="H160:I160"/>
    <mergeCell ref="B151:G151"/>
    <mergeCell ref="B152:G152"/>
    <mergeCell ref="B153:G153"/>
    <mergeCell ref="B154:G154"/>
    <mergeCell ref="B155:G155"/>
    <mergeCell ref="A156:G156"/>
    <mergeCell ref="A143:E143"/>
    <mergeCell ref="A144:B144"/>
    <mergeCell ref="A145:B145"/>
    <mergeCell ref="A147:G147"/>
    <mergeCell ref="A149:I149"/>
    <mergeCell ref="B150:G150"/>
    <mergeCell ref="B135:G135"/>
    <mergeCell ref="B136:G136"/>
    <mergeCell ref="A137:G137"/>
    <mergeCell ref="B139:G139"/>
    <mergeCell ref="B140:G140"/>
    <mergeCell ref="A141:G141"/>
    <mergeCell ref="B128:I128"/>
    <mergeCell ref="A130:E130"/>
    <mergeCell ref="A131:B131"/>
    <mergeCell ref="A132:B132"/>
    <mergeCell ref="B133:I133"/>
    <mergeCell ref="B134:G134"/>
    <mergeCell ref="B122:G122"/>
    <mergeCell ref="B123:G123"/>
    <mergeCell ref="B124:G124"/>
    <mergeCell ref="B125:G125"/>
    <mergeCell ref="B126:G126"/>
    <mergeCell ref="A127:G127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ageMargins left="0.51181102362204722" right="0.51181102362204722" top="0.78740157480314965" bottom="0.78740157480314965" header="0.31496062992125984" footer="0.31496062992125984"/>
  <pageSetup paperSize="9" scale="73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96"/>
  <sheetViews>
    <sheetView view="pageBreakPreview" topLeftCell="A11" zoomScaleSheetLayoutView="100" workbookViewId="0">
      <selection activeCell="I141" sqref="I141"/>
    </sheetView>
  </sheetViews>
  <sheetFormatPr defaultColWidth="9.33203125" defaultRowHeight="10.199999999999999" x14ac:dyDescent="0.3"/>
  <cols>
    <col min="1" max="1" width="2.6640625" style="1" customWidth="1"/>
    <col min="2" max="2" width="11.44140625" style="1" customWidth="1"/>
    <col min="3" max="3" width="12.33203125" style="1" customWidth="1"/>
    <col min="4" max="4" width="12.6640625" style="1" customWidth="1"/>
    <col min="5" max="5" width="12.33203125" style="1" customWidth="1"/>
    <col min="6" max="6" width="11.5546875" style="1" customWidth="1"/>
    <col min="7" max="7" width="11.44140625" style="1" customWidth="1"/>
    <col min="8" max="8" width="9.44140625" style="1" customWidth="1"/>
    <col min="9" max="9" width="11.5546875" style="1" customWidth="1"/>
    <col min="10" max="10" width="0.5546875" style="2" customWidth="1"/>
    <col min="11" max="11" width="10" style="1" hidden="1" customWidth="1"/>
    <col min="12" max="12" width="9.33203125" style="1" hidden="1" customWidth="1"/>
    <col min="13" max="15" width="22.44140625" style="1" customWidth="1"/>
    <col min="16" max="16384" width="9.33203125" style="1"/>
  </cols>
  <sheetData>
    <row r="1" spans="1:11" ht="27.75" customHeight="1" x14ac:dyDescent="0.3">
      <c r="A1" s="184" t="s">
        <v>0</v>
      </c>
      <c r="B1" s="184"/>
      <c r="C1" s="184"/>
      <c r="D1" s="184"/>
      <c r="E1" s="184"/>
      <c r="F1" s="184"/>
      <c r="G1" s="184"/>
      <c r="H1" s="184"/>
      <c r="I1" s="184"/>
      <c r="K1" s="4"/>
    </row>
    <row r="2" spans="1:11" ht="22.5" customHeight="1" x14ac:dyDescent="0.3">
      <c r="A2" s="184" t="s">
        <v>1</v>
      </c>
      <c r="B2" s="184"/>
      <c r="C2" s="185" t="s">
        <v>220</v>
      </c>
      <c r="D2" s="185"/>
      <c r="E2" s="186" t="s">
        <v>2</v>
      </c>
      <c r="F2" s="186"/>
      <c r="G2" s="186"/>
      <c r="H2" s="186"/>
      <c r="I2" s="186"/>
    </row>
    <row r="3" spans="1:11" ht="11.25" customHeight="1" x14ac:dyDescent="0.3">
      <c r="A3" s="184" t="s">
        <v>3</v>
      </c>
      <c r="B3" s="184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3"/>
    <row r="5" spans="1:11" ht="18.75" customHeight="1" x14ac:dyDescent="0.3">
      <c r="A5" s="167" t="s">
        <v>5</v>
      </c>
      <c r="B5" s="167"/>
      <c r="C5" s="167"/>
      <c r="D5" s="187" t="s">
        <v>222</v>
      </c>
      <c r="E5" s="187"/>
      <c r="F5" s="187"/>
      <c r="G5" s="188" t="str">
        <f>IF(D6="12x36","Regime de trabalho:","Quantidade de HORAS/MÊS")</f>
        <v>Quantidade de HORAS/MÊS</v>
      </c>
      <c r="H5" s="188"/>
      <c r="I5" s="189">
        <f>IF(D6="12x36",D6,5*D6)</f>
        <v>200</v>
      </c>
    </row>
    <row r="6" spans="1:11" ht="18.75" customHeight="1" x14ac:dyDescent="0.3">
      <c r="A6" s="167" t="str">
        <f>IF(D6="12x36","Regime de trabalho:","Regime de trabalho (horas semanais):")</f>
        <v>Regime de trabalho (horas semanais):</v>
      </c>
      <c r="B6" s="167"/>
      <c r="C6" s="167"/>
      <c r="D6" s="167">
        <v>40</v>
      </c>
      <c r="E6" s="167"/>
      <c r="F6" s="167"/>
      <c r="G6" s="188"/>
      <c r="H6" s="188"/>
      <c r="I6" s="189"/>
    </row>
    <row r="7" spans="1:11" ht="22.5" customHeight="1" x14ac:dyDescent="0.3">
      <c r="A7" s="167" t="s">
        <v>6</v>
      </c>
      <c r="B7" s="167"/>
      <c r="C7" s="167"/>
      <c r="D7" s="212" t="s">
        <v>223</v>
      </c>
      <c r="E7" s="212"/>
      <c r="F7" s="212"/>
      <c r="G7" s="190" t="s">
        <v>7</v>
      </c>
      <c r="H7" s="190"/>
      <c r="I7" s="191" t="s">
        <v>185</v>
      </c>
    </row>
    <row r="8" spans="1:11" ht="22.5" customHeight="1" x14ac:dyDescent="0.3">
      <c r="A8" s="167" t="s">
        <v>8</v>
      </c>
      <c r="B8" s="167"/>
      <c r="C8" s="167"/>
      <c r="D8" s="141" t="s">
        <v>15</v>
      </c>
      <c r="E8" s="141"/>
      <c r="F8" s="141"/>
      <c r="G8" s="190"/>
      <c r="H8" s="190"/>
      <c r="I8" s="191"/>
    </row>
    <row r="9" spans="1:11" ht="24.75" customHeight="1" x14ac:dyDescent="0.3">
      <c r="A9" s="167" t="s">
        <v>9</v>
      </c>
      <c r="B9" s="167"/>
      <c r="C9" s="167"/>
      <c r="D9" s="167" t="s">
        <v>214</v>
      </c>
      <c r="E9" s="167"/>
      <c r="F9" s="167"/>
      <c r="G9" s="190" t="s">
        <v>10</v>
      </c>
      <c r="H9" s="190"/>
      <c r="I9" s="121">
        <v>0.3</v>
      </c>
    </row>
    <row r="10" spans="1:11" ht="32.25" customHeight="1" x14ac:dyDescent="0.3">
      <c r="A10" s="196" t="s">
        <v>178</v>
      </c>
      <c r="B10" s="196"/>
      <c r="C10" s="196"/>
      <c r="D10" s="196"/>
      <c r="E10" s="196"/>
      <c r="F10" s="196"/>
      <c r="G10" s="8" t="s">
        <v>11</v>
      </c>
      <c r="H10" s="9">
        <v>220</v>
      </c>
      <c r="I10" s="123">
        <v>2362.8000000000002</v>
      </c>
    </row>
    <row r="11" spans="1:11" ht="11.25" customHeight="1" x14ac:dyDescent="0.3">
      <c r="A11" s="155" t="s">
        <v>12</v>
      </c>
      <c r="B11" s="155"/>
      <c r="C11" s="155"/>
      <c r="D11" s="155"/>
      <c r="E11" s="155"/>
      <c r="F11" s="155"/>
      <c r="G11" s="9" t="str">
        <f>D9</f>
        <v>Porto Alegre</v>
      </c>
      <c r="H11" s="9" t="s">
        <v>13</v>
      </c>
      <c r="I11" s="12">
        <v>0.05</v>
      </c>
    </row>
    <row r="12" spans="1:11" ht="15" customHeight="1" x14ac:dyDescent="0.3">
      <c r="A12" s="155" t="s">
        <v>14</v>
      </c>
      <c r="B12" s="155"/>
      <c r="C12" s="155"/>
      <c r="D12" s="155"/>
      <c r="E12" s="155"/>
      <c r="F12" s="155"/>
      <c r="G12" s="192" t="s">
        <v>15</v>
      </c>
      <c r="H12" s="9" t="s">
        <v>16</v>
      </c>
      <c r="I12" s="10">
        <v>5.3</v>
      </c>
    </row>
    <row r="13" spans="1:11" x14ac:dyDescent="0.3">
      <c r="A13" s="155"/>
      <c r="B13" s="155"/>
      <c r="C13" s="155"/>
      <c r="D13" s="155"/>
      <c r="E13" s="155"/>
      <c r="F13" s="155"/>
      <c r="G13" s="192"/>
      <c r="H13" s="9" t="s">
        <v>17</v>
      </c>
      <c r="I13" s="13">
        <v>22</v>
      </c>
    </row>
    <row r="14" spans="1:11" x14ac:dyDescent="0.3">
      <c r="A14" s="155"/>
      <c r="B14" s="155"/>
      <c r="C14" s="155"/>
      <c r="D14" s="155"/>
      <c r="E14" s="155"/>
      <c r="F14" s="155"/>
      <c r="G14" s="192"/>
      <c r="H14" s="9" t="s">
        <v>18</v>
      </c>
      <c r="I14" s="122">
        <v>0.06</v>
      </c>
    </row>
    <row r="15" spans="1:11" ht="11.25" customHeight="1" x14ac:dyDescent="0.3">
      <c r="A15" s="155" t="s">
        <v>177</v>
      </c>
      <c r="B15" s="155"/>
      <c r="C15" s="155"/>
      <c r="D15" s="155"/>
      <c r="E15" s="155"/>
      <c r="F15" s="155"/>
      <c r="G15" s="192" t="s">
        <v>15</v>
      </c>
      <c r="H15" s="9" t="s">
        <v>16</v>
      </c>
      <c r="I15" s="123">
        <v>380</v>
      </c>
    </row>
    <row r="16" spans="1:11" ht="11.25" customHeight="1" x14ac:dyDescent="0.3">
      <c r="A16" s="155"/>
      <c r="B16" s="155"/>
      <c r="C16" s="155"/>
      <c r="D16" s="155"/>
      <c r="E16" s="155"/>
      <c r="F16" s="155"/>
      <c r="G16" s="192"/>
      <c r="H16" s="9" t="s">
        <v>17</v>
      </c>
      <c r="I16" s="124">
        <v>1</v>
      </c>
    </row>
    <row r="17" spans="1:9" x14ac:dyDescent="0.3">
      <c r="A17" s="155"/>
      <c r="B17" s="155"/>
      <c r="C17" s="155"/>
      <c r="D17" s="155"/>
      <c r="E17" s="155"/>
      <c r="F17" s="155"/>
      <c r="G17" s="192"/>
      <c r="H17" s="9" t="s">
        <v>18</v>
      </c>
      <c r="I17" s="122">
        <v>0.2</v>
      </c>
    </row>
    <row r="18" spans="1:9" ht="11.25" customHeight="1" x14ac:dyDescent="0.3">
      <c r="A18" s="155" t="s">
        <v>20</v>
      </c>
      <c r="B18" s="155"/>
      <c r="C18" s="155"/>
      <c r="D18" s="155"/>
      <c r="E18" s="155"/>
      <c r="F18" s="155"/>
      <c r="G18" s="192" t="s">
        <v>15</v>
      </c>
      <c r="H18" s="9" t="s">
        <v>16</v>
      </c>
      <c r="I18" s="10">
        <v>0</v>
      </c>
    </row>
    <row r="19" spans="1:9" x14ac:dyDescent="0.3">
      <c r="A19" s="155"/>
      <c r="B19" s="155"/>
      <c r="C19" s="155"/>
      <c r="D19" s="155"/>
      <c r="E19" s="155"/>
      <c r="F19" s="155"/>
      <c r="G19" s="192"/>
      <c r="H19" s="9" t="s">
        <v>17</v>
      </c>
      <c r="I19" s="13">
        <v>0</v>
      </c>
    </row>
    <row r="20" spans="1:9" x14ac:dyDescent="0.3">
      <c r="A20" s="193"/>
      <c r="B20" s="193"/>
      <c r="C20" s="193"/>
      <c r="D20" s="193"/>
      <c r="E20" s="193"/>
      <c r="F20" s="193"/>
      <c r="G20" s="192"/>
      <c r="H20" s="9" t="s">
        <v>18</v>
      </c>
      <c r="I20" s="121">
        <v>0</v>
      </c>
    </row>
    <row r="21" spans="1:9" ht="14.25" customHeight="1" x14ac:dyDescent="0.3">
      <c r="A21" s="154" t="s">
        <v>207</v>
      </c>
      <c r="B21" s="154"/>
      <c r="C21" s="154"/>
      <c r="D21" s="154"/>
      <c r="E21" s="154"/>
      <c r="F21" s="154"/>
      <c r="G21" s="9" t="s">
        <v>15</v>
      </c>
      <c r="H21" s="14" t="s">
        <v>21</v>
      </c>
      <c r="I21" s="125" t="s">
        <v>185</v>
      </c>
    </row>
    <row r="22" spans="1:9" ht="14.25" customHeight="1" x14ac:dyDescent="0.3">
      <c r="A22" s="154" t="s">
        <v>206</v>
      </c>
      <c r="B22" s="154"/>
      <c r="C22" s="154"/>
      <c r="D22" s="154"/>
      <c r="E22" s="154"/>
      <c r="F22" s="154"/>
      <c r="G22" s="9" t="s">
        <v>15</v>
      </c>
      <c r="H22" s="14" t="s">
        <v>21</v>
      </c>
      <c r="I22" s="125" t="s">
        <v>185</v>
      </c>
    </row>
    <row r="23" spans="1:9" ht="14.25" customHeight="1" x14ac:dyDescent="0.3">
      <c r="A23" s="155" t="s">
        <v>179</v>
      </c>
      <c r="B23" s="194"/>
      <c r="C23" s="194"/>
      <c r="D23" s="194"/>
      <c r="E23" s="194"/>
      <c r="F23" s="195"/>
      <c r="G23" s="115" t="s">
        <v>15</v>
      </c>
      <c r="H23" s="14" t="s">
        <v>21</v>
      </c>
      <c r="I23" s="126" t="s">
        <v>185</v>
      </c>
    </row>
    <row r="24" spans="1:9" ht="22.5" customHeight="1" x14ac:dyDescent="0.3">
      <c r="A24" s="172" t="s">
        <v>22</v>
      </c>
      <c r="B24" s="172"/>
      <c r="C24" s="172"/>
      <c r="D24" s="172"/>
      <c r="E24" s="172"/>
      <c r="F24" s="172"/>
      <c r="G24" s="14"/>
      <c r="H24" s="14" t="s">
        <v>23</v>
      </c>
      <c r="I24" s="17" t="s">
        <v>185</v>
      </c>
    </row>
    <row r="25" spans="1:9" ht="34.5" customHeight="1" x14ac:dyDescent="0.3">
      <c r="A25" s="154" t="s">
        <v>24</v>
      </c>
      <c r="B25" s="154"/>
      <c r="C25" s="154"/>
      <c r="D25" s="154"/>
      <c r="E25" s="154"/>
      <c r="F25" s="154"/>
      <c r="G25" s="9"/>
      <c r="H25" s="9" t="s">
        <v>25</v>
      </c>
      <c r="I25" s="10" t="s">
        <v>185</v>
      </c>
    </row>
    <row r="26" spans="1:9" ht="15" customHeight="1" x14ac:dyDescent="0.3">
      <c r="A26" s="154" t="s">
        <v>26</v>
      </c>
      <c r="B26" s="154"/>
      <c r="C26" s="154"/>
      <c r="D26" s="154"/>
      <c r="E26" s="154"/>
      <c r="F26" s="154"/>
      <c r="G26" s="14"/>
      <c r="H26" s="18" t="s">
        <v>27</v>
      </c>
      <c r="I26" s="19" t="s">
        <v>185</v>
      </c>
    </row>
    <row r="27" spans="1:9" ht="15" customHeight="1" x14ac:dyDescent="0.3">
      <c r="A27" s="154"/>
      <c r="B27" s="154"/>
      <c r="C27" s="154"/>
      <c r="D27" s="154"/>
      <c r="E27" s="154"/>
      <c r="F27" s="154"/>
      <c r="G27" s="14"/>
      <c r="H27" s="20" t="s">
        <v>28</v>
      </c>
      <c r="I27" s="121" t="s">
        <v>185</v>
      </c>
    </row>
    <row r="28" spans="1:9" ht="26.25" customHeight="1" x14ac:dyDescent="0.3">
      <c r="A28" s="154" t="s">
        <v>29</v>
      </c>
      <c r="B28" s="154"/>
      <c r="C28" s="154"/>
      <c r="D28" s="154"/>
      <c r="E28" s="154"/>
      <c r="F28" s="154"/>
      <c r="G28" s="14"/>
      <c r="H28" s="9" t="s">
        <v>27</v>
      </c>
      <c r="I28" s="19" t="s">
        <v>185</v>
      </c>
    </row>
    <row r="29" spans="1:9" ht="35.25" customHeight="1" x14ac:dyDescent="0.3">
      <c r="A29" s="154" t="s">
        <v>30</v>
      </c>
      <c r="B29" s="154"/>
      <c r="C29" s="154"/>
      <c r="D29" s="154"/>
      <c r="E29" s="154"/>
      <c r="F29" s="154"/>
      <c r="G29" s="9"/>
      <c r="H29" s="8" t="s">
        <v>23</v>
      </c>
      <c r="I29" s="121">
        <v>0.2</v>
      </c>
    </row>
    <row r="30" spans="1:9" ht="1.2" customHeight="1" x14ac:dyDescent="0.3">
      <c r="A30" s="92"/>
      <c r="B30" s="92"/>
      <c r="C30" s="92"/>
      <c r="D30" s="92"/>
      <c r="E30" s="92"/>
      <c r="F30" s="92"/>
      <c r="G30" s="92"/>
      <c r="H30" s="92"/>
      <c r="I30" s="93" t="s">
        <v>185</v>
      </c>
    </row>
    <row r="31" spans="1:9" ht="1.2" customHeight="1" x14ac:dyDescent="0.3">
      <c r="A31" s="210"/>
      <c r="B31" s="210"/>
      <c r="C31" s="210"/>
      <c r="D31" s="210"/>
      <c r="E31" s="210"/>
      <c r="F31" s="210"/>
      <c r="G31" s="210"/>
      <c r="H31" s="210"/>
      <c r="I31" s="210"/>
    </row>
    <row r="32" spans="1:9" ht="1.2" customHeight="1" x14ac:dyDescent="0.3">
      <c r="A32" s="210"/>
      <c r="B32" s="210"/>
      <c r="C32" s="210"/>
      <c r="D32" s="210"/>
      <c r="E32" s="210"/>
      <c r="F32" s="210"/>
      <c r="G32" s="210"/>
      <c r="H32" s="210"/>
      <c r="I32" s="210"/>
    </row>
    <row r="33" spans="1:10" ht="1.2" customHeight="1" x14ac:dyDescent="0.3">
      <c r="A33" s="210"/>
      <c r="B33" s="210"/>
      <c r="C33" s="210"/>
      <c r="D33" s="210"/>
      <c r="E33" s="210"/>
      <c r="F33" s="210"/>
      <c r="G33" s="210"/>
      <c r="H33" s="210"/>
      <c r="I33" s="210"/>
    </row>
    <row r="34" spans="1:10" ht="1.2" customHeight="1" x14ac:dyDescent="0.3">
      <c r="A34" s="210"/>
      <c r="B34" s="210"/>
      <c r="C34" s="210"/>
      <c r="D34" s="210"/>
      <c r="E34" s="210"/>
      <c r="F34" s="210"/>
      <c r="G34" s="210"/>
      <c r="H34" s="210"/>
      <c r="I34" s="210"/>
    </row>
    <row r="35" spans="1:10" ht="1.2" customHeight="1" x14ac:dyDescent="0.3">
      <c r="A35" s="211"/>
      <c r="B35" s="211"/>
      <c r="C35" s="211"/>
      <c r="D35" s="211"/>
      <c r="E35" s="211"/>
      <c r="F35" s="211"/>
      <c r="G35" s="211"/>
      <c r="H35" s="211"/>
      <c r="I35" s="211"/>
    </row>
    <row r="36" spans="1:10" ht="8.25" customHeight="1" x14ac:dyDescent="0.3">
      <c r="A36" s="140" t="s">
        <v>31</v>
      </c>
      <c r="B36" s="140"/>
      <c r="C36" s="140"/>
      <c r="D36" s="140"/>
      <c r="E36" s="140"/>
      <c r="F36" s="140"/>
      <c r="G36" s="140"/>
      <c r="H36" s="140"/>
      <c r="I36" s="140"/>
    </row>
    <row r="37" spans="1:10" ht="33.75" customHeight="1" x14ac:dyDescent="0.3">
      <c r="A37" s="21" t="s">
        <v>32</v>
      </c>
      <c r="B37" s="162" t="s">
        <v>33</v>
      </c>
      <c r="C37" s="162"/>
      <c r="D37" s="162"/>
      <c r="E37" s="162"/>
      <c r="F37" s="162"/>
      <c r="G37" s="162"/>
      <c r="H37" s="21" t="s">
        <v>34</v>
      </c>
      <c r="I37" s="21" t="s">
        <v>35</v>
      </c>
    </row>
    <row r="38" spans="1:10" ht="15" customHeight="1" x14ac:dyDescent="0.3">
      <c r="A38" s="16">
        <v>1</v>
      </c>
      <c r="B38" s="141" t="s">
        <v>36</v>
      </c>
      <c r="C38" s="141"/>
      <c r="D38" s="141"/>
      <c r="E38" s="141"/>
      <c r="F38" s="141"/>
      <c r="G38" s="141"/>
      <c r="H38" s="22">
        <f t="shared" ref="H38:H45" si="0">I38/$I$46</f>
        <v>0.76923076923076916</v>
      </c>
      <c r="I38" s="23">
        <f>IF(D6="12x36",I10,I10/H10*I5)</f>
        <v>2148</v>
      </c>
    </row>
    <row r="39" spans="1:10" ht="15" customHeight="1" x14ac:dyDescent="0.3">
      <c r="A39" s="16">
        <f t="shared" ref="A39:A45" si="1">A38+1</f>
        <v>2</v>
      </c>
      <c r="B39" s="141" t="s">
        <v>37</v>
      </c>
      <c r="C39" s="141"/>
      <c r="D39" s="141"/>
      <c r="E39" s="141"/>
      <c r="F39" s="141"/>
      <c r="G39" s="141"/>
      <c r="H39" s="22">
        <f t="shared" si="0"/>
        <v>0.23076923076923075</v>
      </c>
      <c r="I39" s="23">
        <f>IF(I9=30%,I38*I9,0)</f>
        <v>644.4</v>
      </c>
    </row>
    <row r="40" spans="1:10" ht="15" customHeight="1" x14ac:dyDescent="0.3">
      <c r="A40" s="16">
        <f t="shared" si="1"/>
        <v>3</v>
      </c>
      <c r="B40" s="141" t="s">
        <v>38</v>
      </c>
      <c r="C40" s="141"/>
      <c r="D40" s="141"/>
      <c r="E40" s="141"/>
      <c r="F40" s="141"/>
      <c r="G40" s="141"/>
      <c r="H40" s="22">
        <f t="shared" si="0"/>
        <v>0</v>
      </c>
      <c r="I40" s="23">
        <f>IF(I7=10%,I25*I7,0)</f>
        <v>0</v>
      </c>
    </row>
    <row r="41" spans="1:10" ht="15" customHeight="1" x14ac:dyDescent="0.3">
      <c r="A41" s="16">
        <f t="shared" si="1"/>
        <v>4</v>
      </c>
      <c r="B41" s="141" t="s">
        <v>39</v>
      </c>
      <c r="C41" s="141"/>
      <c r="D41" s="141"/>
      <c r="E41" s="141"/>
      <c r="F41" s="141"/>
      <c r="G41" s="141"/>
      <c r="H41" s="22">
        <f t="shared" si="0"/>
        <v>0</v>
      </c>
      <c r="I41" s="23">
        <f>IF(I7=20%,I25*I7,0)</f>
        <v>0</v>
      </c>
    </row>
    <row r="42" spans="1:10" ht="15" customHeight="1" x14ac:dyDescent="0.3">
      <c r="A42" s="16">
        <f t="shared" si="1"/>
        <v>5</v>
      </c>
      <c r="B42" s="141" t="s">
        <v>40</v>
      </c>
      <c r="C42" s="141"/>
      <c r="D42" s="141"/>
      <c r="E42" s="141"/>
      <c r="F42" s="141"/>
      <c r="G42" s="141"/>
      <c r="H42" s="22">
        <f t="shared" si="0"/>
        <v>0</v>
      </c>
      <c r="I42" s="23">
        <f>IF(I7=40%,I25*I7,0)</f>
        <v>0</v>
      </c>
    </row>
    <row r="43" spans="1:10" ht="15" customHeight="1" x14ac:dyDescent="0.3">
      <c r="A43" s="16">
        <f t="shared" si="1"/>
        <v>6</v>
      </c>
      <c r="B43" s="141" t="s">
        <v>172</v>
      </c>
      <c r="C43" s="141"/>
      <c r="D43" s="141"/>
      <c r="E43" s="141"/>
      <c r="F43" s="141"/>
      <c r="G43" s="141"/>
      <c r="H43" s="22">
        <f t="shared" si="0"/>
        <v>0</v>
      </c>
      <c r="I43" s="23">
        <f>IF(I24="Não aplicável",0,I38*I24)</f>
        <v>0</v>
      </c>
    </row>
    <row r="44" spans="1:10" ht="15" customHeight="1" x14ac:dyDescent="0.3">
      <c r="A44" s="16">
        <f t="shared" si="1"/>
        <v>7</v>
      </c>
      <c r="B44" s="141" t="s">
        <v>41</v>
      </c>
      <c r="C44" s="141"/>
      <c r="D44" s="141"/>
      <c r="E44" s="141"/>
      <c r="F44" s="141"/>
      <c r="G44" s="141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3">
      <c r="A45" s="16">
        <f t="shared" si="1"/>
        <v>8</v>
      </c>
      <c r="B45" s="141" t="s">
        <v>42</v>
      </c>
      <c r="C45" s="141"/>
      <c r="D45" s="141"/>
      <c r="E45" s="141"/>
      <c r="F45" s="141"/>
      <c r="G45" s="141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3">
      <c r="A46" s="158" t="s">
        <v>43</v>
      </c>
      <c r="B46" s="158"/>
      <c r="C46" s="158"/>
      <c r="D46" s="158"/>
      <c r="E46" s="158"/>
      <c r="F46" s="158"/>
      <c r="G46" s="158"/>
      <c r="H46" s="24">
        <f>SUM(H38:H45)</f>
        <v>0.99999999999999989</v>
      </c>
      <c r="I46" s="25">
        <f>SUM(I38:I45)</f>
        <v>2792.4</v>
      </c>
      <c r="J46" s="26"/>
    </row>
    <row r="47" spans="1:10" s="27" customFormat="1" ht="1.2" customHeight="1" x14ac:dyDescent="0.3">
      <c r="A47" s="180"/>
      <c r="B47" s="180"/>
      <c r="C47" s="180"/>
      <c r="D47" s="180"/>
      <c r="E47" s="180"/>
      <c r="F47" s="180"/>
      <c r="G47" s="180"/>
      <c r="H47" s="180"/>
      <c r="I47" s="180"/>
      <c r="J47" s="26"/>
    </row>
    <row r="48" spans="1:10" s="27" customFormat="1" ht="1.2" customHeight="1" x14ac:dyDescent="0.3">
      <c r="A48" s="181"/>
      <c r="B48" s="181"/>
      <c r="C48" s="181"/>
      <c r="D48" s="181"/>
      <c r="E48" s="181"/>
      <c r="F48" s="181"/>
      <c r="G48" s="181"/>
      <c r="H48" s="181"/>
      <c r="I48" s="181"/>
      <c r="J48" s="26"/>
    </row>
    <row r="49" spans="1:10" s="27" customFormat="1" ht="1.2" customHeight="1" x14ac:dyDescent="0.3">
      <c r="A49" s="181"/>
      <c r="B49" s="181"/>
      <c r="C49" s="181"/>
      <c r="D49" s="181"/>
      <c r="E49" s="181"/>
      <c r="F49" s="181"/>
      <c r="G49" s="181"/>
      <c r="H49" s="181"/>
      <c r="I49" s="181"/>
      <c r="J49" s="26"/>
    </row>
    <row r="50" spans="1:10" s="27" customFormat="1" ht="1.2" customHeight="1" x14ac:dyDescent="0.3">
      <c r="A50" s="181"/>
      <c r="B50" s="181"/>
      <c r="C50" s="181"/>
      <c r="D50" s="181"/>
      <c r="E50" s="181"/>
      <c r="F50" s="181"/>
      <c r="G50" s="181"/>
      <c r="H50" s="181"/>
      <c r="I50" s="181"/>
      <c r="J50" s="26"/>
    </row>
    <row r="51" spans="1:10" s="27" customFormat="1" ht="1.2" customHeight="1" x14ac:dyDescent="0.3">
      <c r="A51" s="181"/>
      <c r="B51" s="181"/>
      <c r="C51" s="181"/>
      <c r="D51" s="181"/>
      <c r="E51" s="181"/>
      <c r="F51" s="181"/>
      <c r="G51" s="181"/>
      <c r="H51" s="181"/>
      <c r="I51" s="181"/>
      <c r="J51" s="26"/>
    </row>
    <row r="52" spans="1:10" s="27" customFormat="1" ht="1.2" customHeight="1" x14ac:dyDescent="0.3">
      <c r="A52" s="181"/>
      <c r="B52" s="181"/>
      <c r="C52" s="181"/>
      <c r="D52" s="181"/>
      <c r="E52" s="181"/>
      <c r="F52" s="181"/>
      <c r="G52" s="181"/>
      <c r="H52" s="181"/>
      <c r="I52" s="181"/>
      <c r="J52" s="26"/>
    </row>
    <row r="53" spans="1:10" s="27" customFormat="1" ht="1.2" customHeight="1" x14ac:dyDescent="0.3">
      <c r="A53" s="181"/>
      <c r="B53" s="181"/>
      <c r="C53" s="181"/>
      <c r="D53" s="181"/>
      <c r="E53" s="181"/>
      <c r="F53" s="181"/>
      <c r="G53" s="181"/>
      <c r="H53" s="181"/>
      <c r="I53" s="181"/>
      <c r="J53" s="26"/>
    </row>
    <row r="54" spans="1:10" s="27" customFormat="1" ht="1.2" customHeight="1" x14ac:dyDescent="0.3">
      <c r="A54" s="181"/>
      <c r="B54" s="181"/>
      <c r="C54" s="181"/>
      <c r="D54" s="181"/>
      <c r="E54" s="181"/>
      <c r="F54" s="181"/>
      <c r="G54" s="181"/>
      <c r="H54" s="181"/>
      <c r="I54" s="181"/>
      <c r="J54" s="26"/>
    </row>
    <row r="55" spans="1:10" s="27" customFormat="1" ht="1.2" customHeight="1" x14ac:dyDescent="0.3">
      <c r="A55" s="181"/>
      <c r="B55" s="181"/>
      <c r="C55" s="181"/>
      <c r="D55" s="181"/>
      <c r="E55" s="181"/>
      <c r="F55" s="181"/>
      <c r="G55" s="181"/>
      <c r="H55" s="181"/>
      <c r="I55" s="181"/>
      <c r="J55" s="26"/>
    </row>
    <row r="56" spans="1:10" ht="1.2" customHeight="1" x14ac:dyDescent="0.3">
      <c r="A56" s="182"/>
      <c r="B56" s="182"/>
      <c r="C56" s="182"/>
      <c r="D56" s="182"/>
      <c r="E56" s="182"/>
      <c r="F56" s="182"/>
      <c r="G56" s="182"/>
      <c r="H56" s="182"/>
      <c r="I56" s="182"/>
    </row>
    <row r="57" spans="1:10" ht="33.75" customHeight="1" x14ac:dyDescent="0.3">
      <c r="A57" s="21" t="s">
        <v>44</v>
      </c>
      <c r="B57" s="162" t="s">
        <v>45</v>
      </c>
      <c r="C57" s="162"/>
      <c r="D57" s="162"/>
      <c r="E57" s="162"/>
      <c r="F57" s="162"/>
      <c r="G57" s="162"/>
      <c r="H57" s="21" t="s">
        <v>34</v>
      </c>
      <c r="I57" s="21" t="s">
        <v>35</v>
      </c>
    </row>
    <row r="58" spans="1:10" ht="15" customHeight="1" x14ac:dyDescent="0.3">
      <c r="A58" s="16">
        <v>1</v>
      </c>
      <c r="B58" s="141" t="s">
        <v>46</v>
      </c>
      <c r="C58" s="141"/>
      <c r="D58" s="141"/>
      <c r="E58" s="141"/>
      <c r="F58" s="141"/>
      <c r="G58" s="141"/>
      <c r="H58" s="22">
        <v>0.2</v>
      </c>
      <c r="I58" s="23">
        <f t="shared" ref="I58:I65" si="2">$I$46*H58</f>
        <v>558.48</v>
      </c>
    </row>
    <row r="59" spans="1:10" ht="15" customHeight="1" x14ac:dyDescent="0.3">
      <c r="A59" s="16">
        <v>2</v>
      </c>
      <c r="B59" s="141" t="s">
        <v>47</v>
      </c>
      <c r="C59" s="141"/>
      <c r="D59" s="141"/>
      <c r="E59" s="141"/>
      <c r="F59" s="141"/>
      <c r="G59" s="141"/>
      <c r="H59" s="22">
        <v>1.4999999999999999E-2</v>
      </c>
      <c r="I59" s="23">
        <f t="shared" si="2"/>
        <v>41.886000000000003</v>
      </c>
    </row>
    <row r="60" spans="1:10" ht="15" customHeight="1" x14ac:dyDescent="0.3">
      <c r="A60" s="16">
        <v>3</v>
      </c>
      <c r="B60" s="141" t="s">
        <v>48</v>
      </c>
      <c r="C60" s="141"/>
      <c r="D60" s="141"/>
      <c r="E60" s="141"/>
      <c r="F60" s="141"/>
      <c r="G60" s="141"/>
      <c r="H60" s="22">
        <v>0.01</v>
      </c>
      <c r="I60" s="23">
        <f t="shared" si="2"/>
        <v>27.924000000000003</v>
      </c>
    </row>
    <row r="61" spans="1:10" ht="15" customHeight="1" x14ac:dyDescent="0.3">
      <c r="A61" s="16">
        <v>4</v>
      </c>
      <c r="B61" s="141" t="s">
        <v>49</v>
      </c>
      <c r="C61" s="141"/>
      <c r="D61" s="141"/>
      <c r="E61" s="141"/>
      <c r="F61" s="141"/>
      <c r="G61" s="141"/>
      <c r="H61" s="22">
        <v>2E-3</v>
      </c>
      <c r="I61" s="23">
        <f t="shared" si="2"/>
        <v>5.5848000000000004</v>
      </c>
    </row>
    <row r="62" spans="1:10" ht="15" customHeight="1" x14ac:dyDescent="0.3">
      <c r="A62" s="16">
        <v>5</v>
      </c>
      <c r="B62" s="141" t="s">
        <v>50</v>
      </c>
      <c r="C62" s="141"/>
      <c r="D62" s="141"/>
      <c r="E62" s="141"/>
      <c r="F62" s="141"/>
      <c r="G62" s="141"/>
      <c r="H62" s="22">
        <v>2.5000000000000001E-2</v>
      </c>
      <c r="I62" s="23">
        <f t="shared" si="2"/>
        <v>69.81</v>
      </c>
    </row>
    <row r="63" spans="1:10" ht="15" customHeight="1" x14ac:dyDescent="0.3">
      <c r="A63" s="16">
        <v>6</v>
      </c>
      <c r="B63" s="141" t="s">
        <v>51</v>
      </c>
      <c r="C63" s="141"/>
      <c r="D63" s="141"/>
      <c r="E63" s="141"/>
      <c r="F63" s="141"/>
      <c r="G63" s="141"/>
      <c r="H63" s="22">
        <v>0.08</v>
      </c>
      <c r="I63" s="23">
        <f t="shared" si="2"/>
        <v>223.39200000000002</v>
      </c>
    </row>
    <row r="64" spans="1:10" ht="15" customHeight="1" x14ac:dyDescent="0.3">
      <c r="A64" s="16">
        <v>7</v>
      </c>
      <c r="B64" s="141" t="s">
        <v>52</v>
      </c>
      <c r="C64" s="141"/>
      <c r="D64" s="141"/>
      <c r="E64" s="141"/>
      <c r="F64" s="141"/>
      <c r="G64" s="141"/>
      <c r="H64" s="22">
        <v>0.03</v>
      </c>
      <c r="I64" s="23">
        <f t="shared" si="2"/>
        <v>83.772000000000006</v>
      </c>
    </row>
    <row r="65" spans="1:10" ht="15" customHeight="1" x14ac:dyDescent="0.3">
      <c r="A65" s="16">
        <v>8</v>
      </c>
      <c r="B65" s="141" t="s">
        <v>53</v>
      </c>
      <c r="C65" s="141"/>
      <c r="D65" s="141"/>
      <c r="E65" s="141"/>
      <c r="F65" s="141"/>
      <c r="G65" s="141"/>
      <c r="H65" s="22">
        <v>6.0000000000000001E-3</v>
      </c>
      <c r="I65" s="23">
        <f t="shared" si="2"/>
        <v>16.7544</v>
      </c>
    </row>
    <row r="66" spans="1:10" s="27" customFormat="1" ht="15" customHeight="1" x14ac:dyDescent="0.3">
      <c r="A66" s="158" t="s">
        <v>54</v>
      </c>
      <c r="B66" s="158"/>
      <c r="C66" s="158"/>
      <c r="D66" s="158"/>
      <c r="E66" s="158"/>
      <c r="F66" s="158"/>
      <c r="G66" s="158"/>
      <c r="H66" s="24">
        <f>SUM(H58:H65)</f>
        <v>0.3680000000000001</v>
      </c>
      <c r="I66" s="25">
        <f>SUM(I58:I65)</f>
        <v>1027.6032</v>
      </c>
      <c r="J66" s="26"/>
    </row>
    <row r="67" spans="1:10" ht="15" customHeight="1" x14ac:dyDescent="0.3">
      <c r="A67" s="173" t="s">
        <v>55</v>
      </c>
      <c r="B67" s="173"/>
      <c r="C67" s="173"/>
      <c r="D67" s="173"/>
      <c r="E67" s="173"/>
      <c r="F67" s="173"/>
      <c r="G67" s="173"/>
      <c r="H67" s="173"/>
      <c r="I67" s="173"/>
    </row>
    <row r="68" spans="1:10" ht="30.75" customHeight="1" x14ac:dyDescent="0.3">
      <c r="A68" s="183" t="s">
        <v>56</v>
      </c>
      <c r="B68" s="183"/>
      <c r="C68" s="183"/>
      <c r="D68" s="183"/>
      <c r="E68" s="183"/>
      <c r="F68" s="183"/>
      <c r="G68" s="183"/>
      <c r="H68" s="183"/>
      <c r="I68" s="183"/>
    </row>
    <row r="69" spans="1:10" ht="33.75" customHeight="1" x14ac:dyDescent="0.3">
      <c r="A69" s="21" t="s">
        <v>57</v>
      </c>
      <c r="B69" s="162" t="s">
        <v>58</v>
      </c>
      <c r="C69" s="162"/>
      <c r="D69" s="162"/>
      <c r="E69" s="162"/>
      <c r="F69" s="162"/>
      <c r="G69" s="162"/>
      <c r="H69" s="21" t="s">
        <v>34</v>
      </c>
      <c r="I69" s="21" t="s">
        <v>35</v>
      </c>
    </row>
    <row r="70" spans="1:10" ht="15" customHeight="1" x14ac:dyDescent="0.3">
      <c r="A70" s="16">
        <v>1</v>
      </c>
      <c r="B70" s="141" t="s">
        <v>59</v>
      </c>
      <c r="C70" s="141"/>
      <c r="D70" s="141"/>
      <c r="E70" s="141"/>
      <c r="F70" s="141"/>
      <c r="G70" s="141"/>
      <c r="H70" s="22">
        <v>0.119314</v>
      </c>
      <c r="I70" s="23">
        <f t="shared" ref="I70:I77" si="3">$I$46*H70</f>
        <v>333.17241360000003</v>
      </c>
    </row>
    <row r="71" spans="1:10" ht="15" customHeight="1" x14ac:dyDescent="0.3">
      <c r="A71" s="16">
        <v>2</v>
      </c>
      <c r="B71" s="141" t="s">
        <v>60</v>
      </c>
      <c r="C71" s="141"/>
      <c r="D71" s="141"/>
      <c r="E71" s="141"/>
      <c r="F71" s="141"/>
      <c r="G71" s="141"/>
      <c r="H71" s="22">
        <v>2.0479000000000001E-2</v>
      </c>
      <c r="I71" s="23">
        <f t="shared" si="3"/>
        <v>57.185559600000005</v>
      </c>
    </row>
    <row r="72" spans="1:10" ht="15" customHeight="1" x14ac:dyDescent="0.3">
      <c r="A72" s="16">
        <v>3</v>
      </c>
      <c r="B72" s="141" t="s">
        <v>191</v>
      </c>
      <c r="C72" s="141"/>
      <c r="D72" s="141"/>
      <c r="E72" s="141"/>
      <c r="F72" s="141"/>
      <c r="G72" s="141"/>
      <c r="H72" s="22">
        <v>1.2123E-2</v>
      </c>
      <c r="I72" s="23">
        <f t="shared" si="3"/>
        <v>33.852265199999998</v>
      </c>
    </row>
    <row r="73" spans="1:10" ht="15" customHeight="1" x14ac:dyDescent="0.3">
      <c r="A73" s="16">
        <v>4</v>
      </c>
      <c r="B73" s="141" t="s">
        <v>61</v>
      </c>
      <c r="C73" s="141"/>
      <c r="D73" s="141"/>
      <c r="E73" s="141"/>
      <c r="F73" s="141"/>
      <c r="G73" s="141"/>
      <c r="H73" s="22">
        <v>1.1436E-2</v>
      </c>
      <c r="I73" s="23">
        <f t="shared" si="3"/>
        <v>31.933886400000002</v>
      </c>
    </row>
    <row r="74" spans="1:10" ht="15" customHeight="1" x14ac:dyDescent="0.3">
      <c r="A74" s="16">
        <v>5</v>
      </c>
      <c r="B74" s="141" t="s">
        <v>62</v>
      </c>
      <c r="C74" s="141"/>
      <c r="D74" s="141"/>
      <c r="E74" s="141"/>
      <c r="F74" s="141"/>
      <c r="G74" s="141"/>
      <c r="H74" s="22">
        <v>1.74E-4</v>
      </c>
      <c r="I74" s="23">
        <f t="shared" si="3"/>
        <v>0.48587760000000002</v>
      </c>
    </row>
    <row r="75" spans="1:10" ht="15" customHeight="1" x14ac:dyDescent="0.3">
      <c r="A75" s="16">
        <v>6</v>
      </c>
      <c r="B75" s="141" t="s">
        <v>63</v>
      </c>
      <c r="C75" s="141"/>
      <c r="D75" s="141"/>
      <c r="E75" s="141"/>
      <c r="F75" s="141"/>
      <c r="G75" s="141"/>
      <c r="H75" s="22">
        <v>4.4200000000000001E-4</v>
      </c>
      <c r="I75" s="23">
        <f t="shared" si="3"/>
        <v>1.2342408</v>
      </c>
    </row>
    <row r="76" spans="1:10" ht="15" customHeight="1" x14ac:dyDescent="0.3">
      <c r="A76" s="16">
        <v>7</v>
      </c>
      <c r="B76" s="141" t="s">
        <v>64</v>
      </c>
      <c r="C76" s="141"/>
      <c r="D76" s="141"/>
      <c r="E76" s="141"/>
      <c r="F76" s="141"/>
      <c r="G76" s="141"/>
      <c r="H76" s="22">
        <v>1.85E-4</v>
      </c>
      <c r="I76" s="23">
        <f t="shared" si="3"/>
        <v>0.516594</v>
      </c>
    </row>
    <row r="77" spans="1:10" ht="15" customHeight="1" x14ac:dyDescent="0.3">
      <c r="A77" s="16">
        <v>8</v>
      </c>
      <c r="B77" s="141" t="s">
        <v>65</v>
      </c>
      <c r="C77" s="141"/>
      <c r="D77" s="141"/>
      <c r="E77" s="141"/>
      <c r="F77" s="141"/>
      <c r="G77" s="141"/>
      <c r="H77" s="22">
        <v>9.0789999999999996E-2</v>
      </c>
      <c r="I77" s="23">
        <f t="shared" si="3"/>
        <v>253.521996</v>
      </c>
    </row>
    <row r="78" spans="1:10" s="27" customFormat="1" ht="15" customHeight="1" x14ac:dyDescent="0.3">
      <c r="A78" s="158" t="s">
        <v>66</v>
      </c>
      <c r="B78" s="158"/>
      <c r="C78" s="158"/>
      <c r="D78" s="158"/>
      <c r="E78" s="158"/>
      <c r="F78" s="158"/>
      <c r="G78" s="158"/>
      <c r="H78" s="24">
        <f>SUM(H70:H77)</f>
        <v>0.25494299999999998</v>
      </c>
      <c r="I78" s="25">
        <f>SUM(I70:I77)</f>
        <v>711.90283320000003</v>
      </c>
      <c r="J78" s="26"/>
    </row>
    <row r="79" spans="1:10" ht="11.25" customHeight="1" x14ac:dyDescent="0.3">
      <c r="A79" s="28" t="s">
        <v>67</v>
      </c>
      <c r="B79" s="159" t="s">
        <v>68</v>
      </c>
      <c r="C79" s="159"/>
      <c r="D79" s="159"/>
      <c r="E79" s="159"/>
      <c r="F79" s="159"/>
      <c r="G79" s="159"/>
      <c r="H79" s="159"/>
      <c r="I79" s="159"/>
    </row>
    <row r="80" spans="1:10" ht="15" customHeight="1" x14ac:dyDescent="0.3">
      <c r="A80" s="28" t="s">
        <v>69</v>
      </c>
      <c r="B80" s="179" t="s">
        <v>70</v>
      </c>
      <c r="C80" s="179"/>
      <c r="D80" s="179"/>
      <c r="E80" s="179"/>
      <c r="F80" s="179"/>
      <c r="G80" s="179"/>
      <c r="H80" s="179"/>
      <c r="I80" s="179"/>
    </row>
    <row r="81" spans="1:11" ht="33.75" customHeight="1" x14ac:dyDescent="0.3">
      <c r="A81" s="21" t="s">
        <v>71</v>
      </c>
      <c r="B81" s="162" t="s">
        <v>72</v>
      </c>
      <c r="C81" s="162"/>
      <c r="D81" s="162"/>
      <c r="E81" s="162"/>
      <c r="F81" s="162"/>
      <c r="G81" s="162"/>
      <c r="H81" s="21" t="s">
        <v>34</v>
      </c>
      <c r="I81" s="21" t="s">
        <v>35</v>
      </c>
    </row>
    <row r="82" spans="1:11" ht="15" customHeight="1" x14ac:dyDescent="0.3">
      <c r="A82" s="16">
        <v>1</v>
      </c>
      <c r="B82" s="141" t="s">
        <v>73</v>
      </c>
      <c r="C82" s="141"/>
      <c r="D82" s="141"/>
      <c r="E82" s="141"/>
      <c r="F82" s="141"/>
      <c r="G82" s="141"/>
      <c r="H82" s="22">
        <v>4.8321000000000003E-2</v>
      </c>
      <c r="I82" s="23">
        <f>$I$46*H82</f>
        <v>134.93156040000002</v>
      </c>
    </row>
    <row r="83" spans="1:11" ht="15" customHeight="1" x14ac:dyDescent="0.3">
      <c r="A83" s="16">
        <v>2</v>
      </c>
      <c r="B83" s="141" t="s">
        <v>74</v>
      </c>
      <c r="C83" s="141"/>
      <c r="D83" s="141"/>
      <c r="E83" s="141"/>
      <c r="F83" s="141"/>
      <c r="G83" s="141"/>
      <c r="H83" s="22">
        <v>3.5109999999999998E-3</v>
      </c>
      <c r="I83" s="23">
        <f>$I$46*H83</f>
        <v>9.8041163999999998</v>
      </c>
    </row>
    <row r="84" spans="1:11" ht="15" customHeight="1" x14ac:dyDescent="0.3">
      <c r="A84" s="16">
        <v>3</v>
      </c>
      <c r="B84" s="141" t="s">
        <v>75</v>
      </c>
      <c r="C84" s="141"/>
      <c r="D84" s="141"/>
      <c r="E84" s="141"/>
      <c r="F84" s="141"/>
      <c r="G84" s="141"/>
      <c r="H84" s="22">
        <v>1.9328000000000001E-2</v>
      </c>
      <c r="I84" s="23">
        <f>$I$46*H84</f>
        <v>53.971507200000005</v>
      </c>
    </row>
    <row r="85" spans="1:11" s="27" customFormat="1" ht="15" customHeight="1" x14ac:dyDescent="0.3">
      <c r="A85" s="158" t="s">
        <v>76</v>
      </c>
      <c r="B85" s="158"/>
      <c r="C85" s="158"/>
      <c r="D85" s="158"/>
      <c r="E85" s="158"/>
      <c r="F85" s="158"/>
      <c r="G85" s="158"/>
      <c r="H85" s="24">
        <f>SUM(H82:H84)</f>
        <v>7.1160000000000001E-2</v>
      </c>
      <c r="I85" s="25">
        <f>SUM(I82:I84)</f>
        <v>198.70718400000004</v>
      </c>
      <c r="J85" s="26"/>
    </row>
    <row r="86" spans="1:11" ht="4.5" customHeight="1" x14ac:dyDescent="0.3"/>
    <row r="87" spans="1:11" ht="33.75" customHeight="1" x14ac:dyDescent="0.3">
      <c r="A87" s="21" t="s">
        <v>77</v>
      </c>
      <c r="B87" s="162" t="s">
        <v>78</v>
      </c>
      <c r="C87" s="162"/>
      <c r="D87" s="162"/>
      <c r="E87" s="162"/>
      <c r="F87" s="162"/>
      <c r="G87" s="162"/>
      <c r="H87" s="21" t="s">
        <v>34</v>
      </c>
      <c r="I87" s="21" t="s">
        <v>35</v>
      </c>
    </row>
    <row r="88" spans="1:11" ht="15" customHeight="1" x14ac:dyDescent="0.3">
      <c r="A88" s="16">
        <v>1</v>
      </c>
      <c r="B88" s="141" t="s">
        <v>79</v>
      </c>
      <c r="C88" s="141"/>
      <c r="D88" s="141"/>
      <c r="E88" s="141"/>
      <c r="F88" s="141"/>
      <c r="G88" s="141"/>
      <c r="H88" s="22">
        <f>(H66*H78)</f>
        <v>9.3819024000000015E-2</v>
      </c>
      <c r="I88" s="23">
        <f>$I$46*H88</f>
        <v>261.98024261760003</v>
      </c>
    </row>
    <row r="89" spans="1:11" s="27" customFormat="1" ht="15" customHeight="1" x14ac:dyDescent="0.3">
      <c r="A89" s="158" t="s">
        <v>80</v>
      </c>
      <c r="B89" s="158"/>
      <c r="C89" s="158"/>
      <c r="D89" s="158"/>
      <c r="E89" s="158"/>
      <c r="F89" s="158"/>
      <c r="G89" s="158"/>
      <c r="H89" s="24">
        <f>SUM(H88:H88)</f>
        <v>9.3819024000000015E-2</v>
      </c>
      <c r="I89" s="25">
        <f>I88</f>
        <v>261.98024261760003</v>
      </c>
      <c r="J89" s="26"/>
      <c r="K89" s="29"/>
    </row>
    <row r="90" spans="1:11" ht="4.5" customHeight="1" x14ac:dyDescent="0.3">
      <c r="J90" s="30"/>
    </row>
    <row r="91" spans="1:11" s="27" customFormat="1" ht="12" customHeight="1" x14ac:dyDescent="0.3">
      <c r="A91" s="178" t="s">
        <v>180</v>
      </c>
      <c r="B91" s="178"/>
      <c r="C91" s="178"/>
      <c r="D91" s="178"/>
      <c r="E91" s="178"/>
      <c r="F91" s="178"/>
      <c r="G91" s="178"/>
      <c r="H91" s="31">
        <f>H66+H78+H85+H89</f>
        <v>0.787922024</v>
      </c>
      <c r="I91" s="32">
        <f>I66+I78+I85+I89</f>
        <v>2200.1934598176003</v>
      </c>
      <c r="J91" s="26"/>
    </row>
    <row r="92" spans="1:11" ht="4.5" customHeight="1" x14ac:dyDescent="0.3"/>
    <row r="93" spans="1:11" ht="33.75" customHeight="1" x14ac:dyDescent="0.3">
      <c r="A93" s="21" t="s">
        <v>81</v>
      </c>
      <c r="B93" s="162" t="s">
        <v>82</v>
      </c>
      <c r="C93" s="162"/>
      <c r="D93" s="162"/>
      <c r="E93" s="162"/>
      <c r="F93" s="162"/>
      <c r="G93" s="162"/>
      <c r="H93" s="21" t="s">
        <v>34</v>
      </c>
      <c r="I93" s="21" t="s">
        <v>35</v>
      </c>
    </row>
    <row r="94" spans="1:11" ht="15" customHeight="1" x14ac:dyDescent="0.3">
      <c r="A94" s="16">
        <v>1</v>
      </c>
      <c r="B94" s="141" t="s">
        <v>19</v>
      </c>
      <c r="C94" s="141"/>
      <c r="D94" s="141"/>
      <c r="E94" s="141"/>
      <c r="F94" s="141"/>
      <c r="G94" s="141"/>
      <c r="H94" s="22">
        <f t="shared" ref="H94:H101" si="4">I94/$I$46</f>
        <v>0.10886692450938261</v>
      </c>
      <c r="I94" s="23">
        <f>I114</f>
        <v>304</v>
      </c>
    </row>
    <row r="95" spans="1:11" ht="15" customHeight="1" x14ac:dyDescent="0.3">
      <c r="A95" s="16">
        <f>A94+1</f>
        <v>2</v>
      </c>
      <c r="B95" s="141" t="s">
        <v>20</v>
      </c>
      <c r="C95" s="141"/>
      <c r="D95" s="141"/>
      <c r="E95" s="141"/>
      <c r="F95" s="141"/>
      <c r="G95" s="141"/>
      <c r="H95" s="22">
        <f t="shared" si="4"/>
        <v>0</v>
      </c>
      <c r="I95" s="23">
        <f>I110</f>
        <v>0</v>
      </c>
    </row>
    <row r="96" spans="1:11" ht="15" customHeight="1" x14ac:dyDescent="0.3">
      <c r="A96" s="16">
        <f t="shared" ref="A96:A98" si="5">A95+1</f>
        <v>3</v>
      </c>
      <c r="B96" s="175" t="s">
        <v>174</v>
      </c>
      <c r="C96" s="176"/>
      <c r="D96" s="176"/>
      <c r="E96" s="176"/>
      <c r="F96" s="176"/>
      <c r="G96" s="177"/>
      <c r="H96" s="22">
        <f t="shared" si="4"/>
        <v>0</v>
      </c>
      <c r="I96" s="23">
        <v>0</v>
      </c>
    </row>
    <row r="97" spans="1:10" ht="15" customHeight="1" x14ac:dyDescent="0.3">
      <c r="A97" s="16">
        <f t="shared" si="5"/>
        <v>4</v>
      </c>
      <c r="B97" s="141" t="s">
        <v>83</v>
      </c>
      <c r="C97" s="141"/>
      <c r="D97" s="141"/>
      <c r="E97" s="141"/>
      <c r="F97" s="141"/>
      <c r="G97" s="141"/>
      <c r="H97" s="22">
        <f t="shared" si="4"/>
        <v>3.7358544621114452E-2</v>
      </c>
      <c r="I97" s="23">
        <f>I106</f>
        <v>104.32</v>
      </c>
    </row>
    <row r="98" spans="1:10" ht="15" customHeight="1" x14ac:dyDescent="0.3">
      <c r="A98" s="16">
        <f t="shared" si="5"/>
        <v>5</v>
      </c>
      <c r="B98" s="141" t="s">
        <v>84</v>
      </c>
      <c r="C98" s="141"/>
      <c r="D98" s="141"/>
      <c r="E98" s="141"/>
      <c r="F98" s="141"/>
      <c r="G98" s="141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3">
      <c r="A99" s="16">
        <v>6</v>
      </c>
      <c r="B99" s="141" t="s">
        <v>205</v>
      </c>
      <c r="C99" s="141"/>
      <c r="D99" s="141"/>
      <c r="E99" s="141"/>
      <c r="F99" s="141"/>
      <c r="G99" s="141"/>
      <c r="H99" s="22">
        <f>I99/$I$46</f>
        <v>0</v>
      </c>
      <c r="I99" s="23">
        <f>IF(I21="Não aplicável",0,I21)</f>
        <v>0</v>
      </c>
    </row>
    <row r="100" spans="1:10" ht="15" customHeight="1" x14ac:dyDescent="0.3">
      <c r="A100" s="16">
        <v>7</v>
      </c>
      <c r="B100" s="141" t="s">
        <v>206</v>
      </c>
      <c r="C100" s="141"/>
      <c r="D100" s="141"/>
      <c r="E100" s="141"/>
      <c r="F100" s="141"/>
      <c r="G100" s="141"/>
      <c r="H100" s="22">
        <f>I100/$I$46</f>
        <v>0</v>
      </c>
      <c r="I100" s="23">
        <f>IF(I22="Não aplicável",0,I22)</f>
        <v>0</v>
      </c>
    </row>
    <row r="101" spans="1:10" ht="15" customHeight="1" x14ac:dyDescent="0.3">
      <c r="A101" s="16">
        <v>8</v>
      </c>
      <c r="B101" s="141" t="s">
        <v>85</v>
      </c>
      <c r="C101" s="141"/>
      <c r="D101" s="141"/>
      <c r="E101" s="141"/>
      <c r="F101" s="141"/>
      <c r="G101" s="141"/>
      <c r="H101" s="22">
        <f t="shared" si="4"/>
        <v>0</v>
      </c>
      <c r="I101" s="23">
        <f>IF(I23="Não aplicável",0,I23)</f>
        <v>0</v>
      </c>
    </row>
    <row r="102" spans="1:10" ht="15" customHeight="1" x14ac:dyDescent="0.3">
      <c r="A102" s="158" t="s">
        <v>86</v>
      </c>
      <c r="B102" s="158"/>
      <c r="C102" s="158"/>
      <c r="D102" s="158"/>
      <c r="E102" s="158"/>
      <c r="F102" s="158"/>
      <c r="G102" s="158"/>
      <c r="H102" s="24">
        <f>SUM(H94:H101)</f>
        <v>0.14622546913049705</v>
      </c>
      <c r="I102" s="25">
        <f>SUM(I94:I101)</f>
        <v>408.32</v>
      </c>
      <c r="J102" s="33"/>
    </row>
    <row r="103" spans="1:10" ht="18" customHeight="1" x14ac:dyDescent="0.3">
      <c r="A103" s="28" t="s">
        <v>87</v>
      </c>
      <c r="B103" s="173" t="s">
        <v>88</v>
      </c>
      <c r="C103" s="173"/>
      <c r="D103" s="173"/>
      <c r="E103" s="173"/>
      <c r="F103" s="173"/>
      <c r="G103" s="173"/>
      <c r="H103" s="34"/>
      <c r="I103" s="35"/>
    </row>
    <row r="104" spans="1:10" ht="15" customHeight="1" x14ac:dyDescent="0.3">
      <c r="A104" s="153" t="s">
        <v>89</v>
      </c>
      <c r="B104" s="153"/>
      <c r="C104" s="153"/>
      <c r="D104" s="153"/>
      <c r="E104" s="153"/>
      <c r="F104" s="153"/>
      <c r="G104" s="153"/>
      <c r="H104" s="153"/>
      <c r="I104" s="153"/>
    </row>
    <row r="105" spans="1:10" ht="24" customHeight="1" x14ac:dyDescent="0.3">
      <c r="A105" s="154" t="s">
        <v>90</v>
      </c>
      <c r="B105" s="154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3">
      <c r="A106" s="174">
        <f>IF(I12="Não aplicável",0,I12)</f>
        <v>5.3</v>
      </c>
      <c r="B106" s="174"/>
      <c r="C106" s="16">
        <f>IF(I13="Não aplicável",0,I13)</f>
        <v>22</v>
      </c>
      <c r="D106" s="16">
        <v>2</v>
      </c>
      <c r="E106" s="36">
        <f>A106*C106*D106</f>
        <v>233.2</v>
      </c>
      <c r="F106" s="36">
        <f>I38</f>
        <v>2148</v>
      </c>
      <c r="G106" s="37">
        <f>IF(I14="Não aplicável",0,I14)</f>
        <v>0.06</v>
      </c>
      <c r="H106" s="36">
        <f>F106*G106</f>
        <v>128.88</v>
      </c>
      <c r="I106" s="23">
        <f>IF((E106-H106)&gt;0,E106-H106,0)</f>
        <v>104.32</v>
      </c>
    </row>
    <row r="107" spans="1:10" ht="3.75" customHeight="1" x14ac:dyDescent="0.3">
      <c r="A107" s="38"/>
      <c r="E107" s="33"/>
      <c r="F107" s="33"/>
      <c r="G107" s="39"/>
      <c r="H107" s="33"/>
      <c r="I107" s="40"/>
    </row>
    <row r="108" spans="1:10" ht="15" customHeight="1" x14ac:dyDescent="0.3">
      <c r="A108" s="153" t="s">
        <v>98</v>
      </c>
      <c r="B108" s="153"/>
      <c r="C108" s="153"/>
      <c r="D108" s="153"/>
      <c r="E108" s="153"/>
      <c r="F108" s="153"/>
      <c r="G108" s="153"/>
      <c r="H108" s="153"/>
      <c r="I108" s="153"/>
    </row>
    <row r="109" spans="1:10" ht="23.25" customHeight="1" x14ac:dyDescent="0.3">
      <c r="A109" s="154" t="s">
        <v>90</v>
      </c>
      <c r="B109" s="154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3">
      <c r="A110" s="166">
        <f>IF(I18="Não aplicável",0,I18)</f>
        <v>0</v>
      </c>
      <c r="B110" s="166"/>
      <c r="C110" s="41">
        <f>IF(I19="Não aplicável",0,I19)</f>
        <v>0</v>
      </c>
      <c r="D110" s="16">
        <v>1</v>
      </c>
      <c r="E110" s="36">
        <f>A110*C110*D110</f>
        <v>0</v>
      </c>
      <c r="F110" s="36">
        <f>E110</f>
        <v>0</v>
      </c>
      <c r="G110" s="42">
        <f>IF(I20="Não aplicável",0,I20)</f>
        <v>0</v>
      </c>
      <c r="H110" s="36">
        <f>F110*G110</f>
        <v>0</v>
      </c>
      <c r="I110" s="23">
        <f>E110-H110</f>
        <v>0</v>
      </c>
    </row>
    <row r="111" spans="1:10" ht="4.5" customHeight="1" x14ac:dyDescent="0.3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3">
      <c r="A112" s="168" t="s">
        <v>173</v>
      </c>
      <c r="B112" s="169"/>
      <c r="C112" s="169"/>
      <c r="D112" s="169"/>
      <c r="E112" s="169"/>
      <c r="F112" s="170" t="str">
        <f>A15</f>
        <v xml:space="preserve">Auxílio Alimentação </v>
      </c>
      <c r="G112" s="170"/>
      <c r="H112" s="170"/>
      <c r="I112" s="171"/>
    </row>
    <row r="113" spans="1:12" ht="23.25" customHeight="1" x14ac:dyDescent="0.3">
      <c r="A113" s="172" t="s">
        <v>90</v>
      </c>
      <c r="B113" s="172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3">
      <c r="A114" s="166">
        <f>IF(I15="Não aplicável",0,I15)</f>
        <v>380</v>
      </c>
      <c r="B114" s="166"/>
      <c r="C114" s="41">
        <f>IF(I16="Não aplicável",0,I16)</f>
        <v>1</v>
      </c>
      <c r="D114" s="16">
        <v>1</v>
      </c>
      <c r="E114" s="36">
        <f>A114*C114*D114</f>
        <v>380</v>
      </c>
      <c r="F114" s="36">
        <f>E114</f>
        <v>380</v>
      </c>
      <c r="G114" s="42">
        <f>IF(I17="Não aplicável",0,I17)</f>
        <v>0.2</v>
      </c>
      <c r="H114" s="36">
        <f>F114*G114</f>
        <v>76</v>
      </c>
      <c r="I114" s="23">
        <f>E114-H114</f>
        <v>304</v>
      </c>
    </row>
    <row r="115" spans="1:12" ht="4.5" customHeight="1" x14ac:dyDescent="0.3"/>
    <row r="116" spans="1:12" ht="12" customHeight="1" x14ac:dyDescent="0.3">
      <c r="A116" s="142" t="s">
        <v>100</v>
      </c>
      <c r="B116" s="142"/>
      <c r="C116" s="142"/>
      <c r="D116" s="142"/>
      <c r="E116" s="142"/>
      <c r="F116" s="142"/>
      <c r="G116" s="142"/>
      <c r="H116" s="46">
        <f>H46+H91+H102</f>
        <v>1.9341474931304967</v>
      </c>
      <c r="I116" s="47">
        <f>I46+I91+I102</f>
        <v>5400.9134598176006</v>
      </c>
      <c r="J116" s="33"/>
      <c r="L116" s="33"/>
    </row>
    <row r="117" spans="1:12" s="52" customFormat="1" ht="4.5" customHeight="1" x14ac:dyDescent="0.3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3">
      <c r="A118" s="140" t="s">
        <v>101</v>
      </c>
      <c r="B118" s="140"/>
      <c r="C118" s="140"/>
      <c r="D118" s="140"/>
      <c r="E118" s="140"/>
      <c r="F118" s="140"/>
      <c r="G118" s="140"/>
      <c r="H118" s="140"/>
      <c r="I118" s="140"/>
    </row>
    <row r="119" spans="1:12" ht="33.75" customHeight="1" x14ac:dyDescent="0.3">
      <c r="A119" s="21" t="s">
        <v>32</v>
      </c>
      <c r="B119" s="162" t="s">
        <v>102</v>
      </c>
      <c r="C119" s="162"/>
      <c r="D119" s="162"/>
      <c r="E119" s="162"/>
      <c r="F119" s="162"/>
      <c r="G119" s="162"/>
      <c r="H119" s="21" t="s">
        <v>34</v>
      </c>
      <c r="I119" s="21" t="s">
        <v>35</v>
      </c>
    </row>
    <row r="120" spans="1:12" ht="15" customHeight="1" x14ac:dyDescent="0.3">
      <c r="A120" s="16">
        <v>1</v>
      </c>
      <c r="B120" s="141" t="s">
        <v>103</v>
      </c>
      <c r="C120" s="141"/>
      <c r="D120" s="141"/>
      <c r="E120" s="141"/>
      <c r="F120" s="141"/>
      <c r="G120" s="141"/>
      <c r="H120" s="22">
        <f t="shared" ref="H120:H126" si="6">I120/$I$132</f>
        <v>0</v>
      </c>
      <c r="I120" s="23">
        <v>0</v>
      </c>
    </row>
    <row r="121" spans="1:12" ht="15" customHeight="1" x14ac:dyDescent="0.3">
      <c r="A121" s="16">
        <v>2</v>
      </c>
      <c r="B121" s="167" t="s">
        <v>104</v>
      </c>
      <c r="C121" s="167"/>
      <c r="D121" s="167"/>
      <c r="E121" s="167"/>
      <c r="F121" s="167"/>
      <c r="G121" s="167"/>
      <c r="H121" s="22">
        <f t="shared" si="6"/>
        <v>0</v>
      </c>
      <c r="I121" s="23">
        <v>0</v>
      </c>
    </row>
    <row r="122" spans="1:12" ht="15" customHeight="1" x14ac:dyDescent="0.3">
      <c r="A122" s="16">
        <v>3</v>
      </c>
      <c r="B122" s="141" t="s">
        <v>105</v>
      </c>
      <c r="C122" s="141"/>
      <c r="D122" s="141"/>
      <c r="E122" s="141"/>
      <c r="F122" s="141"/>
      <c r="G122" s="141"/>
      <c r="H122" s="22">
        <f t="shared" si="6"/>
        <v>0</v>
      </c>
      <c r="I122" s="23">
        <v>0</v>
      </c>
    </row>
    <row r="123" spans="1:12" ht="15" customHeight="1" x14ac:dyDescent="0.3">
      <c r="A123" s="16">
        <v>4</v>
      </c>
      <c r="B123" s="141" t="s">
        <v>187</v>
      </c>
      <c r="C123" s="141"/>
      <c r="D123" s="141"/>
      <c r="E123" s="141"/>
      <c r="F123" s="141"/>
      <c r="G123" s="141"/>
      <c r="H123" s="22">
        <f t="shared" si="6"/>
        <v>0.2</v>
      </c>
      <c r="I123" s="23">
        <f>IF(F130=20%,G130,0)</f>
        <v>1059.31869196352</v>
      </c>
    </row>
    <row r="124" spans="1:12" ht="15" customHeight="1" x14ac:dyDescent="0.3">
      <c r="A124" s="16">
        <v>5</v>
      </c>
      <c r="B124" s="141" t="s">
        <v>189</v>
      </c>
      <c r="C124" s="141"/>
      <c r="D124" s="141"/>
      <c r="E124" s="141"/>
      <c r="F124" s="141"/>
      <c r="G124" s="141"/>
      <c r="H124" s="22">
        <f t="shared" si="6"/>
        <v>0</v>
      </c>
      <c r="I124" s="23">
        <v>0</v>
      </c>
    </row>
    <row r="125" spans="1:12" ht="15" customHeight="1" x14ac:dyDescent="0.3">
      <c r="A125" s="16">
        <v>6</v>
      </c>
      <c r="B125" s="141" t="s">
        <v>188</v>
      </c>
      <c r="C125" s="141"/>
      <c r="D125" s="141"/>
      <c r="E125" s="141"/>
      <c r="F125" s="141"/>
      <c r="G125" s="141"/>
      <c r="H125" s="22">
        <f t="shared" si="6"/>
        <v>0</v>
      </c>
      <c r="I125" s="23">
        <v>0</v>
      </c>
    </row>
    <row r="126" spans="1:12" ht="15" customHeight="1" x14ac:dyDescent="0.3">
      <c r="A126" s="16">
        <v>7</v>
      </c>
      <c r="B126" s="141" t="s">
        <v>106</v>
      </c>
      <c r="C126" s="141"/>
      <c r="D126" s="141"/>
      <c r="E126" s="141"/>
      <c r="F126" s="141"/>
      <c r="G126" s="141"/>
      <c r="H126" s="22">
        <f t="shared" si="6"/>
        <v>0</v>
      </c>
      <c r="I126" s="23">
        <v>0</v>
      </c>
    </row>
    <row r="127" spans="1:12" ht="15" customHeight="1" x14ac:dyDescent="0.3">
      <c r="A127" s="158" t="s">
        <v>107</v>
      </c>
      <c r="B127" s="158"/>
      <c r="C127" s="158"/>
      <c r="D127" s="158"/>
      <c r="E127" s="158"/>
      <c r="F127" s="158"/>
      <c r="G127" s="158"/>
      <c r="H127" s="24">
        <f>H120+H121+H122+H123+H124+H126</f>
        <v>0.2</v>
      </c>
      <c r="I127" s="53">
        <f>SUM(I120:I126)</f>
        <v>1059.31869196352</v>
      </c>
      <c r="J127" s="33"/>
    </row>
    <row r="128" spans="1:12" ht="46.5" customHeight="1" x14ac:dyDescent="0.3">
      <c r="B128" s="159" t="s">
        <v>190</v>
      </c>
      <c r="C128" s="159"/>
      <c r="D128" s="159"/>
      <c r="E128" s="159"/>
      <c r="F128" s="159"/>
      <c r="G128" s="159"/>
      <c r="H128" s="159"/>
      <c r="I128" s="159"/>
    </row>
    <row r="129" spans="1:12" ht="5.25" customHeight="1" x14ac:dyDescent="0.3"/>
    <row r="130" spans="1:12" ht="48.75" customHeight="1" x14ac:dyDescent="0.3">
      <c r="A130" s="164" t="s">
        <v>108</v>
      </c>
      <c r="B130" s="164"/>
      <c r="C130" s="164"/>
      <c r="D130" s="164"/>
      <c r="E130" s="164"/>
      <c r="F130" s="54">
        <f>I29</f>
        <v>0.2</v>
      </c>
      <c r="G130" s="55">
        <f>I132*F130</f>
        <v>1059.31869196352</v>
      </c>
      <c r="H130" s="56" t="s">
        <v>109</v>
      </c>
      <c r="I130" s="57">
        <f>I97</f>
        <v>104.32</v>
      </c>
    </row>
    <row r="131" spans="1:12" s="60" customFormat="1" ht="16.5" customHeight="1" x14ac:dyDescent="0.3">
      <c r="A131" s="160" t="s">
        <v>110</v>
      </c>
      <c r="B131" s="160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3">
      <c r="A132" s="161">
        <f>I46</f>
        <v>2792.4</v>
      </c>
      <c r="B132" s="161"/>
      <c r="C132" s="61">
        <f>I66</f>
        <v>1027.6032</v>
      </c>
      <c r="D132" s="61">
        <f>I78</f>
        <v>711.90283320000003</v>
      </c>
      <c r="E132" s="61">
        <f>I85</f>
        <v>198.70718400000004</v>
      </c>
      <c r="F132" s="61">
        <f>I89</f>
        <v>261.98024261760003</v>
      </c>
      <c r="G132" s="61">
        <f>I102</f>
        <v>408.32</v>
      </c>
      <c r="H132" s="61">
        <f>A132+C132+D132+E132+F132+G132</f>
        <v>5400.9134598175997</v>
      </c>
      <c r="I132" s="61">
        <f>H132-I130</f>
        <v>5296.5934598176</v>
      </c>
      <c r="J132" s="33"/>
    </row>
    <row r="133" spans="1:12" ht="4.5" customHeight="1" x14ac:dyDescent="0.3">
      <c r="A133" s="28"/>
      <c r="B133" s="165"/>
      <c r="C133" s="165"/>
      <c r="D133" s="165"/>
      <c r="E133" s="165"/>
      <c r="F133" s="165"/>
      <c r="G133" s="165"/>
      <c r="H133" s="165"/>
      <c r="I133" s="165"/>
    </row>
    <row r="134" spans="1:12" ht="33.75" customHeight="1" x14ac:dyDescent="0.3">
      <c r="A134" s="21" t="s">
        <v>44</v>
      </c>
      <c r="B134" s="162" t="s">
        <v>118</v>
      </c>
      <c r="C134" s="162"/>
      <c r="D134" s="162"/>
      <c r="E134" s="162"/>
      <c r="F134" s="162"/>
      <c r="G134" s="162"/>
      <c r="H134" s="21" t="s">
        <v>34</v>
      </c>
      <c r="I134" s="21" t="s">
        <v>35</v>
      </c>
    </row>
    <row r="135" spans="1:12" ht="15" customHeight="1" x14ac:dyDescent="0.3">
      <c r="A135" s="16">
        <v>1</v>
      </c>
      <c r="B135" s="141" t="s">
        <v>119</v>
      </c>
      <c r="C135" s="141"/>
      <c r="D135" s="141"/>
      <c r="E135" s="141"/>
      <c r="F135" s="141"/>
      <c r="G135" s="141"/>
      <c r="H135" s="22">
        <f>I135/$I$145</f>
        <v>0</v>
      </c>
      <c r="I135" s="23">
        <v>0</v>
      </c>
    </row>
    <row r="136" spans="1:12" ht="15" customHeight="1" x14ac:dyDescent="0.3">
      <c r="A136" s="16">
        <v>2</v>
      </c>
      <c r="B136" s="141" t="s">
        <v>120</v>
      </c>
      <c r="C136" s="141"/>
      <c r="D136" s="141"/>
      <c r="E136" s="141"/>
      <c r="F136" s="141"/>
      <c r="G136" s="141"/>
      <c r="H136" s="22">
        <f>I136/$I$145</f>
        <v>0</v>
      </c>
      <c r="I136" s="23">
        <v>0</v>
      </c>
    </row>
    <row r="137" spans="1:12" ht="35.700000000000003" customHeight="1" x14ac:dyDescent="0.3">
      <c r="A137" s="158" t="s">
        <v>176</v>
      </c>
      <c r="B137" s="158"/>
      <c r="C137" s="158"/>
      <c r="D137" s="158"/>
      <c r="E137" s="158"/>
      <c r="F137" s="158"/>
      <c r="G137" s="158"/>
      <c r="H137" s="24">
        <f>H135+H136</f>
        <v>0</v>
      </c>
      <c r="I137" s="25">
        <f>SUM(I135:I136)</f>
        <v>0</v>
      </c>
    </row>
    <row r="138" spans="1:12" ht="4.5" customHeight="1" x14ac:dyDescent="0.3"/>
    <row r="139" spans="1:12" ht="33.75" customHeight="1" x14ac:dyDescent="0.3">
      <c r="A139" s="21" t="s">
        <v>57</v>
      </c>
      <c r="B139" s="162" t="s">
        <v>121</v>
      </c>
      <c r="C139" s="162"/>
      <c r="D139" s="162"/>
      <c r="E139" s="162"/>
      <c r="F139" s="162"/>
      <c r="G139" s="162"/>
      <c r="H139" s="21" t="s">
        <v>34</v>
      </c>
      <c r="I139" s="21" t="s">
        <v>35</v>
      </c>
    </row>
    <row r="140" spans="1:12" ht="15" customHeight="1" x14ac:dyDescent="0.3">
      <c r="A140" s="16">
        <v>1</v>
      </c>
      <c r="B140" s="141" t="s">
        <v>121</v>
      </c>
      <c r="C140" s="141"/>
      <c r="D140" s="141"/>
      <c r="E140" s="141"/>
      <c r="F140" s="141"/>
      <c r="G140" s="141"/>
      <c r="H140" s="22">
        <f>I140/I145</f>
        <v>0</v>
      </c>
      <c r="I140" s="23">
        <v>0</v>
      </c>
    </row>
    <row r="141" spans="1:12" ht="36.6" customHeight="1" x14ac:dyDescent="0.3">
      <c r="A141" s="158" t="s">
        <v>175</v>
      </c>
      <c r="B141" s="158"/>
      <c r="C141" s="158"/>
      <c r="D141" s="158"/>
      <c r="E141" s="158"/>
      <c r="F141" s="158"/>
      <c r="G141" s="158"/>
      <c r="H141" s="24">
        <f>H140</f>
        <v>0</v>
      </c>
      <c r="I141" s="25">
        <f>I140</f>
        <v>0</v>
      </c>
      <c r="J141" s="33"/>
      <c r="K141" s="33"/>
      <c r="L141" s="2"/>
    </row>
    <row r="142" spans="1:12" ht="4.5" customHeight="1" x14ac:dyDescent="0.3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3">
      <c r="A143" s="163" t="s">
        <v>122</v>
      </c>
      <c r="B143" s="163"/>
      <c r="C143" s="163"/>
      <c r="D143" s="163"/>
      <c r="E143" s="163"/>
      <c r="F143" s="54">
        <v>0.18</v>
      </c>
      <c r="G143" s="55">
        <f>I145*F143</f>
        <v>953.38682276716793</v>
      </c>
      <c r="H143" s="56" t="s">
        <v>109</v>
      </c>
      <c r="I143" s="57">
        <f>I97</f>
        <v>104.32</v>
      </c>
      <c r="L143" s="2"/>
    </row>
    <row r="144" spans="1:12" s="60" customFormat="1" ht="16.5" customHeight="1" x14ac:dyDescent="0.3">
      <c r="A144" s="160" t="s">
        <v>110</v>
      </c>
      <c r="B144" s="160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3">
      <c r="A145" s="161">
        <f>I46</f>
        <v>2792.4</v>
      </c>
      <c r="B145" s="161"/>
      <c r="C145" s="61">
        <f>I66</f>
        <v>1027.6032</v>
      </c>
      <c r="D145" s="61">
        <f>I78</f>
        <v>711.90283320000003</v>
      </c>
      <c r="E145" s="61">
        <f>I85</f>
        <v>198.70718400000004</v>
      </c>
      <c r="F145" s="61">
        <f>I89</f>
        <v>261.98024261760003</v>
      </c>
      <c r="G145" s="61">
        <f>I102</f>
        <v>408.32</v>
      </c>
      <c r="H145" s="61">
        <f>A145+C145+D145+E145+F145+G145</f>
        <v>5400.9134598175997</v>
      </c>
      <c r="I145" s="61">
        <f>H145-I143</f>
        <v>5296.5934598176</v>
      </c>
      <c r="J145" s="33"/>
      <c r="L145" s="2"/>
    </row>
    <row r="146" spans="1:12" ht="4.5" customHeight="1" x14ac:dyDescent="0.3"/>
    <row r="147" spans="1:12" ht="12" customHeight="1" x14ac:dyDescent="0.3">
      <c r="A147" s="142" t="s">
        <v>123</v>
      </c>
      <c r="B147" s="142"/>
      <c r="C147" s="142"/>
      <c r="D147" s="142"/>
      <c r="E147" s="142"/>
      <c r="F147" s="142"/>
      <c r="G147" s="142"/>
      <c r="H147" s="46">
        <f>H127+H137+H141</f>
        <v>0.2</v>
      </c>
      <c r="I147" s="47">
        <f>I127+I137+I141</f>
        <v>1059.31869196352</v>
      </c>
    </row>
    <row r="148" spans="1:12" ht="4.5" customHeight="1" x14ac:dyDescent="0.3"/>
    <row r="149" spans="1:12" ht="11.25" customHeight="1" x14ac:dyDescent="0.3">
      <c r="A149" s="140" t="s">
        <v>124</v>
      </c>
      <c r="B149" s="140"/>
      <c r="C149" s="140"/>
      <c r="D149" s="140"/>
      <c r="E149" s="140"/>
      <c r="F149" s="140"/>
      <c r="G149" s="140"/>
      <c r="H149" s="140"/>
      <c r="I149" s="140"/>
    </row>
    <row r="150" spans="1:12" ht="33.75" customHeight="1" x14ac:dyDescent="0.3">
      <c r="A150" s="21" t="s">
        <v>32</v>
      </c>
      <c r="B150" s="162" t="s">
        <v>125</v>
      </c>
      <c r="C150" s="162"/>
      <c r="D150" s="162"/>
      <c r="E150" s="162"/>
      <c r="F150" s="162"/>
      <c r="G150" s="162"/>
      <c r="H150" s="21" t="s">
        <v>34</v>
      </c>
      <c r="I150" s="21" t="s">
        <v>35</v>
      </c>
    </row>
    <row r="151" spans="1:12" ht="15" customHeight="1" x14ac:dyDescent="0.3">
      <c r="A151" s="16">
        <v>1</v>
      </c>
      <c r="B151" s="141" t="s">
        <v>126</v>
      </c>
      <c r="C151" s="141"/>
      <c r="D151" s="141"/>
      <c r="E151" s="141"/>
      <c r="F151" s="141"/>
      <c r="G151" s="141"/>
      <c r="H151" s="22">
        <f>I151/$I$116</f>
        <v>2.301604626373592E-2</v>
      </c>
      <c r="I151" s="23">
        <f>($D$161/$E$162)*G161</f>
        <v>124.30767405759593</v>
      </c>
    </row>
    <row r="152" spans="1:12" ht="15" customHeight="1" x14ac:dyDescent="0.3">
      <c r="A152" s="16">
        <v>2</v>
      </c>
      <c r="B152" s="141" t="s">
        <v>127</v>
      </c>
      <c r="C152" s="141"/>
      <c r="D152" s="141"/>
      <c r="E152" s="141"/>
      <c r="F152" s="141"/>
      <c r="G152" s="141"/>
      <c r="H152" s="22">
        <f>I152/$I$116</f>
        <v>0.1060133040026624</v>
      </c>
      <c r="I152" s="23">
        <f>($D$161/$E$162)*G162</f>
        <v>572.56868050771448</v>
      </c>
    </row>
    <row r="153" spans="1:12" ht="15" customHeight="1" x14ac:dyDescent="0.3">
      <c r="A153" s="16">
        <v>3</v>
      </c>
      <c r="B153" s="141" t="s">
        <v>12</v>
      </c>
      <c r="C153" s="141"/>
      <c r="D153" s="141"/>
      <c r="E153" s="141"/>
      <c r="F153" s="141"/>
      <c r="G153" s="141"/>
      <c r="H153" s="22">
        <f>I153/$I$116</f>
        <v>6.9745594738593694E-2</v>
      </c>
      <c r="I153" s="23">
        <f>($D$161/$E$162)*G163</f>
        <v>376.68992138665431</v>
      </c>
    </row>
    <row r="154" spans="1:12" ht="15" customHeight="1" x14ac:dyDescent="0.3">
      <c r="A154" s="16">
        <v>4</v>
      </c>
      <c r="B154" s="141" t="s">
        <v>128</v>
      </c>
      <c r="C154" s="141"/>
      <c r="D154" s="141"/>
      <c r="E154" s="141"/>
      <c r="F154" s="141"/>
      <c r="G154" s="141"/>
      <c r="H154" s="22">
        <f>I154/$I$116</f>
        <v>0</v>
      </c>
      <c r="I154" s="23">
        <f>($D$161/$E$162)*G164</f>
        <v>0</v>
      </c>
    </row>
    <row r="155" spans="1:12" ht="15" customHeight="1" x14ac:dyDescent="0.3">
      <c r="A155" s="16">
        <v>5</v>
      </c>
      <c r="B155" s="141" t="s">
        <v>129</v>
      </c>
      <c r="C155" s="141"/>
      <c r="D155" s="141"/>
      <c r="E155" s="141"/>
      <c r="F155" s="141"/>
      <c r="G155" s="141"/>
      <c r="H155" s="22">
        <f>I155/$I$116</f>
        <v>0</v>
      </c>
      <c r="I155" s="23">
        <f>($D$161/$E$162)*G165</f>
        <v>0</v>
      </c>
    </row>
    <row r="156" spans="1:12" ht="15" customHeight="1" x14ac:dyDescent="0.3">
      <c r="A156" s="158" t="s">
        <v>130</v>
      </c>
      <c r="B156" s="158"/>
      <c r="C156" s="158"/>
      <c r="D156" s="158"/>
      <c r="E156" s="158"/>
      <c r="F156" s="158"/>
      <c r="G156" s="158"/>
      <c r="H156" s="24">
        <f>H151+H152+H153+H154+H155</f>
        <v>0.19877494500499204</v>
      </c>
      <c r="I156" s="25">
        <f>SUM(I151:I155)</f>
        <v>1073.5662759519646</v>
      </c>
    </row>
    <row r="157" spans="1:12" ht="11.25" customHeight="1" x14ac:dyDescent="0.3">
      <c r="A157" s="28" t="s">
        <v>131</v>
      </c>
      <c r="B157" s="159" t="s">
        <v>132</v>
      </c>
      <c r="C157" s="159"/>
      <c r="D157" s="159"/>
      <c r="E157" s="159"/>
      <c r="F157" s="159"/>
      <c r="G157" s="159"/>
      <c r="H157" s="159"/>
      <c r="I157" s="159"/>
    </row>
    <row r="158" spans="1:12" ht="18.75" customHeight="1" x14ac:dyDescent="0.3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3">
      <c r="A159" s="153" t="s">
        <v>135</v>
      </c>
      <c r="B159" s="153"/>
      <c r="C159" s="153"/>
      <c r="D159" s="153"/>
      <c r="E159" s="153"/>
      <c r="F159" s="153"/>
      <c r="G159" s="153"/>
      <c r="H159" s="153"/>
      <c r="I159" s="153"/>
    </row>
    <row r="160" spans="1:12" ht="13.5" customHeight="1" x14ac:dyDescent="0.3">
      <c r="A160" s="154" t="s">
        <v>136</v>
      </c>
      <c r="B160" s="154"/>
      <c r="C160" s="16" t="s">
        <v>137</v>
      </c>
      <c r="D160" s="155" t="s">
        <v>138</v>
      </c>
      <c r="E160" s="155"/>
      <c r="F160" s="16" t="s">
        <v>139</v>
      </c>
      <c r="G160" s="62" t="s">
        <v>140</v>
      </c>
      <c r="H160" s="154" t="s">
        <v>141</v>
      </c>
      <c r="I160" s="154"/>
    </row>
    <row r="161" spans="1:10" ht="13.5" customHeight="1" x14ac:dyDescent="0.3">
      <c r="A161" s="156">
        <f>I116</f>
        <v>5400.9134598176006</v>
      </c>
      <c r="B161" s="156"/>
      <c r="C161" s="23">
        <f>I147</f>
        <v>1059.31869196352</v>
      </c>
      <c r="D161" s="157">
        <f>A161+C161</f>
        <v>6460.2321517811206</v>
      </c>
      <c r="E161" s="157"/>
      <c r="F161" s="16" t="str">
        <f>B151</f>
        <v>PIS</v>
      </c>
      <c r="G161" s="63">
        <v>1.6500000000000001E-2</v>
      </c>
      <c r="H161" s="146">
        <v>6.4999999999999997E-3</v>
      </c>
      <c r="I161" s="146"/>
      <c r="J161" s="33"/>
    </row>
    <row r="162" spans="1:10" ht="13.5" customHeight="1" x14ac:dyDescent="0.3">
      <c r="A162" s="150" t="s">
        <v>142</v>
      </c>
      <c r="B162" s="150"/>
      <c r="C162" s="62">
        <v>1</v>
      </c>
      <c r="D162" s="64">
        <f>G166/1</f>
        <v>0.14250000000000002</v>
      </c>
      <c r="E162" s="65">
        <f>C162-D162</f>
        <v>0.85749999999999993</v>
      </c>
      <c r="F162" s="16" t="str">
        <f>B152</f>
        <v>COFINS</v>
      </c>
      <c r="G162" s="63">
        <v>7.5999999999999998E-2</v>
      </c>
      <c r="H162" s="146">
        <v>0.03</v>
      </c>
      <c r="I162" s="146"/>
    </row>
    <row r="163" spans="1:10" ht="13.5" customHeight="1" x14ac:dyDescent="0.3">
      <c r="A163" s="151" t="s">
        <v>143</v>
      </c>
      <c r="B163" s="151"/>
      <c r="C163" s="16">
        <v>1</v>
      </c>
      <c r="D163" s="66">
        <f>H166</f>
        <v>8.6499999999999994E-2</v>
      </c>
      <c r="E163" s="67">
        <f>C163-D163</f>
        <v>0.91349999999999998</v>
      </c>
      <c r="F163" s="16" t="str">
        <f>B153</f>
        <v>ISS</v>
      </c>
      <c r="G163" s="63">
        <f>I11</f>
        <v>0.05</v>
      </c>
      <c r="H163" s="146">
        <f>I11</f>
        <v>0.05</v>
      </c>
      <c r="I163" s="146"/>
    </row>
    <row r="164" spans="1:10" ht="13.5" customHeight="1" x14ac:dyDescent="0.3">
      <c r="A164" s="152" t="s">
        <v>144</v>
      </c>
      <c r="B164" s="152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46">
        <v>0</v>
      </c>
      <c r="I164" s="146"/>
    </row>
    <row r="165" spans="1:10" ht="13.5" customHeight="1" x14ac:dyDescent="0.3">
      <c r="A165" s="145" t="s">
        <v>146</v>
      </c>
      <c r="B165" s="145" t="s">
        <v>147</v>
      </c>
      <c r="C165" s="145"/>
      <c r="D165" s="145"/>
      <c r="E165" s="145"/>
      <c r="F165" s="11" t="s">
        <v>148</v>
      </c>
      <c r="G165" s="63">
        <v>0</v>
      </c>
      <c r="H165" s="146">
        <v>0</v>
      </c>
      <c r="I165" s="146"/>
    </row>
    <row r="166" spans="1:10" ht="18" customHeight="1" x14ac:dyDescent="0.3">
      <c r="A166" s="145"/>
      <c r="B166" s="145"/>
      <c r="C166" s="145"/>
      <c r="D166" s="145"/>
      <c r="E166" s="145"/>
      <c r="F166" s="3" t="s">
        <v>149</v>
      </c>
      <c r="G166" s="70">
        <f>SUM(G161:G165)</f>
        <v>0.14250000000000002</v>
      </c>
      <c r="H166" s="147">
        <f>SUM(H161:I165)</f>
        <v>8.6499999999999994E-2</v>
      </c>
      <c r="I166" s="147"/>
    </row>
    <row r="167" spans="1:10" ht="18" customHeight="1" x14ac:dyDescent="0.3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3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3">
      <c r="A169" s="142" t="s">
        <v>152</v>
      </c>
      <c r="B169" s="142"/>
      <c r="C169" s="142"/>
      <c r="D169" s="142"/>
      <c r="E169" s="142"/>
      <c r="F169" s="142"/>
      <c r="G169" s="142"/>
      <c r="H169" s="46">
        <f>H156</f>
        <v>0.19877494500499204</v>
      </c>
      <c r="I169" s="47">
        <f>I156</f>
        <v>1073.5662759519646</v>
      </c>
    </row>
    <row r="170" spans="1:10" ht="4.5" customHeight="1" x14ac:dyDescent="0.3"/>
    <row r="171" spans="1:10" ht="11.25" customHeight="1" x14ac:dyDescent="0.3">
      <c r="A171" s="144" t="s">
        <v>153</v>
      </c>
      <c r="B171" s="144"/>
      <c r="C171" s="144"/>
      <c r="D171" s="144"/>
      <c r="E171" s="144"/>
      <c r="F171" s="144"/>
      <c r="G171" s="144"/>
      <c r="H171" s="144"/>
      <c r="I171" s="144"/>
    </row>
    <row r="172" spans="1:10" ht="11.25" customHeight="1" x14ac:dyDescent="0.3">
      <c r="A172" s="140" t="s">
        <v>31</v>
      </c>
      <c r="B172" s="140"/>
      <c r="C172" s="140"/>
      <c r="D172" s="140"/>
      <c r="E172" s="140"/>
      <c r="F172" s="140"/>
      <c r="G172" s="140"/>
      <c r="H172" s="140"/>
      <c r="I172" s="140"/>
    </row>
    <row r="173" spans="1:10" ht="15" customHeight="1" x14ac:dyDescent="0.3">
      <c r="A173" s="16">
        <v>1</v>
      </c>
      <c r="B173" s="141" t="s">
        <v>154</v>
      </c>
      <c r="C173" s="141"/>
      <c r="D173" s="141"/>
      <c r="E173" s="141"/>
      <c r="F173" s="141"/>
      <c r="G173" s="141"/>
      <c r="H173" s="22">
        <f>I173/$G$196</f>
        <v>0.37064968312939472</v>
      </c>
      <c r="I173" s="72">
        <f>I46</f>
        <v>2792.4</v>
      </c>
    </row>
    <row r="174" spans="1:10" ht="15" customHeight="1" x14ac:dyDescent="0.3">
      <c r="A174" s="16">
        <v>2</v>
      </c>
      <c r="B174" s="141" t="s">
        <v>155</v>
      </c>
      <c r="C174" s="141"/>
      <c r="D174" s="141"/>
      <c r="E174" s="141"/>
      <c r="F174" s="141"/>
      <c r="G174" s="141"/>
      <c r="H174" s="22">
        <f>I174/$G$196</f>
        <v>0.29204304852627139</v>
      </c>
      <c r="I174" s="72">
        <f>I66+I78+I85+I89</f>
        <v>2200.1934598176003</v>
      </c>
    </row>
    <row r="175" spans="1:10" ht="15" customHeight="1" x14ac:dyDescent="0.3">
      <c r="A175" s="16">
        <v>3</v>
      </c>
      <c r="B175" s="141" t="s">
        <v>156</v>
      </c>
      <c r="C175" s="141"/>
      <c r="D175" s="141"/>
      <c r="E175" s="141"/>
      <c r="F175" s="141"/>
      <c r="G175" s="141"/>
      <c r="H175" s="22">
        <f>I175/$G$196</f>
        <v>5.4198423798665823E-2</v>
      </c>
      <c r="I175" s="72">
        <f>I102</f>
        <v>408.32</v>
      </c>
    </row>
    <row r="176" spans="1:10" s="27" customFormat="1" ht="15" customHeight="1" x14ac:dyDescent="0.3">
      <c r="A176" s="142" t="s">
        <v>157</v>
      </c>
      <c r="B176" s="142"/>
      <c r="C176" s="142"/>
      <c r="D176" s="142"/>
      <c r="E176" s="142"/>
      <c r="F176" s="142"/>
      <c r="G176" s="142"/>
      <c r="H176" s="46">
        <f>H173+H174+H175</f>
        <v>0.71689115545433191</v>
      </c>
      <c r="I176" s="47">
        <f>SUM(I173:I175)</f>
        <v>5400.9134598176006</v>
      </c>
      <c r="J176" s="34"/>
    </row>
    <row r="177" spans="1:11" ht="4.5" customHeight="1" x14ac:dyDescent="0.3"/>
    <row r="178" spans="1:11" ht="11.25" customHeight="1" x14ac:dyDescent="0.3">
      <c r="A178" s="140" t="s">
        <v>101</v>
      </c>
      <c r="B178" s="140"/>
      <c r="C178" s="140"/>
      <c r="D178" s="140"/>
      <c r="E178" s="140"/>
      <c r="F178" s="140"/>
      <c r="G178" s="140"/>
      <c r="H178" s="140"/>
      <c r="I178" s="140"/>
    </row>
    <row r="179" spans="1:11" ht="15" customHeight="1" x14ac:dyDescent="0.3">
      <c r="A179" s="16">
        <v>1</v>
      </c>
      <c r="B179" s="141" t="s">
        <v>158</v>
      </c>
      <c r="C179" s="141"/>
      <c r="D179" s="141"/>
      <c r="E179" s="141"/>
      <c r="F179" s="141"/>
      <c r="G179" s="141"/>
      <c r="H179" s="22">
        <f>I179/$G$196</f>
        <v>0.14060884454566808</v>
      </c>
      <c r="I179" s="23">
        <f>I127</f>
        <v>1059.31869196352</v>
      </c>
    </row>
    <row r="180" spans="1:11" ht="15" customHeight="1" x14ac:dyDescent="0.3">
      <c r="A180" s="16">
        <v>2</v>
      </c>
      <c r="B180" s="141" t="s">
        <v>159</v>
      </c>
      <c r="C180" s="141"/>
      <c r="D180" s="141"/>
      <c r="E180" s="141"/>
      <c r="F180" s="141"/>
      <c r="G180" s="141"/>
      <c r="H180" s="22">
        <f>I180/$G$196</f>
        <v>0</v>
      </c>
      <c r="I180" s="23">
        <f>I137</f>
        <v>0</v>
      </c>
    </row>
    <row r="181" spans="1:11" ht="15" customHeight="1" x14ac:dyDescent="0.3">
      <c r="A181" s="16">
        <v>3</v>
      </c>
      <c r="B181" s="141" t="s">
        <v>160</v>
      </c>
      <c r="C181" s="141"/>
      <c r="D181" s="141"/>
      <c r="E181" s="141"/>
      <c r="F181" s="141"/>
      <c r="G181" s="141"/>
      <c r="H181" s="22">
        <f>I181/$G$196</f>
        <v>0</v>
      </c>
      <c r="I181" s="23">
        <f>I141</f>
        <v>0</v>
      </c>
    </row>
    <row r="182" spans="1:11" ht="15" customHeight="1" x14ac:dyDescent="0.3">
      <c r="A182" s="142" t="s">
        <v>161</v>
      </c>
      <c r="B182" s="142"/>
      <c r="C182" s="142"/>
      <c r="D182" s="142"/>
      <c r="E182" s="142"/>
      <c r="F182" s="142"/>
      <c r="G182" s="142"/>
      <c r="H182" s="46">
        <f>H179+H180+H181</f>
        <v>0.14060884454566808</v>
      </c>
      <c r="I182" s="47">
        <f>I179+I180+I181</f>
        <v>1059.31869196352</v>
      </c>
    </row>
    <row r="183" spans="1:11" ht="4.5" customHeight="1" x14ac:dyDescent="0.3"/>
    <row r="184" spans="1:11" ht="11.25" customHeight="1" x14ac:dyDescent="0.3">
      <c r="A184" s="140" t="s">
        <v>124</v>
      </c>
      <c r="B184" s="140"/>
      <c r="C184" s="140"/>
      <c r="D184" s="140"/>
      <c r="E184" s="140"/>
      <c r="F184" s="140"/>
      <c r="G184" s="140"/>
      <c r="H184" s="140"/>
      <c r="I184" s="140"/>
    </row>
    <row r="185" spans="1:11" ht="15" customHeight="1" x14ac:dyDescent="0.3">
      <c r="A185" s="16">
        <v>1</v>
      </c>
      <c r="B185" s="141" t="s">
        <v>162</v>
      </c>
      <c r="C185" s="141"/>
      <c r="D185" s="141"/>
      <c r="E185" s="141"/>
      <c r="F185" s="141"/>
      <c r="G185" s="141"/>
      <c r="H185" s="22">
        <f>I185/$G$196</f>
        <v>0.14249999999999999</v>
      </c>
      <c r="I185" s="23">
        <f>I156</f>
        <v>1073.5662759519646</v>
      </c>
    </row>
    <row r="186" spans="1:11" ht="15" customHeight="1" x14ac:dyDescent="0.3">
      <c r="A186" s="142" t="s">
        <v>163</v>
      </c>
      <c r="B186" s="142"/>
      <c r="C186" s="142"/>
      <c r="D186" s="142"/>
      <c r="E186" s="142"/>
      <c r="F186" s="142"/>
      <c r="G186" s="142"/>
      <c r="H186" s="46">
        <f>H185</f>
        <v>0.14249999999999999</v>
      </c>
      <c r="I186" s="47">
        <f>I156</f>
        <v>1073.5662759519646</v>
      </c>
      <c r="K186" s="40"/>
    </row>
    <row r="187" spans="1:11" ht="4.5" customHeight="1" x14ac:dyDescent="0.3"/>
    <row r="188" spans="1:11" ht="11.25" customHeight="1" x14ac:dyDescent="0.3">
      <c r="A188" s="143" t="s">
        <v>184</v>
      </c>
      <c r="B188" s="143"/>
      <c r="C188" s="143"/>
      <c r="D188" s="143"/>
      <c r="E188" s="143"/>
      <c r="F188" s="143"/>
      <c r="G188" s="143"/>
      <c r="H188" s="143"/>
      <c r="I188" s="143"/>
    </row>
    <row r="189" spans="1:11" ht="4.95" customHeight="1" x14ac:dyDescent="0.3">
      <c r="A189" s="203"/>
      <c r="B189" s="203"/>
      <c r="C189" s="203"/>
      <c r="D189" s="203"/>
      <c r="E189" s="203"/>
      <c r="F189" s="203"/>
      <c r="G189" s="203"/>
      <c r="H189" s="203"/>
      <c r="I189" s="203"/>
    </row>
    <row r="190" spans="1:11" ht="22.5" customHeight="1" x14ac:dyDescent="0.3">
      <c r="A190" s="197" t="s">
        <v>200</v>
      </c>
      <c r="B190" s="198"/>
      <c r="C190" s="198"/>
      <c r="D190" s="198"/>
      <c r="E190" s="198"/>
      <c r="F190" s="198"/>
      <c r="G190" s="198"/>
      <c r="H190" s="199"/>
      <c r="I190" s="95">
        <f>I123*H196</f>
        <v>1059.31869196352</v>
      </c>
    </row>
    <row r="191" spans="1:11" ht="4.5" customHeight="1" x14ac:dyDescent="0.3">
      <c r="A191" s="94"/>
      <c r="B191" s="94"/>
      <c r="C191" s="94"/>
      <c r="D191" s="94"/>
      <c r="E191" s="94"/>
      <c r="F191" s="94"/>
      <c r="G191" s="105"/>
      <c r="H191" s="105"/>
      <c r="I191" s="105"/>
    </row>
    <row r="192" spans="1:11" ht="40.5" customHeight="1" x14ac:dyDescent="0.3">
      <c r="A192" s="143" t="s">
        <v>182</v>
      </c>
      <c r="B192" s="143"/>
      <c r="C192" s="143"/>
      <c r="D192" s="143"/>
      <c r="E192" s="143"/>
      <c r="F192" s="197"/>
      <c r="G192" s="200" t="s">
        <v>186</v>
      </c>
      <c r="H192" s="201"/>
      <c r="I192" s="202"/>
    </row>
    <row r="193" spans="1:9" ht="11.25" customHeight="1" x14ac:dyDescent="0.3">
      <c r="A193" s="143"/>
      <c r="B193" s="143"/>
      <c r="C193" s="143"/>
      <c r="D193" s="143"/>
      <c r="E193" s="143"/>
      <c r="F193" s="143"/>
      <c r="G193" s="106"/>
      <c r="H193" s="107"/>
      <c r="I193" s="108">
        <f>((H70+H76+H77+H82+H83+H84)+((H70+H76+H77+H82+H83+H84)*H66))*I46*H196</f>
        <v>1075.1360806368</v>
      </c>
    </row>
    <row r="194" spans="1:9" ht="4.95" customHeight="1" x14ac:dyDescent="0.3">
      <c r="A194" s="203"/>
      <c r="B194" s="203"/>
      <c r="C194" s="203"/>
      <c r="D194" s="203"/>
      <c r="E194" s="203"/>
      <c r="F194" s="203"/>
      <c r="G194" s="203"/>
      <c r="H194" s="203"/>
      <c r="I194" s="203"/>
    </row>
    <row r="195" spans="1:9" ht="35.4" customHeight="1" x14ac:dyDescent="0.3">
      <c r="A195" s="204" t="s">
        <v>183</v>
      </c>
      <c r="B195" s="205"/>
      <c r="C195" s="205"/>
      <c r="D195" s="205"/>
      <c r="E195" s="205"/>
      <c r="F195" s="206"/>
      <c r="G195" s="81" t="s">
        <v>164</v>
      </c>
      <c r="H195" s="81" t="s">
        <v>165</v>
      </c>
      <c r="I195" s="81" t="s">
        <v>166</v>
      </c>
    </row>
    <row r="196" spans="1:9" ht="14.4" customHeight="1" x14ac:dyDescent="0.3">
      <c r="A196" s="207"/>
      <c r="B196" s="208"/>
      <c r="C196" s="208"/>
      <c r="D196" s="208"/>
      <c r="E196" s="208"/>
      <c r="F196" s="209"/>
      <c r="G196" s="89">
        <f>I176+I182+I186</f>
        <v>7533.7984277330852</v>
      </c>
      <c r="H196" s="80">
        <f>IF(D6="12x36",2,1)</f>
        <v>1</v>
      </c>
      <c r="I196" s="90">
        <f>G196*H196</f>
        <v>7533.7984277330852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57:I157"/>
    <mergeCell ref="B158:I158"/>
    <mergeCell ref="A159:I159"/>
    <mergeCell ref="A160:B160"/>
    <mergeCell ref="D160:E160"/>
    <mergeCell ref="H160:I160"/>
    <mergeCell ref="B151:G151"/>
    <mergeCell ref="B152:G152"/>
    <mergeCell ref="B153:G153"/>
    <mergeCell ref="B154:G154"/>
    <mergeCell ref="B155:G155"/>
    <mergeCell ref="A156:G156"/>
    <mergeCell ref="A143:E143"/>
    <mergeCell ref="A144:B144"/>
    <mergeCell ref="A145:B145"/>
    <mergeCell ref="A147:G147"/>
    <mergeCell ref="A149:I149"/>
    <mergeCell ref="B150:G150"/>
    <mergeCell ref="B135:G135"/>
    <mergeCell ref="B136:G136"/>
    <mergeCell ref="A137:G137"/>
    <mergeCell ref="B139:G139"/>
    <mergeCell ref="B140:G140"/>
    <mergeCell ref="A141:G141"/>
    <mergeCell ref="B128:I128"/>
    <mergeCell ref="A130:E130"/>
    <mergeCell ref="A131:B131"/>
    <mergeCell ref="A132:B132"/>
    <mergeCell ref="B133:I133"/>
    <mergeCell ref="B134:G134"/>
    <mergeCell ref="B122:G122"/>
    <mergeCell ref="B123:G123"/>
    <mergeCell ref="B124:G124"/>
    <mergeCell ref="B125:G125"/>
    <mergeCell ref="B126:G126"/>
    <mergeCell ref="A127:G127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ageMargins left="0.51181102362204722" right="0.51181102362204722" top="0.78740157480314965" bottom="0.78740157480314965" header="0.31496062992125984" footer="0.31496062992125984"/>
  <pageSetup paperSize="9" scale="9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196"/>
  <sheetViews>
    <sheetView view="pageBreakPreview" zoomScale="140" zoomScaleSheetLayoutView="140" workbookViewId="0">
      <selection activeCell="I141" sqref="I141"/>
    </sheetView>
  </sheetViews>
  <sheetFormatPr defaultColWidth="9.33203125" defaultRowHeight="10.199999999999999" x14ac:dyDescent="0.3"/>
  <cols>
    <col min="1" max="1" width="2.6640625" style="1" customWidth="1"/>
    <col min="2" max="2" width="11.44140625" style="1" customWidth="1"/>
    <col min="3" max="3" width="12.33203125" style="1" customWidth="1"/>
    <col min="4" max="4" width="12.6640625" style="1" customWidth="1"/>
    <col min="5" max="5" width="12.33203125" style="1" customWidth="1"/>
    <col min="6" max="6" width="11.5546875" style="1" customWidth="1"/>
    <col min="7" max="7" width="11.44140625" style="1" customWidth="1"/>
    <col min="8" max="8" width="9.44140625" style="1" customWidth="1"/>
    <col min="9" max="9" width="11.5546875" style="1" customWidth="1"/>
    <col min="10" max="10" width="1.5546875" style="2" customWidth="1"/>
    <col min="11" max="11" width="10" style="1" hidden="1" customWidth="1"/>
    <col min="12" max="12" width="9.33203125" style="1" hidden="1" customWidth="1"/>
    <col min="13" max="15" width="22.44140625" style="1" customWidth="1"/>
    <col min="16" max="16384" width="9.33203125" style="1"/>
  </cols>
  <sheetData>
    <row r="1" spans="1:11" ht="27.75" customHeight="1" x14ac:dyDescent="0.3">
      <c r="A1" s="184" t="s">
        <v>0</v>
      </c>
      <c r="B1" s="184"/>
      <c r="C1" s="184"/>
      <c r="D1" s="184"/>
      <c r="E1" s="184"/>
      <c r="F1" s="184"/>
      <c r="G1" s="184"/>
      <c r="H1" s="184"/>
      <c r="I1" s="184"/>
      <c r="K1" s="4"/>
    </row>
    <row r="2" spans="1:11" ht="22.5" customHeight="1" x14ac:dyDescent="0.3">
      <c r="A2" s="184" t="s">
        <v>1</v>
      </c>
      <c r="B2" s="184"/>
      <c r="C2" s="185" t="s">
        <v>220</v>
      </c>
      <c r="D2" s="185"/>
      <c r="E2" s="186" t="s">
        <v>2</v>
      </c>
      <c r="F2" s="186"/>
      <c r="G2" s="186"/>
      <c r="H2" s="186"/>
      <c r="I2" s="186"/>
    </row>
    <row r="3" spans="1:11" ht="11.25" customHeight="1" x14ac:dyDescent="0.3">
      <c r="A3" s="184" t="s">
        <v>3</v>
      </c>
      <c r="B3" s="184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3"/>
    <row r="5" spans="1:11" ht="18.75" customHeight="1" x14ac:dyDescent="0.3">
      <c r="A5" s="167" t="s">
        <v>5</v>
      </c>
      <c r="B5" s="167"/>
      <c r="C5" s="167"/>
      <c r="D5" s="187" t="s">
        <v>224</v>
      </c>
      <c r="E5" s="187"/>
      <c r="F5" s="187"/>
      <c r="G5" s="188" t="str">
        <f>IF(D6="12x36","Regime de trabalho:","Quantidade de HORAS/MÊS")</f>
        <v>Quantidade de HORAS/MÊS</v>
      </c>
      <c r="H5" s="188"/>
      <c r="I5" s="189">
        <f>IF(D6="12x36",D6,5*D6)</f>
        <v>200</v>
      </c>
    </row>
    <row r="6" spans="1:11" ht="18.75" customHeight="1" x14ac:dyDescent="0.3">
      <c r="A6" s="167" t="str">
        <f>IF(D6="12x36","Regime de trabalho:","Regime de trabalho (horas semanais):")</f>
        <v>Regime de trabalho (horas semanais):</v>
      </c>
      <c r="B6" s="167"/>
      <c r="C6" s="167"/>
      <c r="D6" s="167">
        <v>40</v>
      </c>
      <c r="E6" s="167"/>
      <c r="F6" s="167"/>
      <c r="G6" s="188"/>
      <c r="H6" s="188"/>
      <c r="I6" s="189"/>
    </row>
    <row r="7" spans="1:11" ht="22.5" customHeight="1" x14ac:dyDescent="0.3">
      <c r="A7" s="167" t="s">
        <v>6</v>
      </c>
      <c r="B7" s="167"/>
      <c r="C7" s="167"/>
      <c r="D7" s="212" t="s">
        <v>223</v>
      </c>
      <c r="E7" s="212"/>
      <c r="F7" s="212"/>
      <c r="G7" s="190" t="s">
        <v>7</v>
      </c>
      <c r="H7" s="190"/>
      <c r="I7" s="191">
        <v>0.2</v>
      </c>
    </row>
    <row r="8" spans="1:11" ht="22.5" customHeight="1" x14ac:dyDescent="0.3">
      <c r="A8" s="167" t="s">
        <v>8</v>
      </c>
      <c r="B8" s="167"/>
      <c r="C8" s="167"/>
      <c r="D8" s="141" t="s">
        <v>15</v>
      </c>
      <c r="E8" s="141"/>
      <c r="F8" s="141"/>
      <c r="G8" s="190"/>
      <c r="H8" s="190"/>
      <c r="I8" s="191"/>
    </row>
    <row r="9" spans="1:11" ht="24.75" customHeight="1" x14ac:dyDescent="0.3">
      <c r="A9" s="167" t="s">
        <v>9</v>
      </c>
      <c r="B9" s="167"/>
      <c r="C9" s="167"/>
      <c r="D9" s="167" t="s">
        <v>214</v>
      </c>
      <c r="E9" s="167"/>
      <c r="F9" s="167"/>
      <c r="G9" s="190" t="s">
        <v>10</v>
      </c>
      <c r="H9" s="190"/>
      <c r="I9" s="121" t="s">
        <v>185</v>
      </c>
    </row>
    <row r="10" spans="1:11" ht="32.25" customHeight="1" x14ac:dyDescent="0.3">
      <c r="A10" s="196" t="s">
        <v>178</v>
      </c>
      <c r="B10" s="196"/>
      <c r="C10" s="196"/>
      <c r="D10" s="196"/>
      <c r="E10" s="196"/>
      <c r="F10" s="196"/>
      <c r="G10" s="8" t="s">
        <v>11</v>
      </c>
      <c r="H10" s="9">
        <v>220</v>
      </c>
      <c r="I10" s="10">
        <v>2362.8000000000002</v>
      </c>
    </row>
    <row r="11" spans="1:11" ht="11.25" customHeight="1" x14ac:dyDescent="0.3">
      <c r="A11" s="155" t="s">
        <v>12</v>
      </c>
      <c r="B11" s="155"/>
      <c r="C11" s="155"/>
      <c r="D11" s="155"/>
      <c r="E11" s="155"/>
      <c r="F11" s="155"/>
      <c r="G11" s="9" t="str">
        <f>D9</f>
        <v>Porto Alegre</v>
      </c>
      <c r="H11" s="9" t="s">
        <v>13</v>
      </c>
      <c r="I11" s="12">
        <v>0.05</v>
      </c>
    </row>
    <row r="12" spans="1:11" ht="15" customHeight="1" x14ac:dyDescent="0.3">
      <c r="A12" s="155" t="s">
        <v>14</v>
      </c>
      <c r="B12" s="155"/>
      <c r="C12" s="155"/>
      <c r="D12" s="155"/>
      <c r="E12" s="155"/>
      <c r="F12" s="155"/>
      <c r="G12" s="192" t="s">
        <v>15</v>
      </c>
      <c r="H12" s="9" t="s">
        <v>16</v>
      </c>
      <c r="I12" s="10">
        <v>5.3</v>
      </c>
    </row>
    <row r="13" spans="1:11" x14ac:dyDescent="0.3">
      <c r="A13" s="155"/>
      <c r="B13" s="155"/>
      <c r="C13" s="155"/>
      <c r="D13" s="155"/>
      <c r="E13" s="155"/>
      <c r="F13" s="155"/>
      <c r="G13" s="192"/>
      <c r="H13" s="9" t="s">
        <v>17</v>
      </c>
      <c r="I13" s="13">
        <v>22</v>
      </c>
    </row>
    <row r="14" spans="1:11" x14ac:dyDescent="0.3">
      <c r="A14" s="155"/>
      <c r="B14" s="155"/>
      <c r="C14" s="155"/>
      <c r="D14" s="155"/>
      <c r="E14" s="155"/>
      <c r="F14" s="155"/>
      <c r="G14" s="192"/>
      <c r="H14" s="9" t="s">
        <v>18</v>
      </c>
      <c r="I14" s="122">
        <v>0.06</v>
      </c>
    </row>
    <row r="15" spans="1:11" ht="11.25" customHeight="1" x14ac:dyDescent="0.3">
      <c r="A15" s="155" t="s">
        <v>177</v>
      </c>
      <c r="B15" s="155"/>
      <c r="C15" s="155"/>
      <c r="D15" s="155"/>
      <c r="E15" s="155"/>
      <c r="F15" s="155"/>
      <c r="G15" s="192" t="s">
        <v>15</v>
      </c>
      <c r="H15" s="9" t="s">
        <v>16</v>
      </c>
      <c r="I15" s="123">
        <v>380</v>
      </c>
    </row>
    <row r="16" spans="1:11" ht="11.25" customHeight="1" x14ac:dyDescent="0.3">
      <c r="A16" s="155"/>
      <c r="B16" s="155"/>
      <c r="C16" s="155"/>
      <c r="D16" s="155"/>
      <c r="E16" s="155"/>
      <c r="F16" s="155"/>
      <c r="G16" s="192"/>
      <c r="H16" s="9" t="s">
        <v>17</v>
      </c>
      <c r="I16" s="124">
        <v>1</v>
      </c>
    </row>
    <row r="17" spans="1:9" x14ac:dyDescent="0.3">
      <c r="A17" s="155"/>
      <c r="B17" s="155"/>
      <c r="C17" s="155"/>
      <c r="D17" s="155"/>
      <c r="E17" s="155"/>
      <c r="F17" s="155"/>
      <c r="G17" s="192"/>
      <c r="H17" s="9" t="s">
        <v>18</v>
      </c>
      <c r="I17" s="122">
        <v>0.2</v>
      </c>
    </row>
    <row r="18" spans="1:9" ht="11.25" customHeight="1" x14ac:dyDescent="0.3">
      <c r="A18" s="155" t="s">
        <v>20</v>
      </c>
      <c r="B18" s="155"/>
      <c r="C18" s="155"/>
      <c r="D18" s="155"/>
      <c r="E18" s="155"/>
      <c r="F18" s="155"/>
      <c r="G18" s="192" t="s">
        <v>15</v>
      </c>
      <c r="H18" s="9" t="s">
        <v>16</v>
      </c>
      <c r="I18" s="10">
        <v>0</v>
      </c>
    </row>
    <row r="19" spans="1:9" x14ac:dyDescent="0.3">
      <c r="A19" s="155"/>
      <c r="B19" s="155"/>
      <c r="C19" s="155"/>
      <c r="D19" s="155"/>
      <c r="E19" s="155"/>
      <c r="F19" s="155"/>
      <c r="G19" s="192"/>
      <c r="H19" s="9" t="s">
        <v>17</v>
      </c>
      <c r="I19" s="13">
        <v>0</v>
      </c>
    </row>
    <row r="20" spans="1:9" x14ac:dyDescent="0.3">
      <c r="A20" s="193"/>
      <c r="B20" s="193"/>
      <c r="C20" s="193"/>
      <c r="D20" s="193"/>
      <c r="E20" s="193"/>
      <c r="F20" s="193"/>
      <c r="G20" s="192"/>
      <c r="H20" s="9" t="s">
        <v>18</v>
      </c>
      <c r="I20" s="121">
        <v>0</v>
      </c>
    </row>
    <row r="21" spans="1:9" ht="14.25" customHeight="1" x14ac:dyDescent="0.3">
      <c r="A21" s="154" t="s">
        <v>207</v>
      </c>
      <c r="B21" s="154"/>
      <c r="C21" s="154"/>
      <c r="D21" s="154"/>
      <c r="E21" s="154"/>
      <c r="F21" s="154"/>
      <c r="G21" s="9" t="s">
        <v>15</v>
      </c>
      <c r="H21" s="14" t="s">
        <v>21</v>
      </c>
      <c r="I21" s="125" t="s">
        <v>185</v>
      </c>
    </row>
    <row r="22" spans="1:9" ht="14.25" customHeight="1" x14ac:dyDescent="0.3">
      <c r="A22" s="154" t="s">
        <v>206</v>
      </c>
      <c r="B22" s="154"/>
      <c r="C22" s="154"/>
      <c r="D22" s="154"/>
      <c r="E22" s="154"/>
      <c r="F22" s="154"/>
      <c r="G22" s="9" t="s">
        <v>15</v>
      </c>
      <c r="H22" s="14" t="s">
        <v>21</v>
      </c>
      <c r="I22" s="125" t="s">
        <v>185</v>
      </c>
    </row>
    <row r="23" spans="1:9" ht="14.25" customHeight="1" x14ac:dyDescent="0.3">
      <c r="A23" s="155" t="s">
        <v>179</v>
      </c>
      <c r="B23" s="194"/>
      <c r="C23" s="194"/>
      <c r="D23" s="194"/>
      <c r="E23" s="194"/>
      <c r="F23" s="195"/>
      <c r="G23" s="115" t="s">
        <v>15</v>
      </c>
      <c r="H23" s="14" t="s">
        <v>21</v>
      </c>
      <c r="I23" s="15" t="s">
        <v>185</v>
      </c>
    </row>
    <row r="24" spans="1:9" ht="22.5" customHeight="1" x14ac:dyDescent="0.3">
      <c r="A24" s="172" t="s">
        <v>22</v>
      </c>
      <c r="B24" s="172"/>
      <c r="C24" s="172"/>
      <c r="D24" s="172"/>
      <c r="E24" s="172"/>
      <c r="F24" s="172"/>
      <c r="G24" s="14"/>
      <c r="H24" s="14" t="s">
        <v>23</v>
      </c>
      <c r="I24" s="17" t="s">
        <v>185</v>
      </c>
    </row>
    <row r="25" spans="1:9" ht="34.5" customHeight="1" x14ac:dyDescent="0.3">
      <c r="A25" s="154" t="s">
        <v>24</v>
      </c>
      <c r="B25" s="154"/>
      <c r="C25" s="154"/>
      <c r="D25" s="154"/>
      <c r="E25" s="154"/>
      <c r="F25" s="154"/>
      <c r="G25" s="9"/>
      <c r="H25" s="9" t="s">
        <v>25</v>
      </c>
      <c r="I25" s="10">
        <v>1789.04</v>
      </c>
    </row>
    <row r="26" spans="1:9" ht="15" customHeight="1" x14ac:dyDescent="0.3">
      <c r="A26" s="154" t="s">
        <v>26</v>
      </c>
      <c r="B26" s="154"/>
      <c r="C26" s="154"/>
      <c r="D26" s="154"/>
      <c r="E26" s="154"/>
      <c r="F26" s="154"/>
      <c r="G26" s="14"/>
      <c r="H26" s="18" t="s">
        <v>27</v>
      </c>
      <c r="I26" s="19" t="s">
        <v>185</v>
      </c>
    </row>
    <row r="27" spans="1:9" ht="15" customHeight="1" x14ac:dyDescent="0.3">
      <c r="A27" s="154"/>
      <c r="B27" s="154"/>
      <c r="C27" s="154"/>
      <c r="D27" s="154"/>
      <c r="E27" s="154"/>
      <c r="F27" s="154"/>
      <c r="G27" s="14"/>
      <c r="H27" s="20" t="s">
        <v>28</v>
      </c>
      <c r="I27" s="121" t="s">
        <v>185</v>
      </c>
    </row>
    <row r="28" spans="1:9" ht="26.25" customHeight="1" x14ac:dyDescent="0.3">
      <c r="A28" s="154" t="s">
        <v>29</v>
      </c>
      <c r="B28" s="154"/>
      <c r="C28" s="154"/>
      <c r="D28" s="154"/>
      <c r="E28" s="154"/>
      <c r="F28" s="154"/>
      <c r="G28" s="14"/>
      <c r="H28" s="9" t="s">
        <v>27</v>
      </c>
      <c r="I28" s="19" t="s">
        <v>185</v>
      </c>
    </row>
    <row r="29" spans="1:9" ht="35.25" customHeight="1" x14ac:dyDescent="0.3">
      <c r="A29" s="154" t="s">
        <v>30</v>
      </c>
      <c r="B29" s="154"/>
      <c r="C29" s="154"/>
      <c r="D29" s="154"/>
      <c r="E29" s="154"/>
      <c r="F29" s="154"/>
      <c r="G29" s="9"/>
      <c r="H29" s="8" t="s">
        <v>23</v>
      </c>
      <c r="I29" s="121">
        <v>0.2</v>
      </c>
    </row>
    <row r="30" spans="1:9" ht="1.2" customHeight="1" x14ac:dyDescent="0.3">
      <c r="A30" s="92"/>
      <c r="B30" s="92"/>
      <c r="C30" s="92"/>
      <c r="D30" s="92"/>
      <c r="E30" s="92"/>
      <c r="F30" s="92"/>
      <c r="G30" s="92"/>
      <c r="H30" s="92"/>
      <c r="I30" s="93" t="s">
        <v>185</v>
      </c>
    </row>
    <row r="31" spans="1:9" ht="1.2" customHeight="1" x14ac:dyDescent="0.3">
      <c r="A31" s="210"/>
      <c r="B31" s="210"/>
      <c r="C31" s="210"/>
      <c r="D31" s="210"/>
      <c r="E31" s="210"/>
      <c r="F31" s="210"/>
      <c r="G31" s="210"/>
      <c r="H31" s="210"/>
      <c r="I31" s="210"/>
    </row>
    <row r="32" spans="1:9" ht="1.2" customHeight="1" x14ac:dyDescent="0.3">
      <c r="A32" s="210"/>
      <c r="B32" s="210"/>
      <c r="C32" s="210"/>
      <c r="D32" s="210"/>
      <c r="E32" s="210"/>
      <c r="F32" s="210"/>
      <c r="G32" s="210"/>
      <c r="H32" s="210"/>
      <c r="I32" s="210"/>
    </row>
    <row r="33" spans="1:10" ht="1.2" customHeight="1" x14ac:dyDescent="0.3">
      <c r="A33" s="210"/>
      <c r="B33" s="210"/>
      <c r="C33" s="210"/>
      <c r="D33" s="210"/>
      <c r="E33" s="210"/>
      <c r="F33" s="210"/>
      <c r="G33" s="210"/>
      <c r="H33" s="210"/>
      <c r="I33" s="210"/>
    </row>
    <row r="34" spans="1:10" ht="1.2" customHeight="1" x14ac:dyDescent="0.3">
      <c r="A34" s="210"/>
      <c r="B34" s="210"/>
      <c r="C34" s="210"/>
      <c r="D34" s="210"/>
      <c r="E34" s="210"/>
      <c r="F34" s="210"/>
      <c r="G34" s="210"/>
      <c r="H34" s="210"/>
      <c r="I34" s="210"/>
    </row>
    <row r="35" spans="1:10" ht="1.2" customHeight="1" x14ac:dyDescent="0.3">
      <c r="A35" s="211"/>
      <c r="B35" s="211"/>
      <c r="C35" s="211"/>
      <c r="D35" s="211"/>
      <c r="E35" s="211"/>
      <c r="F35" s="211"/>
      <c r="G35" s="211"/>
      <c r="H35" s="211"/>
      <c r="I35" s="211"/>
    </row>
    <row r="36" spans="1:10" ht="8.25" customHeight="1" x14ac:dyDescent="0.3">
      <c r="A36" s="140" t="s">
        <v>31</v>
      </c>
      <c r="B36" s="140"/>
      <c r="C36" s="140"/>
      <c r="D36" s="140"/>
      <c r="E36" s="140"/>
      <c r="F36" s="140"/>
      <c r="G36" s="140"/>
      <c r="H36" s="140"/>
      <c r="I36" s="140"/>
    </row>
    <row r="37" spans="1:10" ht="33.75" customHeight="1" x14ac:dyDescent="0.3">
      <c r="A37" s="21" t="s">
        <v>32</v>
      </c>
      <c r="B37" s="162" t="s">
        <v>33</v>
      </c>
      <c r="C37" s="162"/>
      <c r="D37" s="162"/>
      <c r="E37" s="162"/>
      <c r="F37" s="162"/>
      <c r="G37" s="162"/>
      <c r="H37" s="21" t="s">
        <v>34</v>
      </c>
      <c r="I37" s="21" t="s">
        <v>35</v>
      </c>
    </row>
    <row r="38" spans="1:10" ht="15" customHeight="1" x14ac:dyDescent="0.3">
      <c r="A38" s="16">
        <v>1</v>
      </c>
      <c r="B38" s="141" t="s">
        <v>36</v>
      </c>
      <c r="C38" s="141"/>
      <c r="D38" s="141"/>
      <c r="E38" s="141"/>
      <c r="F38" s="141"/>
      <c r="G38" s="141"/>
      <c r="H38" s="22">
        <f t="shared" ref="H38:H45" si="0">I38/$I$46</f>
        <v>0.85720853313581891</v>
      </c>
      <c r="I38" s="23">
        <f>IF(D6="12x36",I10,I10/H10*I5)</f>
        <v>2148</v>
      </c>
    </row>
    <row r="39" spans="1:10" ht="15" customHeight="1" x14ac:dyDescent="0.3">
      <c r="A39" s="16">
        <f t="shared" ref="A39:A45" si="1">A38+1</f>
        <v>2</v>
      </c>
      <c r="B39" s="141" t="s">
        <v>37</v>
      </c>
      <c r="C39" s="141"/>
      <c r="D39" s="141"/>
      <c r="E39" s="141"/>
      <c r="F39" s="141"/>
      <c r="G39" s="141"/>
      <c r="H39" s="22">
        <f t="shared" si="0"/>
        <v>0</v>
      </c>
      <c r="I39" s="23">
        <f>IF(I9=30%,I38*I9,0)</f>
        <v>0</v>
      </c>
    </row>
    <row r="40" spans="1:10" ht="15" customHeight="1" x14ac:dyDescent="0.3">
      <c r="A40" s="16">
        <f t="shared" si="1"/>
        <v>3</v>
      </c>
      <c r="B40" s="141" t="s">
        <v>38</v>
      </c>
      <c r="C40" s="141"/>
      <c r="D40" s="141"/>
      <c r="E40" s="141"/>
      <c r="F40" s="141"/>
      <c r="G40" s="141"/>
      <c r="H40" s="22">
        <f t="shared" si="0"/>
        <v>0</v>
      </c>
      <c r="I40" s="23">
        <f>IF(I7=10%,I25*I7,0)</f>
        <v>0</v>
      </c>
    </row>
    <row r="41" spans="1:10" ht="15" customHeight="1" x14ac:dyDescent="0.3">
      <c r="A41" s="16">
        <f t="shared" si="1"/>
        <v>4</v>
      </c>
      <c r="B41" s="141" t="s">
        <v>39</v>
      </c>
      <c r="C41" s="141"/>
      <c r="D41" s="141"/>
      <c r="E41" s="141"/>
      <c r="F41" s="141"/>
      <c r="G41" s="141"/>
      <c r="H41" s="22">
        <f t="shared" si="0"/>
        <v>0.14279146686418112</v>
      </c>
      <c r="I41" s="23">
        <f>IF(I7=20%,I25*I7,0)</f>
        <v>357.80799999999999</v>
      </c>
    </row>
    <row r="42" spans="1:10" ht="15" customHeight="1" x14ac:dyDescent="0.3">
      <c r="A42" s="16">
        <f t="shared" si="1"/>
        <v>5</v>
      </c>
      <c r="B42" s="141" t="s">
        <v>40</v>
      </c>
      <c r="C42" s="141"/>
      <c r="D42" s="141"/>
      <c r="E42" s="141"/>
      <c r="F42" s="141"/>
      <c r="G42" s="141"/>
      <c r="H42" s="22">
        <f t="shared" si="0"/>
        <v>0</v>
      </c>
      <c r="I42" s="23">
        <f>IF(I7=40%,I25*I7,0)</f>
        <v>0</v>
      </c>
    </row>
    <row r="43" spans="1:10" ht="15" customHeight="1" x14ac:dyDescent="0.3">
      <c r="A43" s="16">
        <f t="shared" si="1"/>
        <v>6</v>
      </c>
      <c r="B43" s="141" t="s">
        <v>172</v>
      </c>
      <c r="C43" s="141"/>
      <c r="D43" s="141"/>
      <c r="E43" s="141"/>
      <c r="F43" s="141"/>
      <c r="G43" s="141"/>
      <c r="H43" s="22">
        <f t="shared" si="0"/>
        <v>0</v>
      </c>
      <c r="I43" s="23">
        <f>IF(I24="Não aplicável",0,I38*I24)</f>
        <v>0</v>
      </c>
    </row>
    <row r="44" spans="1:10" ht="15" customHeight="1" x14ac:dyDescent="0.3">
      <c r="A44" s="16">
        <f t="shared" si="1"/>
        <v>7</v>
      </c>
      <c r="B44" s="141" t="s">
        <v>41</v>
      </c>
      <c r="C44" s="141"/>
      <c r="D44" s="141"/>
      <c r="E44" s="141"/>
      <c r="F44" s="141"/>
      <c r="G44" s="141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3">
      <c r="A45" s="16">
        <f t="shared" si="1"/>
        <v>8</v>
      </c>
      <c r="B45" s="141" t="s">
        <v>42</v>
      </c>
      <c r="C45" s="141"/>
      <c r="D45" s="141"/>
      <c r="E45" s="141"/>
      <c r="F45" s="141"/>
      <c r="G45" s="141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3">
      <c r="A46" s="158" t="s">
        <v>43</v>
      </c>
      <c r="B46" s="158"/>
      <c r="C46" s="158"/>
      <c r="D46" s="158"/>
      <c r="E46" s="158"/>
      <c r="F46" s="158"/>
      <c r="G46" s="158"/>
      <c r="H46" s="24">
        <f>SUM(H38:H45)</f>
        <v>1</v>
      </c>
      <c r="I46" s="25">
        <f>SUM(I38:I45)</f>
        <v>2505.808</v>
      </c>
      <c r="J46" s="26"/>
    </row>
    <row r="47" spans="1:10" s="27" customFormat="1" ht="1.2" customHeight="1" x14ac:dyDescent="0.3">
      <c r="A47" s="180"/>
      <c r="B47" s="180"/>
      <c r="C47" s="180"/>
      <c r="D47" s="180"/>
      <c r="E47" s="180"/>
      <c r="F47" s="180"/>
      <c r="G47" s="180"/>
      <c r="H47" s="180"/>
      <c r="I47" s="180"/>
      <c r="J47" s="26"/>
    </row>
    <row r="48" spans="1:10" s="27" customFormat="1" ht="1.2" customHeight="1" x14ac:dyDescent="0.3">
      <c r="A48" s="181"/>
      <c r="B48" s="181"/>
      <c r="C48" s="181"/>
      <c r="D48" s="181"/>
      <c r="E48" s="181"/>
      <c r="F48" s="181"/>
      <c r="G48" s="181"/>
      <c r="H48" s="181"/>
      <c r="I48" s="181"/>
      <c r="J48" s="26"/>
    </row>
    <row r="49" spans="1:10" s="27" customFormat="1" ht="1.2" customHeight="1" x14ac:dyDescent="0.3">
      <c r="A49" s="181"/>
      <c r="B49" s="181"/>
      <c r="C49" s="181"/>
      <c r="D49" s="181"/>
      <c r="E49" s="181"/>
      <c r="F49" s="181"/>
      <c r="G49" s="181"/>
      <c r="H49" s="181"/>
      <c r="I49" s="181"/>
      <c r="J49" s="26"/>
    </row>
    <row r="50" spans="1:10" s="27" customFormat="1" ht="1.2" customHeight="1" x14ac:dyDescent="0.3">
      <c r="A50" s="181"/>
      <c r="B50" s="181"/>
      <c r="C50" s="181"/>
      <c r="D50" s="181"/>
      <c r="E50" s="181"/>
      <c r="F50" s="181"/>
      <c r="G50" s="181"/>
      <c r="H50" s="181"/>
      <c r="I50" s="181"/>
      <c r="J50" s="26"/>
    </row>
    <row r="51" spans="1:10" s="27" customFormat="1" ht="1.2" customHeight="1" x14ac:dyDescent="0.3">
      <c r="A51" s="181"/>
      <c r="B51" s="181"/>
      <c r="C51" s="181"/>
      <c r="D51" s="181"/>
      <c r="E51" s="181"/>
      <c r="F51" s="181"/>
      <c r="G51" s="181"/>
      <c r="H51" s="181"/>
      <c r="I51" s="181"/>
      <c r="J51" s="26"/>
    </row>
    <row r="52" spans="1:10" s="27" customFormat="1" ht="1.2" customHeight="1" x14ac:dyDescent="0.3">
      <c r="A52" s="181"/>
      <c r="B52" s="181"/>
      <c r="C52" s="181"/>
      <c r="D52" s="181"/>
      <c r="E52" s="181"/>
      <c r="F52" s="181"/>
      <c r="G52" s="181"/>
      <c r="H52" s="181"/>
      <c r="I52" s="181"/>
      <c r="J52" s="26"/>
    </row>
    <row r="53" spans="1:10" s="27" customFormat="1" ht="1.2" customHeight="1" x14ac:dyDescent="0.3">
      <c r="A53" s="181"/>
      <c r="B53" s="181"/>
      <c r="C53" s="181"/>
      <c r="D53" s="181"/>
      <c r="E53" s="181"/>
      <c r="F53" s="181"/>
      <c r="G53" s="181"/>
      <c r="H53" s="181"/>
      <c r="I53" s="181"/>
      <c r="J53" s="26"/>
    </row>
    <row r="54" spans="1:10" s="27" customFormat="1" ht="1.2" customHeight="1" x14ac:dyDescent="0.3">
      <c r="A54" s="181"/>
      <c r="B54" s="181"/>
      <c r="C54" s="181"/>
      <c r="D54" s="181"/>
      <c r="E54" s="181"/>
      <c r="F54" s="181"/>
      <c r="G54" s="181"/>
      <c r="H54" s="181"/>
      <c r="I54" s="181"/>
      <c r="J54" s="26"/>
    </row>
    <row r="55" spans="1:10" s="27" customFormat="1" ht="1.2" customHeight="1" x14ac:dyDescent="0.3">
      <c r="A55" s="181"/>
      <c r="B55" s="181"/>
      <c r="C55" s="181"/>
      <c r="D55" s="181"/>
      <c r="E55" s="181"/>
      <c r="F55" s="181"/>
      <c r="G55" s="181"/>
      <c r="H55" s="181"/>
      <c r="I55" s="181"/>
      <c r="J55" s="26"/>
    </row>
    <row r="56" spans="1:10" ht="1.2" customHeight="1" x14ac:dyDescent="0.3">
      <c r="A56" s="182"/>
      <c r="B56" s="182"/>
      <c r="C56" s="182"/>
      <c r="D56" s="182"/>
      <c r="E56" s="182"/>
      <c r="F56" s="182"/>
      <c r="G56" s="182"/>
      <c r="H56" s="182"/>
      <c r="I56" s="182"/>
    </row>
    <row r="57" spans="1:10" ht="33.75" customHeight="1" x14ac:dyDescent="0.3">
      <c r="A57" s="21" t="s">
        <v>44</v>
      </c>
      <c r="B57" s="162" t="s">
        <v>45</v>
      </c>
      <c r="C57" s="162"/>
      <c r="D57" s="162"/>
      <c r="E57" s="162"/>
      <c r="F57" s="162"/>
      <c r="G57" s="162"/>
      <c r="H57" s="21" t="s">
        <v>34</v>
      </c>
      <c r="I57" s="21" t="s">
        <v>35</v>
      </c>
    </row>
    <row r="58" spans="1:10" ht="15" customHeight="1" x14ac:dyDescent="0.3">
      <c r="A58" s="16">
        <v>1</v>
      </c>
      <c r="B58" s="141" t="s">
        <v>46</v>
      </c>
      <c r="C58" s="141"/>
      <c r="D58" s="141"/>
      <c r="E58" s="141"/>
      <c r="F58" s="141"/>
      <c r="G58" s="141"/>
      <c r="H58" s="22">
        <v>0.2</v>
      </c>
      <c r="I58" s="23">
        <f t="shared" ref="I58:I65" si="2">$I$46*H58</f>
        <v>501.16160000000002</v>
      </c>
    </row>
    <row r="59" spans="1:10" ht="15" customHeight="1" x14ac:dyDescent="0.3">
      <c r="A59" s="16">
        <v>2</v>
      </c>
      <c r="B59" s="141" t="s">
        <v>47</v>
      </c>
      <c r="C59" s="141"/>
      <c r="D59" s="141"/>
      <c r="E59" s="141"/>
      <c r="F59" s="141"/>
      <c r="G59" s="141"/>
      <c r="H59" s="22">
        <v>1.4999999999999999E-2</v>
      </c>
      <c r="I59" s="23">
        <f t="shared" si="2"/>
        <v>37.587119999999999</v>
      </c>
    </row>
    <row r="60" spans="1:10" ht="15" customHeight="1" x14ac:dyDescent="0.3">
      <c r="A60" s="16">
        <v>3</v>
      </c>
      <c r="B60" s="141" t="s">
        <v>48</v>
      </c>
      <c r="C60" s="141"/>
      <c r="D60" s="141"/>
      <c r="E60" s="141"/>
      <c r="F60" s="141"/>
      <c r="G60" s="141"/>
      <c r="H60" s="22">
        <v>0.01</v>
      </c>
      <c r="I60" s="23">
        <f t="shared" si="2"/>
        <v>25.05808</v>
      </c>
    </row>
    <row r="61" spans="1:10" ht="15" customHeight="1" x14ac:dyDescent="0.3">
      <c r="A61" s="16">
        <v>4</v>
      </c>
      <c r="B61" s="141" t="s">
        <v>49</v>
      </c>
      <c r="C61" s="141"/>
      <c r="D61" s="141"/>
      <c r="E61" s="141"/>
      <c r="F61" s="141"/>
      <c r="G61" s="141"/>
      <c r="H61" s="22">
        <v>2E-3</v>
      </c>
      <c r="I61" s="23">
        <f t="shared" si="2"/>
        <v>5.0116160000000001</v>
      </c>
    </row>
    <row r="62" spans="1:10" ht="15" customHeight="1" x14ac:dyDescent="0.3">
      <c r="A62" s="16">
        <v>5</v>
      </c>
      <c r="B62" s="141" t="s">
        <v>50</v>
      </c>
      <c r="C62" s="141"/>
      <c r="D62" s="141"/>
      <c r="E62" s="141"/>
      <c r="F62" s="141"/>
      <c r="G62" s="141"/>
      <c r="H62" s="22">
        <v>2.5000000000000001E-2</v>
      </c>
      <c r="I62" s="23">
        <f t="shared" si="2"/>
        <v>62.645200000000003</v>
      </c>
    </row>
    <row r="63" spans="1:10" ht="15" customHeight="1" x14ac:dyDescent="0.3">
      <c r="A63" s="16">
        <v>6</v>
      </c>
      <c r="B63" s="141" t="s">
        <v>51</v>
      </c>
      <c r="C63" s="141"/>
      <c r="D63" s="141"/>
      <c r="E63" s="141"/>
      <c r="F63" s="141"/>
      <c r="G63" s="141"/>
      <c r="H63" s="22">
        <v>0.08</v>
      </c>
      <c r="I63" s="23">
        <f t="shared" si="2"/>
        <v>200.46464</v>
      </c>
    </row>
    <row r="64" spans="1:10" ht="15" customHeight="1" x14ac:dyDescent="0.3">
      <c r="A64" s="16">
        <v>7</v>
      </c>
      <c r="B64" s="141" t="s">
        <v>52</v>
      </c>
      <c r="C64" s="141"/>
      <c r="D64" s="141"/>
      <c r="E64" s="141"/>
      <c r="F64" s="141"/>
      <c r="G64" s="141"/>
      <c r="H64" s="22">
        <v>0.03</v>
      </c>
      <c r="I64" s="23">
        <f t="shared" si="2"/>
        <v>75.174239999999998</v>
      </c>
    </row>
    <row r="65" spans="1:10" ht="15" customHeight="1" x14ac:dyDescent="0.3">
      <c r="A65" s="16">
        <v>8</v>
      </c>
      <c r="B65" s="141" t="s">
        <v>53</v>
      </c>
      <c r="C65" s="141"/>
      <c r="D65" s="141"/>
      <c r="E65" s="141"/>
      <c r="F65" s="141"/>
      <c r="G65" s="141"/>
      <c r="H65" s="22">
        <v>6.0000000000000001E-3</v>
      </c>
      <c r="I65" s="23">
        <f t="shared" si="2"/>
        <v>15.034848</v>
      </c>
    </row>
    <row r="66" spans="1:10" s="27" customFormat="1" ht="15" customHeight="1" x14ac:dyDescent="0.3">
      <c r="A66" s="158" t="s">
        <v>54</v>
      </c>
      <c r="B66" s="158"/>
      <c r="C66" s="158"/>
      <c r="D66" s="158"/>
      <c r="E66" s="158"/>
      <c r="F66" s="158"/>
      <c r="G66" s="158"/>
      <c r="H66" s="24">
        <f>SUM(H58:H65)</f>
        <v>0.3680000000000001</v>
      </c>
      <c r="I66" s="25">
        <f>SUM(I58:I65)</f>
        <v>922.13734400000021</v>
      </c>
      <c r="J66" s="26"/>
    </row>
    <row r="67" spans="1:10" ht="15" customHeight="1" x14ac:dyDescent="0.3">
      <c r="A67" s="173" t="s">
        <v>55</v>
      </c>
      <c r="B67" s="173"/>
      <c r="C67" s="173"/>
      <c r="D67" s="173"/>
      <c r="E67" s="173"/>
      <c r="F67" s="173"/>
      <c r="G67" s="173"/>
      <c r="H67" s="173"/>
      <c r="I67" s="173"/>
    </row>
    <row r="68" spans="1:10" ht="30.75" customHeight="1" x14ac:dyDescent="0.3">
      <c r="A68" s="183" t="s">
        <v>56</v>
      </c>
      <c r="B68" s="183"/>
      <c r="C68" s="183"/>
      <c r="D68" s="183"/>
      <c r="E68" s="183"/>
      <c r="F68" s="183"/>
      <c r="G68" s="183"/>
      <c r="H68" s="183"/>
      <c r="I68" s="183"/>
    </row>
    <row r="69" spans="1:10" ht="33.75" customHeight="1" x14ac:dyDescent="0.3">
      <c r="A69" s="21" t="s">
        <v>57</v>
      </c>
      <c r="B69" s="162" t="s">
        <v>58</v>
      </c>
      <c r="C69" s="162"/>
      <c r="D69" s="162"/>
      <c r="E69" s="162"/>
      <c r="F69" s="162"/>
      <c r="G69" s="162"/>
      <c r="H69" s="21" t="s">
        <v>34</v>
      </c>
      <c r="I69" s="21" t="s">
        <v>35</v>
      </c>
    </row>
    <row r="70" spans="1:10" ht="15" customHeight="1" x14ac:dyDescent="0.3">
      <c r="A70" s="16">
        <v>1</v>
      </c>
      <c r="B70" s="141" t="s">
        <v>59</v>
      </c>
      <c r="C70" s="141"/>
      <c r="D70" s="141"/>
      <c r="E70" s="141"/>
      <c r="F70" s="141"/>
      <c r="G70" s="141"/>
      <c r="H70" s="22">
        <v>0.119314</v>
      </c>
      <c r="I70" s="23">
        <f t="shared" ref="I70:I77" si="3">$I$46*H70</f>
        <v>298.97797571199999</v>
      </c>
    </row>
    <row r="71" spans="1:10" ht="15" customHeight="1" x14ac:dyDescent="0.3">
      <c r="A71" s="16">
        <v>2</v>
      </c>
      <c r="B71" s="141" t="s">
        <v>60</v>
      </c>
      <c r="C71" s="141"/>
      <c r="D71" s="141"/>
      <c r="E71" s="141"/>
      <c r="F71" s="141"/>
      <c r="G71" s="141"/>
      <c r="H71" s="22">
        <v>2.0479000000000001E-2</v>
      </c>
      <c r="I71" s="23">
        <f t="shared" si="3"/>
        <v>51.316442032000005</v>
      </c>
    </row>
    <row r="72" spans="1:10" ht="15" customHeight="1" x14ac:dyDescent="0.3">
      <c r="A72" s="16">
        <v>3</v>
      </c>
      <c r="B72" s="141" t="s">
        <v>191</v>
      </c>
      <c r="C72" s="141"/>
      <c r="D72" s="141"/>
      <c r="E72" s="141"/>
      <c r="F72" s="141"/>
      <c r="G72" s="141"/>
      <c r="H72" s="22">
        <v>1.2123E-2</v>
      </c>
      <c r="I72" s="23">
        <f t="shared" si="3"/>
        <v>30.377910384</v>
      </c>
    </row>
    <row r="73" spans="1:10" ht="15" customHeight="1" x14ac:dyDescent="0.3">
      <c r="A73" s="16">
        <v>4</v>
      </c>
      <c r="B73" s="141" t="s">
        <v>61</v>
      </c>
      <c r="C73" s="141"/>
      <c r="D73" s="141"/>
      <c r="E73" s="141"/>
      <c r="F73" s="141"/>
      <c r="G73" s="141"/>
      <c r="H73" s="22">
        <v>1.1436E-2</v>
      </c>
      <c r="I73" s="23">
        <f t="shared" si="3"/>
        <v>28.656420288</v>
      </c>
    </row>
    <row r="74" spans="1:10" ht="15" customHeight="1" x14ac:dyDescent="0.3">
      <c r="A74" s="16">
        <v>5</v>
      </c>
      <c r="B74" s="141" t="s">
        <v>62</v>
      </c>
      <c r="C74" s="141"/>
      <c r="D74" s="141"/>
      <c r="E74" s="141"/>
      <c r="F74" s="141"/>
      <c r="G74" s="141"/>
      <c r="H74" s="22">
        <v>1.74E-4</v>
      </c>
      <c r="I74" s="23">
        <f t="shared" si="3"/>
        <v>0.43601059199999997</v>
      </c>
    </row>
    <row r="75" spans="1:10" ht="15" customHeight="1" x14ac:dyDescent="0.3">
      <c r="A75" s="16">
        <v>6</v>
      </c>
      <c r="B75" s="141" t="s">
        <v>63</v>
      </c>
      <c r="C75" s="141"/>
      <c r="D75" s="141"/>
      <c r="E75" s="141"/>
      <c r="F75" s="141"/>
      <c r="G75" s="141"/>
      <c r="H75" s="22">
        <v>4.4200000000000001E-4</v>
      </c>
      <c r="I75" s="23">
        <f t="shared" si="3"/>
        <v>1.1075671360000001</v>
      </c>
    </row>
    <row r="76" spans="1:10" ht="15" customHeight="1" x14ac:dyDescent="0.3">
      <c r="A76" s="16">
        <v>7</v>
      </c>
      <c r="B76" s="141" t="s">
        <v>64</v>
      </c>
      <c r="C76" s="141"/>
      <c r="D76" s="141"/>
      <c r="E76" s="141"/>
      <c r="F76" s="141"/>
      <c r="G76" s="141"/>
      <c r="H76" s="22">
        <v>1.85E-4</v>
      </c>
      <c r="I76" s="23">
        <f t="shared" si="3"/>
        <v>0.46357448000000001</v>
      </c>
    </row>
    <row r="77" spans="1:10" ht="15" customHeight="1" x14ac:dyDescent="0.3">
      <c r="A77" s="16">
        <v>8</v>
      </c>
      <c r="B77" s="141" t="s">
        <v>65</v>
      </c>
      <c r="C77" s="141"/>
      <c r="D77" s="141"/>
      <c r="E77" s="141"/>
      <c r="F77" s="141"/>
      <c r="G77" s="141"/>
      <c r="H77" s="22">
        <v>9.0789999999999996E-2</v>
      </c>
      <c r="I77" s="23">
        <f t="shared" si="3"/>
        <v>227.50230832</v>
      </c>
    </row>
    <row r="78" spans="1:10" s="27" customFormat="1" ht="15" customHeight="1" x14ac:dyDescent="0.3">
      <c r="A78" s="158" t="s">
        <v>66</v>
      </c>
      <c r="B78" s="158"/>
      <c r="C78" s="158"/>
      <c r="D78" s="158"/>
      <c r="E78" s="158"/>
      <c r="F78" s="158"/>
      <c r="G78" s="158"/>
      <c r="H78" s="24">
        <f>SUM(H70:H77)</f>
        <v>0.25494299999999998</v>
      </c>
      <c r="I78" s="25">
        <f>SUM(I70:I77)</f>
        <v>638.83820894399992</v>
      </c>
      <c r="J78" s="26"/>
    </row>
    <row r="79" spans="1:10" ht="11.25" customHeight="1" x14ac:dyDescent="0.3">
      <c r="A79" s="28" t="s">
        <v>67</v>
      </c>
      <c r="B79" s="159" t="s">
        <v>68</v>
      </c>
      <c r="C79" s="159"/>
      <c r="D79" s="159"/>
      <c r="E79" s="159"/>
      <c r="F79" s="159"/>
      <c r="G79" s="159"/>
      <c r="H79" s="159"/>
      <c r="I79" s="159"/>
    </row>
    <row r="80" spans="1:10" ht="15" customHeight="1" x14ac:dyDescent="0.3">
      <c r="A80" s="28" t="s">
        <v>69</v>
      </c>
      <c r="B80" s="179" t="s">
        <v>70</v>
      </c>
      <c r="C80" s="179"/>
      <c r="D80" s="179"/>
      <c r="E80" s="179"/>
      <c r="F80" s="179"/>
      <c r="G80" s="179"/>
      <c r="H80" s="179"/>
      <c r="I80" s="179"/>
    </row>
    <row r="81" spans="1:11" ht="33.75" customHeight="1" x14ac:dyDescent="0.3">
      <c r="A81" s="21" t="s">
        <v>71</v>
      </c>
      <c r="B81" s="162" t="s">
        <v>72</v>
      </c>
      <c r="C81" s="162"/>
      <c r="D81" s="162"/>
      <c r="E81" s="162"/>
      <c r="F81" s="162"/>
      <c r="G81" s="162"/>
      <c r="H81" s="21" t="s">
        <v>34</v>
      </c>
      <c r="I81" s="21" t="s">
        <v>35</v>
      </c>
    </row>
    <row r="82" spans="1:11" ht="15" customHeight="1" x14ac:dyDescent="0.3">
      <c r="A82" s="16">
        <v>1</v>
      </c>
      <c r="B82" s="141" t="s">
        <v>73</v>
      </c>
      <c r="C82" s="141"/>
      <c r="D82" s="141"/>
      <c r="E82" s="141"/>
      <c r="F82" s="141"/>
      <c r="G82" s="141"/>
      <c r="H82" s="22">
        <v>4.8321000000000003E-2</v>
      </c>
      <c r="I82" s="23">
        <f>$I$46*H82</f>
        <v>121.08314836800001</v>
      </c>
    </row>
    <row r="83" spans="1:11" ht="15" customHeight="1" x14ac:dyDescent="0.3">
      <c r="A83" s="16">
        <v>2</v>
      </c>
      <c r="B83" s="141" t="s">
        <v>74</v>
      </c>
      <c r="C83" s="141"/>
      <c r="D83" s="141"/>
      <c r="E83" s="141"/>
      <c r="F83" s="141"/>
      <c r="G83" s="141"/>
      <c r="H83" s="22">
        <v>3.5109999999999998E-3</v>
      </c>
      <c r="I83" s="23">
        <f>$I$46*H83</f>
        <v>8.7978918879999988</v>
      </c>
    </row>
    <row r="84" spans="1:11" ht="15" customHeight="1" x14ac:dyDescent="0.3">
      <c r="A84" s="16">
        <v>3</v>
      </c>
      <c r="B84" s="141" t="s">
        <v>75</v>
      </c>
      <c r="C84" s="141"/>
      <c r="D84" s="141"/>
      <c r="E84" s="141"/>
      <c r="F84" s="141"/>
      <c r="G84" s="141"/>
      <c r="H84" s="22">
        <v>1.9328000000000001E-2</v>
      </c>
      <c r="I84" s="23">
        <f>$I$46*H84</f>
        <v>48.432257024000002</v>
      </c>
    </row>
    <row r="85" spans="1:11" s="27" customFormat="1" ht="15" customHeight="1" x14ac:dyDescent="0.3">
      <c r="A85" s="158" t="s">
        <v>76</v>
      </c>
      <c r="B85" s="158"/>
      <c r="C85" s="158"/>
      <c r="D85" s="158"/>
      <c r="E85" s="158"/>
      <c r="F85" s="158"/>
      <c r="G85" s="158"/>
      <c r="H85" s="24">
        <f>SUM(H82:H84)</f>
        <v>7.1160000000000001E-2</v>
      </c>
      <c r="I85" s="25">
        <f>SUM(I82:I84)</f>
        <v>178.31329728</v>
      </c>
      <c r="J85" s="26"/>
    </row>
    <row r="86" spans="1:11" ht="4.5" customHeight="1" x14ac:dyDescent="0.3"/>
    <row r="87" spans="1:11" ht="33.75" customHeight="1" x14ac:dyDescent="0.3">
      <c r="A87" s="21" t="s">
        <v>77</v>
      </c>
      <c r="B87" s="162" t="s">
        <v>78</v>
      </c>
      <c r="C87" s="162"/>
      <c r="D87" s="162"/>
      <c r="E87" s="162"/>
      <c r="F87" s="162"/>
      <c r="G87" s="162"/>
      <c r="H87" s="21" t="s">
        <v>34</v>
      </c>
      <c r="I87" s="21" t="s">
        <v>35</v>
      </c>
    </row>
    <row r="88" spans="1:11" ht="15" customHeight="1" x14ac:dyDescent="0.3">
      <c r="A88" s="16">
        <v>1</v>
      </c>
      <c r="B88" s="141" t="s">
        <v>79</v>
      </c>
      <c r="C88" s="141"/>
      <c r="D88" s="141"/>
      <c r="E88" s="141"/>
      <c r="F88" s="141"/>
      <c r="G88" s="141"/>
      <c r="H88" s="22">
        <f>(H66*H78)</f>
        <v>9.3819024000000015E-2</v>
      </c>
      <c r="I88" s="23">
        <f>$I$46*H88</f>
        <v>235.09246089139202</v>
      </c>
    </row>
    <row r="89" spans="1:11" s="27" customFormat="1" ht="15" customHeight="1" x14ac:dyDescent="0.3">
      <c r="A89" s="158" t="s">
        <v>80</v>
      </c>
      <c r="B89" s="158"/>
      <c r="C89" s="158"/>
      <c r="D89" s="158"/>
      <c r="E89" s="158"/>
      <c r="F89" s="158"/>
      <c r="G89" s="158"/>
      <c r="H89" s="24">
        <f>SUM(H88:H88)</f>
        <v>9.3819024000000015E-2</v>
      </c>
      <c r="I89" s="25">
        <f>I88</f>
        <v>235.09246089139202</v>
      </c>
      <c r="J89" s="26"/>
      <c r="K89" s="29"/>
    </row>
    <row r="90" spans="1:11" ht="4.5" customHeight="1" x14ac:dyDescent="0.3">
      <c r="J90" s="30"/>
    </row>
    <row r="91" spans="1:11" s="27" customFormat="1" ht="12" customHeight="1" x14ac:dyDescent="0.3">
      <c r="A91" s="178" t="s">
        <v>180</v>
      </c>
      <c r="B91" s="178"/>
      <c r="C91" s="178"/>
      <c r="D91" s="178"/>
      <c r="E91" s="178"/>
      <c r="F91" s="178"/>
      <c r="G91" s="178"/>
      <c r="H91" s="31">
        <f>H66+H78+H85+H89</f>
        <v>0.787922024</v>
      </c>
      <c r="I91" s="32">
        <f>I66+I78+I85+I89</f>
        <v>1974.381311115392</v>
      </c>
      <c r="J91" s="26"/>
    </row>
    <row r="92" spans="1:11" ht="4.5" customHeight="1" x14ac:dyDescent="0.3"/>
    <row r="93" spans="1:11" ht="33.75" customHeight="1" x14ac:dyDescent="0.3">
      <c r="A93" s="21" t="s">
        <v>81</v>
      </c>
      <c r="B93" s="162" t="s">
        <v>82</v>
      </c>
      <c r="C93" s="162"/>
      <c r="D93" s="162"/>
      <c r="E93" s="162"/>
      <c r="F93" s="162"/>
      <c r="G93" s="162"/>
      <c r="H93" s="21" t="s">
        <v>34</v>
      </c>
      <c r="I93" s="21" t="s">
        <v>35</v>
      </c>
    </row>
    <row r="94" spans="1:11" ht="15" customHeight="1" x14ac:dyDescent="0.3">
      <c r="A94" s="16">
        <v>1</v>
      </c>
      <c r="B94" s="141" t="s">
        <v>19</v>
      </c>
      <c r="C94" s="141"/>
      <c r="D94" s="141"/>
      <c r="E94" s="141"/>
      <c r="F94" s="141"/>
      <c r="G94" s="141"/>
      <c r="H94" s="22">
        <f t="shared" ref="H94:H101" si="4">I94/$I$46</f>
        <v>0.12131815366540454</v>
      </c>
      <c r="I94" s="23">
        <f>I114</f>
        <v>304</v>
      </c>
    </row>
    <row r="95" spans="1:11" ht="15" customHeight="1" x14ac:dyDescent="0.3">
      <c r="A95" s="16">
        <f>A94+1</f>
        <v>2</v>
      </c>
      <c r="B95" s="141" t="s">
        <v>20</v>
      </c>
      <c r="C95" s="141"/>
      <c r="D95" s="141"/>
      <c r="E95" s="141"/>
      <c r="F95" s="141"/>
      <c r="G95" s="141"/>
      <c r="H95" s="22">
        <f t="shared" si="4"/>
        <v>0</v>
      </c>
      <c r="I95" s="23">
        <f>I110</f>
        <v>0</v>
      </c>
    </row>
    <row r="96" spans="1:11" ht="15" customHeight="1" x14ac:dyDescent="0.3">
      <c r="A96" s="16">
        <f t="shared" ref="A96:A98" si="5">A95+1</f>
        <v>3</v>
      </c>
      <c r="B96" s="175" t="s">
        <v>174</v>
      </c>
      <c r="C96" s="176"/>
      <c r="D96" s="176"/>
      <c r="E96" s="176"/>
      <c r="F96" s="176"/>
      <c r="G96" s="177"/>
      <c r="H96" s="22">
        <f t="shared" si="4"/>
        <v>0</v>
      </c>
      <c r="I96" s="23">
        <v>0</v>
      </c>
    </row>
    <row r="97" spans="1:10" ht="15" customHeight="1" x14ac:dyDescent="0.3">
      <c r="A97" s="16">
        <f t="shared" si="5"/>
        <v>4</v>
      </c>
      <c r="B97" s="141" t="s">
        <v>83</v>
      </c>
      <c r="C97" s="141"/>
      <c r="D97" s="141"/>
      <c r="E97" s="141"/>
      <c r="F97" s="141"/>
      <c r="G97" s="141"/>
      <c r="H97" s="22">
        <f t="shared" si="4"/>
        <v>4.1631282205180919E-2</v>
      </c>
      <c r="I97" s="23">
        <f>I106</f>
        <v>104.32</v>
      </c>
    </row>
    <row r="98" spans="1:10" ht="15" customHeight="1" x14ac:dyDescent="0.3">
      <c r="A98" s="16">
        <f t="shared" si="5"/>
        <v>5</v>
      </c>
      <c r="B98" s="141" t="s">
        <v>84</v>
      </c>
      <c r="C98" s="141"/>
      <c r="D98" s="141"/>
      <c r="E98" s="141"/>
      <c r="F98" s="141"/>
      <c r="G98" s="141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3">
      <c r="A99" s="16">
        <v>6</v>
      </c>
      <c r="B99" s="141" t="s">
        <v>205</v>
      </c>
      <c r="C99" s="141"/>
      <c r="D99" s="141"/>
      <c r="E99" s="141"/>
      <c r="F99" s="141"/>
      <c r="G99" s="141"/>
      <c r="H99" s="22">
        <f>I99/$I$46</f>
        <v>0</v>
      </c>
      <c r="I99" s="23">
        <f>IF(I21="Não aplicável",0,I21)</f>
        <v>0</v>
      </c>
    </row>
    <row r="100" spans="1:10" ht="15" customHeight="1" x14ac:dyDescent="0.3">
      <c r="A100" s="16">
        <v>7</v>
      </c>
      <c r="B100" s="141" t="s">
        <v>206</v>
      </c>
      <c r="C100" s="141"/>
      <c r="D100" s="141"/>
      <c r="E100" s="141"/>
      <c r="F100" s="141"/>
      <c r="G100" s="141"/>
      <c r="H100" s="22">
        <f>I100/$I$46</f>
        <v>0</v>
      </c>
      <c r="I100" s="23">
        <f>IF(I22="Não aplicável",0,I22)</f>
        <v>0</v>
      </c>
    </row>
    <row r="101" spans="1:10" ht="15" customHeight="1" x14ac:dyDescent="0.3">
      <c r="A101" s="16">
        <v>8</v>
      </c>
      <c r="B101" s="141" t="s">
        <v>85</v>
      </c>
      <c r="C101" s="141"/>
      <c r="D101" s="141"/>
      <c r="E101" s="141"/>
      <c r="F101" s="141"/>
      <c r="G101" s="141"/>
      <c r="H101" s="22">
        <f t="shared" si="4"/>
        <v>0</v>
      </c>
      <c r="I101" s="23">
        <f>IF(I23="Não aplicável",0,I23)</f>
        <v>0</v>
      </c>
    </row>
    <row r="102" spans="1:10" ht="15" customHeight="1" x14ac:dyDescent="0.3">
      <c r="A102" s="158" t="s">
        <v>86</v>
      </c>
      <c r="B102" s="158"/>
      <c r="C102" s="158"/>
      <c r="D102" s="158"/>
      <c r="E102" s="158"/>
      <c r="F102" s="158"/>
      <c r="G102" s="158"/>
      <c r="H102" s="24">
        <f>SUM(H94:H101)</f>
        <v>0.16294943587058547</v>
      </c>
      <c r="I102" s="25">
        <f>SUM(I94:I101)</f>
        <v>408.32</v>
      </c>
      <c r="J102" s="33"/>
    </row>
    <row r="103" spans="1:10" ht="18" customHeight="1" x14ac:dyDescent="0.3">
      <c r="A103" s="28" t="s">
        <v>87</v>
      </c>
      <c r="B103" s="173" t="s">
        <v>88</v>
      </c>
      <c r="C103" s="173"/>
      <c r="D103" s="173"/>
      <c r="E103" s="173"/>
      <c r="F103" s="173"/>
      <c r="G103" s="173"/>
      <c r="H103" s="34"/>
      <c r="I103" s="35"/>
    </row>
    <row r="104" spans="1:10" ht="15" customHeight="1" x14ac:dyDescent="0.3">
      <c r="A104" s="153" t="s">
        <v>89</v>
      </c>
      <c r="B104" s="153"/>
      <c r="C104" s="153"/>
      <c r="D104" s="153"/>
      <c r="E104" s="153"/>
      <c r="F104" s="153"/>
      <c r="G104" s="153"/>
      <c r="H104" s="153"/>
      <c r="I104" s="153"/>
    </row>
    <row r="105" spans="1:10" ht="24" customHeight="1" x14ac:dyDescent="0.3">
      <c r="A105" s="154" t="s">
        <v>90</v>
      </c>
      <c r="B105" s="154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3">
      <c r="A106" s="174">
        <f>IF(I12="Não aplicável",0,I12)</f>
        <v>5.3</v>
      </c>
      <c r="B106" s="174"/>
      <c r="C106" s="16">
        <f>IF(I13="Não aplicável",0,I13)</f>
        <v>22</v>
      </c>
      <c r="D106" s="16">
        <v>2</v>
      </c>
      <c r="E106" s="36">
        <f>A106*C106*D106</f>
        <v>233.2</v>
      </c>
      <c r="F106" s="36">
        <f>I38</f>
        <v>2148</v>
      </c>
      <c r="G106" s="37">
        <f>IF(I14="Não aplicável",0,I14)</f>
        <v>0.06</v>
      </c>
      <c r="H106" s="36">
        <f>F106*G106</f>
        <v>128.88</v>
      </c>
      <c r="I106" s="23">
        <f>IF((E106-H106)&gt;0,E106-H106,0)</f>
        <v>104.32</v>
      </c>
    </row>
    <row r="107" spans="1:10" ht="3.75" customHeight="1" x14ac:dyDescent="0.3">
      <c r="A107" s="38"/>
      <c r="E107" s="33"/>
      <c r="F107" s="33"/>
      <c r="G107" s="39"/>
      <c r="H107" s="33"/>
      <c r="I107" s="40"/>
    </row>
    <row r="108" spans="1:10" ht="15" customHeight="1" x14ac:dyDescent="0.3">
      <c r="A108" s="153" t="s">
        <v>98</v>
      </c>
      <c r="B108" s="153"/>
      <c r="C108" s="153"/>
      <c r="D108" s="153"/>
      <c r="E108" s="153"/>
      <c r="F108" s="153"/>
      <c r="G108" s="153"/>
      <c r="H108" s="153"/>
      <c r="I108" s="153"/>
    </row>
    <row r="109" spans="1:10" ht="23.25" customHeight="1" x14ac:dyDescent="0.3">
      <c r="A109" s="154" t="s">
        <v>90</v>
      </c>
      <c r="B109" s="154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3">
      <c r="A110" s="166">
        <f>IF(I18="Não aplicável",0,I18)</f>
        <v>0</v>
      </c>
      <c r="B110" s="166"/>
      <c r="C110" s="41">
        <f>IF(I19="Não aplicável",0,I19)</f>
        <v>0</v>
      </c>
      <c r="D110" s="16">
        <v>1</v>
      </c>
      <c r="E110" s="36">
        <f>A110*C110*D110</f>
        <v>0</v>
      </c>
      <c r="F110" s="36">
        <f>E110</f>
        <v>0</v>
      </c>
      <c r="G110" s="42">
        <f>IF(I20="Não aplicável",0,I20)</f>
        <v>0</v>
      </c>
      <c r="H110" s="36">
        <f>F110*G110</f>
        <v>0</v>
      </c>
      <c r="I110" s="23">
        <f>E110-H110</f>
        <v>0</v>
      </c>
    </row>
    <row r="111" spans="1:10" ht="4.5" customHeight="1" x14ac:dyDescent="0.3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3">
      <c r="A112" s="168" t="s">
        <v>173</v>
      </c>
      <c r="B112" s="169"/>
      <c r="C112" s="169"/>
      <c r="D112" s="169"/>
      <c r="E112" s="169"/>
      <c r="F112" s="170" t="str">
        <f>A15</f>
        <v xml:space="preserve">Auxílio Alimentação </v>
      </c>
      <c r="G112" s="170"/>
      <c r="H112" s="170"/>
      <c r="I112" s="171"/>
    </row>
    <row r="113" spans="1:12" ht="23.25" customHeight="1" x14ac:dyDescent="0.3">
      <c r="A113" s="172" t="s">
        <v>90</v>
      </c>
      <c r="B113" s="172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3">
      <c r="A114" s="166">
        <f>IF(I15="Não aplicável",0,I15)</f>
        <v>380</v>
      </c>
      <c r="B114" s="166"/>
      <c r="C114" s="41">
        <f>IF(I16="Não aplicável",0,I16)</f>
        <v>1</v>
      </c>
      <c r="D114" s="16">
        <v>1</v>
      </c>
      <c r="E114" s="36">
        <f>A114*C114*D114</f>
        <v>380</v>
      </c>
      <c r="F114" s="36">
        <f>E114</f>
        <v>380</v>
      </c>
      <c r="G114" s="42">
        <f>IF(I17="Não aplicável",0,I17)</f>
        <v>0.2</v>
      </c>
      <c r="H114" s="36">
        <f>F114*G114</f>
        <v>76</v>
      </c>
      <c r="I114" s="23">
        <f>E114-H114</f>
        <v>304</v>
      </c>
    </row>
    <row r="115" spans="1:12" ht="4.5" customHeight="1" x14ac:dyDescent="0.3"/>
    <row r="116" spans="1:12" ht="12" customHeight="1" x14ac:dyDescent="0.3">
      <c r="A116" s="142" t="s">
        <v>100</v>
      </c>
      <c r="B116" s="142"/>
      <c r="C116" s="142"/>
      <c r="D116" s="142"/>
      <c r="E116" s="142"/>
      <c r="F116" s="142"/>
      <c r="G116" s="142"/>
      <c r="H116" s="46">
        <f>H46+H91+H102</f>
        <v>1.9508714598705854</v>
      </c>
      <c r="I116" s="47">
        <f>I46+I91+I102</f>
        <v>4888.5093111153919</v>
      </c>
      <c r="J116" s="33"/>
      <c r="L116" s="33"/>
    </row>
    <row r="117" spans="1:12" s="52" customFormat="1" ht="4.5" customHeight="1" x14ac:dyDescent="0.3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3">
      <c r="A118" s="140" t="s">
        <v>101</v>
      </c>
      <c r="B118" s="140"/>
      <c r="C118" s="140"/>
      <c r="D118" s="140"/>
      <c r="E118" s="140"/>
      <c r="F118" s="140"/>
      <c r="G118" s="140"/>
      <c r="H118" s="140"/>
      <c r="I118" s="140"/>
    </row>
    <row r="119" spans="1:12" ht="33.75" customHeight="1" x14ac:dyDescent="0.3">
      <c r="A119" s="21" t="s">
        <v>32</v>
      </c>
      <c r="B119" s="162" t="s">
        <v>102</v>
      </c>
      <c r="C119" s="162"/>
      <c r="D119" s="162"/>
      <c r="E119" s="162"/>
      <c r="F119" s="162"/>
      <c r="G119" s="162"/>
      <c r="H119" s="21" t="s">
        <v>34</v>
      </c>
      <c r="I119" s="21" t="s">
        <v>35</v>
      </c>
    </row>
    <row r="120" spans="1:12" ht="15" customHeight="1" x14ac:dyDescent="0.3">
      <c r="A120" s="16">
        <v>1</v>
      </c>
      <c r="B120" s="141" t="s">
        <v>103</v>
      </c>
      <c r="C120" s="141"/>
      <c r="D120" s="141"/>
      <c r="E120" s="141"/>
      <c r="F120" s="141"/>
      <c r="G120" s="141"/>
      <c r="H120" s="22">
        <f t="shared" ref="H120:H126" si="6">I120/$I$132</f>
        <v>0</v>
      </c>
      <c r="I120" s="23">
        <v>0</v>
      </c>
    </row>
    <row r="121" spans="1:12" ht="15" customHeight="1" x14ac:dyDescent="0.3">
      <c r="A121" s="16">
        <v>2</v>
      </c>
      <c r="B121" s="167" t="s">
        <v>104</v>
      </c>
      <c r="C121" s="167"/>
      <c r="D121" s="167"/>
      <c r="E121" s="167"/>
      <c r="F121" s="167"/>
      <c r="G121" s="167"/>
      <c r="H121" s="22">
        <f t="shared" si="6"/>
        <v>0</v>
      </c>
      <c r="I121" s="23">
        <v>0</v>
      </c>
    </row>
    <row r="122" spans="1:12" ht="15" customHeight="1" x14ac:dyDescent="0.3">
      <c r="A122" s="16">
        <v>3</v>
      </c>
      <c r="B122" s="141" t="s">
        <v>105</v>
      </c>
      <c r="C122" s="141"/>
      <c r="D122" s="141"/>
      <c r="E122" s="141"/>
      <c r="F122" s="141"/>
      <c r="G122" s="141"/>
      <c r="H122" s="22">
        <f t="shared" si="6"/>
        <v>0</v>
      </c>
      <c r="I122" s="23">
        <v>0</v>
      </c>
    </row>
    <row r="123" spans="1:12" ht="15" customHeight="1" x14ac:dyDescent="0.3">
      <c r="A123" s="16">
        <v>4</v>
      </c>
      <c r="B123" s="141" t="s">
        <v>187</v>
      </c>
      <c r="C123" s="141"/>
      <c r="D123" s="141"/>
      <c r="E123" s="141"/>
      <c r="F123" s="141"/>
      <c r="G123" s="141"/>
      <c r="H123" s="22">
        <f t="shared" si="6"/>
        <v>0.2</v>
      </c>
      <c r="I123" s="23">
        <f>IF(F130=20%,G130,0)</f>
        <v>956.83786222307845</v>
      </c>
    </row>
    <row r="124" spans="1:12" ht="15" customHeight="1" x14ac:dyDescent="0.3">
      <c r="A124" s="16">
        <v>5</v>
      </c>
      <c r="B124" s="141" t="s">
        <v>189</v>
      </c>
      <c r="C124" s="141"/>
      <c r="D124" s="141"/>
      <c r="E124" s="141"/>
      <c r="F124" s="141"/>
      <c r="G124" s="141"/>
      <c r="H124" s="22">
        <f t="shared" si="6"/>
        <v>0</v>
      </c>
      <c r="I124" s="23">
        <v>0</v>
      </c>
    </row>
    <row r="125" spans="1:12" ht="15" customHeight="1" x14ac:dyDescent="0.3">
      <c r="A125" s="16">
        <v>6</v>
      </c>
      <c r="B125" s="141" t="s">
        <v>188</v>
      </c>
      <c r="C125" s="141"/>
      <c r="D125" s="141"/>
      <c r="E125" s="141"/>
      <c r="F125" s="141"/>
      <c r="G125" s="141"/>
      <c r="H125" s="22">
        <f t="shared" si="6"/>
        <v>0</v>
      </c>
      <c r="I125" s="23">
        <v>0</v>
      </c>
    </row>
    <row r="126" spans="1:12" ht="15" customHeight="1" x14ac:dyDescent="0.3">
      <c r="A126" s="16">
        <v>7</v>
      </c>
      <c r="B126" s="141" t="s">
        <v>106</v>
      </c>
      <c r="C126" s="141"/>
      <c r="D126" s="141"/>
      <c r="E126" s="141"/>
      <c r="F126" s="141"/>
      <c r="G126" s="141"/>
      <c r="H126" s="22">
        <f t="shared" si="6"/>
        <v>0</v>
      </c>
      <c r="I126" s="23">
        <v>0</v>
      </c>
    </row>
    <row r="127" spans="1:12" ht="15" customHeight="1" x14ac:dyDescent="0.3">
      <c r="A127" s="158" t="s">
        <v>107</v>
      </c>
      <c r="B127" s="158"/>
      <c r="C127" s="158"/>
      <c r="D127" s="158"/>
      <c r="E127" s="158"/>
      <c r="F127" s="158"/>
      <c r="G127" s="158"/>
      <c r="H127" s="24">
        <f>H120+H121+H122+H123+H124+H126</f>
        <v>0.2</v>
      </c>
      <c r="I127" s="53">
        <f>SUM(I120:I126)</f>
        <v>956.83786222307845</v>
      </c>
      <c r="J127" s="33"/>
    </row>
    <row r="128" spans="1:12" ht="46.5" customHeight="1" x14ac:dyDescent="0.3">
      <c r="B128" s="159" t="s">
        <v>190</v>
      </c>
      <c r="C128" s="159"/>
      <c r="D128" s="159"/>
      <c r="E128" s="159"/>
      <c r="F128" s="159"/>
      <c r="G128" s="159"/>
      <c r="H128" s="159"/>
      <c r="I128" s="159"/>
    </row>
    <row r="129" spans="1:12" ht="5.25" customHeight="1" x14ac:dyDescent="0.3"/>
    <row r="130" spans="1:12" ht="48.75" customHeight="1" x14ac:dyDescent="0.3">
      <c r="A130" s="164" t="s">
        <v>108</v>
      </c>
      <c r="B130" s="164"/>
      <c r="C130" s="164"/>
      <c r="D130" s="164"/>
      <c r="E130" s="164"/>
      <c r="F130" s="54">
        <f>I29</f>
        <v>0.2</v>
      </c>
      <c r="G130" s="55">
        <f>I132*F130</f>
        <v>956.83786222307845</v>
      </c>
      <c r="H130" s="56" t="s">
        <v>109</v>
      </c>
      <c r="I130" s="57">
        <f>I97</f>
        <v>104.32</v>
      </c>
    </row>
    <row r="131" spans="1:12" s="60" customFormat="1" ht="16.5" customHeight="1" x14ac:dyDescent="0.3">
      <c r="A131" s="160" t="s">
        <v>110</v>
      </c>
      <c r="B131" s="160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3">
      <c r="A132" s="161">
        <f>I46</f>
        <v>2505.808</v>
      </c>
      <c r="B132" s="161"/>
      <c r="C132" s="61">
        <f>I66</f>
        <v>922.13734400000021</v>
      </c>
      <c r="D132" s="61">
        <f>I78</f>
        <v>638.83820894399992</v>
      </c>
      <c r="E132" s="61">
        <f>I85</f>
        <v>178.31329728</v>
      </c>
      <c r="F132" s="61">
        <f>I89</f>
        <v>235.09246089139202</v>
      </c>
      <c r="G132" s="61">
        <f>I102</f>
        <v>408.32</v>
      </c>
      <c r="H132" s="61">
        <f>A132+C132+D132+E132+F132+G132</f>
        <v>4888.5093111153919</v>
      </c>
      <c r="I132" s="61">
        <f>H132-I130</f>
        <v>4784.1893111153922</v>
      </c>
      <c r="J132" s="33"/>
    </row>
    <row r="133" spans="1:12" ht="4.5" customHeight="1" x14ac:dyDescent="0.3">
      <c r="A133" s="28"/>
      <c r="B133" s="165"/>
      <c r="C133" s="165"/>
      <c r="D133" s="165"/>
      <c r="E133" s="165"/>
      <c r="F133" s="165"/>
      <c r="G133" s="165"/>
      <c r="H133" s="165"/>
      <c r="I133" s="165"/>
    </row>
    <row r="134" spans="1:12" ht="33.75" customHeight="1" x14ac:dyDescent="0.3">
      <c r="A134" s="21" t="s">
        <v>44</v>
      </c>
      <c r="B134" s="162" t="s">
        <v>118</v>
      </c>
      <c r="C134" s="162"/>
      <c r="D134" s="162"/>
      <c r="E134" s="162"/>
      <c r="F134" s="162"/>
      <c r="G134" s="162"/>
      <c r="H134" s="21" t="s">
        <v>34</v>
      </c>
      <c r="I134" s="21" t="s">
        <v>35</v>
      </c>
    </row>
    <row r="135" spans="1:12" ht="15" customHeight="1" x14ac:dyDescent="0.3">
      <c r="A135" s="16">
        <v>1</v>
      </c>
      <c r="B135" s="141" t="s">
        <v>119</v>
      </c>
      <c r="C135" s="141"/>
      <c r="D135" s="141"/>
      <c r="E135" s="141"/>
      <c r="F135" s="141"/>
      <c r="G135" s="141"/>
      <c r="H135" s="22">
        <f>I135/$I$145</f>
        <v>0</v>
      </c>
      <c r="I135" s="23">
        <v>0</v>
      </c>
    </row>
    <row r="136" spans="1:12" ht="15" customHeight="1" x14ac:dyDescent="0.3">
      <c r="A136" s="16">
        <v>2</v>
      </c>
      <c r="B136" s="141" t="s">
        <v>120</v>
      </c>
      <c r="C136" s="141"/>
      <c r="D136" s="141"/>
      <c r="E136" s="141"/>
      <c r="F136" s="141"/>
      <c r="G136" s="141"/>
      <c r="H136" s="22">
        <f>I136/$I$145</f>
        <v>0</v>
      </c>
      <c r="I136" s="23">
        <v>0</v>
      </c>
    </row>
    <row r="137" spans="1:12" ht="35.700000000000003" customHeight="1" x14ac:dyDescent="0.3">
      <c r="A137" s="158" t="s">
        <v>176</v>
      </c>
      <c r="B137" s="158"/>
      <c r="C137" s="158"/>
      <c r="D137" s="158"/>
      <c r="E137" s="158"/>
      <c r="F137" s="158"/>
      <c r="G137" s="158"/>
      <c r="H137" s="24">
        <f>H135+H136</f>
        <v>0</v>
      </c>
      <c r="I137" s="25">
        <f>SUM(I135:I136)</f>
        <v>0</v>
      </c>
    </row>
    <row r="138" spans="1:12" ht="4.5" customHeight="1" x14ac:dyDescent="0.3"/>
    <row r="139" spans="1:12" ht="33.75" customHeight="1" x14ac:dyDescent="0.3">
      <c r="A139" s="21" t="s">
        <v>57</v>
      </c>
      <c r="B139" s="162" t="s">
        <v>121</v>
      </c>
      <c r="C139" s="162"/>
      <c r="D139" s="162"/>
      <c r="E139" s="162"/>
      <c r="F139" s="162"/>
      <c r="G139" s="162"/>
      <c r="H139" s="21" t="s">
        <v>34</v>
      </c>
      <c r="I139" s="21" t="s">
        <v>35</v>
      </c>
    </row>
    <row r="140" spans="1:12" ht="15" customHeight="1" x14ac:dyDescent="0.3">
      <c r="A140" s="16">
        <v>1</v>
      </c>
      <c r="B140" s="141" t="s">
        <v>121</v>
      </c>
      <c r="C140" s="141"/>
      <c r="D140" s="141"/>
      <c r="E140" s="141"/>
      <c r="F140" s="141"/>
      <c r="G140" s="141"/>
      <c r="H140" s="22">
        <f>I140/I145</f>
        <v>0</v>
      </c>
      <c r="I140" s="23">
        <v>0</v>
      </c>
    </row>
    <row r="141" spans="1:12" ht="36.6" customHeight="1" x14ac:dyDescent="0.3">
      <c r="A141" s="158" t="s">
        <v>175</v>
      </c>
      <c r="B141" s="158"/>
      <c r="C141" s="158"/>
      <c r="D141" s="158"/>
      <c r="E141" s="158"/>
      <c r="F141" s="158"/>
      <c r="G141" s="158"/>
      <c r="H141" s="24">
        <f>H140</f>
        <v>0</v>
      </c>
      <c r="I141" s="25">
        <f>I140</f>
        <v>0</v>
      </c>
      <c r="J141" s="33"/>
      <c r="K141" s="33"/>
      <c r="L141" s="2"/>
    </row>
    <row r="142" spans="1:12" ht="4.5" customHeight="1" x14ac:dyDescent="0.3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3">
      <c r="A143" s="163" t="s">
        <v>122</v>
      </c>
      <c r="B143" s="163"/>
      <c r="C143" s="163"/>
      <c r="D143" s="163"/>
      <c r="E143" s="163"/>
      <c r="F143" s="54">
        <v>0.18</v>
      </c>
      <c r="G143" s="55">
        <f>I145*F143</f>
        <v>861.1540760007706</v>
      </c>
      <c r="H143" s="56" t="s">
        <v>109</v>
      </c>
      <c r="I143" s="57">
        <f>I97</f>
        <v>104.32</v>
      </c>
      <c r="L143" s="2"/>
    </row>
    <row r="144" spans="1:12" s="60" customFormat="1" ht="16.5" customHeight="1" x14ac:dyDescent="0.3">
      <c r="A144" s="160" t="s">
        <v>110</v>
      </c>
      <c r="B144" s="160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3">
      <c r="A145" s="161">
        <f>I46</f>
        <v>2505.808</v>
      </c>
      <c r="B145" s="161"/>
      <c r="C145" s="61">
        <f>I66</f>
        <v>922.13734400000021</v>
      </c>
      <c r="D145" s="61">
        <f>I78</f>
        <v>638.83820894399992</v>
      </c>
      <c r="E145" s="61">
        <f>I85</f>
        <v>178.31329728</v>
      </c>
      <c r="F145" s="61">
        <f>I89</f>
        <v>235.09246089139202</v>
      </c>
      <c r="G145" s="61">
        <f>I102</f>
        <v>408.32</v>
      </c>
      <c r="H145" s="61">
        <f>A145+C145+D145+E145+F145+G145</f>
        <v>4888.5093111153919</v>
      </c>
      <c r="I145" s="61">
        <f>H145-I143</f>
        <v>4784.1893111153922</v>
      </c>
      <c r="J145" s="33"/>
      <c r="L145" s="2"/>
    </row>
    <row r="146" spans="1:12" ht="4.5" customHeight="1" x14ac:dyDescent="0.3"/>
    <row r="147" spans="1:12" ht="12" customHeight="1" x14ac:dyDescent="0.3">
      <c r="A147" s="142" t="s">
        <v>123</v>
      </c>
      <c r="B147" s="142"/>
      <c r="C147" s="142"/>
      <c r="D147" s="142"/>
      <c r="E147" s="142"/>
      <c r="F147" s="142"/>
      <c r="G147" s="142"/>
      <c r="H147" s="46">
        <f>H127+H137+H141</f>
        <v>0.2</v>
      </c>
      <c r="I147" s="47">
        <f>I127+I137+I141</f>
        <v>956.83786222307845</v>
      </c>
    </row>
    <row r="148" spans="1:12" ht="4.5" customHeight="1" x14ac:dyDescent="0.3"/>
    <row r="149" spans="1:12" ht="11.25" customHeight="1" x14ac:dyDescent="0.3">
      <c r="A149" s="140" t="s">
        <v>124</v>
      </c>
      <c r="B149" s="140"/>
      <c r="C149" s="140"/>
      <c r="D149" s="140"/>
      <c r="E149" s="140"/>
      <c r="F149" s="140"/>
      <c r="G149" s="140"/>
      <c r="H149" s="140"/>
      <c r="I149" s="140"/>
    </row>
    <row r="150" spans="1:12" ht="33.75" customHeight="1" x14ac:dyDescent="0.3">
      <c r="A150" s="21" t="s">
        <v>32</v>
      </c>
      <c r="B150" s="162" t="s">
        <v>125</v>
      </c>
      <c r="C150" s="162"/>
      <c r="D150" s="162"/>
      <c r="E150" s="162"/>
      <c r="F150" s="162"/>
      <c r="G150" s="162"/>
      <c r="H150" s="21" t="s">
        <v>34</v>
      </c>
      <c r="I150" s="21" t="s">
        <v>35</v>
      </c>
    </row>
    <row r="151" spans="1:12" ht="15" customHeight="1" x14ac:dyDescent="0.3">
      <c r="A151" s="16">
        <v>1</v>
      </c>
      <c r="B151" s="141" t="s">
        <v>126</v>
      </c>
      <c r="C151" s="141"/>
      <c r="D151" s="141"/>
      <c r="E151" s="141"/>
      <c r="F151" s="141"/>
      <c r="G151" s="141"/>
      <c r="H151" s="22">
        <f>I151/$I$116</f>
        <v>2.3008254848295395E-2</v>
      </c>
      <c r="I151" s="23">
        <f>($D$161/$E$162)*G161</f>
        <v>112.47606805840789</v>
      </c>
    </row>
    <row r="152" spans="1:12" ht="15" customHeight="1" x14ac:dyDescent="0.3">
      <c r="A152" s="16">
        <v>2</v>
      </c>
      <c r="B152" s="141" t="s">
        <v>127</v>
      </c>
      <c r="C152" s="141"/>
      <c r="D152" s="141"/>
      <c r="E152" s="141"/>
      <c r="F152" s="141"/>
      <c r="G152" s="141"/>
      <c r="H152" s="22">
        <f>I152/$I$116</f>
        <v>0.10597741627093635</v>
      </c>
      <c r="I152" s="23">
        <f>($D$161/$E$162)*G162</f>
        <v>518.07158620842415</v>
      </c>
    </row>
    <row r="153" spans="1:12" ht="15" customHeight="1" x14ac:dyDescent="0.3">
      <c r="A153" s="16">
        <v>3</v>
      </c>
      <c r="B153" s="141" t="s">
        <v>12</v>
      </c>
      <c r="C153" s="141"/>
      <c r="D153" s="141"/>
      <c r="E153" s="141"/>
      <c r="F153" s="141"/>
      <c r="G153" s="141"/>
      <c r="H153" s="22">
        <f>I153/$I$116</f>
        <v>6.9721984388773917E-2</v>
      </c>
      <c r="I153" s="23">
        <f>($D$161/$E$162)*G163</f>
        <v>340.8365698739633</v>
      </c>
    </row>
    <row r="154" spans="1:12" ht="15" customHeight="1" x14ac:dyDescent="0.3">
      <c r="A154" s="16">
        <v>4</v>
      </c>
      <c r="B154" s="141" t="s">
        <v>128</v>
      </c>
      <c r="C154" s="141"/>
      <c r="D154" s="141"/>
      <c r="E154" s="141"/>
      <c r="F154" s="141"/>
      <c r="G154" s="141"/>
      <c r="H154" s="22">
        <f>I154/$I$116</f>
        <v>0</v>
      </c>
      <c r="I154" s="23">
        <f>($D$161/$E$162)*G164</f>
        <v>0</v>
      </c>
    </row>
    <row r="155" spans="1:12" ht="15" customHeight="1" x14ac:dyDescent="0.3">
      <c r="A155" s="16">
        <v>5</v>
      </c>
      <c r="B155" s="141" t="s">
        <v>129</v>
      </c>
      <c r="C155" s="141"/>
      <c r="D155" s="141"/>
      <c r="E155" s="141"/>
      <c r="F155" s="141"/>
      <c r="G155" s="141"/>
      <c r="H155" s="22">
        <f>I155/$I$116</f>
        <v>0</v>
      </c>
      <c r="I155" s="23">
        <f>($D$161/$E$162)*G165</f>
        <v>0</v>
      </c>
    </row>
    <row r="156" spans="1:12" ht="15" customHeight="1" x14ac:dyDescent="0.3">
      <c r="A156" s="158" t="s">
        <v>130</v>
      </c>
      <c r="B156" s="158"/>
      <c r="C156" s="158"/>
      <c r="D156" s="158"/>
      <c r="E156" s="158"/>
      <c r="F156" s="158"/>
      <c r="G156" s="158"/>
      <c r="H156" s="24">
        <f>H151+H152+H153+H154+H155</f>
        <v>0.19870765550800565</v>
      </c>
      <c r="I156" s="25">
        <f>SUM(I151:I155)</f>
        <v>971.38422414079537</v>
      </c>
    </row>
    <row r="157" spans="1:12" ht="11.25" customHeight="1" x14ac:dyDescent="0.3">
      <c r="A157" s="28" t="s">
        <v>131</v>
      </c>
      <c r="B157" s="159" t="s">
        <v>132</v>
      </c>
      <c r="C157" s="159"/>
      <c r="D157" s="159"/>
      <c r="E157" s="159"/>
      <c r="F157" s="159"/>
      <c r="G157" s="159"/>
      <c r="H157" s="159"/>
      <c r="I157" s="159"/>
    </row>
    <row r="158" spans="1:12" ht="18.75" customHeight="1" x14ac:dyDescent="0.3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3">
      <c r="A159" s="153" t="s">
        <v>135</v>
      </c>
      <c r="B159" s="153"/>
      <c r="C159" s="153"/>
      <c r="D159" s="153"/>
      <c r="E159" s="153"/>
      <c r="F159" s="153"/>
      <c r="G159" s="153"/>
      <c r="H159" s="153"/>
      <c r="I159" s="153"/>
    </row>
    <row r="160" spans="1:12" ht="13.5" customHeight="1" x14ac:dyDescent="0.3">
      <c r="A160" s="154" t="s">
        <v>136</v>
      </c>
      <c r="B160" s="154"/>
      <c r="C160" s="16" t="s">
        <v>137</v>
      </c>
      <c r="D160" s="155" t="s">
        <v>138</v>
      </c>
      <c r="E160" s="155"/>
      <c r="F160" s="16" t="s">
        <v>139</v>
      </c>
      <c r="G160" s="62" t="s">
        <v>140</v>
      </c>
      <c r="H160" s="154" t="s">
        <v>141</v>
      </c>
      <c r="I160" s="154"/>
    </row>
    <row r="161" spans="1:10" ht="13.5" customHeight="1" x14ac:dyDescent="0.3">
      <c r="A161" s="156">
        <f>I116</f>
        <v>4888.5093111153919</v>
      </c>
      <c r="B161" s="156"/>
      <c r="C161" s="23">
        <f>I147</f>
        <v>956.83786222307845</v>
      </c>
      <c r="D161" s="157">
        <f>A161+C161</f>
        <v>5845.3471733384704</v>
      </c>
      <c r="E161" s="157"/>
      <c r="F161" s="16" t="str">
        <f>B151</f>
        <v>PIS</v>
      </c>
      <c r="G161" s="63">
        <v>1.6500000000000001E-2</v>
      </c>
      <c r="H161" s="146">
        <v>6.4999999999999997E-3</v>
      </c>
      <c r="I161" s="146"/>
      <c r="J161" s="33"/>
    </row>
    <row r="162" spans="1:10" ht="13.5" customHeight="1" x14ac:dyDescent="0.3">
      <c r="A162" s="150" t="s">
        <v>142</v>
      </c>
      <c r="B162" s="150"/>
      <c r="C162" s="62">
        <v>1</v>
      </c>
      <c r="D162" s="64">
        <f>G166/1</f>
        <v>0.14250000000000002</v>
      </c>
      <c r="E162" s="65">
        <f>C162-D162</f>
        <v>0.85749999999999993</v>
      </c>
      <c r="F162" s="16" t="str">
        <f>B152</f>
        <v>COFINS</v>
      </c>
      <c r="G162" s="63">
        <v>7.5999999999999998E-2</v>
      </c>
      <c r="H162" s="146">
        <v>0.03</v>
      </c>
      <c r="I162" s="146"/>
    </row>
    <row r="163" spans="1:10" ht="13.5" customHeight="1" x14ac:dyDescent="0.3">
      <c r="A163" s="151" t="s">
        <v>143</v>
      </c>
      <c r="B163" s="151"/>
      <c r="C163" s="16">
        <v>1</v>
      </c>
      <c r="D163" s="66">
        <f>H166</f>
        <v>8.6499999999999994E-2</v>
      </c>
      <c r="E163" s="67">
        <f>C163-D163</f>
        <v>0.91349999999999998</v>
      </c>
      <c r="F163" s="16" t="str">
        <f>B153</f>
        <v>ISS</v>
      </c>
      <c r="G163" s="63">
        <f>I11</f>
        <v>0.05</v>
      </c>
      <c r="H163" s="146">
        <f>I11</f>
        <v>0.05</v>
      </c>
      <c r="I163" s="146"/>
    </row>
    <row r="164" spans="1:10" ht="13.5" customHeight="1" x14ac:dyDescent="0.3">
      <c r="A164" s="152" t="s">
        <v>144</v>
      </c>
      <c r="B164" s="152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46">
        <v>0</v>
      </c>
      <c r="I164" s="146"/>
    </row>
    <row r="165" spans="1:10" ht="13.5" customHeight="1" x14ac:dyDescent="0.3">
      <c r="A165" s="145" t="s">
        <v>146</v>
      </c>
      <c r="B165" s="145" t="s">
        <v>147</v>
      </c>
      <c r="C165" s="145"/>
      <c r="D165" s="145"/>
      <c r="E165" s="145"/>
      <c r="F165" s="11" t="s">
        <v>148</v>
      </c>
      <c r="G165" s="63">
        <v>0</v>
      </c>
      <c r="H165" s="146">
        <v>0</v>
      </c>
      <c r="I165" s="146"/>
    </row>
    <row r="166" spans="1:10" ht="18" customHeight="1" x14ac:dyDescent="0.3">
      <c r="A166" s="145"/>
      <c r="B166" s="145"/>
      <c r="C166" s="145"/>
      <c r="D166" s="145"/>
      <c r="E166" s="145"/>
      <c r="F166" s="3" t="s">
        <v>149</v>
      </c>
      <c r="G166" s="70">
        <f>SUM(G161:G165)</f>
        <v>0.14250000000000002</v>
      </c>
      <c r="H166" s="147">
        <f>SUM(H161:I165)</f>
        <v>8.6499999999999994E-2</v>
      </c>
      <c r="I166" s="147"/>
    </row>
    <row r="167" spans="1:10" ht="18" customHeight="1" x14ac:dyDescent="0.3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3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3">
      <c r="A169" s="142" t="s">
        <v>152</v>
      </c>
      <c r="B169" s="142"/>
      <c r="C169" s="142"/>
      <c r="D169" s="142"/>
      <c r="E169" s="142"/>
      <c r="F169" s="142"/>
      <c r="G169" s="142"/>
      <c r="H169" s="46">
        <f>H156</f>
        <v>0.19870765550800565</v>
      </c>
      <c r="I169" s="47">
        <f>I156</f>
        <v>971.38422414079537</v>
      </c>
    </row>
    <row r="170" spans="1:10" ht="4.5" customHeight="1" x14ac:dyDescent="0.3"/>
    <row r="171" spans="1:10" ht="11.25" customHeight="1" x14ac:dyDescent="0.3">
      <c r="A171" s="144" t="s">
        <v>153</v>
      </c>
      <c r="B171" s="144"/>
      <c r="C171" s="144"/>
      <c r="D171" s="144"/>
      <c r="E171" s="144"/>
      <c r="F171" s="144"/>
      <c r="G171" s="144"/>
      <c r="H171" s="144"/>
      <c r="I171" s="144"/>
    </row>
    <row r="172" spans="1:10" ht="11.25" customHeight="1" x14ac:dyDescent="0.3">
      <c r="A172" s="140" t="s">
        <v>31</v>
      </c>
      <c r="B172" s="140"/>
      <c r="C172" s="140"/>
      <c r="D172" s="140"/>
      <c r="E172" s="140"/>
      <c r="F172" s="140"/>
      <c r="G172" s="140"/>
      <c r="H172" s="140"/>
      <c r="I172" s="140"/>
    </row>
    <row r="173" spans="1:10" ht="15" customHeight="1" x14ac:dyDescent="0.3">
      <c r="A173" s="16">
        <v>1</v>
      </c>
      <c r="B173" s="141" t="s">
        <v>154</v>
      </c>
      <c r="C173" s="141"/>
      <c r="D173" s="141"/>
      <c r="E173" s="141"/>
      <c r="F173" s="141"/>
      <c r="G173" s="141"/>
      <c r="H173" s="22">
        <f>I173/$G$196</f>
        <v>0.36759670491441304</v>
      </c>
      <c r="I173" s="72">
        <f>I46</f>
        <v>2505.808</v>
      </c>
    </row>
    <row r="174" spans="1:10" ht="15" customHeight="1" x14ac:dyDescent="0.3">
      <c r="A174" s="16">
        <v>2</v>
      </c>
      <c r="B174" s="141" t="s">
        <v>155</v>
      </c>
      <c r="C174" s="141"/>
      <c r="D174" s="141"/>
      <c r="E174" s="141"/>
      <c r="F174" s="141"/>
      <c r="G174" s="141"/>
      <c r="H174" s="22">
        <f>I174/$G$196</f>
        <v>0.28963753975189505</v>
      </c>
      <c r="I174" s="72">
        <f>I66+I78+I85+I89</f>
        <v>1974.381311115392</v>
      </c>
    </row>
    <row r="175" spans="1:10" ht="15" customHeight="1" x14ac:dyDescent="0.3">
      <c r="A175" s="16">
        <v>3</v>
      </c>
      <c r="B175" s="141" t="s">
        <v>156</v>
      </c>
      <c r="C175" s="141"/>
      <c r="D175" s="141"/>
      <c r="E175" s="141"/>
      <c r="F175" s="141"/>
      <c r="G175" s="141"/>
      <c r="H175" s="22">
        <f>I175/$G$196</f>
        <v>5.9899675693689668E-2</v>
      </c>
      <c r="I175" s="72">
        <f>I102</f>
        <v>408.32</v>
      </c>
    </row>
    <row r="176" spans="1:10" s="27" customFormat="1" ht="15" customHeight="1" x14ac:dyDescent="0.3">
      <c r="A176" s="142" t="s">
        <v>157</v>
      </c>
      <c r="B176" s="142"/>
      <c r="C176" s="142"/>
      <c r="D176" s="142"/>
      <c r="E176" s="142"/>
      <c r="F176" s="142"/>
      <c r="G176" s="142"/>
      <c r="H176" s="46">
        <f>H173+H174+H175</f>
        <v>0.71713392035999779</v>
      </c>
      <c r="I176" s="47">
        <f>SUM(I173:I175)</f>
        <v>4888.5093111153919</v>
      </c>
      <c r="J176" s="34"/>
    </row>
    <row r="177" spans="1:11" ht="4.5" customHeight="1" x14ac:dyDescent="0.3"/>
    <row r="178" spans="1:11" ht="11.25" customHeight="1" x14ac:dyDescent="0.3">
      <c r="A178" s="140" t="s">
        <v>101</v>
      </c>
      <c r="B178" s="140"/>
      <c r="C178" s="140"/>
      <c r="D178" s="140"/>
      <c r="E178" s="140"/>
      <c r="F178" s="140"/>
      <c r="G178" s="140"/>
      <c r="H178" s="140"/>
      <c r="I178" s="140"/>
    </row>
    <row r="179" spans="1:11" ht="15" customHeight="1" x14ac:dyDescent="0.3">
      <c r="A179" s="16">
        <v>1</v>
      </c>
      <c r="B179" s="141" t="s">
        <v>158</v>
      </c>
      <c r="C179" s="141"/>
      <c r="D179" s="141"/>
      <c r="E179" s="141"/>
      <c r="F179" s="141"/>
      <c r="G179" s="141"/>
      <c r="H179" s="22">
        <f>I179/$G$196</f>
        <v>0.14036607964000225</v>
      </c>
      <c r="I179" s="23">
        <f>I127</f>
        <v>956.83786222307845</v>
      </c>
    </row>
    <row r="180" spans="1:11" ht="15" customHeight="1" x14ac:dyDescent="0.3">
      <c r="A180" s="16">
        <v>2</v>
      </c>
      <c r="B180" s="141" t="s">
        <v>159</v>
      </c>
      <c r="C180" s="141"/>
      <c r="D180" s="141"/>
      <c r="E180" s="141"/>
      <c r="F180" s="141"/>
      <c r="G180" s="141"/>
      <c r="H180" s="22">
        <f>I180/$G$196</f>
        <v>0</v>
      </c>
      <c r="I180" s="23">
        <f>I137</f>
        <v>0</v>
      </c>
    </row>
    <row r="181" spans="1:11" ht="15" customHeight="1" x14ac:dyDescent="0.3">
      <c r="A181" s="16">
        <v>3</v>
      </c>
      <c r="B181" s="141" t="s">
        <v>160</v>
      </c>
      <c r="C181" s="141"/>
      <c r="D181" s="141"/>
      <c r="E181" s="141"/>
      <c r="F181" s="141"/>
      <c r="G181" s="141"/>
      <c r="H181" s="22">
        <f>I181/$G$196</f>
        <v>0</v>
      </c>
      <c r="I181" s="23">
        <f>I141</f>
        <v>0</v>
      </c>
    </row>
    <row r="182" spans="1:11" ht="15" customHeight="1" x14ac:dyDescent="0.3">
      <c r="A182" s="142" t="s">
        <v>161</v>
      </c>
      <c r="B182" s="142"/>
      <c r="C182" s="142"/>
      <c r="D182" s="142"/>
      <c r="E182" s="142"/>
      <c r="F182" s="142"/>
      <c r="G182" s="142"/>
      <c r="H182" s="46">
        <f>H179+H180+H181</f>
        <v>0.14036607964000225</v>
      </c>
      <c r="I182" s="47">
        <f>I179+I180+I181</f>
        <v>956.83786222307845</v>
      </c>
    </row>
    <row r="183" spans="1:11" ht="4.5" customHeight="1" x14ac:dyDescent="0.3"/>
    <row r="184" spans="1:11" ht="11.25" customHeight="1" x14ac:dyDescent="0.3">
      <c r="A184" s="140" t="s">
        <v>124</v>
      </c>
      <c r="B184" s="140"/>
      <c r="C184" s="140"/>
      <c r="D184" s="140"/>
      <c r="E184" s="140"/>
      <c r="F184" s="140"/>
      <c r="G184" s="140"/>
      <c r="H184" s="140"/>
      <c r="I184" s="140"/>
    </row>
    <row r="185" spans="1:11" ht="15" customHeight="1" x14ac:dyDescent="0.3">
      <c r="A185" s="16">
        <v>1</v>
      </c>
      <c r="B185" s="141" t="s">
        <v>162</v>
      </c>
      <c r="C185" s="141"/>
      <c r="D185" s="141"/>
      <c r="E185" s="141"/>
      <c r="F185" s="141"/>
      <c r="G185" s="141"/>
      <c r="H185" s="22">
        <f>I185/$G$196</f>
        <v>0.14249999999999999</v>
      </c>
      <c r="I185" s="23">
        <f>I156</f>
        <v>971.38422414079537</v>
      </c>
    </row>
    <row r="186" spans="1:11" ht="15" customHeight="1" x14ac:dyDescent="0.3">
      <c r="A186" s="142" t="s">
        <v>163</v>
      </c>
      <c r="B186" s="142"/>
      <c r="C186" s="142"/>
      <c r="D186" s="142"/>
      <c r="E186" s="142"/>
      <c r="F186" s="142"/>
      <c r="G186" s="142"/>
      <c r="H186" s="46">
        <f>H185</f>
        <v>0.14249999999999999</v>
      </c>
      <c r="I186" s="47">
        <f>I156</f>
        <v>971.38422414079537</v>
      </c>
      <c r="K186" s="40"/>
    </row>
    <row r="187" spans="1:11" ht="4.5" customHeight="1" x14ac:dyDescent="0.3"/>
    <row r="188" spans="1:11" ht="11.25" customHeight="1" x14ac:dyDescent="0.3">
      <c r="A188" s="143" t="s">
        <v>184</v>
      </c>
      <c r="B188" s="143"/>
      <c r="C188" s="143"/>
      <c r="D188" s="143"/>
      <c r="E188" s="143"/>
      <c r="F188" s="143"/>
      <c r="G188" s="143"/>
      <c r="H188" s="143"/>
      <c r="I188" s="143"/>
    </row>
    <row r="189" spans="1:11" ht="4.95" customHeight="1" x14ac:dyDescent="0.3">
      <c r="A189" s="203"/>
      <c r="B189" s="203"/>
      <c r="C189" s="203"/>
      <c r="D189" s="203"/>
      <c r="E189" s="203"/>
      <c r="F189" s="203"/>
      <c r="G189" s="203"/>
      <c r="H189" s="203"/>
      <c r="I189" s="203"/>
    </row>
    <row r="190" spans="1:11" ht="22.5" customHeight="1" x14ac:dyDescent="0.3">
      <c r="A190" s="197" t="s">
        <v>200</v>
      </c>
      <c r="B190" s="198"/>
      <c r="C190" s="198"/>
      <c r="D190" s="198"/>
      <c r="E190" s="198"/>
      <c r="F190" s="198"/>
      <c r="G190" s="198"/>
      <c r="H190" s="199"/>
      <c r="I190" s="95">
        <f>I123*H196</f>
        <v>956.83786222307845</v>
      </c>
    </row>
    <row r="191" spans="1:11" ht="4.5" customHeight="1" x14ac:dyDescent="0.3">
      <c r="A191" s="94"/>
      <c r="B191" s="94"/>
      <c r="C191" s="94"/>
      <c r="D191" s="94"/>
      <c r="E191" s="94"/>
      <c r="F191" s="94"/>
      <c r="G191" s="105"/>
      <c r="H191" s="105"/>
      <c r="I191" s="105"/>
    </row>
    <row r="192" spans="1:11" ht="40.5" customHeight="1" x14ac:dyDescent="0.3">
      <c r="A192" s="143" t="s">
        <v>182</v>
      </c>
      <c r="B192" s="143"/>
      <c r="C192" s="143"/>
      <c r="D192" s="143"/>
      <c r="E192" s="143"/>
      <c r="F192" s="197"/>
      <c r="G192" s="200" t="s">
        <v>186</v>
      </c>
      <c r="H192" s="201"/>
      <c r="I192" s="202"/>
    </row>
    <row r="193" spans="1:9" ht="11.25" customHeight="1" x14ac:dyDescent="0.3">
      <c r="A193" s="143"/>
      <c r="B193" s="143"/>
      <c r="C193" s="143"/>
      <c r="D193" s="143"/>
      <c r="E193" s="143"/>
      <c r="F193" s="143"/>
      <c r="G193" s="106"/>
      <c r="H193" s="107"/>
      <c r="I193" s="108">
        <f>((H70+H76+H77+H82+H83+H84)+((H70+H76+H77+H82+H83+H84)*H66))*I46*H196</f>
        <v>964.79178912345606</v>
      </c>
    </row>
    <row r="194" spans="1:9" ht="4.95" customHeight="1" x14ac:dyDescent="0.3">
      <c r="A194" s="203"/>
      <c r="B194" s="203"/>
      <c r="C194" s="203"/>
      <c r="D194" s="203"/>
      <c r="E194" s="203"/>
      <c r="F194" s="203"/>
      <c r="G194" s="203"/>
      <c r="H194" s="203"/>
      <c r="I194" s="203"/>
    </row>
    <row r="195" spans="1:9" ht="35.4" customHeight="1" x14ac:dyDescent="0.3">
      <c r="A195" s="204" t="s">
        <v>183</v>
      </c>
      <c r="B195" s="205"/>
      <c r="C195" s="205"/>
      <c r="D195" s="205"/>
      <c r="E195" s="205"/>
      <c r="F195" s="206"/>
      <c r="G195" s="81" t="s">
        <v>164</v>
      </c>
      <c r="H195" s="81" t="s">
        <v>165</v>
      </c>
      <c r="I195" s="81" t="s">
        <v>166</v>
      </c>
    </row>
    <row r="196" spans="1:9" ht="14.4" customHeight="1" x14ac:dyDescent="0.3">
      <c r="A196" s="207"/>
      <c r="B196" s="208"/>
      <c r="C196" s="208"/>
      <c r="D196" s="208"/>
      <c r="E196" s="208"/>
      <c r="F196" s="209"/>
      <c r="G196" s="89">
        <f>I176+I182+I186</f>
        <v>6816.731397479266</v>
      </c>
      <c r="H196" s="80">
        <f>IF(D6="12x36",2,1)</f>
        <v>1</v>
      </c>
      <c r="I196" s="90">
        <f>G196*H196</f>
        <v>6816.731397479266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57:I157"/>
    <mergeCell ref="B158:I158"/>
    <mergeCell ref="A159:I159"/>
    <mergeCell ref="A160:B160"/>
    <mergeCell ref="D160:E160"/>
    <mergeCell ref="H160:I160"/>
    <mergeCell ref="B151:G151"/>
    <mergeCell ref="B152:G152"/>
    <mergeCell ref="B153:G153"/>
    <mergeCell ref="B154:G154"/>
    <mergeCell ref="B155:G155"/>
    <mergeCell ref="A156:G156"/>
    <mergeCell ref="A143:E143"/>
    <mergeCell ref="A144:B144"/>
    <mergeCell ref="A145:B145"/>
    <mergeCell ref="A147:G147"/>
    <mergeCell ref="A149:I149"/>
    <mergeCell ref="B150:G150"/>
    <mergeCell ref="B135:G135"/>
    <mergeCell ref="B136:G136"/>
    <mergeCell ref="A137:G137"/>
    <mergeCell ref="B139:G139"/>
    <mergeCell ref="B140:G140"/>
    <mergeCell ref="A141:G141"/>
    <mergeCell ref="B128:I128"/>
    <mergeCell ref="A130:E130"/>
    <mergeCell ref="A131:B131"/>
    <mergeCell ref="A132:B132"/>
    <mergeCell ref="B133:I133"/>
    <mergeCell ref="B134:G134"/>
    <mergeCell ref="B122:G122"/>
    <mergeCell ref="B123:G123"/>
    <mergeCell ref="B124:G124"/>
    <mergeCell ref="B125:G125"/>
    <mergeCell ref="B126:G126"/>
    <mergeCell ref="A127:G127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ageMargins left="0.51181102362204722" right="0.51181102362204722" top="0.78740157480314965" bottom="0.78740157480314965" header="0.31496062992125984" footer="0.31496062992125984"/>
  <pageSetup paperSize="9" scale="9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196"/>
  <sheetViews>
    <sheetView view="pageBreakPreview" topLeftCell="A190" zoomScale="140" zoomScaleSheetLayoutView="140" workbookViewId="0">
      <selection activeCell="I141" sqref="I141"/>
    </sheetView>
  </sheetViews>
  <sheetFormatPr defaultColWidth="9.33203125" defaultRowHeight="10.199999999999999" x14ac:dyDescent="0.3"/>
  <cols>
    <col min="1" max="1" width="2.6640625" style="1" customWidth="1"/>
    <col min="2" max="2" width="11.44140625" style="1" customWidth="1"/>
    <col min="3" max="3" width="12.33203125" style="1" customWidth="1"/>
    <col min="4" max="4" width="12.6640625" style="1" customWidth="1"/>
    <col min="5" max="5" width="12.33203125" style="1" customWidth="1"/>
    <col min="6" max="6" width="11.5546875" style="1" customWidth="1"/>
    <col min="7" max="7" width="11.44140625" style="1" customWidth="1"/>
    <col min="8" max="8" width="9.44140625" style="1" customWidth="1"/>
    <col min="9" max="9" width="11.5546875" style="1" customWidth="1"/>
    <col min="10" max="10" width="0.5546875" style="2" customWidth="1"/>
    <col min="11" max="11" width="10" style="1" hidden="1" customWidth="1"/>
    <col min="12" max="12" width="9.33203125" style="1" hidden="1" customWidth="1"/>
    <col min="13" max="15" width="22.44140625" style="1" customWidth="1"/>
    <col min="16" max="16384" width="9.33203125" style="1"/>
  </cols>
  <sheetData>
    <row r="1" spans="1:11" ht="27.75" customHeight="1" x14ac:dyDescent="0.3">
      <c r="A1" s="184" t="s">
        <v>0</v>
      </c>
      <c r="B1" s="184"/>
      <c r="C1" s="184"/>
      <c r="D1" s="184"/>
      <c r="E1" s="184"/>
      <c r="F1" s="184"/>
      <c r="G1" s="184"/>
      <c r="H1" s="184"/>
      <c r="I1" s="184"/>
      <c r="K1" s="4"/>
    </row>
    <row r="2" spans="1:11" ht="22.5" customHeight="1" x14ac:dyDescent="0.3">
      <c r="A2" s="184" t="s">
        <v>1</v>
      </c>
      <c r="B2" s="184"/>
      <c r="C2" s="185" t="s">
        <v>220</v>
      </c>
      <c r="D2" s="185"/>
      <c r="E2" s="186" t="s">
        <v>2</v>
      </c>
      <c r="F2" s="186"/>
      <c r="G2" s="186"/>
      <c r="H2" s="186"/>
      <c r="I2" s="186"/>
    </row>
    <row r="3" spans="1:11" ht="11.25" customHeight="1" x14ac:dyDescent="0.3">
      <c r="A3" s="184" t="s">
        <v>3</v>
      </c>
      <c r="B3" s="184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3"/>
    <row r="5" spans="1:11" ht="18.75" customHeight="1" x14ac:dyDescent="0.3">
      <c r="A5" s="167" t="s">
        <v>5</v>
      </c>
      <c r="B5" s="167"/>
      <c r="C5" s="167"/>
      <c r="D5" s="187" t="s">
        <v>225</v>
      </c>
      <c r="E5" s="187"/>
      <c r="F5" s="187"/>
      <c r="G5" s="188" t="str">
        <f>IF(D6="12x36","Regime de trabalho:","Quantidade de HORAS/MÊS")</f>
        <v>Quantidade de HORAS/MÊS</v>
      </c>
      <c r="H5" s="188"/>
      <c r="I5" s="189">
        <f>IF(D6="12x36",D6,5*D6)</f>
        <v>200</v>
      </c>
    </row>
    <row r="6" spans="1:11" ht="18.75" customHeight="1" x14ac:dyDescent="0.3">
      <c r="A6" s="167" t="str">
        <f>IF(D6="12x36","Regime de trabalho:","Regime de trabalho (horas semanais):")</f>
        <v>Regime de trabalho (horas semanais):</v>
      </c>
      <c r="B6" s="167"/>
      <c r="C6" s="167"/>
      <c r="D6" s="167">
        <v>40</v>
      </c>
      <c r="E6" s="167"/>
      <c r="F6" s="167"/>
      <c r="G6" s="188"/>
      <c r="H6" s="188"/>
      <c r="I6" s="189"/>
    </row>
    <row r="7" spans="1:11" ht="22.5" customHeight="1" x14ac:dyDescent="0.3">
      <c r="A7" s="167" t="s">
        <v>6</v>
      </c>
      <c r="B7" s="167"/>
      <c r="C7" s="167"/>
      <c r="D7" s="212" t="s">
        <v>230</v>
      </c>
      <c r="E7" s="212"/>
      <c r="F7" s="212"/>
      <c r="G7" s="190" t="s">
        <v>7</v>
      </c>
      <c r="H7" s="190"/>
      <c r="I7" s="191" t="s">
        <v>185</v>
      </c>
    </row>
    <row r="8" spans="1:11" ht="22.5" customHeight="1" x14ac:dyDescent="0.3">
      <c r="A8" s="167" t="s">
        <v>8</v>
      </c>
      <c r="B8" s="167"/>
      <c r="C8" s="167"/>
      <c r="D8" s="141" t="s">
        <v>15</v>
      </c>
      <c r="E8" s="141"/>
      <c r="F8" s="141"/>
      <c r="G8" s="190"/>
      <c r="H8" s="190"/>
      <c r="I8" s="191"/>
    </row>
    <row r="9" spans="1:11" ht="24.75" customHeight="1" x14ac:dyDescent="0.3">
      <c r="A9" s="167" t="s">
        <v>9</v>
      </c>
      <c r="B9" s="167"/>
      <c r="C9" s="167"/>
      <c r="D9" s="167" t="s">
        <v>214</v>
      </c>
      <c r="E9" s="167"/>
      <c r="F9" s="167"/>
      <c r="G9" s="190" t="s">
        <v>10</v>
      </c>
      <c r="H9" s="190"/>
      <c r="I9" s="121" t="s">
        <v>185</v>
      </c>
    </row>
    <row r="10" spans="1:11" ht="32.25" customHeight="1" x14ac:dyDescent="0.3">
      <c r="A10" s="196" t="s">
        <v>178</v>
      </c>
      <c r="B10" s="196"/>
      <c r="C10" s="196"/>
      <c r="D10" s="196"/>
      <c r="E10" s="196"/>
      <c r="F10" s="196"/>
      <c r="G10" s="8" t="s">
        <v>11</v>
      </c>
      <c r="H10" s="9">
        <v>220</v>
      </c>
      <c r="I10" s="10">
        <v>2355.9299999999998</v>
      </c>
    </row>
    <row r="11" spans="1:11" ht="11.25" customHeight="1" x14ac:dyDescent="0.3">
      <c r="A11" s="155" t="s">
        <v>12</v>
      </c>
      <c r="B11" s="155"/>
      <c r="C11" s="155"/>
      <c r="D11" s="155"/>
      <c r="E11" s="155"/>
      <c r="F11" s="155"/>
      <c r="G11" s="9" t="str">
        <f>D9</f>
        <v>Porto Alegre</v>
      </c>
      <c r="H11" s="9" t="s">
        <v>13</v>
      </c>
      <c r="I11" s="127">
        <v>0.02</v>
      </c>
    </row>
    <row r="12" spans="1:11" ht="15" customHeight="1" x14ac:dyDescent="0.3">
      <c r="A12" s="155" t="s">
        <v>14</v>
      </c>
      <c r="B12" s="155"/>
      <c r="C12" s="155"/>
      <c r="D12" s="155"/>
      <c r="E12" s="155"/>
      <c r="F12" s="155"/>
      <c r="G12" s="192" t="s">
        <v>15</v>
      </c>
      <c r="H12" s="9" t="s">
        <v>16</v>
      </c>
      <c r="I12" s="10">
        <v>0</v>
      </c>
    </row>
    <row r="13" spans="1:11" x14ac:dyDescent="0.3">
      <c r="A13" s="155"/>
      <c r="B13" s="155"/>
      <c r="C13" s="155"/>
      <c r="D13" s="155"/>
      <c r="E13" s="155"/>
      <c r="F13" s="155"/>
      <c r="G13" s="192"/>
      <c r="H13" s="9" t="s">
        <v>17</v>
      </c>
      <c r="I13" s="13">
        <v>0</v>
      </c>
    </row>
    <row r="14" spans="1:11" x14ac:dyDescent="0.3">
      <c r="A14" s="155"/>
      <c r="B14" s="155"/>
      <c r="C14" s="155"/>
      <c r="D14" s="155"/>
      <c r="E14" s="155"/>
      <c r="F14" s="155"/>
      <c r="G14" s="192"/>
      <c r="H14" s="9" t="s">
        <v>18</v>
      </c>
      <c r="I14" s="121">
        <v>0.06</v>
      </c>
    </row>
    <row r="15" spans="1:11" ht="11.25" customHeight="1" x14ac:dyDescent="0.3">
      <c r="A15" s="155" t="s">
        <v>177</v>
      </c>
      <c r="B15" s="155"/>
      <c r="C15" s="155"/>
      <c r="D15" s="155"/>
      <c r="E15" s="155"/>
      <c r="F15" s="155"/>
      <c r="G15" s="192" t="s">
        <v>15</v>
      </c>
      <c r="H15" s="9" t="s">
        <v>16</v>
      </c>
      <c r="I15" s="123">
        <v>35</v>
      </c>
    </row>
    <row r="16" spans="1:11" ht="11.25" customHeight="1" x14ac:dyDescent="0.3">
      <c r="A16" s="155"/>
      <c r="B16" s="155"/>
      <c r="C16" s="155"/>
      <c r="D16" s="155"/>
      <c r="E16" s="155"/>
      <c r="F16" s="155"/>
      <c r="G16" s="192"/>
      <c r="H16" s="9" t="s">
        <v>17</v>
      </c>
      <c r="I16" s="124">
        <v>22</v>
      </c>
    </row>
    <row r="17" spans="1:9" x14ac:dyDescent="0.3">
      <c r="A17" s="155"/>
      <c r="B17" s="155"/>
      <c r="C17" s="155"/>
      <c r="D17" s="155"/>
      <c r="E17" s="155"/>
      <c r="F17" s="155"/>
      <c r="G17" s="192"/>
      <c r="H17" s="9" t="s">
        <v>18</v>
      </c>
      <c r="I17" s="122">
        <v>0.2</v>
      </c>
    </row>
    <row r="18" spans="1:9" ht="11.25" customHeight="1" x14ac:dyDescent="0.3">
      <c r="A18" s="155" t="s">
        <v>20</v>
      </c>
      <c r="B18" s="155"/>
      <c r="C18" s="155"/>
      <c r="D18" s="155"/>
      <c r="E18" s="155"/>
      <c r="F18" s="155"/>
      <c r="G18" s="192" t="s">
        <v>15</v>
      </c>
      <c r="H18" s="9" t="s">
        <v>16</v>
      </c>
      <c r="I18" s="10">
        <v>0</v>
      </c>
    </row>
    <row r="19" spans="1:9" x14ac:dyDescent="0.3">
      <c r="A19" s="155"/>
      <c r="B19" s="155"/>
      <c r="C19" s="155"/>
      <c r="D19" s="155"/>
      <c r="E19" s="155"/>
      <c r="F19" s="155"/>
      <c r="G19" s="192"/>
      <c r="H19" s="9" t="s">
        <v>17</v>
      </c>
      <c r="I19" s="13">
        <v>0</v>
      </c>
    </row>
    <row r="20" spans="1:9" x14ac:dyDescent="0.3">
      <c r="A20" s="193"/>
      <c r="B20" s="193"/>
      <c r="C20" s="193"/>
      <c r="D20" s="193"/>
      <c r="E20" s="193"/>
      <c r="F20" s="193"/>
      <c r="G20" s="192"/>
      <c r="H20" s="9" t="s">
        <v>18</v>
      </c>
      <c r="I20" s="121">
        <v>0</v>
      </c>
    </row>
    <row r="21" spans="1:9" ht="14.25" customHeight="1" x14ac:dyDescent="0.3">
      <c r="A21" s="154" t="s">
        <v>207</v>
      </c>
      <c r="B21" s="154"/>
      <c r="C21" s="154"/>
      <c r="D21" s="154"/>
      <c r="E21" s="154"/>
      <c r="F21" s="154"/>
      <c r="G21" s="9" t="s">
        <v>15</v>
      </c>
      <c r="H21" s="14" t="s">
        <v>21</v>
      </c>
      <c r="I21" s="125" t="s">
        <v>185</v>
      </c>
    </row>
    <row r="22" spans="1:9" ht="14.25" customHeight="1" x14ac:dyDescent="0.3">
      <c r="A22" s="154" t="s">
        <v>206</v>
      </c>
      <c r="B22" s="154"/>
      <c r="C22" s="154"/>
      <c r="D22" s="154"/>
      <c r="E22" s="154"/>
      <c r="F22" s="154"/>
      <c r="G22" s="9" t="s">
        <v>15</v>
      </c>
      <c r="H22" s="14" t="s">
        <v>21</v>
      </c>
      <c r="I22" s="125" t="s">
        <v>185</v>
      </c>
    </row>
    <row r="23" spans="1:9" ht="14.25" customHeight="1" x14ac:dyDescent="0.3">
      <c r="A23" s="155" t="s">
        <v>179</v>
      </c>
      <c r="B23" s="194"/>
      <c r="C23" s="194"/>
      <c r="D23" s="194"/>
      <c r="E23" s="194"/>
      <c r="F23" s="195"/>
      <c r="G23" s="115" t="s">
        <v>15</v>
      </c>
      <c r="H23" s="14" t="s">
        <v>21</v>
      </c>
      <c r="I23" s="126" t="s">
        <v>185</v>
      </c>
    </row>
    <row r="24" spans="1:9" ht="22.5" customHeight="1" x14ac:dyDescent="0.3">
      <c r="A24" s="172" t="s">
        <v>22</v>
      </c>
      <c r="B24" s="172"/>
      <c r="C24" s="172"/>
      <c r="D24" s="172"/>
      <c r="E24" s="172"/>
      <c r="F24" s="172"/>
      <c r="G24" s="14"/>
      <c r="H24" s="14" t="s">
        <v>23</v>
      </c>
      <c r="I24" s="17" t="s">
        <v>185</v>
      </c>
    </row>
    <row r="25" spans="1:9" ht="34.5" customHeight="1" x14ac:dyDescent="0.3">
      <c r="A25" s="154" t="s">
        <v>24</v>
      </c>
      <c r="B25" s="154"/>
      <c r="C25" s="154"/>
      <c r="D25" s="154"/>
      <c r="E25" s="154"/>
      <c r="F25" s="154"/>
      <c r="G25" s="9"/>
      <c r="H25" s="9" t="s">
        <v>25</v>
      </c>
      <c r="I25" s="10" t="s">
        <v>185</v>
      </c>
    </row>
    <row r="26" spans="1:9" ht="15" customHeight="1" x14ac:dyDescent="0.3">
      <c r="A26" s="154" t="s">
        <v>26</v>
      </c>
      <c r="B26" s="154"/>
      <c r="C26" s="154"/>
      <c r="D26" s="154"/>
      <c r="E26" s="154"/>
      <c r="F26" s="154"/>
      <c r="G26" s="14"/>
      <c r="H26" s="18" t="s">
        <v>27</v>
      </c>
      <c r="I26" s="19" t="s">
        <v>185</v>
      </c>
    </row>
    <row r="27" spans="1:9" ht="15" customHeight="1" x14ac:dyDescent="0.3">
      <c r="A27" s="154"/>
      <c r="B27" s="154"/>
      <c r="C27" s="154"/>
      <c r="D27" s="154"/>
      <c r="E27" s="154"/>
      <c r="F27" s="154"/>
      <c r="G27" s="14"/>
      <c r="H27" s="20" t="s">
        <v>28</v>
      </c>
      <c r="I27" s="121" t="s">
        <v>185</v>
      </c>
    </row>
    <row r="28" spans="1:9" ht="26.25" customHeight="1" x14ac:dyDescent="0.3">
      <c r="A28" s="154" t="s">
        <v>29</v>
      </c>
      <c r="B28" s="154"/>
      <c r="C28" s="154"/>
      <c r="D28" s="154"/>
      <c r="E28" s="154"/>
      <c r="F28" s="154"/>
      <c r="G28" s="14"/>
      <c r="H28" s="9" t="s">
        <v>27</v>
      </c>
      <c r="I28" s="19" t="s">
        <v>185</v>
      </c>
    </row>
    <row r="29" spans="1:9" ht="35.25" customHeight="1" x14ac:dyDescent="0.3">
      <c r="A29" s="154" t="s">
        <v>30</v>
      </c>
      <c r="B29" s="154"/>
      <c r="C29" s="154"/>
      <c r="D29" s="154"/>
      <c r="E29" s="154"/>
      <c r="F29" s="154"/>
      <c r="G29" s="9"/>
      <c r="H29" s="8" t="s">
        <v>23</v>
      </c>
      <c r="I29" s="121">
        <v>0.1</v>
      </c>
    </row>
    <row r="30" spans="1:9" ht="1.2" customHeight="1" x14ac:dyDescent="0.3">
      <c r="A30" s="92"/>
      <c r="B30" s="92"/>
      <c r="C30" s="92"/>
      <c r="D30" s="92"/>
      <c r="E30" s="92"/>
      <c r="F30" s="92"/>
      <c r="G30" s="92"/>
      <c r="H30" s="92"/>
      <c r="I30" s="93" t="s">
        <v>185</v>
      </c>
    </row>
    <row r="31" spans="1:9" ht="1.2" customHeight="1" x14ac:dyDescent="0.3">
      <c r="A31" s="210"/>
      <c r="B31" s="210"/>
      <c r="C31" s="210"/>
      <c r="D31" s="210"/>
      <c r="E31" s="210"/>
      <c r="F31" s="210"/>
      <c r="G31" s="210"/>
      <c r="H31" s="210"/>
      <c r="I31" s="210"/>
    </row>
    <row r="32" spans="1:9" ht="1.2" customHeight="1" x14ac:dyDescent="0.3">
      <c r="A32" s="210"/>
      <c r="B32" s="210"/>
      <c r="C32" s="210"/>
      <c r="D32" s="210"/>
      <c r="E32" s="210"/>
      <c r="F32" s="210"/>
      <c r="G32" s="210"/>
      <c r="H32" s="210"/>
      <c r="I32" s="210"/>
    </row>
    <row r="33" spans="1:10" ht="1.2" customHeight="1" x14ac:dyDescent="0.3">
      <c r="A33" s="210"/>
      <c r="B33" s="210"/>
      <c r="C33" s="210"/>
      <c r="D33" s="210"/>
      <c r="E33" s="210"/>
      <c r="F33" s="210"/>
      <c r="G33" s="210"/>
      <c r="H33" s="210"/>
      <c r="I33" s="210"/>
    </row>
    <row r="34" spans="1:10" ht="1.2" customHeight="1" x14ac:dyDescent="0.3">
      <c r="A34" s="210"/>
      <c r="B34" s="210"/>
      <c r="C34" s="210"/>
      <c r="D34" s="210"/>
      <c r="E34" s="210"/>
      <c r="F34" s="210"/>
      <c r="G34" s="210"/>
      <c r="H34" s="210"/>
      <c r="I34" s="210"/>
    </row>
    <row r="35" spans="1:10" ht="1.2" customHeight="1" x14ac:dyDescent="0.3">
      <c r="A35" s="211"/>
      <c r="B35" s="211"/>
      <c r="C35" s="211"/>
      <c r="D35" s="211"/>
      <c r="E35" s="211"/>
      <c r="F35" s="211"/>
      <c r="G35" s="211"/>
      <c r="H35" s="211"/>
      <c r="I35" s="211"/>
    </row>
    <row r="36" spans="1:10" ht="8.25" customHeight="1" x14ac:dyDescent="0.3">
      <c r="A36" s="140" t="s">
        <v>31</v>
      </c>
      <c r="B36" s="140"/>
      <c r="C36" s="140"/>
      <c r="D36" s="140"/>
      <c r="E36" s="140"/>
      <c r="F36" s="140"/>
      <c r="G36" s="140"/>
      <c r="H36" s="140"/>
      <c r="I36" s="140"/>
    </row>
    <row r="37" spans="1:10" ht="33.75" customHeight="1" x14ac:dyDescent="0.3">
      <c r="A37" s="21" t="s">
        <v>32</v>
      </c>
      <c r="B37" s="162" t="s">
        <v>33</v>
      </c>
      <c r="C37" s="162"/>
      <c r="D37" s="162"/>
      <c r="E37" s="162"/>
      <c r="F37" s="162"/>
      <c r="G37" s="162"/>
      <c r="H37" s="21" t="s">
        <v>34</v>
      </c>
      <c r="I37" s="21" t="s">
        <v>35</v>
      </c>
    </row>
    <row r="38" spans="1:10" ht="15" customHeight="1" x14ac:dyDescent="0.3">
      <c r="A38" s="16">
        <v>1</v>
      </c>
      <c r="B38" s="141" t="s">
        <v>36</v>
      </c>
      <c r="C38" s="141"/>
      <c r="D38" s="141"/>
      <c r="E38" s="141"/>
      <c r="F38" s="141"/>
      <c r="G38" s="141"/>
      <c r="H38" s="22">
        <f t="shared" ref="H38:H45" si="0">I38/$I$46</f>
        <v>1</v>
      </c>
      <c r="I38" s="23">
        <f>IF(D6="12x36",I10,I10/H10*I5)</f>
        <v>2141.7545454545452</v>
      </c>
    </row>
    <row r="39" spans="1:10" ht="15" customHeight="1" x14ac:dyDescent="0.3">
      <c r="A39" s="16">
        <f t="shared" ref="A39:A45" si="1">A38+1</f>
        <v>2</v>
      </c>
      <c r="B39" s="141" t="s">
        <v>37</v>
      </c>
      <c r="C39" s="141"/>
      <c r="D39" s="141"/>
      <c r="E39" s="141"/>
      <c r="F39" s="141"/>
      <c r="G39" s="141"/>
      <c r="H39" s="22">
        <f t="shared" si="0"/>
        <v>0</v>
      </c>
      <c r="I39" s="23">
        <f>IF(I9=30%,I38*I9,0)</f>
        <v>0</v>
      </c>
    </row>
    <row r="40" spans="1:10" ht="15" customHeight="1" x14ac:dyDescent="0.3">
      <c r="A40" s="16">
        <f t="shared" si="1"/>
        <v>3</v>
      </c>
      <c r="B40" s="141" t="s">
        <v>38</v>
      </c>
      <c r="C40" s="141"/>
      <c r="D40" s="141"/>
      <c r="E40" s="141"/>
      <c r="F40" s="141"/>
      <c r="G40" s="141"/>
      <c r="H40" s="22">
        <f t="shared" si="0"/>
        <v>0</v>
      </c>
      <c r="I40" s="23">
        <f>IF(I7=10%,I25*I7,0)</f>
        <v>0</v>
      </c>
    </row>
    <row r="41" spans="1:10" ht="15" customHeight="1" x14ac:dyDescent="0.3">
      <c r="A41" s="16">
        <f t="shared" si="1"/>
        <v>4</v>
      </c>
      <c r="B41" s="141" t="s">
        <v>39</v>
      </c>
      <c r="C41" s="141"/>
      <c r="D41" s="141"/>
      <c r="E41" s="141"/>
      <c r="F41" s="141"/>
      <c r="G41" s="141"/>
      <c r="H41" s="22">
        <f t="shared" si="0"/>
        <v>0</v>
      </c>
      <c r="I41" s="23">
        <f>IF(I7=20%,I25*I7,0)</f>
        <v>0</v>
      </c>
    </row>
    <row r="42" spans="1:10" ht="15" customHeight="1" x14ac:dyDescent="0.3">
      <c r="A42" s="16">
        <f t="shared" si="1"/>
        <v>5</v>
      </c>
      <c r="B42" s="141" t="s">
        <v>40</v>
      </c>
      <c r="C42" s="141"/>
      <c r="D42" s="141"/>
      <c r="E42" s="141"/>
      <c r="F42" s="141"/>
      <c r="G42" s="141"/>
      <c r="H42" s="22">
        <f t="shared" si="0"/>
        <v>0</v>
      </c>
      <c r="I42" s="23">
        <f>IF(I7=40%,I25*I7,0)</f>
        <v>0</v>
      </c>
    </row>
    <row r="43" spans="1:10" ht="15" customHeight="1" x14ac:dyDescent="0.3">
      <c r="A43" s="16">
        <f t="shared" si="1"/>
        <v>6</v>
      </c>
      <c r="B43" s="141" t="s">
        <v>172</v>
      </c>
      <c r="C43" s="141"/>
      <c r="D43" s="141"/>
      <c r="E43" s="141"/>
      <c r="F43" s="141"/>
      <c r="G43" s="141"/>
      <c r="H43" s="22">
        <f t="shared" si="0"/>
        <v>0</v>
      </c>
      <c r="I43" s="23">
        <f>IF(I24="Não aplicável",0,I38*I24)</f>
        <v>0</v>
      </c>
    </row>
    <row r="44" spans="1:10" ht="15" customHeight="1" x14ac:dyDescent="0.3">
      <c r="A44" s="16">
        <f t="shared" si="1"/>
        <v>7</v>
      </c>
      <c r="B44" s="141" t="s">
        <v>41</v>
      </c>
      <c r="C44" s="141"/>
      <c r="D44" s="141"/>
      <c r="E44" s="141"/>
      <c r="F44" s="141"/>
      <c r="G44" s="141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3">
      <c r="A45" s="16">
        <f t="shared" si="1"/>
        <v>8</v>
      </c>
      <c r="B45" s="141" t="s">
        <v>42</v>
      </c>
      <c r="C45" s="141"/>
      <c r="D45" s="141"/>
      <c r="E45" s="141"/>
      <c r="F45" s="141"/>
      <c r="G45" s="141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3">
      <c r="A46" s="158" t="s">
        <v>43</v>
      </c>
      <c r="B46" s="158"/>
      <c r="C46" s="158"/>
      <c r="D46" s="158"/>
      <c r="E46" s="158"/>
      <c r="F46" s="158"/>
      <c r="G46" s="158"/>
      <c r="H46" s="24">
        <f>SUM(H38:H45)</f>
        <v>1</v>
      </c>
      <c r="I46" s="25">
        <f>SUM(I38:I45)</f>
        <v>2141.7545454545452</v>
      </c>
      <c r="J46" s="26"/>
    </row>
    <row r="47" spans="1:10" s="27" customFormat="1" ht="1.2" customHeight="1" x14ac:dyDescent="0.3">
      <c r="A47" s="180"/>
      <c r="B47" s="180"/>
      <c r="C47" s="180"/>
      <c r="D47" s="180"/>
      <c r="E47" s="180"/>
      <c r="F47" s="180"/>
      <c r="G47" s="180"/>
      <c r="H47" s="180"/>
      <c r="I47" s="180"/>
      <c r="J47" s="26"/>
    </row>
    <row r="48" spans="1:10" s="27" customFormat="1" ht="1.2" customHeight="1" x14ac:dyDescent="0.3">
      <c r="A48" s="181"/>
      <c r="B48" s="181"/>
      <c r="C48" s="181"/>
      <c r="D48" s="181"/>
      <c r="E48" s="181"/>
      <c r="F48" s="181"/>
      <c r="G48" s="181"/>
      <c r="H48" s="181"/>
      <c r="I48" s="181"/>
      <c r="J48" s="26"/>
    </row>
    <row r="49" spans="1:10" s="27" customFormat="1" ht="1.2" customHeight="1" x14ac:dyDescent="0.3">
      <c r="A49" s="181"/>
      <c r="B49" s="181"/>
      <c r="C49" s="181"/>
      <c r="D49" s="181"/>
      <c r="E49" s="181"/>
      <c r="F49" s="181"/>
      <c r="G49" s="181"/>
      <c r="H49" s="181"/>
      <c r="I49" s="181"/>
      <c r="J49" s="26"/>
    </row>
    <row r="50" spans="1:10" s="27" customFormat="1" ht="1.2" customHeight="1" x14ac:dyDescent="0.3">
      <c r="A50" s="181"/>
      <c r="B50" s="181"/>
      <c r="C50" s="181"/>
      <c r="D50" s="181"/>
      <c r="E50" s="181"/>
      <c r="F50" s="181"/>
      <c r="G50" s="181"/>
      <c r="H50" s="181"/>
      <c r="I50" s="181"/>
      <c r="J50" s="26"/>
    </row>
    <row r="51" spans="1:10" s="27" customFormat="1" ht="1.2" customHeight="1" x14ac:dyDescent="0.3">
      <c r="A51" s="181"/>
      <c r="B51" s="181"/>
      <c r="C51" s="181"/>
      <c r="D51" s="181"/>
      <c r="E51" s="181"/>
      <c r="F51" s="181"/>
      <c r="G51" s="181"/>
      <c r="H51" s="181"/>
      <c r="I51" s="181"/>
      <c r="J51" s="26"/>
    </row>
    <row r="52" spans="1:10" s="27" customFormat="1" ht="1.2" customHeight="1" x14ac:dyDescent="0.3">
      <c r="A52" s="181"/>
      <c r="B52" s="181"/>
      <c r="C52" s="181"/>
      <c r="D52" s="181"/>
      <c r="E52" s="181"/>
      <c r="F52" s="181"/>
      <c r="G52" s="181"/>
      <c r="H52" s="181"/>
      <c r="I52" s="181"/>
      <c r="J52" s="26"/>
    </row>
    <row r="53" spans="1:10" s="27" customFormat="1" ht="1.2" customHeight="1" x14ac:dyDescent="0.3">
      <c r="A53" s="181"/>
      <c r="B53" s="181"/>
      <c r="C53" s="181"/>
      <c r="D53" s="181"/>
      <c r="E53" s="181"/>
      <c r="F53" s="181"/>
      <c r="G53" s="181"/>
      <c r="H53" s="181"/>
      <c r="I53" s="181"/>
      <c r="J53" s="26"/>
    </row>
    <row r="54" spans="1:10" s="27" customFormat="1" ht="1.2" customHeight="1" x14ac:dyDescent="0.3">
      <c r="A54" s="181"/>
      <c r="B54" s="181"/>
      <c r="C54" s="181"/>
      <c r="D54" s="181"/>
      <c r="E54" s="181"/>
      <c r="F54" s="181"/>
      <c r="G54" s="181"/>
      <c r="H54" s="181"/>
      <c r="I54" s="181"/>
      <c r="J54" s="26"/>
    </row>
    <row r="55" spans="1:10" s="27" customFormat="1" ht="1.2" customHeight="1" x14ac:dyDescent="0.3">
      <c r="A55" s="181"/>
      <c r="B55" s="181"/>
      <c r="C55" s="181"/>
      <c r="D55" s="181"/>
      <c r="E55" s="181"/>
      <c r="F55" s="181"/>
      <c r="G55" s="181"/>
      <c r="H55" s="181"/>
      <c r="I55" s="181"/>
      <c r="J55" s="26"/>
    </row>
    <row r="56" spans="1:10" ht="1.2" customHeight="1" x14ac:dyDescent="0.3">
      <c r="A56" s="182"/>
      <c r="B56" s="182"/>
      <c r="C56" s="182"/>
      <c r="D56" s="182"/>
      <c r="E56" s="182"/>
      <c r="F56" s="182"/>
      <c r="G56" s="182"/>
      <c r="H56" s="182"/>
      <c r="I56" s="182"/>
    </row>
    <row r="57" spans="1:10" ht="33.75" customHeight="1" x14ac:dyDescent="0.3">
      <c r="A57" s="21" t="s">
        <v>44</v>
      </c>
      <c r="B57" s="162" t="s">
        <v>45</v>
      </c>
      <c r="C57" s="162"/>
      <c r="D57" s="162"/>
      <c r="E57" s="162"/>
      <c r="F57" s="162"/>
      <c r="G57" s="162"/>
      <c r="H57" s="21" t="s">
        <v>34</v>
      </c>
      <c r="I57" s="21" t="s">
        <v>35</v>
      </c>
    </row>
    <row r="58" spans="1:10" ht="15" customHeight="1" x14ac:dyDescent="0.3">
      <c r="A58" s="16">
        <v>1</v>
      </c>
      <c r="B58" s="141" t="s">
        <v>46</v>
      </c>
      <c r="C58" s="141"/>
      <c r="D58" s="141"/>
      <c r="E58" s="141"/>
      <c r="F58" s="141"/>
      <c r="G58" s="141"/>
      <c r="H58" s="22">
        <v>0.2</v>
      </c>
      <c r="I58" s="23">
        <f t="shared" ref="I58:I65" si="2">$I$46*H58</f>
        <v>428.35090909090906</v>
      </c>
    </row>
    <row r="59" spans="1:10" ht="15" customHeight="1" x14ac:dyDescent="0.3">
      <c r="A59" s="16">
        <v>2</v>
      </c>
      <c r="B59" s="141" t="s">
        <v>47</v>
      </c>
      <c r="C59" s="141"/>
      <c r="D59" s="141"/>
      <c r="E59" s="141"/>
      <c r="F59" s="141"/>
      <c r="G59" s="141"/>
      <c r="H59" s="22">
        <v>1.4999999999999999E-2</v>
      </c>
      <c r="I59" s="23">
        <f t="shared" si="2"/>
        <v>32.126318181818178</v>
      </c>
    </row>
    <row r="60" spans="1:10" ht="15" customHeight="1" x14ac:dyDescent="0.3">
      <c r="A60" s="16">
        <v>3</v>
      </c>
      <c r="B60" s="141" t="s">
        <v>48</v>
      </c>
      <c r="C60" s="141"/>
      <c r="D60" s="141"/>
      <c r="E60" s="141"/>
      <c r="F60" s="141"/>
      <c r="G60" s="141"/>
      <c r="H60" s="22">
        <v>0.01</v>
      </c>
      <c r="I60" s="23">
        <f t="shared" si="2"/>
        <v>21.417545454545454</v>
      </c>
    </row>
    <row r="61" spans="1:10" ht="15" customHeight="1" x14ac:dyDescent="0.3">
      <c r="A61" s="16">
        <v>4</v>
      </c>
      <c r="B61" s="141" t="s">
        <v>49</v>
      </c>
      <c r="C61" s="141"/>
      <c r="D61" s="141"/>
      <c r="E61" s="141"/>
      <c r="F61" s="141"/>
      <c r="G61" s="141"/>
      <c r="H61" s="22">
        <v>2E-3</v>
      </c>
      <c r="I61" s="23">
        <f t="shared" si="2"/>
        <v>4.2835090909090905</v>
      </c>
    </row>
    <row r="62" spans="1:10" ht="15" customHeight="1" x14ac:dyDescent="0.3">
      <c r="A62" s="16">
        <v>5</v>
      </c>
      <c r="B62" s="141" t="s">
        <v>50</v>
      </c>
      <c r="C62" s="141"/>
      <c r="D62" s="141"/>
      <c r="E62" s="141"/>
      <c r="F62" s="141"/>
      <c r="G62" s="141"/>
      <c r="H62" s="22">
        <v>2.5000000000000001E-2</v>
      </c>
      <c r="I62" s="23">
        <f t="shared" si="2"/>
        <v>53.543863636363632</v>
      </c>
    </row>
    <row r="63" spans="1:10" ht="15" customHeight="1" x14ac:dyDescent="0.3">
      <c r="A63" s="16">
        <v>6</v>
      </c>
      <c r="B63" s="141" t="s">
        <v>51</v>
      </c>
      <c r="C63" s="141"/>
      <c r="D63" s="141"/>
      <c r="E63" s="141"/>
      <c r="F63" s="141"/>
      <c r="G63" s="141"/>
      <c r="H63" s="22">
        <v>0.08</v>
      </c>
      <c r="I63" s="23">
        <f t="shared" si="2"/>
        <v>171.34036363636363</v>
      </c>
    </row>
    <row r="64" spans="1:10" ht="15" customHeight="1" x14ac:dyDescent="0.3">
      <c r="A64" s="16">
        <v>7</v>
      </c>
      <c r="B64" s="141" t="s">
        <v>52</v>
      </c>
      <c r="C64" s="141"/>
      <c r="D64" s="141"/>
      <c r="E64" s="141"/>
      <c r="F64" s="141"/>
      <c r="G64" s="141"/>
      <c r="H64" s="22">
        <v>0.03</v>
      </c>
      <c r="I64" s="23">
        <f t="shared" si="2"/>
        <v>64.252636363636356</v>
      </c>
    </row>
    <row r="65" spans="1:10" ht="15" customHeight="1" x14ac:dyDescent="0.3">
      <c r="A65" s="16">
        <v>8</v>
      </c>
      <c r="B65" s="141" t="s">
        <v>53</v>
      </c>
      <c r="C65" s="141"/>
      <c r="D65" s="141"/>
      <c r="E65" s="141"/>
      <c r="F65" s="141"/>
      <c r="G65" s="141"/>
      <c r="H65" s="22">
        <v>6.0000000000000001E-3</v>
      </c>
      <c r="I65" s="23">
        <f t="shared" si="2"/>
        <v>12.850527272727271</v>
      </c>
    </row>
    <row r="66" spans="1:10" s="27" customFormat="1" ht="15" customHeight="1" x14ac:dyDescent="0.3">
      <c r="A66" s="158" t="s">
        <v>54</v>
      </c>
      <c r="B66" s="158"/>
      <c r="C66" s="158"/>
      <c r="D66" s="158"/>
      <c r="E66" s="158"/>
      <c r="F66" s="158"/>
      <c r="G66" s="158"/>
      <c r="H66" s="24">
        <f>SUM(H58:H65)</f>
        <v>0.3680000000000001</v>
      </c>
      <c r="I66" s="25">
        <f>SUM(I58:I65)</f>
        <v>788.16567272727275</v>
      </c>
      <c r="J66" s="26"/>
    </row>
    <row r="67" spans="1:10" ht="15" customHeight="1" x14ac:dyDescent="0.3">
      <c r="A67" s="173" t="s">
        <v>55</v>
      </c>
      <c r="B67" s="173"/>
      <c r="C67" s="173"/>
      <c r="D67" s="173"/>
      <c r="E67" s="173"/>
      <c r="F67" s="173"/>
      <c r="G67" s="173"/>
      <c r="H67" s="173"/>
      <c r="I67" s="173"/>
    </row>
    <row r="68" spans="1:10" ht="30.75" customHeight="1" x14ac:dyDescent="0.3">
      <c r="A68" s="183" t="s">
        <v>56</v>
      </c>
      <c r="B68" s="183"/>
      <c r="C68" s="183"/>
      <c r="D68" s="183"/>
      <c r="E68" s="183"/>
      <c r="F68" s="183"/>
      <c r="G68" s="183"/>
      <c r="H68" s="183"/>
      <c r="I68" s="183"/>
    </row>
    <row r="69" spans="1:10" ht="33.75" customHeight="1" x14ac:dyDescent="0.3">
      <c r="A69" s="21" t="s">
        <v>57</v>
      </c>
      <c r="B69" s="162" t="s">
        <v>58</v>
      </c>
      <c r="C69" s="162"/>
      <c r="D69" s="162"/>
      <c r="E69" s="162"/>
      <c r="F69" s="162"/>
      <c r="G69" s="162"/>
      <c r="H69" s="21" t="s">
        <v>34</v>
      </c>
      <c r="I69" s="21" t="s">
        <v>35</v>
      </c>
    </row>
    <row r="70" spans="1:10" ht="15" customHeight="1" x14ac:dyDescent="0.3">
      <c r="A70" s="16">
        <v>1</v>
      </c>
      <c r="B70" s="141" t="s">
        <v>59</v>
      </c>
      <c r="C70" s="141"/>
      <c r="D70" s="141"/>
      <c r="E70" s="141"/>
      <c r="F70" s="141"/>
      <c r="G70" s="141"/>
      <c r="H70" s="22">
        <v>0.119314</v>
      </c>
      <c r="I70" s="23">
        <f t="shared" ref="I70:I77" si="3">$I$46*H70</f>
        <v>255.54130183636363</v>
      </c>
    </row>
    <row r="71" spans="1:10" ht="15" customHeight="1" x14ac:dyDescent="0.3">
      <c r="A71" s="16">
        <v>2</v>
      </c>
      <c r="B71" s="141" t="s">
        <v>60</v>
      </c>
      <c r="C71" s="141"/>
      <c r="D71" s="141"/>
      <c r="E71" s="141"/>
      <c r="F71" s="141"/>
      <c r="G71" s="141"/>
      <c r="H71" s="22">
        <v>2.0479000000000001E-2</v>
      </c>
      <c r="I71" s="23">
        <f t="shared" si="3"/>
        <v>43.860991336363632</v>
      </c>
    </row>
    <row r="72" spans="1:10" ht="15" customHeight="1" x14ac:dyDescent="0.3">
      <c r="A72" s="16">
        <v>3</v>
      </c>
      <c r="B72" s="141" t="s">
        <v>191</v>
      </c>
      <c r="C72" s="141"/>
      <c r="D72" s="141"/>
      <c r="E72" s="141"/>
      <c r="F72" s="141"/>
      <c r="G72" s="141"/>
      <c r="H72" s="22">
        <v>1.2123E-2</v>
      </c>
      <c r="I72" s="23">
        <f t="shared" si="3"/>
        <v>25.96449035454545</v>
      </c>
    </row>
    <row r="73" spans="1:10" ht="15" customHeight="1" x14ac:dyDescent="0.3">
      <c r="A73" s="16">
        <v>4</v>
      </c>
      <c r="B73" s="141" t="s">
        <v>61</v>
      </c>
      <c r="C73" s="141"/>
      <c r="D73" s="141"/>
      <c r="E73" s="141"/>
      <c r="F73" s="141"/>
      <c r="G73" s="141"/>
      <c r="H73" s="22">
        <v>1.1436E-2</v>
      </c>
      <c r="I73" s="23">
        <f t="shared" si="3"/>
        <v>24.493104981818178</v>
      </c>
    </row>
    <row r="74" spans="1:10" ht="15" customHeight="1" x14ac:dyDescent="0.3">
      <c r="A74" s="16">
        <v>5</v>
      </c>
      <c r="B74" s="141" t="s">
        <v>62</v>
      </c>
      <c r="C74" s="141"/>
      <c r="D74" s="141"/>
      <c r="E74" s="141"/>
      <c r="F74" s="141"/>
      <c r="G74" s="141"/>
      <c r="H74" s="22">
        <v>1.74E-4</v>
      </c>
      <c r="I74" s="23">
        <f t="shared" si="3"/>
        <v>0.3726652909090909</v>
      </c>
    </row>
    <row r="75" spans="1:10" ht="15" customHeight="1" x14ac:dyDescent="0.3">
      <c r="A75" s="16">
        <v>6</v>
      </c>
      <c r="B75" s="141" t="s">
        <v>63</v>
      </c>
      <c r="C75" s="141"/>
      <c r="D75" s="141"/>
      <c r="E75" s="141"/>
      <c r="F75" s="141"/>
      <c r="G75" s="141"/>
      <c r="H75" s="22">
        <v>4.4200000000000001E-4</v>
      </c>
      <c r="I75" s="23">
        <f t="shared" si="3"/>
        <v>0.94665550909090901</v>
      </c>
    </row>
    <row r="76" spans="1:10" ht="15" customHeight="1" x14ac:dyDescent="0.3">
      <c r="A76" s="16">
        <v>7</v>
      </c>
      <c r="B76" s="141" t="s">
        <v>64</v>
      </c>
      <c r="C76" s="141"/>
      <c r="D76" s="141"/>
      <c r="E76" s="141"/>
      <c r="F76" s="141"/>
      <c r="G76" s="141"/>
      <c r="H76" s="22">
        <v>1.85E-4</v>
      </c>
      <c r="I76" s="23">
        <f t="shared" si="3"/>
        <v>0.39622459090909085</v>
      </c>
    </row>
    <row r="77" spans="1:10" ht="15" customHeight="1" x14ac:dyDescent="0.3">
      <c r="A77" s="16">
        <v>8</v>
      </c>
      <c r="B77" s="141" t="s">
        <v>65</v>
      </c>
      <c r="C77" s="141"/>
      <c r="D77" s="141"/>
      <c r="E77" s="141"/>
      <c r="F77" s="141"/>
      <c r="G77" s="141"/>
      <c r="H77" s="22">
        <v>9.0789999999999996E-2</v>
      </c>
      <c r="I77" s="23">
        <f t="shared" si="3"/>
        <v>194.44989518181816</v>
      </c>
    </row>
    <row r="78" spans="1:10" s="27" customFormat="1" ht="15" customHeight="1" x14ac:dyDescent="0.3">
      <c r="A78" s="158" t="s">
        <v>66</v>
      </c>
      <c r="B78" s="158"/>
      <c r="C78" s="158"/>
      <c r="D78" s="158"/>
      <c r="E78" s="158"/>
      <c r="F78" s="158"/>
      <c r="G78" s="158"/>
      <c r="H78" s="24">
        <f>SUM(H70:H77)</f>
        <v>0.25494299999999998</v>
      </c>
      <c r="I78" s="25">
        <f>SUM(I70:I77)</f>
        <v>546.02532908181809</v>
      </c>
      <c r="J78" s="26"/>
    </row>
    <row r="79" spans="1:10" ht="11.25" customHeight="1" x14ac:dyDescent="0.3">
      <c r="A79" s="28" t="s">
        <v>67</v>
      </c>
      <c r="B79" s="159" t="s">
        <v>68</v>
      </c>
      <c r="C79" s="159"/>
      <c r="D79" s="159"/>
      <c r="E79" s="159"/>
      <c r="F79" s="159"/>
      <c r="G79" s="159"/>
      <c r="H79" s="159"/>
      <c r="I79" s="159"/>
    </row>
    <row r="80" spans="1:10" ht="15" customHeight="1" x14ac:dyDescent="0.3">
      <c r="A80" s="28" t="s">
        <v>69</v>
      </c>
      <c r="B80" s="179" t="s">
        <v>70</v>
      </c>
      <c r="C80" s="179"/>
      <c r="D80" s="179"/>
      <c r="E80" s="179"/>
      <c r="F80" s="179"/>
      <c r="G80" s="179"/>
      <c r="H80" s="179"/>
      <c r="I80" s="179"/>
    </row>
    <row r="81" spans="1:11" ht="33.75" customHeight="1" x14ac:dyDescent="0.3">
      <c r="A81" s="21" t="s">
        <v>71</v>
      </c>
      <c r="B81" s="162" t="s">
        <v>72</v>
      </c>
      <c r="C81" s="162"/>
      <c r="D81" s="162"/>
      <c r="E81" s="162"/>
      <c r="F81" s="162"/>
      <c r="G81" s="162"/>
      <c r="H81" s="21" t="s">
        <v>34</v>
      </c>
      <c r="I81" s="21" t="s">
        <v>35</v>
      </c>
    </row>
    <row r="82" spans="1:11" ht="15" customHeight="1" x14ac:dyDescent="0.3">
      <c r="A82" s="16">
        <v>1</v>
      </c>
      <c r="B82" s="141" t="s">
        <v>73</v>
      </c>
      <c r="C82" s="141"/>
      <c r="D82" s="141"/>
      <c r="E82" s="141"/>
      <c r="F82" s="141"/>
      <c r="G82" s="141"/>
      <c r="H82" s="22">
        <v>4.8321000000000003E-2</v>
      </c>
      <c r="I82" s="23">
        <f>$I$46*H82</f>
        <v>103.49172139090909</v>
      </c>
    </row>
    <row r="83" spans="1:11" ht="15" customHeight="1" x14ac:dyDescent="0.3">
      <c r="A83" s="16">
        <v>2</v>
      </c>
      <c r="B83" s="141" t="s">
        <v>74</v>
      </c>
      <c r="C83" s="141"/>
      <c r="D83" s="141"/>
      <c r="E83" s="141"/>
      <c r="F83" s="141"/>
      <c r="G83" s="141"/>
      <c r="H83" s="22">
        <v>3.5109999999999998E-3</v>
      </c>
      <c r="I83" s="23">
        <f>$I$46*H83</f>
        <v>7.5197002090909075</v>
      </c>
    </row>
    <row r="84" spans="1:11" ht="15" customHeight="1" x14ac:dyDescent="0.3">
      <c r="A84" s="16">
        <v>3</v>
      </c>
      <c r="B84" s="141" t="s">
        <v>75</v>
      </c>
      <c r="C84" s="141"/>
      <c r="D84" s="141"/>
      <c r="E84" s="141"/>
      <c r="F84" s="141"/>
      <c r="G84" s="141"/>
      <c r="H84" s="22">
        <v>1.9328000000000001E-2</v>
      </c>
      <c r="I84" s="23">
        <f>$I$46*H84</f>
        <v>41.395831854545456</v>
      </c>
    </row>
    <row r="85" spans="1:11" s="27" customFormat="1" ht="15" customHeight="1" x14ac:dyDescent="0.3">
      <c r="A85" s="158" t="s">
        <v>76</v>
      </c>
      <c r="B85" s="158"/>
      <c r="C85" s="158"/>
      <c r="D85" s="158"/>
      <c r="E85" s="158"/>
      <c r="F85" s="158"/>
      <c r="G85" s="158"/>
      <c r="H85" s="24">
        <f>SUM(H82:H84)</f>
        <v>7.1160000000000001E-2</v>
      </c>
      <c r="I85" s="25">
        <f>SUM(I82:I84)</f>
        <v>152.40725345454547</v>
      </c>
      <c r="J85" s="26"/>
    </row>
    <row r="86" spans="1:11" ht="4.5" customHeight="1" x14ac:dyDescent="0.3"/>
    <row r="87" spans="1:11" ht="33.75" customHeight="1" x14ac:dyDescent="0.3">
      <c r="A87" s="21" t="s">
        <v>77</v>
      </c>
      <c r="B87" s="162" t="s">
        <v>78</v>
      </c>
      <c r="C87" s="162"/>
      <c r="D87" s="162"/>
      <c r="E87" s="162"/>
      <c r="F87" s="162"/>
      <c r="G87" s="162"/>
      <c r="H87" s="21" t="s">
        <v>34</v>
      </c>
      <c r="I87" s="21" t="s">
        <v>35</v>
      </c>
    </row>
    <row r="88" spans="1:11" ht="15" customHeight="1" x14ac:dyDescent="0.3">
      <c r="A88" s="16">
        <v>1</v>
      </c>
      <c r="B88" s="141" t="s">
        <v>79</v>
      </c>
      <c r="C88" s="141"/>
      <c r="D88" s="141"/>
      <c r="E88" s="141"/>
      <c r="F88" s="141"/>
      <c r="G88" s="141"/>
      <c r="H88" s="22">
        <f>(H66*H78)</f>
        <v>9.3819024000000015E-2</v>
      </c>
      <c r="I88" s="23">
        <f>$I$46*H88</f>
        <v>200.93732110210911</v>
      </c>
    </row>
    <row r="89" spans="1:11" s="27" customFormat="1" ht="15" customHeight="1" x14ac:dyDescent="0.3">
      <c r="A89" s="158" t="s">
        <v>80</v>
      </c>
      <c r="B89" s="158"/>
      <c r="C89" s="158"/>
      <c r="D89" s="158"/>
      <c r="E89" s="158"/>
      <c r="F89" s="158"/>
      <c r="G89" s="158"/>
      <c r="H89" s="24">
        <f>SUM(H88:H88)</f>
        <v>9.3819024000000015E-2</v>
      </c>
      <c r="I89" s="25">
        <f>I88</f>
        <v>200.93732110210911</v>
      </c>
      <c r="J89" s="26"/>
      <c r="K89" s="29"/>
    </row>
    <row r="90" spans="1:11" ht="4.5" customHeight="1" x14ac:dyDescent="0.3">
      <c r="J90" s="30"/>
    </row>
    <row r="91" spans="1:11" s="27" customFormat="1" ht="12" customHeight="1" x14ac:dyDescent="0.3">
      <c r="A91" s="178" t="s">
        <v>180</v>
      </c>
      <c r="B91" s="178"/>
      <c r="C91" s="178"/>
      <c r="D91" s="178"/>
      <c r="E91" s="178"/>
      <c r="F91" s="178"/>
      <c r="G91" s="178"/>
      <c r="H91" s="31">
        <f>H66+H78+H85+H89</f>
        <v>0.787922024</v>
      </c>
      <c r="I91" s="32">
        <f>I66+I78+I85+I89</f>
        <v>1687.5355763657453</v>
      </c>
      <c r="J91" s="26"/>
    </row>
    <row r="92" spans="1:11" ht="4.5" customHeight="1" x14ac:dyDescent="0.3"/>
    <row r="93" spans="1:11" ht="33.75" customHeight="1" x14ac:dyDescent="0.3">
      <c r="A93" s="21" t="s">
        <v>81</v>
      </c>
      <c r="B93" s="162" t="s">
        <v>82</v>
      </c>
      <c r="C93" s="162"/>
      <c r="D93" s="162"/>
      <c r="E93" s="162"/>
      <c r="F93" s="162"/>
      <c r="G93" s="162"/>
      <c r="H93" s="21" t="s">
        <v>34</v>
      </c>
      <c r="I93" s="21" t="s">
        <v>35</v>
      </c>
    </row>
    <row r="94" spans="1:11" ht="15" customHeight="1" x14ac:dyDescent="0.3">
      <c r="A94" s="16">
        <v>1</v>
      </c>
      <c r="B94" s="141" t="s">
        <v>19</v>
      </c>
      <c r="C94" s="141"/>
      <c r="D94" s="141"/>
      <c r="E94" s="141"/>
      <c r="F94" s="141"/>
      <c r="G94" s="141"/>
      <c r="H94" s="22">
        <f t="shared" ref="H94:H101" si="4">I94/$I$46</f>
        <v>0.28761465748133436</v>
      </c>
      <c r="I94" s="23">
        <f>I114</f>
        <v>616</v>
      </c>
    </row>
    <row r="95" spans="1:11" ht="15" customHeight="1" x14ac:dyDescent="0.3">
      <c r="A95" s="16">
        <f>A94+1</f>
        <v>2</v>
      </c>
      <c r="B95" s="141" t="s">
        <v>20</v>
      </c>
      <c r="C95" s="141"/>
      <c r="D95" s="141"/>
      <c r="E95" s="141"/>
      <c r="F95" s="141"/>
      <c r="G95" s="141"/>
      <c r="H95" s="22">
        <f t="shared" si="4"/>
        <v>0</v>
      </c>
      <c r="I95" s="23">
        <f>I110</f>
        <v>0</v>
      </c>
    </row>
    <row r="96" spans="1:11" ht="15" customHeight="1" x14ac:dyDescent="0.3">
      <c r="A96" s="16">
        <f t="shared" ref="A96:A98" si="5">A95+1</f>
        <v>3</v>
      </c>
      <c r="B96" s="175" t="s">
        <v>174</v>
      </c>
      <c r="C96" s="176"/>
      <c r="D96" s="176"/>
      <c r="E96" s="176"/>
      <c r="F96" s="176"/>
      <c r="G96" s="177"/>
      <c r="H96" s="22">
        <f t="shared" si="4"/>
        <v>0</v>
      </c>
      <c r="I96" s="23">
        <v>0</v>
      </c>
    </row>
    <row r="97" spans="1:10" ht="15" customHeight="1" x14ac:dyDescent="0.3">
      <c r="A97" s="16">
        <f t="shared" si="5"/>
        <v>4</v>
      </c>
      <c r="B97" s="141" t="s">
        <v>83</v>
      </c>
      <c r="C97" s="141"/>
      <c r="D97" s="141"/>
      <c r="E97" s="141"/>
      <c r="F97" s="141"/>
      <c r="G97" s="141"/>
      <c r="H97" s="22">
        <f t="shared" si="4"/>
        <v>0</v>
      </c>
      <c r="I97" s="23">
        <f>I106</f>
        <v>0</v>
      </c>
    </row>
    <row r="98" spans="1:10" ht="15" customHeight="1" x14ac:dyDescent="0.3">
      <c r="A98" s="16">
        <f t="shared" si="5"/>
        <v>5</v>
      </c>
      <c r="B98" s="141" t="s">
        <v>84</v>
      </c>
      <c r="C98" s="141"/>
      <c r="D98" s="141"/>
      <c r="E98" s="141"/>
      <c r="F98" s="141"/>
      <c r="G98" s="141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3">
      <c r="A99" s="16">
        <v>6</v>
      </c>
      <c r="B99" s="141" t="s">
        <v>205</v>
      </c>
      <c r="C99" s="141"/>
      <c r="D99" s="141"/>
      <c r="E99" s="141"/>
      <c r="F99" s="141"/>
      <c r="G99" s="141"/>
      <c r="H99" s="22">
        <f>I99/$I$46</f>
        <v>0</v>
      </c>
      <c r="I99" s="23">
        <f>IF(I21="Não aplicável",0,I21)</f>
        <v>0</v>
      </c>
    </row>
    <row r="100" spans="1:10" ht="15" customHeight="1" x14ac:dyDescent="0.3">
      <c r="A100" s="16">
        <v>7</v>
      </c>
      <c r="B100" s="141" t="s">
        <v>206</v>
      </c>
      <c r="C100" s="141"/>
      <c r="D100" s="141"/>
      <c r="E100" s="141"/>
      <c r="F100" s="141"/>
      <c r="G100" s="141"/>
      <c r="H100" s="22">
        <f>I100/$I$46</f>
        <v>0</v>
      </c>
      <c r="I100" s="23">
        <f>IF(I22="Não aplicável",0,I22)</f>
        <v>0</v>
      </c>
    </row>
    <row r="101" spans="1:10" ht="15" customHeight="1" x14ac:dyDescent="0.3">
      <c r="A101" s="16">
        <v>8</v>
      </c>
      <c r="B101" s="141" t="s">
        <v>85</v>
      </c>
      <c r="C101" s="141"/>
      <c r="D101" s="141"/>
      <c r="E101" s="141"/>
      <c r="F101" s="141"/>
      <c r="G101" s="141"/>
      <c r="H101" s="22">
        <f t="shared" si="4"/>
        <v>0</v>
      </c>
      <c r="I101" s="23">
        <f>IF(I23="Não aplicável",0,I23)</f>
        <v>0</v>
      </c>
    </row>
    <row r="102" spans="1:10" ht="15" customHeight="1" x14ac:dyDescent="0.3">
      <c r="A102" s="158" t="s">
        <v>86</v>
      </c>
      <c r="B102" s="158"/>
      <c r="C102" s="158"/>
      <c r="D102" s="158"/>
      <c r="E102" s="158"/>
      <c r="F102" s="158"/>
      <c r="G102" s="158"/>
      <c r="H102" s="24">
        <f>SUM(H94:H101)</f>
        <v>0.28761465748133436</v>
      </c>
      <c r="I102" s="25">
        <f>SUM(I94:I101)</f>
        <v>616</v>
      </c>
      <c r="J102" s="33"/>
    </row>
    <row r="103" spans="1:10" ht="18" customHeight="1" x14ac:dyDescent="0.3">
      <c r="A103" s="28" t="s">
        <v>87</v>
      </c>
      <c r="B103" s="173" t="s">
        <v>88</v>
      </c>
      <c r="C103" s="173"/>
      <c r="D103" s="173"/>
      <c r="E103" s="173"/>
      <c r="F103" s="173"/>
      <c r="G103" s="173"/>
      <c r="H103" s="34"/>
      <c r="I103" s="35"/>
    </row>
    <row r="104" spans="1:10" ht="15" customHeight="1" x14ac:dyDescent="0.3">
      <c r="A104" s="153" t="s">
        <v>89</v>
      </c>
      <c r="B104" s="153"/>
      <c r="C104" s="153"/>
      <c r="D104" s="153"/>
      <c r="E104" s="153"/>
      <c r="F104" s="153"/>
      <c r="G104" s="153"/>
      <c r="H104" s="153"/>
      <c r="I104" s="153"/>
    </row>
    <row r="105" spans="1:10" ht="24" customHeight="1" x14ac:dyDescent="0.3">
      <c r="A105" s="154" t="s">
        <v>90</v>
      </c>
      <c r="B105" s="154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3">
      <c r="A106" s="174">
        <f>IF(I12="Não aplicável",0,I12)</f>
        <v>0</v>
      </c>
      <c r="B106" s="174"/>
      <c r="C106" s="16">
        <f>IF(I13="Não aplicável",0,I13)</f>
        <v>0</v>
      </c>
      <c r="D106" s="16">
        <v>2</v>
      </c>
      <c r="E106" s="36">
        <f>A106*C106*D106</f>
        <v>0</v>
      </c>
      <c r="F106" s="36">
        <f>I38</f>
        <v>2141.7545454545452</v>
      </c>
      <c r="G106" s="37">
        <f>IF(I14="Não aplicável",0,I14)</f>
        <v>0.06</v>
      </c>
      <c r="H106" s="36">
        <f>F106*G106</f>
        <v>128.50527272727271</v>
      </c>
      <c r="I106" s="23">
        <f>IF((E106-H106)&gt;0,E106-H106,0)</f>
        <v>0</v>
      </c>
    </row>
    <row r="107" spans="1:10" ht="3.75" customHeight="1" x14ac:dyDescent="0.3">
      <c r="A107" s="38"/>
      <c r="E107" s="33"/>
      <c r="F107" s="33"/>
      <c r="G107" s="39"/>
      <c r="H107" s="33"/>
      <c r="I107" s="40"/>
    </row>
    <row r="108" spans="1:10" ht="15" customHeight="1" x14ac:dyDescent="0.3">
      <c r="A108" s="153" t="s">
        <v>98</v>
      </c>
      <c r="B108" s="153"/>
      <c r="C108" s="153"/>
      <c r="D108" s="153"/>
      <c r="E108" s="153"/>
      <c r="F108" s="153"/>
      <c r="G108" s="153"/>
      <c r="H108" s="153"/>
      <c r="I108" s="153"/>
    </row>
    <row r="109" spans="1:10" ht="23.25" customHeight="1" x14ac:dyDescent="0.3">
      <c r="A109" s="154" t="s">
        <v>90</v>
      </c>
      <c r="B109" s="154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3">
      <c r="A110" s="166">
        <f>IF(I18="Não aplicável",0,I18)</f>
        <v>0</v>
      </c>
      <c r="B110" s="166"/>
      <c r="C110" s="41">
        <f>IF(I19="Não aplicável",0,I19)</f>
        <v>0</v>
      </c>
      <c r="D110" s="16">
        <v>1</v>
      </c>
      <c r="E110" s="36">
        <f>A110*C110*D110</f>
        <v>0</v>
      </c>
      <c r="F110" s="36">
        <f>E110</f>
        <v>0</v>
      </c>
      <c r="G110" s="42">
        <f>IF(I20="Não aplicável",0,I20)</f>
        <v>0</v>
      </c>
      <c r="H110" s="36">
        <f>F110*G110</f>
        <v>0</v>
      </c>
      <c r="I110" s="23">
        <f>E110-H110</f>
        <v>0</v>
      </c>
    </row>
    <row r="111" spans="1:10" ht="4.5" customHeight="1" x14ac:dyDescent="0.3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3">
      <c r="A112" s="168" t="s">
        <v>173</v>
      </c>
      <c r="B112" s="169"/>
      <c r="C112" s="169"/>
      <c r="D112" s="169"/>
      <c r="E112" s="169"/>
      <c r="F112" s="170" t="str">
        <f>A15</f>
        <v xml:space="preserve">Auxílio Alimentação </v>
      </c>
      <c r="G112" s="170"/>
      <c r="H112" s="170"/>
      <c r="I112" s="171"/>
    </row>
    <row r="113" spans="1:12" ht="23.25" customHeight="1" x14ac:dyDescent="0.3">
      <c r="A113" s="172" t="s">
        <v>90</v>
      </c>
      <c r="B113" s="172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3">
      <c r="A114" s="166">
        <f>IF(I15="Não aplicável",0,I15)</f>
        <v>35</v>
      </c>
      <c r="B114" s="166"/>
      <c r="C114" s="41">
        <f>IF(I16="Não aplicável",0,I16)</f>
        <v>22</v>
      </c>
      <c r="D114" s="16">
        <v>1</v>
      </c>
      <c r="E114" s="36">
        <f>A114*C114*D114</f>
        <v>770</v>
      </c>
      <c r="F114" s="36">
        <f>E114</f>
        <v>770</v>
      </c>
      <c r="G114" s="42">
        <f>IF(I17="Não aplicável",0,I17)</f>
        <v>0.2</v>
      </c>
      <c r="H114" s="36">
        <f>F114*G114</f>
        <v>154</v>
      </c>
      <c r="I114" s="23">
        <f>E114-H114</f>
        <v>616</v>
      </c>
    </row>
    <row r="115" spans="1:12" ht="4.5" customHeight="1" x14ac:dyDescent="0.3"/>
    <row r="116" spans="1:12" ht="12" customHeight="1" x14ac:dyDescent="0.3">
      <c r="A116" s="142" t="s">
        <v>100</v>
      </c>
      <c r="B116" s="142"/>
      <c r="C116" s="142"/>
      <c r="D116" s="142"/>
      <c r="E116" s="142"/>
      <c r="F116" s="142"/>
      <c r="G116" s="142"/>
      <c r="H116" s="46">
        <f>H46+H91+H102</f>
        <v>2.0755366814813345</v>
      </c>
      <c r="I116" s="47">
        <f>I46+I91+I102</f>
        <v>4445.2901218202906</v>
      </c>
      <c r="J116" s="33"/>
      <c r="L116" s="33"/>
    </row>
    <row r="117" spans="1:12" s="52" customFormat="1" ht="4.5" customHeight="1" x14ac:dyDescent="0.3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3">
      <c r="A118" s="140" t="s">
        <v>101</v>
      </c>
      <c r="B118" s="140"/>
      <c r="C118" s="140"/>
      <c r="D118" s="140"/>
      <c r="E118" s="140"/>
      <c r="F118" s="140"/>
      <c r="G118" s="140"/>
      <c r="H118" s="140"/>
      <c r="I118" s="140"/>
    </row>
    <row r="119" spans="1:12" ht="33.75" customHeight="1" x14ac:dyDescent="0.3">
      <c r="A119" s="21" t="s">
        <v>32</v>
      </c>
      <c r="B119" s="162" t="s">
        <v>102</v>
      </c>
      <c r="C119" s="162"/>
      <c r="D119" s="162"/>
      <c r="E119" s="162"/>
      <c r="F119" s="162"/>
      <c r="G119" s="162"/>
      <c r="H119" s="21" t="s">
        <v>34</v>
      </c>
      <c r="I119" s="21" t="s">
        <v>35</v>
      </c>
    </row>
    <row r="120" spans="1:12" ht="15" customHeight="1" x14ac:dyDescent="0.3">
      <c r="A120" s="16">
        <v>1</v>
      </c>
      <c r="B120" s="141" t="s">
        <v>103</v>
      </c>
      <c r="C120" s="141"/>
      <c r="D120" s="141"/>
      <c r="E120" s="141"/>
      <c r="F120" s="141"/>
      <c r="G120" s="141"/>
      <c r="H120" s="22">
        <f t="shared" ref="H120:H126" si="6">I120/$I$132</f>
        <v>0</v>
      </c>
      <c r="I120" s="23">
        <v>0</v>
      </c>
    </row>
    <row r="121" spans="1:12" ht="15" customHeight="1" x14ac:dyDescent="0.3">
      <c r="A121" s="16">
        <v>2</v>
      </c>
      <c r="B121" s="167" t="s">
        <v>104</v>
      </c>
      <c r="C121" s="167"/>
      <c r="D121" s="167"/>
      <c r="E121" s="167"/>
      <c r="F121" s="167"/>
      <c r="G121" s="167"/>
      <c r="H121" s="22">
        <f t="shared" si="6"/>
        <v>0</v>
      </c>
      <c r="I121" s="23">
        <v>0</v>
      </c>
    </row>
    <row r="122" spans="1:12" ht="15" customHeight="1" x14ac:dyDescent="0.3">
      <c r="A122" s="16">
        <v>3</v>
      </c>
      <c r="B122" s="141" t="s">
        <v>105</v>
      </c>
      <c r="C122" s="141"/>
      <c r="D122" s="141"/>
      <c r="E122" s="141"/>
      <c r="F122" s="141"/>
      <c r="G122" s="141"/>
      <c r="H122" s="22">
        <f t="shared" si="6"/>
        <v>0</v>
      </c>
      <c r="I122" s="23">
        <v>0</v>
      </c>
    </row>
    <row r="123" spans="1:12" ht="15" customHeight="1" x14ac:dyDescent="0.3">
      <c r="A123" s="16">
        <v>4</v>
      </c>
      <c r="B123" s="141" t="s">
        <v>187</v>
      </c>
      <c r="C123" s="141"/>
      <c r="D123" s="141"/>
      <c r="E123" s="141"/>
      <c r="F123" s="141"/>
      <c r="G123" s="141"/>
      <c r="H123" s="22">
        <f t="shared" si="6"/>
        <v>0</v>
      </c>
      <c r="I123" s="23">
        <f>IF(F130=20%,G130,0)</f>
        <v>0</v>
      </c>
    </row>
    <row r="124" spans="1:12" ht="15" customHeight="1" x14ac:dyDescent="0.3">
      <c r="A124" s="16">
        <v>5</v>
      </c>
      <c r="B124" s="141" t="s">
        <v>189</v>
      </c>
      <c r="C124" s="141"/>
      <c r="D124" s="141"/>
      <c r="E124" s="141"/>
      <c r="F124" s="141"/>
      <c r="G124" s="141"/>
      <c r="H124" s="22">
        <f t="shared" si="6"/>
        <v>0</v>
      </c>
      <c r="I124" s="23">
        <v>0</v>
      </c>
    </row>
    <row r="125" spans="1:12" ht="15" customHeight="1" x14ac:dyDescent="0.3">
      <c r="A125" s="16">
        <v>6</v>
      </c>
      <c r="B125" s="141" t="s">
        <v>188</v>
      </c>
      <c r="C125" s="141"/>
      <c r="D125" s="141"/>
      <c r="E125" s="141"/>
      <c r="F125" s="141"/>
      <c r="G125" s="141"/>
      <c r="H125" s="22">
        <f t="shared" si="6"/>
        <v>0</v>
      </c>
      <c r="I125" s="23">
        <v>0</v>
      </c>
    </row>
    <row r="126" spans="1:12" ht="15" customHeight="1" x14ac:dyDescent="0.3">
      <c r="A126" s="16">
        <v>7</v>
      </c>
      <c r="B126" s="141" t="s">
        <v>106</v>
      </c>
      <c r="C126" s="141"/>
      <c r="D126" s="141"/>
      <c r="E126" s="141"/>
      <c r="F126" s="141"/>
      <c r="G126" s="141"/>
      <c r="H126" s="22">
        <f t="shared" si="6"/>
        <v>0</v>
      </c>
      <c r="I126" s="23">
        <v>0</v>
      </c>
    </row>
    <row r="127" spans="1:12" ht="15" customHeight="1" x14ac:dyDescent="0.3">
      <c r="A127" s="158" t="s">
        <v>107</v>
      </c>
      <c r="B127" s="158"/>
      <c r="C127" s="158"/>
      <c r="D127" s="158"/>
      <c r="E127" s="158"/>
      <c r="F127" s="158"/>
      <c r="G127" s="158"/>
      <c r="H127" s="24">
        <f>H120+H121+H122+H123+H124+H126</f>
        <v>0</v>
      </c>
      <c r="I127" s="53">
        <f>SUM(I120:I126)</f>
        <v>0</v>
      </c>
      <c r="J127" s="33"/>
    </row>
    <row r="128" spans="1:12" ht="46.5" customHeight="1" x14ac:dyDescent="0.3">
      <c r="B128" s="159" t="s">
        <v>190</v>
      </c>
      <c r="C128" s="159"/>
      <c r="D128" s="159"/>
      <c r="E128" s="159"/>
      <c r="F128" s="159"/>
      <c r="G128" s="159"/>
      <c r="H128" s="159"/>
      <c r="I128" s="159"/>
    </row>
    <row r="129" spans="1:12" ht="5.25" customHeight="1" x14ac:dyDescent="0.3"/>
    <row r="130" spans="1:12" ht="48.75" customHeight="1" x14ac:dyDescent="0.3">
      <c r="A130" s="164" t="s">
        <v>108</v>
      </c>
      <c r="B130" s="164"/>
      <c r="C130" s="164"/>
      <c r="D130" s="164"/>
      <c r="E130" s="164"/>
      <c r="F130" s="54">
        <f>I29</f>
        <v>0.1</v>
      </c>
      <c r="G130" s="55">
        <f>I132*F130</f>
        <v>444.52901218202919</v>
      </c>
      <c r="H130" s="56" t="s">
        <v>109</v>
      </c>
      <c r="I130" s="57">
        <f>I97</f>
        <v>0</v>
      </c>
    </row>
    <row r="131" spans="1:12" s="60" customFormat="1" ht="16.5" customHeight="1" x14ac:dyDescent="0.3">
      <c r="A131" s="160" t="s">
        <v>110</v>
      </c>
      <c r="B131" s="160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3">
      <c r="A132" s="161">
        <f>I46</f>
        <v>2141.7545454545452</v>
      </c>
      <c r="B132" s="161"/>
      <c r="C132" s="61">
        <f>I66</f>
        <v>788.16567272727275</v>
      </c>
      <c r="D132" s="61">
        <f>I78</f>
        <v>546.02532908181809</v>
      </c>
      <c r="E132" s="61">
        <f>I85</f>
        <v>152.40725345454547</v>
      </c>
      <c r="F132" s="61">
        <f>I89</f>
        <v>200.93732110210911</v>
      </c>
      <c r="G132" s="61">
        <f>I102</f>
        <v>616</v>
      </c>
      <c r="H132" s="61">
        <f>A132+C132+D132+E132+F132+G132</f>
        <v>4445.2901218202915</v>
      </c>
      <c r="I132" s="61">
        <f>H132-I130</f>
        <v>4445.2901218202915</v>
      </c>
      <c r="J132" s="33"/>
    </row>
    <row r="133" spans="1:12" ht="4.5" customHeight="1" x14ac:dyDescent="0.3">
      <c r="A133" s="28"/>
      <c r="B133" s="165"/>
      <c r="C133" s="165"/>
      <c r="D133" s="165"/>
      <c r="E133" s="165"/>
      <c r="F133" s="165"/>
      <c r="G133" s="165"/>
      <c r="H133" s="165"/>
      <c r="I133" s="165"/>
    </row>
    <row r="134" spans="1:12" ht="33.75" customHeight="1" x14ac:dyDescent="0.3">
      <c r="A134" s="21" t="s">
        <v>44</v>
      </c>
      <c r="B134" s="162" t="s">
        <v>118</v>
      </c>
      <c r="C134" s="162"/>
      <c r="D134" s="162"/>
      <c r="E134" s="162"/>
      <c r="F134" s="162"/>
      <c r="G134" s="162"/>
      <c r="H134" s="21" t="s">
        <v>34</v>
      </c>
      <c r="I134" s="21" t="s">
        <v>35</v>
      </c>
    </row>
    <row r="135" spans="1:12" ht="15" customHeight="1" x14ac:dyDescent="0.3">
      <c r="A135" s="16">
        <v>1</v>
      </c>
      <c r="B135" s="141" t="s">
        <v>119</v>
      </c>
      <c r="C135" s="141"/>
      <c r="D135" s="141"/>
      <c r="E135" s="141"/>
      <c r="F135" s="141"/>
      <c r="G135" s="141"/>
      <c r="H135" s="22">
        <f>I135/$I$145</f>
        <v>0</v>
      </c>
      <c r="I135" s="23">
        <v>0</v>
      </c>
    </row>
    <row r="136" spans="1:12" ht="15" customHeight="1" x14ac:dyDescent="0.3">
      <c r="A136" s="16">
        <v>2</v>
      </c>
      <c r="B136" s="141" t="s">
        <v>120</v>
      </c>
      <c r="C136" s="141"/>
      <c r="D136" s="141"/>
      <c r="E136" s="141"/>
      <c r="F136" s="141"/>
      <c r="G136" s="141"/>
      <c r="H136" s="22">
        <f>I136/$I$145</f>
        <v>0</v>
      </c>
      <c r="I136" s="23">
        <v>0</v>
      </c>
    </row>
    <row r="137" spans="1:12" ht="35.700000000000003" customHeight="1" x14ac:dyDescent="0.3">
      <c r="A137" s="158" t="s">
        <v>176</v>
      </c>
      <c r="B137" s="158"/>
      <c r="C137" s="158"/>
      <c r="D137" s="158"/>
      <c r="E137" s="158"/>
      <c r="F137" s="158"/>
      <c r="G137" s="158"/>
      <c r="H137" s="24">
        <f>H135+H136</f>
        <v>0</v>
      </c>
      <c r="I137" s="25">
        <f>SUM(I135:I136)</f>
        <v>0</v>
      </c>
    </row>
    <row r="138" spans="1:12" ht="4.5" customHeight="1" x14ac:dyDescent="0.3"/>
    <row r="139" spans="1:12" ht="33.75" customHeight="1" x14ac:dyDescent="0.3">
      <c r="A139" s="21" t="s">
        <v>57</v>
      </c>
      <c r="B139" s="162" t="s">
        <v>121</v>
      </c>
      <c r="C139" s="162"/>
      <c r="D139" s="162"/>
      <c r="E139" s="162"/>
      <c r="F139" s="162"/>
      <c r="G139" s="162"/>
      <c r="H139" s="21" t="s">
        <v>34</v>
      </c>
      <c r="I139" s="21" t="s">
        <v>35</v>
      </c>
    </row>
    <row r="140" spans="1:12" ht="15" customHeight="1" x14ac:dyDescent="0.3">
      <c r="A140" s="16">
        <v>1</v>
      </c>
      <c r="B140" s="141" t="s">
        <v>121</v>
      </c>
      <c r="C140" s="141"/>
      <c r="D140" s="141"/>
      <c r="E140" s="141"/>
      <c r="F140" s="141"/>
      <c r="G140" s="141"/>
      <c r="H140" s="22">
        <f>I140/I145</f>
        <v>0</v>
      </c>
      <c r="I140" s="23">
        <v>0</v>
      </c>
    </row>
    <row r="141" spans="1:12" ht="36.6" customHeight="1" x14ac:dyDescent="0.3">
      <c r="A141" s="158" t="s">
        <v>175</v>
      </c>
      <c r="B141" s="158"/>
      <c r="C141" s="158"/>
      <c r="D141" s="158"/>
      <c r="E141" s="158"/>
      <c r="F141" s="158"/>
      <c r="G141" s="158"/>
      <c r="H141" s="24">
        <f>H140</f>
        <v>0</v>
      </c>
      <c r="I141" s="25">
        <f>I140</f>
        <v>0</v>
      </c>
      <c r="J141" s="33"/>
      <c r="K141" s="33"/>
      <c r="L141" s="2"/>
    </row>
    <row r="142" spans="1:12" ht="4.5" customHeight="1" x14ac:dyDescent="0.3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3">
      <c r="A143" s="163" t="s">
        <v>122</v>
      </c>
      <c r="B143" s="163"/>
      <c r="C143" s="163"/>
      <c r="D143" s="163"/>
      <c r="E143" s="163"/>
      <c r="F143" s="54">
        <v>0.18</v>
      </c>
      <c r="G143" s="55">
        <f>I145*F143</f>
        <v>800.15222192765248</v>
      </c>
      <c r="H143" s="56" t="s">
        <v>109</v>
      </c>
      <c r="I143" s="57">
        <f>I97</f>
        <v>0</v>
      </c>
      <c r="L143" s="2"/>
    </row>
    <row r="144" spans="1:12" s="60" customFormat="1" ht="16.5" customHeight="1" x14ac:dyDescent="0.3">
      <c r="A144" s="160" t="s">
        <v>110</v>
      </c>
      <c r="B144" s="160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3">
      <c r="A145" s="161">
        <f>I46</f>
        <v>2141.7545454545452</v>
      </c>
      <c r="B145" s="161"/>
      <c r="C145" s="61">
        <f>I66</f>
        <v>788.16567272727275</v>
      </c>
      <c r="D145" s="61">
        <f>I78</f>
        <v>546.02532908181809</v>
      </c>
      <c r="E145" s="61">
        <f>I85</f>
        <v>152.40725345454547</v>
      </c>
      <c r="F145" s="61">
        <f>I89</f>
        <v>200.93732110210911</v>
      </c>
      <c r="G145" s="61">
        <f>I102</f>
        <v>616</v>
      </c>
      <c r="H145" s="61">
        <f>A145+C145+D145+E145+F145+G145</f>
        <v>4445.2901218202915</v>
      </c>
      <c r="I145" s="61">
        <f>H145-I143</f>
        <v>4445.2901218202915</v>
      </c>
      <c r="J145" s="33"/>
      <c r="L145" s="2"/>
    </row>
    <row r="146" spans="1:12" ht="4.5" customHeight="1" x14ac:dyDescent="0.3"/>
    <row r="147" spans="1:12" ht="12" customHeight="1" x14ac:dyDescent="0.3">
      <c r="A147" s="142" t="s">
        <v>123</v>
      </c>
      <c r="B147" s="142"/>
      <c r="C147" s="142"/>
      <c r="D147" s="142"/>
      <c r="E147" s="142"/>
      <c r="F147" s="142"/>
      <c r="G147" s="142"/>
      <c r="H147" s="46">
        <f>H127+H137+H141</f>
        <v>0</v>
      </c>
      <c r="I147" s="47">
        <f>I127+I137+I141</f>
        <v>0</v>
      </c>
    </row>
    <row r="148" spans="1:12" ht="4.5" customHeight="1" x14ac:dyDescent="0.3"/>
    <row r="149" spans="1:12" ht="11.25" customHeight="1" x14ac:dyDescent="0.3">
      <c r="A149" s="140" t="s">
        <v>124</v>
      </c>
      <c r="B149" s="140"/>
      <c r="C149" s="140"/>
      <c r="D149" s="140"/>
      <c r="E149" s="140"/>
      <c r="F149" s="140"/>
      <c r="G149" s="140"/>
      <c r="H149" s="140"/>
      <c r="I149" s="140"/>
    </row>
    <row r="150" spans="1:12" ht="33.75" customHeight="1" x14ac:dyDescent="0.3">
      <c r="A150" s="21" t="s">
        <v>32</v>
      </c>
      <c r="B150" s="162" t="s">
        <v>125</v>
      </c>
      <c r="C150" s="162"/>
      <c r="D150" s="162"/>
      <c r="E150" s="162"/>
      <c r="F150" s="162"/>
      <c r="G150" s="162"/>
      <c r="H150" s="21" t="s">
        <v>34</v>
      </c>
      <c r="I150" s="21" t="s">
        <v>35</v>
      </c>
    </row>
    <row r="151" spans="1:12" ht="15" customHeight="1" x14ac:dyDescent="0.3">
      <c r="A151" s="16">
        <v>1</v>
      </c>
      <c r="B151" s="141" t="s">
        <v>126</v>
      </c>
      <c r="C151" s="141"/>
      <c r="D151" s="141"/>
      <c r="E151" s="141"/>
      <c r="F151" s="141"/>
      <c r="G151" s="141"/>
      <c r="H151" s="22">
        <f>I151/$I$116</f>
        <v>1.859154929577465E-2</v>
      </c>
      <c r="I151" s="23">
        <f>($D$161/$E$162)*G161</f>
        <v>82.644830433842031</v>
      </c>
    </row>
    <row r="152" spans="1:12" ht="15" customHeight="1" x14ac:dyDescent="0.3">
      <c r="A152" s="16">
        <v>2</v>
      </c>
      <c r="B152" s="141" t="s">
        <v>127</v>
      </c>
      <c r="C152" s="141"/>
      <c r="D152" s="141"/>
      <c r="E152" s="141"/>
      <c r="F152" s="141"/>
      <c r="G152" s="141"/>
      <c r="H152" s="22">
        <f>I152/$I$116</f>
        <v>8.5633802816901403E-2</v>
      </c>
      <c r="I152" s="23">
        <f>($D$161/$E$162)*G162</f>
        <v>380.66709775587839</v>
      </c>
    </row>
    <row r="153" spans="1:12" ht="15" customHeight="1" x14ac:dyDescent="0.3">
      <c r="A153" s="16">
        <v>3</v>
      </c>
      <c r="B153" s="141" t="s">
        <v>12</v>
      </c>
      <c r="C153" s="141"/>
      <c r="D153" s="141"/>
      <c r="E153" s="141"/>
      <c r="F153" s="141"/>
      <c r="G153" s="141"/>
      <c r="H153" s="22">
        <f>I153/$I$116</f>
        <v>2.2535211267605635E-2</v>
      </c>
      <c r="I153" s="23">
        <f>($D$161/$E$162)*G163</f>
        <v>100.17555204102064</v>
      </c>
    </row>
    <row r="154" spans="1:12" ht="15" customHeight="1" x14ac:dyDescent="0.3">
      <c r="A154" s="16">
        <v>4</v>
      </c>
      <c r="B154" s="141" t="s">
        <v>128</v>
      </c>
      <c r="C154" s="141"/>
      <c r="D154" s="141"/>
      <c r="E154" s="141"/>
      <c r="F154" s="141"/>
      <c r="G154" s="141"/>
      <c r="H154" s="22">
        <f>I154/$I$116</f>
        <v>0</v>
      </c>
      <c r="I154" s="23">
        <f>($D$161/$E$162)*G164</f>
        <v>0</v>
      </c>
    </row>
    <row r="155" spans="1:12" ht="15" customHeight="1" x14ac:dyDescent="0.3">
      <c r="A155" s="16">
        <v>5</v>
      </c>
      <c r="B155" s="141" t="s">
        <v>129</v>
      </c>
      <c r="C155" s="141"/>
      <c r="D155" s="141"/>
      <c r="E155" s="141"/>
      <c r="F155" s="141"/>
      <c r="G155" s="141"/>
      <c r="H155" s="22">
        <f>I155/$I$116</f>
        <v>0</v>
      </c>
      <c r="I155" s="23">
        <f>($D$161/$E$162)*G165</f>
        <v>0</v>
      </c>
    </row>
    <row r="156" spans="1:12" ht="15" customHeight="1" x14ac:dyDescent="0.3">
      <c r="A156" s="158" t="s">
        <v>130</v>
      </c>
      <c r="B156" s="158"/>
      <c r="C156" s="158"/>
      <c r="D156" s="158"/>
      <c r="E156" s="158"/>
      <c r="F156" s="158"/>
      <c r="G156" s="158"/>
      <c r="H156" s="24">
        <f>H151+H152+H153+H154+H155</f>
        <v>0.12676056338028169</v>
      </c>
      <c r="I156" s="25">
        <f>SUM(I151:I155)</f>
        <v>563.48748023074108</v>
      </c>
    </row>
    <row r="157" spans="1:12" ht="11.25" customHeight="1" x14ac:dyDescent="0.3">
      <c r="A157" s="28" t="s">
        <v>131</v>
      </c>
      <c r="B157" s="159" t="s">
        <v>132</v>
      </c>
      <c r="C157" s="159"/>
      <c r="D157" s="159"/>
      <c r="E157" s="159"/>
      <c r="F157" s="159"/>
      <c r="G157" s="159"/>
      <c r="H157" s="159"/>
      <c r="I157" s="159"/>
    </row>
    <row r="158" spans="1:12" ht="18.75" customHeight="1" x14ac:dyDescent="0.3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3">
      <c r="A159" s="153" t="s">
        <v>135</v>
      </c>
      <c r="B159" s="153"/>
      <c r="C159" s="153"/>
      <c r="D159" s="153"/>
      <c r="E159" s="153"/>
      <c r="F159" s="153"/>
      <c r="G159" s="153"/>
      <c r="H159" s="153"/>
      <c r="I159" s="153"/>
    </row>
    <row r="160" spans="1:12" ht="13.5" customHeight="1" x14ac:dyDescent="0.3">
      <c r="A160" s="154" t="s">
        <v>136</v>
      </c>
      <c r="B160" s="154"/>
      <c r="C160" s="16" t="s">
        <v>137</v>
      </c>
      <c r="D160" s="155" t="s">
        <v>138</v>
      </c>
      <c r="E160" s="155"/>
      <c r="F160" s="16" t="s">
        <v>139</v>
      </c>
      <c r="G160" s="62" t="s">
        <v>140</v>
      </c>
      <c r="H160" s="154" t="s">
        <v>141</v>
      </c>
      <c r="I160" s="154"/>
    </row>
    <row r="161" spans="1:10" ht="13.5" customHeight="1" x14ac:dyDescent="0.3">
      <c r="A161" s="156">
        <f>I116</f>
        <v>4445.2901218202906</v>
      </c>
      <c r="B161" s="156"/>
      <c r="C161" s="23">
        <f>I147</f>
        <v>0</v>
      </c>
      <c r="D161" s="157">
        <f>A161+C161</f>
        <v>4445.2901218202906</v>
      </c>
      <c r="E161" s="157"/>
      <c r="F161" s="16" t="str">
        <f>B151</f>
        <v>PIS</v>
      </c>
      <c r="G161" s="63">
        <v>1.6500000000000001E-2</v>
      </c>
      <c r="H161" s="146">
        <v>6.4999999999999997E-3</v>
      </c>
      <c r="I161" s="146"/>
      <c r="J161" s="33"/>
    </row>
    <row r="162" spans="1:10" ht="13.5" customHeight="1" x14ac:dyDescent="0.3">
      <c r="A162" s="150" t="s">
        <v>142</v>
      </c>
      <c r="B162" s="150"/>
      <c r="C162" s="62">
        <v>1</v>
      </c>
      <c r="D162" s="64">
        <f>G166/1</f>
        <v>0.1125</v>
      </c>
      <c r="E162" s="65">
        <f>C162-D162</f>
        <v>0.88749999999999996</v>
      </c>
      <c r="F162" s="16" t="str">
        <f>B152</f>
        <v>COFINS</v>
      </c>
      <c r="G162" s="63">
        <v>7.5999999999999998E-2</v>
      </c>
      <c r="H162" s="146">
        <v>0.03</v>
      </c>
      <c r="I162" s="146"/>
    </row>
    <row r="163" spans="1:10" ht="13.5" customHeight="1" x14ac:dyDescent="0.3">
      <c r="A163" s="151" t="s">
        <v>143</v>
      </c>
      <c r="B163" s="151"/>
      <c r="C163" s="16">
        <v>1</v>
      </c>
      <c r="D163" s="66">
        <f>H166</f>
        <v>5.6499999999999995E-2</v>
      </c>
      <c r="E163" s="67">
        <f>C163-D163</f>
        <v>0.94350000000000001</v>
      </c>
      <c r="F163" s="16" t="str">
        <f>B153</f>
        <v>ISS</v>
      </c>
      <c r="G163" s="63">
        <f>I11</f>
        <v>0.02</v>
      </c>
      <c r="H163" s="146">
        <f>I11</f>
        <v>0.02</v>
      </c>
      <c r="I163" s="146"/>
    </row>
    <row r="164" spans="1:10" ht="13.5" customHeight="1" x14ac:dyDescent="0.3">
      <c r="A164" s="152" t="s">
        <v>144</v>
      </c>
      <c r="B164" s="152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46">
        <v>0</v>
      </c>
      <c r="I164" s="146"/>
    </row>
    <row r="165" spans="1:10" ht="13.5" customHeight="1" x14ac:dyDescent="0.3">
      <c r="A165" s="145" t="s">
        <v>146</v>
      </c>
      <c r="B165" s="145" t="s">
        <v>147</v>
      </c>
      <c r="C165" s="145"/>
      <c r="D165" s="145"/>
      <c r="E165" s="145"/>
      <c r="F165" s="11" t="s">
        <v>148</v>
      </c>
      <c r="G165" s="63">
        <v>0</v>
      </c>
      <c r="H165" s="146">
        <v>0</v>
      </c>
      <c r="I165" s="146"/>
    </row>
    <row r="166" spans="1:10" ht="18" customHeight="1" x14ac:dyDescent="0.3">
      <c r="A166" s="145"/>
      <c r="B166" s="145"/>
      <c r="C166" s="145"/>
      <c r="D166" s="145"/>
      <c r="E166" s="145"/>
      <c r="F166" s="3" t="s">
        <v>149</v>
      </c>
      <c r="G166" s="70">
        <f>SUM(G161:G165)</f>
        <v>0.1125</v>
      </c>
      <c r="H166" s="147">
        <f>SUM(H161:I165)</f>
        <v>5.6499999999999995E-2</v>
      </c>
      <c r="I166" s="147"/>
    </row>
    <row r="167" spans="1:10" ht="18" customHeight="1" x14ac:dyDescent="0.3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3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3">
      <c r="A169" s="142" t="s">
        <v>152</v>
      </c>
      <c r="B169" s="142"/>
      <c r="C169" s="142"/>
      <c r="D169" s="142"/>
      <c r="E169" s="142"/>
      <c r="F169" s="142"/>
      <c r="G169" s="142"/>
      <c r="H169" s="46">
        <f>H156</f>
        <v>0.12676056338028169</v>
      </c>
      <c r="I169" s="47">
        <f>I156</f>
        <v>563.48748023074108</v>
      </c>
    </row>
    <row r="170" spans="1:10" ht="4.5" customHeight="1" x14ac:dyDescent="0.3"/>
    <row r="171" spans="1:10" ht="11.25" customHeight="1" x14ac:dyDescent="0.3">
      <c r="A171" s="144" t="s">
        <v>153</v>
      </c>
      <c r="B171" s="144"/>
      <c r="C171" s="144"/>
      <c r="D171" s="144"/>
      <c r="E171" s="144"/>
      <c r="F171" s="144"/>
      <c r="G171" s="144"/>
      <c r="H171" s="144"/>
      <c r="I171" s="144"/>
    </row>
    <row r="172" spans="1:10" ht="11.25" customHeight="1" x14ac:dyDescent="0.3">
      <c r="A172" s="140" t="s">
        <v>31</v>
      </c>
      <c r="B172" s="140"/>
      <c r="C172" s="140"/>
      <c r="D172" s="140"/>
      <c r="E172" s="140"/>
      <c r="F172" s="140"/>
      <c r="G172" s="140"/>
      <c r="H172" s="140"/>
      <c r="I172" s="140"/>
    </row>
    <row r="173" spans="1:10" ht="15" customHeight="1" x14ac:dyDescent="0.3">
      <c r="A173" s="16">
        <v>1</v>
      </c>
      <c r="B173" s="141" t="s">
        <v>154</v>
      </c>
      <c r="C173" s="141"/>
      <c r="D173" s="141"/>
      <c r="E173" s="141"/>
      <c r="F173" s="141"/>
      <c r="G173" s="141"/>
      <c r="H173" s="22">
        <f>I173/$G$196</f>
        <v>0.4276002481279112</v>
      </c>
      <c r="I173" s="72">
        <f>I46</f>
        <v>2141.7545454545452</v>
      </c>
    </row>
    <row r="174" spans="1:10" ht="15" customHeight="1" x14ac:dyDescent="0.3">
      <c r="A174" s="16">
        <v>2</v>
      </c>
      <c r="B174" s="141" t="s">
        <v>155</v>
      </c>
      <c r="C174" s="141"/>
      <c r="D174" s="141"/>
      <c r="E174" s="141"/>
      <c r="F174" s="141"/>
      <c r="G174" s="141"/>
      <c r="H174" s="22">
        <f>I174/$G$196</f>
        <v>0.33691565296784598</v>
      </c>
      <c r="I174" s="72">
        <f>I66+I78+I85+I89</f>
        <v>1687.5355763657453</v>
      </c>
    </row>
    <row r="175" spans="1:10" ht="15" customHeight="1" x14ac:dyDescent="0.3">
      <c r="A175" s="16">
        <v>3</v>
      </c>
      <c r="B175" s="141" t="s">
        <v>156</v>
      </c>
      <c r="C175" s="141"/>
      <c r="D175" s="141"/>
      <c r="E175" s="141"/>
      <c r="F175" s="141"/>
      <c r="G175" s="141"/>
      <c r="H175" s="22">
        <f>I175/$G$196</f>
        <v>0.12298409890424276</v>
      </c>
      <c r="I175" s="72">
        <f>I102</f>
        <v>616</v>
      </c>
    </row>
    <row r="176" spans="1:10" s="27" customFormat="1" ht="15" customHeight="1" x14ac:dyDescent="0.3">
      <c r="A176" s="142" t="s">
        <v>157</v>
      </c>
      <c r="B176" s="142"/>
      <c r="C176" s="142"/>
      <c r="D176" s="142"/>
      <c r="E176" s="142"/>
      <c r="F176" s="142"/>
      <c r="G176" s="142"/>
      <c r="H176" s="46">
        <f>H173+H174+H175</f>
        <v>0.88749999999999996</v>
      </c>
      <c r="I176" s="47">
        <f>SUM(I173:I175)</f>
        <v>4445.2901218202906</v>
      </c>
      <c r="J176" s="34"/>
    </row>
    <row r="177" spans="1:11" ht="4.5" customHeight="1" x14ac:dyDescent="0.3"/>
    <row r="178" spans="1:11" ht="11.25" customHeight="1" x14ac:dyDescent="0.3">
      <c r="A178" s="140" t="s">
        <v>101</v>
      </c>
      <c r="B178" s="140"/>
      <c r="C178" s="140"/>
      <c r="D178" s="140"/>
      <c r="E178" s="140"/>
      <c r="F178" s="140"/>
      <c r="G178" s="140"/>
      <c r="H178" s="140"/>
      <c r="I178" s="140"/>
    </row>
    <row r="179" spans="1:11" ht="15" customHeight="1" x14ac:dyDescent="0.3">
      <c r="A179" s="16">
        <v>1</v>
      </c>
      <c r="B179" s="141" t="s">
        <v>158</v>
      </c>
      <c r="C179" s="141"/>
      <c r="D179" s="141"/>
      <c r="E179" s="141"/>
      <c r="F179" s="141"/>
      <c r="G179" s="141"/>
      <c r="H179" s="22">
        <f>I179/$G$196</f>
        <v>0</v>
      </c>
      <c r="I179" s="23">
        <f>I127</f>
        <v>0</v>
      </c>
    </row>
    <row r="180" spans="1:11" ht="15" customHeight="1" x14ac:dyDescent="0.3">
      <c r="A180" s="16">
        <v>2</v>
      </c>
      <c r="B180" s="141" t="s">
        <v>159</v>
      </c>
      <c r="C180" s="141"/>
      <c r="D180" s="141"/>
      <c r="E180" s="141"/>
      <c r="F180" s="141"/>
      <c r="G180" s="141"/>
      <c r="H180" s="22">
        <f>I180/$G$196</f>
        <v>0</v>
      </c>
      <c r="I180" s="23">
        <f>I137</f>
        <v>0</v>
      </c>
    </row>
    <row r="181" spans="1:11" ht="15" customHeight="1" x14ac:dyDescent="0.3">
      <c r="A181" s="16">
        <v>3</v>
      </c>
      <c r="B181" s="141" t="s">
        <v>160</v>
      </c>
      <c r="C181" s="141"/>
      <c r="D181" s="141"/>
      <c r="E181" s="141"/>
      <c r="F181" s="141"/>
      <c r="G181" s="141"/>
      <c r="H181" s="22">
        <f>I181/$G$196</f>
        <v>0</v>
      </c>
      <c r="I181" s="23">
        <f>I141</f>
        <v>0</v>
      </c>
    </row>
    <row r="182" spans="1:11" ht="15" customHeight="1" x14ac:dyDescent="0.3">
      <c r="A182" s="142" t="s">
        <v>161</v>
      </c>
      <c r="B182" s="142"/>
      <c r="C182" s="142"/>
      <c r="D182" s="142"/>
      <c r="E182" s="142"/>
      <c r="F182" s="142"/>
      <c r="G182" s="142"/>
      <c r="H182" s="46">
        <f>H179+H180+H181</f>
        <v>0</v>
      </c>
      <c r="I182" s="47">
        <f>I179+I180+I181</f>
        <v>0</v>
      </c>
    </row>
    <row r="183" spans="1:11" ht="4.5" customHeight="1" x14ac:dyDescent="0.3"/>
    <row r="184" spans="1:11" ht="11.25" customHeight="1" x14ac:dyDescent="0.3">
      <c r="A184" s="140" t="s">
        <v>124</v>
      </c>
      <c r="B184" s="140"/>
      <c r="C184" s="140"/>
      <c r="D184" s="140"/>
      <c r="E184" s="140"/>
      <c r="F184" s="140"/>
      <c r="G184" s="140"/>
      <c r="H184" s="140"/>
      <c r="I184" s="140"/>
    </row>
    <row r="185" spans="1:11" ht="15" customHeight="1" x14ac:dyDescent="0.3">
      <c r="A185" s="16">
        <v>1</v>
      </c>
      <c r="B185" s="141" t="s">
        <v>162</v>
      </c>
      <c r="C185" s="141"/>
      <c r="D185" s="141"/>
      <c r="E185" s="141"/>
      <c r="F185" s="141"/>
      <c r="G185" s="141"/>
      <c r="H185" s="22">
        <f>I185/$G$196</f>
        <v>0.1125</v>
      </c>
      <c r="I185" s="23">
        <f>I156</f>
        <v>563.48748023074108</v>
      </c>
    </row>
    <row r="186" spans="1:11" ht="15" customHeight="1" x14ac:dyDescent="0.3">
      <c r="A186" s="142" t="s">
        <v>163</v>
      </c>
      <c r="B186" s="142"/>
      <c r="C186" s="142"/>
      <c r="D186" s="142"/>
      <c r="E186" s="142"/>
      <c r="F186" s="142"/>
      <c r="G186" s="142"/>
      <c r="H186" s="46">
        <f>H185</f>
        <v>0.1125</v>
      </c>
      <c r="I186" s="47">
        <f>I156</f>
        <v>563.48748023074108</v>
      </c>
      <c r="K186" s="40"/>
    </row>
    <row r="187" spans="1:11" ht="4.5" customHeight="1" x14ac:dyDescent="0.3"/>
    <row r="188" spans="1:11" ht="11.25" customHeight="1" x14ac:dyDescent="0.3">
      <c r="A188" s="143" t="s">
        <v>184</v>
      </c>
      <c r="B188" s="143"/>
      <c r="C188" s="143"/>
      <c r="D188" s="143"/>
      <c r="E188" s="143"/>
      <c r="F188" s="143"/>
      <c r="G188" s="143"/>
      <c r="H188" s="143"/>
      <c r="I188" s="143"/>
    </row>
    <row r="189" spans="1:11" ht="4.95" customHeight="1" x14ac:dyDescent="0.3">
      <c r="A189" s="203"/>
      <c r="B189" s="203"/>
      <c r="C189" s="203"/>
      <c r="D189" s="203"/>
      <c r="E189" s="203"/>
      <c r="F189" s="203"/>
      <c r="G189" s="203"/>
      <c r="H189" s="203"/>
      <c r="I189" s="203"/>
    </row>
    <row r="190" spans="1:11" ht="22.5" customHeight="1" x14ac:dyDescent="0.3">
      <c r="A190" s="197" t="s">
        <v>200</v>
      </c>
      <c r="B190" s="198"/>
      <c r="C190" s="198"/>
      <c r="D190" s="198"/>
      <c r="E190" s="198"/>
      <c r="F190" s="198"/>
      <c r="G190" s="198"/>
      <c r="H190" s="199"/>
      <c r="I190" s="95">
        <f>I123*H196</f>
        <v>0</v>
      </c>
    </row>
    <row r="191" spans="1:11" ht="4.5" customHeight="1" x14ac:dyDescent="0.3">
      <c r="A191" s="94"/>
      <c r="B191" s="94"/>
      <c r="C191" s="94"/>
      <c r="D191" s="94"/>
      <c r="E191" s="94"/>
      <c r="F191" s="94"/>
      <c r="G191" s="105"/>
      <c r="H191" s="105"/>
      <c r="I191" s="105"/>
    </row>
    <row r="192" spans="1:11" ht="40.5" customHeight="1" x14ac:dyDescent="0.3">
      <c r="A192" s="143" t="s">
        <v>182</v>
      </c>
      <c r="B192" s="143"/>
      <c r="C192" s="143"/>
      <c r="D192" s="143"/>
      <c r="E192" s="143"/>
      <c r="F192" s="197"/>
      <c r="G192" s="200" t="s">
        <v>186</v>
      </c>
      <c r="H192" s="201"/>
      <c r="I192" s="202"/>
    </row>
    <row r="193" spans="1:9" ht="11.25" customHeight="1" x14ac:dyDescent="0.3">
      <c r="A193" s="143"/>
      <c r="B193" s="143"/>
      <c r="C193" s="143"/>
      <c r="D193" s="143"/>
      <c r="E193" s="143"/>
      <c r="F193" s="143"/>
      <c r="G193" s="106"/>
      <c r="H193" s="107"/>
      <c r="I193" s="108">
        <f>((H70+H76+H77+H82+H83+H84)+((H70+H76+H77+H82+H83+H84)*H66))*I46*H196</f>
        <v>824.62311548705452</v>
      </c>
    </row>
    <row r="194" spans="1:9" ht="4.95" customHeight="1" x14ac:dyDescent="0.3">
      <c r="A194" s="203"/>
      <c r="B194" s="203"/>
      <c r="C194" s="203"/>
      <c r="D194" s="203"/>
      <c r="E194" s="203"/>
      <c r="F194" s="203"/>
      <c r="G194" s="203"/>
      <c r="H194" s="203"/>
      <c r="I194" s="203"/>
    </row>
    <row r="195" spans="1:9" ht="35.4" customHeight="1" x14ac:dyDescent="0.3">
      <c r="A195" s="204" t="s">
        <v>183</v>
      </c>
      <c r="B195" s="205"/>
      <c r="C195" s="205"/>
      <c r="D195" s="205"/>
      <c r="E195" s="205"/>
      <c r="F195" s="206"/>
      <c r="G195" s="81" t="s">
        <v>164</v>
      </c>
      <c r="H195" s="81" t="s">
        <v>165</v>
      </c>
      <c r="I195" s="81" t="s">
        <v>166</v>
      </c>
    </row>
    <row r="196" spans="1:9" ht="14.4" customHeight="1" x14ac:dyDescent="0.3">
      <c r="A196" s="207"/>
      <c r="B196" s="208"/>
      <c r="C196" s="208"/>
      <c r="D196" s="208"/>
      <c r="E196" s="208"/>
      <c r="F196" s="209"/>
      <c r="G196" s="89">
        <f>I176+I182+I186</f>
        <v>5008.7776020510319</v>
      </c>
      <c r="H196" s="80">
        <f>IF(D6="12x36",2,1)</f>
        <v>1</v>
      </c>
      <c r="I196" s="90">
        <f>G196*H196</f>
        <v>5008.7776020510319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57:I157"/>
    <mergeCell ref="B158:I158"/>
    <mergeCell ref="A159:I159"/>
    <mergeCell ref="A160:B160"/>
    <mergeCell ref="D160:E160"/>
    <mergeCell ref="H160:I160"/>
    <mergeCell ref="B151:G151"/>
    <mergeCell ref="B152:G152"/>
    <mergeCell ref="B153:G153"/>
    <mergeCell ref="B154:G154"/>
    <mergeCell ref="B155:G155"/>
    <mergeCell ref="A156:G156"/>
    <mergeCell ref="A143:E143"/>
    <mergeCell ref="A144:B144"/>
    <mergeCell ref="A145:B145"/>
    <mergeCell ref="A147:G147"/>
    <mergeCell ref="A149:I149"/>
    <mergeCell ref="B150:G150"/>
    <mergeCell ref="B135:G135"/>
    <mergeCell ref="B136:G136"/>
    <mergeCell ref="A137:G137"/>
    <mergeCell ref="B139:G139"/>
    <mergeCell ref="B140:G140"/>
    <mergeCell ref="A141:G141"/>
    <mergeCell ref="B128:I128"/>
    <mergeCell ref="A130:E130"/>
    <mergeCell ref="A131:B131"/>
    <mergeCell ref="A132:B132"/>
    <mergeCell ref="B133:I133"/>
    <mergeCell ref="B134:G134"/>
    <mergeCell ref="B122:G122"/>
    <mergeCell ref="B123:G123"/>
    <mergeCell ref="B124:G124"/>
    <mergeCell ref="B125:G125"/>
    <mergeCell ref="B126:G126"/>
    <mergeCell ref="A127:G127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ageMargins left="0.51181102362204722" right="0.51181102362204722" top="0.78740157480314965" bottom="0.78740157480314965" header="0.31496062992125984" footer="0.31496062992125984"/>
  <pageSetup paperSize="9" scale="9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196"/>
  <sheetViews>
    <sheetView view="pageBreakPreview" zoomScale="140" zoomScaleSheetLayoutView="140" workbookViewId="0">
      <selection activeCell="I141" sqref="I141"/>
    </sheetView>
  </sheetViews>
  <sheetFormatPr defaultColWidth="9.33203125" defaultRowHeight="10.199999999999999" x14ac:dyDescent="0.3"/>
  <cols>
    <col min="1" max="1" width="2.6640625" style="1" customWidth="1"/>
    <col min="2" max="2" width="11.44140625" style="1" customWidth="1"/>
    <col min="3" max="3" width="12.33203125" style="1" customWidth="1"/>
    <col min="4" max="4" width="12.6640625" style="1" customWidth="1"/>
    <col min="5" max="5" width="12.33203125" style="1" customWidth="1"/>
    <col min="6" max="6" width="11.5546875" style="1" customWidth="1"/>
    <col min="7" max="7" width="11.44140625" style="1" customWidth="1"/>
    <col min="8" max="8" width="9.44140625" style="1" customWidth="1"/>
    <col min="9" max="9" width="11.5546875" style="1" customWidth="1"/>
    <col min="10" max="10" width="0.88671875" style="2" customWidth="1"/>
    <col min="11" max="11" width="10" style="1" hidden="1" customWidth="1"/>
    <col min="12" max="12" width="9.33203125" style="1" hidden="1" customWidth="1"/>
    <col min="13" max="15" width="22.44140625" style="1" customWidth="1"/>
    <col min="16" max="16384" width="9.33203125" style="1"/>
  </cols>
  <sheetData>
    <row r="1" spans="1:11" ht="27.75" customHeight="1" x14ac:dyDescent="0.3">
      <c r="A1" s="184" t="s">
        <v>0</v>
      </c>
      <c r="B1" s="184"/>
      <c r="C1" s="184"/>
      <c r="D1" s="184"/>
      <c r="E1" s="184"/>
      <c r="F1" s="184"/>
      <c r="G1" s="184"/>
      <c r="H1" s="184"/>
      <c r="I1" s="184"/>
      <c r="K1" s="4"/>
    </row>
    <row r="2" spans="1:11" ht="22.5" customHeight="1" x14ac:dyDescent="0.3">
      <c r="A2" s="184" t="s">
        <v>1</v>
      </c>
      <c r="B2" s="184"/>
      <c r="C2" s="185" t="s">
        <v>220</v>
      </c>
      <c r="D2" s="185"/>
      <c r="E2" s="186" t="s">
        <v>2</v>
      </c>
      <c r="F2" s="186"/>
      <c r="G2" s="186"/>
      <c r="H2" s="186"/>
      <c r="I2" s="186"/>
    </row>
    <row r="3" spans="1:11" ht="11.25" customHeight="1" x14ac:dyDescent="0.3">
      <c r="A3" s="184" t="s">
        <v>3</v>
      </c>
      <c r="B3" s="184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3"/>
    <row r="5" spans="1:11" ht="18.75" customHeight="1" x14ac:dyDescent="0.3">
      <c r="A5" s="167" t="s">
        <v>5</v>
      </c>
      <c r="B5" s="167"/>
      <c r="C5" s="167"/>
      <c r="D5" s="187" t="s">
        <v>212</v>
      </c>
      <c r="E5" s="187"/>
      <c r="F5" s="187"/>
      <c r="G5" s="188" t="str">
        <f>IF(D6="12x36","Regime de trabalho:","Quantidade de HORAS/MÊS")</f>
        <v>Quantidade de HORAS/MÊS</v>
      </c>
      <c r="H5" s="188"/>
      <c r="I5" s="189">
        <f>IF(D6="12x36",D6,5*D6)</f>
        <v>200</v>
      </c>
    </row>
    <row r="6" spans="1:11" ht="18.75" customHeight="1" x14ac:dyDescent="0.3">
      <c r="A6" s="167" t="str">
        <f>IF(D6="12x36","Regime de trabalho:","Regime de trabalho (horas semanais):")</f>
        <v>Regime de trabalho (horas semanais):</v>
      </c>
      <c r="B6" s="167"/>
      <c r="C6" s="167"/>
      <c r="D6" s="167">
        <v>40</v>
      </c>
      <c r="E6" s="167"/>
      <c r="F6" s="167"/>
      <c r="G6" s="188"/>
      <c r="H6" s="188"/>
      <c r="I6" s="189"/>
    </row>
    <row r="7" spans="1:11" ht="22.5" customHeight="1" x14ac:dyDescent="0.3">
      <c r="A7" s="167" t="s">
        <v>6</v>
      </c>
      <c r="B7" s="167"/>
      <c r="C7" s="167"/>
      <c r="D7" s="141" t="s">
        <v>213</v>
      </c>
      <c r="E7" s="141"/>
      <c r="F7" s="141"/>
      <c r="G7" s="190" t="s">
        <v>7</v>
      </c>
      <c r="H7" s="190"/>
      <c r="I7" s="191">
        <v>0.4</v>
      </c>
    </row>
    <row r="8" spans="1:11" ht="22.5" customHeight="1" x14ac:dyDescent="0.3">
      <c r="A8" s="167" t="s">
        <v>8</v>
      </c>
      <c r="B8" s="167"/>
      <c r="C8" s="167"/>
      <c r="D8" s="141" t="s">
        <v>15</v>
      </c>
      <c r="E8" s="141"/>
      <c r="F8" s="141"/>
      <c r="G8" s="190"/>
      <c r="H8" s="190"/>
      <c r="I8" s="191"/>
    </row>
    <row r="9" spans="1:11" ht="24.75" customHeight="1" x14ac:dyDescent="0.3">
      <c r="A9" s="167" t="s">
        <v>9</v>
      </c>
      <c r="B9" s="167"/>
      <c r="C9" s="167"/>
      <c r="D9" s="167" t="s">
        <v>214</v>
      </c>
      <c r="E9" s="167"/>
      <c r="F9" s="167"/>
      <c r="G9" s="190" t="s">
        <v>10</v>
      </c>
      <c r="H9" s="190"/>
      <c r="I9" s="121" t="s">
        <v>185</v>
      </c>
    </row>
    <row r="10" spans="1:11" ht="32.25" customHeight="1" x14ac:dyDescent="0.3">
      <c r="A10" s="196" t="s">
        <v>178</v>
      </c>
      <c r="B10" s="196"/>
      <c r="C10" s="196"/>
      <c r="D10" s="196"/>
      <c r="E10" s="196"/>
      <c r="F10" s="196"/>
      <c r="G10" s="8" t="s">
        <v>11</v>
      </c>
      <c r="H10" s="9">
        <v>220</v>
      </c>
      <c r="I10" s="10">
        <v>1765.86</v>
      </c>
    </row>
    <row r="11" spans="1:11" ht="11.25" customHeight="1" x14ac:dyDescent="0.3">
      <c r="A11" s="155" t="s">
        <v>12</v>
      </c>
      <c r="B11" s="155"/>
      <c r="C11" s="155"/>
      <c r="D11" s="155"/>
      <c r="E11" s="155"/>
      <c r="F11" s="155"/>
      <c r="G11" s="9" t="str">
        <f>D9</f>
        <v>Porto Alegre</v>
      </c>
      <c r="H11" s="9" t="s">
        <v>13</v>
      </c>
      <c r="I11" s="12">
        <v>2.5000000000000001E-2</v>
      </c>
    </row>
    <row r="12" spans="1:11" ht="15" customHeight="1" x14ac:dyDescent="0.3">
      <c r="A12" s="155" t="s">
        <v>14</v>
      </c>
      <c r="B12" s="155"/>
      <c r="C12" s="155"/>
      <c r="D12" s="155"/>
      <c r="E12" s="155"/>
      <c r="F12" s="155"/>
      <c r="G12" s="192" t="s">
        <v>15</v>
      </c>
      <c r="H12" s="9" t="s">
        <v>16</v>
      </c>
      <c r="I12" s="10">
        <v>5.3</v>
      </c>
    </row>
    <row r="13" spans="1:11" x14ac:dyDescent="0.3">
      <c r="A13" s="155"/>
      <c r="B13" s="155"/>
      <c r="C13" s="155"/>
      <c r="D13" s="155"/>
      <c r="E13" s="155"/>
      <c r="F13" s="155"/>
      <c r="G13" s="192"/>
      <c r="H13" s="9" t="s">
        <v>17</v>
      </c>
      <c r="I13" s="13">
        <v>22</v>
      </c>
    </row>
    <row r="14" spans="1:11" x14ac:dyDescent="0.3">
      <c r="A14" s="155"/>
      <c r="B14" s="155"/>
      <c r="C14" s="155"/>
      <c r="D14" s="155"/>
      <c r="E14" s="155"/>
      <c r="F14" s="155"/>
      <c r="G14" s="192"/>
      <c r="H14" s="9" t="s">
        <v>18</v>
      </c>
      <c r="I14" s="121">
        <v>0.06</v>
      </c>
    </row>
    <row r="15" spans="1:11" ht="11.25" customHeight="1" x14ac:dyDescent="0.3">
      <c r="A15" s="155" t="s">
        <v>177</v>
      </c>
      <c r="B15" s="155"/>
      <c r="C15" s="155"/>
      <c r="D15" s="155"/>
      <c r="E15" s="155"/>
      <c r="F15" s="155"/>
      <c r="G15" s="192" t="s">
        <v>15</v>
      </c>
      <c r="H15" s="9" t="s">
        <v>16</v>
      </c>
      <c r="I15" s="10">
        <v>27.15</v>
      </c>
    </row>
    <row r="16" spans="1:11" ht="11.25" customHeight="1" x14ac:dyDescent="0.3">
      <c r="A16" s="155"/>
      <c r="B16" s="155"/>
      <c r="C16" s="155"/>
      <c r="D16" s="155"/>
      <c r="E16" s="155"/>
      <c r="F16" s="155"/>
      <c r="G16" s="192"/>
      <c r="H16" s="9" t="s">
        <v>17</v>
      </c>
      <c r="I16" s="13">
        <v>22</v>
      </c>
    </row>
    <row r="17" spans="1:9" x14ac:dyDescent="0.3">
      <c r="A17" s="155"/>
      <c r="B17" s="155"/>
      <c r="C17" s="155"/>
      <c r="D17" s="155"/>
      <c r="E17" s="155"/>
      <c r="F17" s="155"/>
      <c r="G17" s="192"/>
      <c r="H17" s="9" t="s">
        <v>18</v>
      </c>
      <c r="I17" s="121">
        <v>0.19</v>
      </c>
    </row>
    <row r="18" spans="1:9" ht="11.25" customHeight="1" x14ac:dyDescent="0.3">
      <c r="A18" s="155" t="s">
        <v>20</v>
      </c>
      <c r="B18" s="155"/>
      <c r="C18" s="155"/>
      <c r="D18" s="155"/>
      <c r="E18" s="155"/>
      <c r="F18" s="155"/>
      <c r="G18" s="192" t="s">
        <v>15</v>
      </c>
      <c r="H18" s="9" t="s">
        <v>16</v>
      </c>
      <c r="I18" s="10">
        <v>0</v>
      </c>
    </row>
    <row r="19" spans="1:9" x14ac:dyDescent="0.3">
      <c r="A19" s="155"/>
      <c r="B19" s="155"/>
      <c r="C19" s="155"/>
      <c r="D19" s="155"/>
      <c r="E19" s="155"/>
      <c r="F19" s="155"/>
      <c r="G19" s="192"/>
      <c r="H19" s="9" t="s">
        <v>17</v>
      </c>
      <c r="I19" s="13">
        <v>0</v>
      </c>
    </row>
    <row r="20" spans="1:9" x14ac:dyDescent="0.3">
      <c r="A20" s="193"/>
      <c r="B20" s="193"/>
      <c r="C20" s="193"/>
      <c r="D20" s="193"/>
      <c r="E20" s="193"/>
      <c r="F20" s="193"/>
      <c r="G20" s="192"/>
      <c r="H20" s="9" t="s">
        <v>18</v>
      </c>
      <c r="I20" s="121">
        <v>0</v>
      </c>
    </row>
    <row r="21" spans="1:9" ht="14.25" customHeight="1" x14ac:dyDescent="0.3">
      <c r="A21" s="154" t="s">
        <v>207</v>
      </c>
      <c r="B21" s="154"/>
      <c r="C21" s="154"/>
      <c r="D21" s="154"/>
      <c r="E21" s="154"/>
      <c r="F21" s="154"/>
      <c r="G21" s="9" t="s">
        <v>15</v>
      </c>
      <c r="H21" s="14" t="s">
        <v>21</v>
      </c>
      <c r="I21" s="116">
        <v>80</v>
      </c>
    </row>
    <row r="22" spans="1:9" ht="14.25" customHeight="1" x14ac:dyDescent="0.3">
      <c r="A22" s="154" t="s">
        <v>206</v>
      </c>
      <c r="B22" s="154"/>
      <c r="C22" s="154"/>
      <c r="D22" s="154"/>
      <c r="E22" s="154"/>
      <c r="F22" s="154"/>
      <c r="G22" s="9" t="s">
        <v>15</v>
      </c>
      <c r="H22" s="14" t="s">
        <v>21</v>
      </c>
      <c r="I22" s="116">
        <v>25.52</v>
      </c>
    </row>
    <row r="23" spans="1:9" ht="14.25" customHeight="1" x14ac:dyDescent="0.3">
      <c r="A23" s="155" t="s">
        <v>179</v>
      </c>
      <c r="B23" s="194"/>
      <c r="C23" s="194"/>
      <c r="D23" s="194"/>
      <c r="E23" s="194"/>
      <c r="F23" s="195"/>
      <c r="G23" s="115" t="s">
        <v>15</v>
      </c>
      <c r="H23" s="14" t="s">
        <v>21</v>
      </c>
      <c r="I23" s="15" t="s">
        <v>185</v>
      </c>
    </row>
    <row r="24" spans="1:9" ht="22.5" customHeight="1" x14ac:dyDescent="0.3">
      <c r="A24" s="172" t="s">
        <v>22</v>
      </c>
      <c r="B24" s="172"/>
      <c r="C24" s="172"/>
      <c r="D24" s="172"/>
      <c r="E24" s="172"/>
      <c r="F24" s="172"/>
      <c r="G24" s="14"/>
      <c r="H24" s="14" t="s">
        <v>23</v>
      </c>
      <c r="I24" s="17" t="s">
        <v>185</v>
      </c>
    </row>
    <row r="25" spans="1:9" ht="34.5" customHeight="1" x14ac:dyDescent="0.3">
      <c r="A25" s="154" t="s">
        <v>24</v>
      </c>
      <c r="B25" s="154"/>
      <c r="C25" s="154"/>
      <c r="D25" s="154"/>
      <c r="E25" s="154"/>
      <c r="F25" s="154"/>
      <c r="G25" s="9"/>
      <c r="H25" s="9" t="s">
        <v>25</v>
      </c>
      <c r="I25" s="10">
        <v>1605.33</v>
      </c>
    </row>
    <row r="26" spans="1:9" ht="15" customHeight="1" x14ac:dyDescent="0.3">
      <c r="A26" s="154" t="s">
        <v>26</v>
      </c>
      <c r="B26" s="154"/>
      <c r="C26" s="154"/>
      <c r="D26" s="154"/>
      <c r="E26" s="154"/>
      <c r="F26" s="154"/>
      <c r="G26" s="14"/>
      <c r="H26" s="18" t="s">
        <v>27</v>
      </c>
      <c r="I26" s="19" t="s">
        <v>185</v>
      </c>
    </row>
    <row r="27" spans="1:9" ht="15" customHeight="1" x14ac:dyDescent="0.3">
      <c r="A27" s="154"/>
      <c r="B27" s="154"/>
      <c r="C27" s="154"/>
      <c r="D27" s="154"/>
      <c r="E27" s="154"/>
      <c r="F27" s="154"/>
      <c r="G27" s="14"/>
      <c r="H27" s="20" t="s">
        <v>28</v>
      </c>
      <c r="I27" s="121" t="s">
        <v>185</v>
      </c>
    </row>
    <row r="28" spans="1:9" ht="26.25" customHeight="1" x14ac:dyDescent="0.3">
      <c r="A28" s="154" t="s">
        <v>29</v>
      </c>
      <c r="B28" s="154"/>
      <c r="C28" s="154"/>
      <c r="D28" s="154"/>
      <c r="E28" s="154"/>
      <c r="F28" s="154"/>
      <c r="G28" s="14"/>
      <c r="H28" s="9" t="s">
        <v>27</v>
      </c>
      <c r="I28" s="19" t="s">
        <v>185</v>
      </c>
    </row>
    <row r="29" spans="1:9" ht="35.25" customHeight="1" x14ac:dyDescent="0.3">
      <c r="A29" s="154" t="s">
        <v>30</v>
      </c>
      <c r="B29" s="154"/>
      <c r="C29" s="154"/>
      <c r="D29" s="154"/>
      <c r="E29" s="154"/>
      <c r="F29" s="154"/>
      <c r="G29" s="9"/>
      <c r="H29" s="8" t="s">
        <v>23</v>
      </c>
      <c r="I29" s="121">
        <v>0.2</v>
      </c>
    </row>
    <row r="30" spans="1:9" ht="1.2" customHeight="1" x14ac:dyDescent="0.3">
      <c r="A30" s="92"/>
      <c r="B30" s="92"/>
      <c r="C30" s="92"/>
      <c r="D30" s="92"/>
      <c r="E30" s="92"/>
      <c r="F30" s="92"/>
      <c r="G30" s="92"/>
      <c r="H30" s="92"/>
      <c r="I30" s="93" t="s">
        <v>185</v>
      </c>
    </row>
    <row r="31" spans="1:9" ht="1.2" customHeight="1" x14ac:dyDescent="0.3">
      <c r="A31" s="210"/>
      <c r="B31" s="210"/>
      <c r="C31" s="210"/>
      <c r="D31" s="210"/>
      <c r="E31" s="210"/>
      <c r="F31" s="210"/>
      <c r="G31" s="210"/>
      <c r="H31" s="210"/>
      <c r="I31" s="210"/>
    </row>
    <row r="32" spans="1:9" ht="1.2" customHeight="1" x14ac:dyDescent="0.3">
      <c r="A32" s="210"/>
      <c r="B32" s="210"/>
      <c r="C32" s="210"/>
      <c r="D32" s="210"/>
      <c r="E32" s="210"/>
      <c r="F32" s="210"/>
      <c r="G32" s="210"/>
      <c r="H32" s="210"/>
      <c r="I32" s="210"/>
    </row>
    <row r="33" spans="1:10" ht="1.2" customHeight="1" x14ac:dyDescent="0.3">
      <c r="A33" s="210"/>
      <c r="B33" s="210"/>
      <c r="C33" s="210"/>
      <c r="D33" s="210"/>
      <c r="E33" s="210"/>
      <c r="F33" s="210"/>
      <c r="G33" s="210"/>
      <c r="H33" s="210"/>
      <c r="I33" s="210"/>
    </row>
    <row r="34" spans="1:10" ht="1.2" customHeight="1" x14ac:dyDescent="0.3">
      <c r="A34" s="210"/>
      <c r="B34" s="210"/>
      <c r="C34" s="210"/>
      <c r="D34" s="210"/>
      <c r="E34" s="210"/>
      <c r="F34" s="210"/>
      <c r="G34" s="210"/>
      <c r="H34" s="210"/>
      <c r="I34" s="210"/>
    </row>
    <row r="35" spans="1:10" ht="1.2" customHeight="1" x14ac:dyDescent="0.3">
      <c r="A35" s="211"/>
      <c r="B35" s="211"/>
      <c r="C35" s="211"/>
      <c r="D35" s="211"/>
      <c r="E35" s="211"/>
      <c r="F35" s="211"/>
      <c r="G35" s="211"/>
      <c r="H35" s="211"/>
      <c r="I35" s="211"/>
    </row>
    <row r="36" spans="1:10" ht="8.25" customHeight="1" x14ac:dyDescent="0.3">
      <c r="A36" s="140" t="s">
        <v>31</v>
      </c>
      <c r="B36" s="140"/>
      <c r="C36" s="140"/>
      <c r="D36" s="140"/>
      <c r="E36" s="140"/>
      <c r="F36" s="140"/>
      <c r="G36" s="140"/>
      <c r="H36" s="140"/>
      <c r="I36" s="140"/>
    </row>
    <row r="37" spans="1:10" ht="33.75" customHeight="1" x14ac:dyDescent="0.3">
      <c r="A37" s="21" t="s">
        <v>32</v>
      </c>
      <c r="B37" s="162" t="s">
        <v>33</v>
      </c>
      <c r="C37" s="162"/>
      <c r="D37" s="162"/>
      <c r="E37" s="162"/>
      <c r="F37" s="162"/>
      <c r="G37" s="162"/>
      <c r="H37" s="21" t="s">
        <v>34</v>
      </c>
      <c r="I37" s="21" t="s">
        <v>35</v>
      </c>
    </row>
    <row r="38" spans="1:10" ht="15" customHeight="1" x14ac:dyDescent="0.3">
      <c r="A38" s="16">
        <v>1</v>
      </c>
      <c r="B38" s="141" t="s">
        <v>36</v>
      </c>
      <c r="C38" s="141"/>
      <c r="D38" s="141"/>
      <c r="E38" s="141"/>
      <c r="F38" s="141"/>
      <c r="G38" s="141"/>
      <c r="H38" s="22">
        <f t="shared" ref="H38:H45" si="0">I38/$I$46</f>
        <v>0.71428536757385663</v>
      </c>
      <c r="I38" s="23">
        <f>IF(D6="12x36",I10,I10/H10*I5)</f>
        <v>1605.3272727272727</v>
      </c>
    </row>
    <row r="39" spans="1:10" ht="15" customHeight="1" x14ac:dyDescent="0.3">
      <c r="A39" s="16">
        <f t="shared" ref="A39:A45" si="1">A38+1</f>
        <v>2</v>
      </c>
      <c r="B39" s="141" t="s">
        <v>37</v>
      </c>
      <c r="C39" s="141"/>
      <c r="D39" s="141"/>
      <c r="E39" s="141"/>
      <c r="F39" s="141"/>
      <c r="G39" s="141"/>
      <c r="H39" s="22">
        <f t="shared" si="0"/>
        <v>0</v>
      </c>
      <c r="I39" s="23">
        <f>IF(I9=30%,I38*I9,0)</f>
        <v>0</v>
      </c>
    </row>
    <row r="40" spans="1:10" ht="15" customHeight="1" x14ac:dyDescent="0.3">
      <c r="A40" s="16">
        <f t="shared" si="1"/>
        <v>3</v>
      </c>
      <c r="B40" s="141" t="s">
        <v>38</v>
      </c>
      <c r="C40" s="141"/>
      <c r="D40" s="141"/>
      <c r="E40" s="141"/>
      <c r="F40" s="141"/>
      <c r="G40" s="141"/>
      <c r="H40" s="22">
        <f t="shared" si="0"/>
        <v>0</v>
      </c>
      <c r="I40" s="23">
        <f>IF(I7=10%,I25*I7,0)</f>
        <v>0</v>
      </c>
    </row>
    <row r="41" spans="1:10" ht="15" customHeight="1" x14ac:dyDescent="0.3">
      <c r="A41" s="16">
        <f t="shared" si="1"/>
        <v>4</v>
      </c>
      <c r="B41" s="141" t="s">
        <v>39</v>
      </c>
      <c r="C41" s="141"/>
      <c r="D41" s="141"/>
      <c r="E41" s="141"/>
      <c r="F41" s="141"/>
      <c r="G41" s="141"/>
      <c r="H41" s="22">
        <f t="shared" si="0"/>
        <v>0</v>
      </c>
      <c r="I41" s="23">
        <f>IF(I7=20%,I25*I7,0)</f>
        <v>0</v>
      </c>
    </row>
    <row r="42" spans="1:10" ht="15" customHeight="1" x14ac:dyDescent="0.3">
      <c r="A42" s="16">
        <f t="shared" si="1"/>
        <v>5</v>
      </c>
      <c r="B42" s="141" t="s">
        <v>40</v>
      </c>
      <c r="C42" s="141"/>
      <c r="D42" s="141"/>
      <c r="E42" s="141"/>
      <c r="F42" s="141"/>
      <c r="G42" s="141"/>
      <c r="H42" s="22">
        <f t="shared" si="0"/>
        <v>0.28571463242614326</v>
      </c>
      <c r="I42" s="23">
        <f>IF(I7=40%,I25*I7,0)</f>
        <v>642.13200000000006</v>
      </c>
    </row>
    <row r="43" spans="1:10" ht="15" customHeight="1" x14ac:dyDescent="0.3">
      <c r="A43" s="16">
        <f t="shared" si="1"/>
        <v>6</v>
      </c>
      <c r="B43" s="141" t="s">
        <v>172</v>
      </c>
      <c r="C43" s="141"/>
      <c r="D43" s="141"/>
      <c r="E43" s="141"/>
      <c r="F43" s="141"/>
      <c r="G43" s="141"/>
      <c r="H43" s="22">
        <f t="shared" si="0"/>
        <v>0</v>
      </c>
      <c r="I43" s="23">
        <f>IF(I24="Não aplicável",0,I38*I24)</f>
        <v>0</v>
      </c>
    </row>
    <row r="44" spans="1:10" ht="15" customHeight="1" x14ac:dyDescent="0.3">
      <c r="A44" s="16">
        <f t="shared" si="1"/>
        <v>7</v>
      </c>
      <c r="B44" s="141" t="s">
        <v>41</v>
      </c>
      <c r="C44" s="141"/>
      <c r="D44" s="141"/>
      <c r="E44" s="141"/>
      <c r="F44" s="141"/>
      <c r="G44" s="141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3">
      <c r="A45" s="16">
        <f t="shared" si="1"/>
        <v>8</v>
      </c>
      <c r="B45" s="141" t="s">
        <v>42</v>
      </c>
      <c r="C45" s="141"/>
      <c r="D45" s="141"/>
      <c r="E45" s="141"/>
      <c r="F45" s="141"/>
      <c r="G45" s="141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3">
      <c r="A46" s="158" t="s">
        <v>43</v>
      </c>
      <c r="B46" s="158"/>
      <c r="C46" s="158"/>
      <c r="D46" s="158"/>
      <c r="E46" s="158"/>
      <c r="F46" s="158"/>
      <c r="G46" s="158"/>
      <c r="H46" s="24">
        <f>SUM(H38:H45)</f>
        <v>0.99999999999999989</v>
      </c>
      <c r="I46" s="25">
        <f>SUM(I38:I45)</f>
        <v>2247.4592727272729</v>
      </c>
      <c r="J46" s="26"/>
    </row>
    <row r="47" spans="1:10" s="27" customFormat="1" ht="1.2" customHeight="1" x14ac:dyDescent="0.3">
      <c r="A47" s="180"/>
      <c r="B47" s="180"/>
      <c r="C47" s="180"/>
      <c r="D47" s="180"/>
      <c r="E47" s="180"/>
      <c r="F47" s="180"/>
      <c r="G47" s="180"/>
      <c r="H47" s="180"/>
      <c r="I47" s="180"/>
      <c r="J47" s="26"/>
    </row>
    <row r="48" spans="1:10" s="27" customFormat="1" ht="1.2" customHeight="1" x14ac:dyDescent="0.3">
      <c r="A48" s="181"/>
      <c r="B48" s="181"/>
      <c r="C48" s="181"/>
      <c r="D48" s="181"/>
      <c r="E48" s="181"/>
      <c r="F48" s="181"/>
      <c r="G48" s="181"/>
      <c r="H48" s="181"/>
      <c r="I48" s="181"/>
      <c r="J48" s="26"/>
    </row>
    <row r="49" spans="1:10" s="27" customFormat="1" ht="1.2" customHeight="1" x14ac:dyDescent="0.3">
      <c r="A49" s="181"/>
      <c r="B49" s="181"/>
      <c r="C49" s="181"/>
      <c r="D49" s="181"/>
      <c r="E49" s="181"/>
      <c r="F49" s="181"/>
      <c r="G49" s="181"/>
      <c r="H49" s="181"/>
      <c r="I49" s="181"/>
      <c r="J49" s="26"/>
    </row>
    <row r="50" spans="1:10" s="27" customFormat="1" ht="1.2" customHeight="1" x14ac:dyDescent="0.3">
      <c r="A50" s="181"/>
      <c r="B50" s="181"/>
      <c r="C50" s="181"/>
      <c r="D50" s="181"/>
      <c r="E50" s="181"/>
      <c r="F50" s="181"/>
      <c r="G50" s="181"/>
      <c r="H50" s="181"/>
      <c r="I50" s="181"/>
      <c r="J50" s="26"/>
    </row>
    <row r="51" spans="1:10" s="27" customFormat="1" ht="1.2" customHeight="1" x14ac:dyDescent="0.3">
      <c r="A51" s="181"/>
      <c r="B51" s="181"/>
      <c r="C51" s="181"/>
      <c r="D51" s="181"/>
      <c r="E51" s="181"/>
      <c r="F51" s="181"/>
      <c r="G51" s="181"/>
      <c r="H51" s="181"/>
      <c r="I51" s="181"/>
      <c r="J51" s="26"/>
    </row>
    <row r="52" spans="1:10" s="27" customFormat="1" ht="1.2" customHeight="1" x14ac:dyDescent="0.3">
      <c r="A52" s="181"/>
      <c r="B52" s="181"/>
      <c r="C52" s="181"/>
      <c r="D52" s="181"/>
      <c r="E52" s="181"/>
      <c r="F52" s="181"/>
      <c r="G52" s="181"/>
      <c r="H52" s="181"/>
      <c r="I52" s="181"/>
      <c r="J52" s="26"/>
    </row>
    <row r="53" spans="1:10" s="27" customFormat="1" ht="1.2" customHeight="1" x14ac:dyDescent="0.3">
      <c r="A53" s="181"/>
      <c r="B53" s="181"/>
      <c r="C53" s="181"/>
      <c r="D53" s="181"/>
      <c r="E53" s="181"/>
      <c r="F53" s="181"/>
      <c r="G53" s="181"/>
      <c r="H53" s="181"/>
      <c r="I53" s="181"/>
      <c r="J53" s="26"/>
    </row>
    <row r="54" spans="1:10" s="27" customFormat="1" ht="1.2" customHeight="1" x14ac:dyDescent="0.3">
      <c r="A54" s="181"/>
      <c r="B54" s="181"/>
      <c r="C54" s="181"/>
      <c r="D54" s="181"/>
      <c r="E54" s="181"/>
      <c r="F54" s="181"/>
      <c r="G54" s="181"/>
      <c r="H54" s="181"/>
      <c r="I54" s="181"/>
      <c r="J54" s="26"/>
    </row>
    <row r="55" spans="1:10" s="27" customFormat="1" ht="1.2" customHeight="1" x14ac:dyDescent="0.3">
      <c r="A55" s="181"/>
      <c r="B55" s="181"/>
      <c r="C55" s="181"/>
      <c r="D55" s="181"/>
      <c r="E55" s="181"/>
      <c r="F55" s="181"/>
      <c r="G55" s="181"/>
      <c r="H55" s="181"/>
      <c r="I55" s="181"/>
      <c r="J55" s="26"/>
    </row>
    <row r="56" spans="1:10" ht="1.2" customHeight="1" x14ac:dyDescent="0.3">
      <c r="A56" s="182"/>
      <c r="B56" s="182"/>
      <c r="C56" s="182"/>
      <c r="D56" s="182"/>
      <c r="E56" s="182"/>
      <c r="F56" s="182"/>
      <c r="G56" s="182"/>
      <c r="H56" s="182"/>
      <c r="I56" s="182"/>
    </row>
    <row r="57" spans="1:10" ht="33.75" customHeight="1" x14ac:dyDescent="0.3">
      <c r="A57" s="21" t="s">
        <v>44</v>
      </c>
      <c r="B57" s="162" t="s">
        <v>45</v>
      </c>
      <c r="C57" s="162"/>
      <c r="D57" s="162"/>
      <c r="E57" s="162"/>
      <c r="F57" s="162"/>
      <c r="G57" s="162"/>
      <c r="H57" s="21" t="s">
        <v>34</v>
      </c>
      <c r="I57" s="21" t="s">
        <v>35</v>
      </c>
    </row>
    <row r="58" spans="1:10" ht="15" customHeight="1" x14ac:dyDescent="0.3">
      <c r="A58" s="16">
        <v>1</v>
      </c>
      <c r="B58" s="141" t="s">
        <v>46</v>
      </c>
      <c r="C58" s="141"/>
      <c r="D58" s="141"/>
      <c r="E58" s="141"/>
      <c r="F58" s="141"/>
      <c r="G58" s="141"/>
      <c r="H58" s="22">
        <v>0.2</v>
      </c>
      <c r="I58" s="23">
        <f t="shared" ref="I58:I65" si="2">$I$46*H58</f>
        <v>449.4918545454546</v>
      </c>
    </row>
    <row r="59" spans="1:10" ht="15" customHeight="1" x14ac:dyDescent="0.3">
      <c r="A59" s="16">
        <v>2</v>
      </c>
      <c r="B59" s="141" t="s">
        <v>47</v>
      </c>
      <c r="C59" s="141"/>
      <c r="D59" s="141"/>
      <c r="E59" s="141"/>
      <c r="F59" s="141"/>
      <c r="G59" s="141"/>
      <c r="H59" s="22">
        <v>1.4999999999999999E-2</v>
      </c>
      <c r="I59" s="23">
        <f t="shared" si="2"/>
        <v>33.711889090909096</v>
      </c>
    </row>
    <row r="60" spans="1:10" ht="15" customHeight="1" x14ac:dyDescent="0.3">
      <c r="A60" s="16">
        <v>3</v>
      </c>
      <c r="B60" s="141" t="s">
        <v>48</v>
      </c>
      <c r="C60" s="141"/>
      <c r="D60" s="141"/>
      <c r="E60" s="141"/>
      <c r="F60" s="141"/>
      <c r="G60" s="141"/>
      <c r="H60" s="22">
        <v>0.01</v>
      </c>
      <c r="I60" s="23">
        <f t="shared" si="2"/>
        <v>22.474592727272729</v>
      </c>
    </row>
    <row r="61" spans="1:10" ht="15" customHeight="1" x14ac:dyDescent="0.3">
      <c r="A61" s="16">
        <v>4</v>
      </c>
      <c r="B61" s="141" t="s">
        <v>49</v>
      </c>
      <c r="C61" s="141"/>
      <c r="D61" s="141"/>
      <c r="E61" s="141"/>
      <c r="F61" s="141"/>
      <c r="G61" s="141"/>
      <c r="H61" s="22">
        <v>2E-3</v>
      </c>
      <c r="I61" s="23">
        <f t="shared" si="2"/>
        <v>4.4949185454545457</v>
      </c>
    </row>
    <row r="62" spans="1:10" ht="15" customHeight="1" x14ac:dyDescent="0.3">
      <c r="A62" s="16">
        <v>5</v>
      </c>
      <c r="B62" s="141" t="s">
        <v>50</v>
      </c>
      <c r="C62" s="141"/>
      <c r="D62" s="141"/>
      <c r="E62" s="141"/>
      <c r="F62" s="141"/>
      <c r="G62" s="141"/>
      <c r="H62" s="22">
        <v>2.5000000000000001E-2</v>
      </c>
      <c r="I62" s="23">
        <f t="shared" si="2"/>
        <v>56.186481818181825</v>
      </c>
    </row>
    <row r="63" spans="1:10" ht="15" customHeight="1" x14ac:dyDescent="0.3">
      <c r="A63" s="16">
        <v>6</v>
      </c>
      <c r="B63" s="141" t="s">
        <v>51</v>
      </c>
      <c r="C63" s="141"/>
      <c r="D63" s="141"/>
      <c r="E63" s="141"/>
      <c r="F63" s="141"/>
      <c r="G63" s="141"/>
      <c r="H63" s="22">
        <v>0.08</v>
      </c>
      <c r="I63" s="23">
        <f t="shared" si="2"/>
        <v>179.79674181818183</v>
      </c>
    </row>
    <row r="64" spans="1:10" ht="15" customHeight="1" x14ac:dyDescent="0.3">
      <c r="A64" s="16">
        <v>7</v>
      </c>
      <c r="B64" s="141" t="s">
        <v>52</v>
      </c>
      <c r="C64" s="141"/>
      <c r="D64" s="141"/>
      <c r="E64" s="141"/>
      <c r="F64" s="141"/>
      <c r="G64" s="141"/>
      <c r="H64" s="22">
        <v>0.03</v>
      </c>
      <c r="I64" s="23">
        <f t="shared" si="2"/>
        <v>67.423778181818193</v>
      </c>
    </row>
    <row r="65" spans="1:10" ht="15" customHeight="1" x14ac:dyDescent="0.3">
      <c r="A65" s="16">
        <v>8</v>
      </c>
      <c r="B65" s="141" t="s">
        <v>53</v>
      </c>
      <c r="C65" s="141"/>
      <c r="D65" s="141"/>
      <c r="E65" s="141"/>
      <c r="F65" s="141"/>
      <c r="G65" s="141"/>
      <c r="H65" s="22">
        <v>6.0000000000000001E-3</v>
      </c>
      <c r="I65" s="23">
        <f t="shared" si="2"/>
        <v>13.484755636363637</v>
      </c>
    </row>
    <row r="66" spans="1:10" s="27" customFormat="1" ht="15" customHeight="1" x14ac:dyDescent="0.3">
      <c r="A66" s="158" t="s">
        <v>54</v>
      </c>
      <c r="B66" s="158"/>
      <c r="C66" s="158"/>
      <c r="D66" s="158"/>
      <c r="E66" s="158"/>
      <c r="F66" s="158"/>
      <c r="G66" s="158"/>
      <c r="H66" s="24">
        <f>SUM(H58:H65)</f>
        <v>0.3680000000000001</v>
      </c>
      <c r="I66" s="25">
        <f>SUM(I58:I65)</f>
        <v>827.06501236363636</v>
      </c>
      <c r="J66" s="26"/>
    </row>
    <row r="67" spans="1:10" ht="15" customHeight="1" x14ac:dyDescent="0.3">
      <c r="A67" s="173" t="s">
        <v>55</v>
      </c>
      <c r="B67" s="173"/>
      <c r="C67" s="173"/>
      <c r="D67" s="173"/>
      <c r="E67" s="173"/>
      <c r="F67" s="173"/>
      <c r="G67" s="173"/>
      <c r="H67" s="173"/>
      <c r="I67" s="173"/>
    </row>
    <row r="68" spans="1:10" ht="30.75" customHeight="1" x14ac:dyDescent="0.3">
      <c r="A68" s="183" t="s">
        <v>56</v>
      </c>
      <c r="B68" s="183"/>
      <c r="C68" s="183"/>
      <c r="D68" s="183"/>
      <c r="E68" s="183"/>
      <c r="F68" s="183"/>
      <c r="G68" s="183"/>
      <c r="H68" s="183"/>
      <c r="I68" s="183"/>
    </row>
    <row r="69" spans="1:10" ht="33.75" customHeight="1" x14ac:dyDescent="0.3">
      <c r="A69" s="21" t="s">
        <v>57</v>
      </c>
      <c r="B69" s="162" t="s">
        <v>58</v>
      </c>
      <c r="C69" s="162"/>
      <c r="D69" s="162"/>
      <c r="E69" s="162"/>
      <c r="F69" s="162"/>
      <c r="G69" s="162"/>
      <c r="H69" s="21" t="s">
        <v>34</v>
      </c>
      <c r="I69" s="21" t="s">
        <v>35</v>
      </c>
    </row>
    <row r="70" spans="1:10" ht="15" customHeight="1" x14ac:dyDescent="0.3">
      <c r="A70" s="16">
        <v>1</v>
      </c>
      <c r="B70" s="141" t="s">
        <v>59</v>
      </c>
      <c r="C70" s="141"/>
      <c r="D70" s="141"/>
      <c r="E70" s="141"/>
      <c r="F70" s="141"/>
      <c r="G70" s="141"/>
      <c r="H70" s="22">
        <v>0.119314</v>
      </c>
      <c r="I70" s="23">
        <f t="shared" ref="I70:I77" si="3">$I$46*H70</f>
        <v>268.15335566618182</v>
      </c>
    </row>
    <row r="71" spans="1:10" ht="15" customHeight="1" x14ac:dyDescent="0.3">
      <c r="A71" s="16">
        <v>2</v>
      </c>
      <c r="B71" s="141" t="s">
        <v>60</v>
      </c>
      <c r="C71" s="141"/>
      <c r="D71" s="141"/>
      <c r="E71" s="141"/>
      <c r="F71" s="141"/>
      <c r="G71" s="141"/>
      <c r="H71" s="22">
        <v>2.0479000000000001E-2</v>
      </c>
      <c r="I71" s="23">
        <f t="shared" si="3"/>
        <v>46.025718446181827</v>
      </c>
    </row>
    <row r="72" spans="1:10" ht="15" customHeight="1" x14ac:dyDescent="0.3">
      <c r="A72" s="16">
        <v>3</v>
      </c>
      <c r="B72" s="141" t="s">
        <v>191</v>
      </c>
      <c r="C72" s="141"/>
      <c r="D72" s="141"/>
      <c r="E72" s="141"/>
      <c r="F72" s="141"/>
      <c r="G72" s="141"/>
      <c r="H72" s="22">
        <v>1.2123E-2</v>
      </c>
      <c r="I72" s="23">
        <f t="shared" si="3"/>
        <v>27.245948763272729</v>
      </c>
    </row>
    <row r="73" spans="1:10" ht="15" customHeight="1" x14ac:dyDescent="0.3">
      <c r="A73" s="16">
        <v>4</v>
      </c>
      <c r="B73" s="141" t="s">
        <v>61</v>
      </c>
      <c r="C73" s="141"/>
      <c r="D73" s="141"/>
      <c r="E73" s="141"/>
      <c r="F73" s="141"/>
      <c r="G73" s="141"/>
      <c r="H73" s="22">
        <v>1.1436E-2</v>
      </c>
      <c r="I73" s="23">
        <f t="shared" si="3"/>
        <v>25.701944242909093</v>
      </c>
    </row>
    <row r="74" spans="1:10" ht="15" customHeight="1" x14ac:dyDescent="0.3">
      <c r="A74" s="16">
        <v>5</v>
      </c>
      <c r="B74" s="141" t="s">
        <v>62</v>
      </c>
      <c r="C74" s="141"/>
      <c r="D74" s="141"/>
      <c r="E74" s="141"/>
      <c r="F74" s="141"/>
      <c r="G74" s="141"/>
      <c r="H74" s="22">
        <v>1.74E-4</v>
      </c>
      <c r="I74" s="23">
        <f t="shared" si="3"/>
        <v>0.39105791345454549</v>
      </c>
    </row>
    <row r="75" spans="1:10" ht="15" customHeight="1" x14ac:dyDescent="0.3">
      <c r="A75" s="16">
        <v>6</v>
      </c>
      <c r="B75" s="141" t="s">
        <v>63</v>
      </c>
      <c r="C75" s="141"/>
      <c r="D75" s="141"/>
      <c r="E75" s="141"/>
      <c r="F75" s="141"/>
      <c r="G75" s="141"/>
      <c r="H75" s="22">
        <v>4.4200000000000001E-4</v>
      </c>
      <c r="I75" s="23">
        <f t="shared" si="3"/>
        <v>0.99337699854545469</v>
      </c>
    </row>
    <row r="76" spans="1:10" ht="15" customHeight="1" x14ac:dyDescent="0.3">
      <c r="A76" s="16">
        <v>7</v>
      </c>
      <c r="B76" s="141" t="s">
        <v>64</v>
      </c>
      <c r="C76" s="141"/>
      <c r="D76" s="141"/>
      <c r="E76" s="141"/>
      <c r="F76" s="141"/>
      <c r="G76" s="141"/>
      <c r="H76" s="22">
        <v>1.85E-4</v>
      </c>
      <c r="I76" s="23">
        <f t="shared" si="3"/>
        <v>0.41577996545454549</v>
      </c>
    </row>
    <row r="77" spans="1:10" ht="15" customHeight="1" x14ac:dyDescent="0.3">
      <c r="A77" s="16">
        <v>8</v>
      </c>
      <c r="B77" s="141" t="s">
        <v>65</v>
      </c>
      <c r="C77" s="141"/>
      <c r="D77" s="141"/>
      <c r="E77" s="141"/>
      <c r="F77" s="141"/>
      <c r="G77" s="141"/>
      <c r="H77" s="22">
        <v>9.0789999999999996E-2</v>
      </c>
      <c r="I77" s="23">
        <f t="shared" si="3"/>
        <v>204.04682737090911</v>
      </c>
    </row>
    <row r="78" spans="1:10" s="27" customFormat="1" ht="15" customHeight="1" x14ac:dyDescent="0.3">
      <c r="A78" s="158" t="s">
        <v>66</v>
      </c>
      <c r="B78" s="158"/>
      <c r="C78" s="158"/>
      <c r="D78" s="158"/>
      <c r="E78" s="158"/>
      <c r="F78" s="158"/>
      <c r="G78" s="158"/>
      <c r="H78" s="24">
        <f>SUM(H70:H77)</f>
        <v>0.25494299999999998</v>
      </c>
      <c r="I78" s="25">
        <f>SUM(I70:I77)</f>
        <v>572.97400936690906</v>
      </c>
      <c r="J78" s="26"/>
    </row>
    <row r="79" spans="1:10" ht="11.25" customHeight="1" x14ac:dyDescent="0.3">
      <c r="A79" s="28" t="s">
        <v>67</v>
      </c>
      <c r="B79" s="159" t="s">
        <v>68</v>
      </c>
      <c r="C79" s="159"/>
      <c r="D79" s="159"/>
      <c r="E79" s="159"/>
      <c r="F79" s="159"/>
      <c r="G79" s="159"/>
      <c r="H79" s="159"/>
      <c r="I79" s="159"/>
    </row>
    <row r="80" spans="1:10" ht="15" customHeight="1" x14ac:dyDescent="0.3">
      <c r="A80" s="28" t="s">
        <v>69</v>
      </c>
      <c r="B80" s="179" t="s">
        <v>70</v>
      </c>
      <c r="C80" s="179"/>
      <c r="D80" s="179"/>
      <c r="E80" s="179"/>
      <c r="F80" s="179"/>
      <c r="G80" s="179"/>
      <c r="H80" s="179"/>
      <c r="I80" s="179"/>
    </row>
    <row r="81" spans="1:11" ht="33.75" customHeight="1" x14ac:dyDescent="0.3">
      <c r="A81" s="21" t="s">
        <v>71</v>
      </c>
      <c r="B81" s="162" t="s">
        <v>72</v>
      </c>
      <c r="C81" s="162"/>
      <c r="D81" s="162"/>
      <c r="E81" s="162"/>
      <c r="F81" s="162"/>
      <c r="G81" s="162"/>
      <c r="H81" s="21" t="s">
        <v>34</v>
      </c>
      <c r="I81" s="21" t="s">
        <v>35</v>
      </c>
    </row>
    <row r="82" spans="1:11" ht="15" customHeight="1" x14ac:dyDescent="0.3">
      <c r="A82" s="16">
        <v>1</v>
      </c>
      <c r="B82" s="141" t="s">
        <v>73</v>
      </c>
      <c r="C82" s="141"/>
      <c r="D82" s="141"/>
      <c r="E82" s="141"/>
      <c r="F82" s="141"/>
      <c r="G82" s="141"/>
      <c r="H82" s="22">
        <v>4.8321000000000003E-2</v>
      </c>
      <c r="I82" s="23">
        <f>$I$46*H82</f>
        <v>108.59947951745457</v>
      </c>
    </row>
    <row r="83" spans="1:11" ht="15" customHeight="1" x14ac:dyDescent="0.3">
      <c r="A83" s="16">
        <v>2</v>
      </c>
      <c r="B83" s="141" t="s">
        <v>74</v>
      </c>
      <c r="C83" s="141"/>
      <c r="D83" s="141"/>
      <c r="E83" s="141"/>
      <c r="F83" s="141"/>
      <c r="G83" s="141"/>
      <c r="H83" s="22">
        <v>3.5109999999999998E-3</v>
      </c>
      <c r="I83" s="23">
        <f>$I$46*H83</f>
        <v>7.8908295065454546</v>
      </c>
    </row>
    <row r="84" spans="1:11" ht="15" customHeight="1" x14ac:dyDescent="0.3">
      <c r="A84" s="16">
        <v>3</v>
      </c>
      <c r="B84" s="141" t="s">
        <v>75</v>
      </c>
      <c r="C84" s="141"/>
      <c r="D84" s="141"/>
      <c r="E84" s="141"/>
      <c r="F84" s="141"/>
      <c r="G84" s="141"/>
      <c r="H84" s="22">
        <v>1.9328000000000001E-2</v>
      </c>
      <c r="I84" s="23">
        <f>$I$46*H84</f>
        <v>43.438892823272738</v>
      </c>
    </row>
    <row r="85" spans="1:11" s="27" customFormat="1" ht="15" customHeight="1" x14ac:dyDescent="0.3">
      <c r="A85" s="158" t="s">
        <v>76</v>
      </c>
      <c r="B85" s="158"/>
      <c r="C85" s="158"/>
      <c r="D85" s="158"/>
      <c r="E85" s="158"/>
      <c r="F85" s="158"/>
      <c r="G85" s="158"/>
      <c r="H85" s="24">
        <f>SUM(H82:H84)</f>
        <v>7.1160000000000001E-2</v>
      </c>
      <c r="I85" s="25">
        <f>SUM(I82:I84)</f>
        <v>159.92920184727276</v>
      </c>
      <c r="J85" s="26"/>
    </row>
    <row r="86" spans="1:11" ht="4.5" customHeight="1" x14ac:dyDescent="0.3"/>
    <row r="87" spans="1:11" ht="33.75" customHeight="1" x14ac:dyDescent="0.3">
      <c r="A87" s="21" t="s">
        <v>77</v>
      </c>
      <c r="B87" s="162" t="s">
        <v>78</v>
      </c>
      <c r="C87" s="162"/>
      <c r="D87" s="162"/>
      <c r="E87" s="162"/>
      <c r="F87" s="162"/>
      <c r="G87" s="162"/>
      <c r="H87" s="21" t="s">
        <v>34</v>
      </c>
      <c r="I87" s="21" t="s">
        <v>35</v>
      </c>
    </row>
    <row r="88" spans="1:11" ht="15" customHeight="1" x14ac:dyDescent="0.3">
      <c r="A88" s="16">
        <v>1</v>
      </c>
      <c r="B88" s="141" t="s">
        <v>79</v>
      </c>
      <c r="C88" s="141"/>
      <c r="D88" s="141"/>
      <c r="E88" s="141"/>
      <c r="F88" s="141"/>
      <c r="G88" s="141"/>
      <c r="H88" s="22">
        <f>(H66*H78)</f>
        <v>9.3819024000000015E-2</v>
      </c>
      <c r="I88" s="23">
        <f>$I$46*H88</f>
        <v>210.85443544702261</v>
      </c>
    </row>
    <row r="89" spans="1:11" s="27" customFormat="1" ht="15" customHeight="1" x14ac:dyDescent="0.3">
      <c r="A89" s="158" t="s">
        <v>80</v>
      </c>
      <c r="B89" s="158"/>
      <c r="C89" s="158"/>
      <c r="D89" s="158"/>
      <c r="E89" s="158"/>
      <c r="F89" s="158"/>
      <c r="G89" s="158"/>
      <c r="H89" s="24">
        <f>SUM(H88:H88)</f>
        <v>9.3819024000000015E-2</v>
      </c>
      <c r="I89" s="25">
        <f>I88</f>
        <v>210.85443544702261</v>
      </c>
      <c r="J89" s="26"/>
      <c r="K89" s="29"/>
    </row>
    <row r="90" spans="1:11" ht="4.5" customHeight="1" x14ac:dyDescent="0.3">
      <c r="J90" s="30"/>
    </row>
    <row r="91" spans="1:11" s="27" customFormat="1" ht="12" customHeight="1" x14ac:dyDescent="0.3">
      <c r="A91" s="178" t="s">
        <v>180</v>
      </c>
      <c r="B91" s="178"/>
      <c r="C91" s="178"/>
      <c r="D91" s="178"/>
      <c r="E91" s="178"/>
      <c r="F91" s="178"/>
      <c r="G91" s="178"/>
      <c r="H91" s="31">
        <f>H66+H78+H85+H89</f>
        <v>0.787922024</v>
      </c>
      <c r="I91" s="32">
        <f>I66+I78+I85+I89</f>
        <v>1770.8226590248405</v>
      </c>
      <c r="J91" s="26"/>
    </row>
    <row r="92" spans="1:11" ht="4.5" customHeight="1" x14ac:dyDescent="0.3"/>
    <row r="93" spans="1:11" ht="33.75" customHeight="1" x14ac:dyDescent="0.3">
      <c r="A93" s="21" t="s">
        <v>81</v>
      </c>
      <c r="B93" s="162" t="s">
        <v>82</v>
      </c>
      <c r="C93" s="162"/>
      <c r="D93" s="162"/>
      <c r="E93" s="162"/>
      <c r="F93" s="162"/>
      <c r="G93" s="162"/>
      <c r="H93" s="21" t="s">
        <v>34</v>
      </c>
      <c r="I93" s="21" t="s">
        <v>35</v>
      </c>
    </row>
    <row r="94" spans="1:11" ht="15" customHeight="1" x14ac:dyDescent="0.3">
      <c r="A94" s="16">
        <v>1</v>
      </c>
      <c r="B94" s="141" t="s">
        <v>19</v>
      </c>
      <c r="C94" s="141"/>
      <c r="D94" s="141"/>
      <c r="E94" s="141"/>
      <c r="F94" s="141"/>
      <c r="G94" s="141"/>
      <c r="H94" s="22">
        <f t="shared" ref="H94:H101" si="4">I94/$I$46</f>
        <v>0.21527108672047124</v>
      </c>
      <c r="I94" s="23">
        <f>I114</f>
        <v>483.81299999999999</v>
      </c>
    </row>
    <row r="95" spans="1:11" ht="15" customHeight="1" x14ac:dyDescent="0.3">
      <c r="A95" s="16">
        <f>A94+1</f>
        <v>2</v>
      </c>
      <c r="B95" s="141" t="s">
        <v>20</v>
      </c>
      <c r="C95" s="141"/>
      <c r="D95" s="141"/>
      <c r="E95" s="141"/>
      <c r="F95" s="141"/>
      <c r="G95" s="141"/>
      <c r="H95" s="22">
        <f t="shared" si="4"/>
        <v>0</v>
      </c>
      <c r="I95" s="23">
        <f>I110</f>
        <v>0</v>
      </c>
    </row>
    <row r="96" spans="1:11" ht="15" customHeight="1" x14ac:dyDescent="0.3">
      <c r="A96" s="16">
        <f t="shared" ref="A96:A98" si="5">A95+1</f>
        <v>3</v>
      </c>
      <c r="B96" s="175" t="s">
        <v>174</v>
      </c>
      <c r="C96" s="176"/>
      <c r="D96" s="176"/>
      <c r="E96" s="176"/>
      <c r="F96" s="176"/>
      <c r="G96" s="177"/>
      <c r="H96" s="22">
        <f t="shared" si="4"/>
        <v>0</v>
      </c>
      <c r="I96" s="23">
        <v>0</v>
      </c>
    </row>
    <row r="97" spans="1:10" ht="15" customHeight="1" x14ac:dyDescent="0.3">
      <c r="A97" s="16">
        <f t="shared" si="5"/>
        <v>4</v>
      </c>
      <c r="B97" s="141" t="s">
        <v>83</v>
      </c>
      <c r="C97" s="141"/>
      <c r="D97" s="141"/>
      <c r="E97" s="141"/>
      <c r="F97" s="141"/>
      <c r="G97" s="141"/>
      <c r="H97" s="22">
        <f t="shared" si="4"/>
        <v>6.0904491261485887E-2</v>
      </c>
      <c r="I97" s="23">
        <f>I106</f>
        <v>136.88036363636363</v>
      </c>
    </row>
    <row r="98" spans="1:10" ht="15" customHeight="1" x14ac:dyDescent="0.3">
      <c r="A98" s="16">
        <f t="shared" si="5"/>
        <v>5</v>
      </c>
      <c r="B98" s="141" t="s">
        <v>84</v>
      </c>
      <c r="C98" s="141"/>
      <c r="D98" s="141"/>
      <c r="E98" s="141"/>
      <c r="F98" s="141"/>
      <c r="G98" s="141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3">
      <c r="A99" s="16">
        <v>6</v>
      </c>
      <c r="B99" s="141" t="s">
        <v>205</v>
      </c>
      <c r="C99" s="141"/>
      <c r="D99" s="141"/>
      <c r="E99" s="141"/>
      <c r="F99" s="141"/>
      <c r="G99" s="141"/>
      <c r="H99" s="22">
        <f>I99/$I$46</f>
        <v>3.5595750708719481E-2</v>
      </c>
      <c r="I99" s="23">
        <f>IF(I21="Não aplicável",0,I21)</f>
        <v>80</v>
      </c>
    </row>
    <row r="100" spans="1:10" ht="15" customHeight="1" x14ac:dyDescent="0.3">
      <c r="A100" s="16">
        <v>7</v>
      </c>
      <c r="B100" s="141" t="s">
        <v>206</v>
      </c>
      <c r="C100" s="141"/>
      <c r="D100" s="141"/>
      <c r="E100" s="141"/>
      <c r="F100" s="141"/>
      <c r="G100" s="141"/>
      <c r="H100" s="22">
        <f>I100/$I$46</f>
        <v>1.1355044476081514E-2</v>
      </c>
      <c r="I100" s="23">
        <f>IF(I22="Não aplicável",0,I22)</f>
        <v>25.52</v>
      </c>
    </row>
    <row r="101" spans="1:10" ht="15" customHeight="1" x14ac:dyDescent="0.3">
      <c r="A101" s="16">
        <v>8</v>
      </c>
      <c r="B101" s="141" t="s">
        <v>85</v>
      </c>
      <c r="C101" s="141"/>
      <c r="D101" s="141"/>
      <c r="E101" s="141"/>
      <c r="F101" s="141"/>
      <c r="G101" s="141"/>
      <c r="H101" s="22">
        <f t="shared" si="4"/>
        <v>0</v>
      </c>
      <c r="I101" s="23">
        <f>IF(I23="Não aplicável",0,I23)</f>
        <v>0</v>
      </c>
    </row>
    <row r="102" spans="1:10" ht="15" customHeight="1" x14ac:dyDescent="0.3">
      <c r="A102" s="158" t="s">
        <v>86</v>
      </c>
      <c r="B102" s="158"/>
      <c r="C102" s="158"/>
      <c r="D102" s="158"/>
      <c r="E102" s="158"/>
      <c r="F102" s="158"/>
      <c r="G102" s="158"/>
      <c r="H102" s="24">
        <f>SUM(H94:H101)</f>
        <v>0.32312637316675807</v>
      </c>
      <c r="I102" s="25">
        <f>SUM(I94:I101)</f>
        <v>726.21336363636362</v>
      </c>
      <c r="J102" s="33"/>
    </row>
    <row r="103" spans="1:10" ht="18" customHeight="1" x14ac:dyDescent="0.3">
      <c r="A103" s="28" t="s">
        <v>87</v>
      </c>
      <c r="B103" s="173" t="s">
        <v>88</v>
      </c>
      <c r="C103" s="173"/>
      <c r="D103" s="173"/>
      <c r="E103" s="173"/>
      <c r="F103" s="173"/>
      <c r="G103" s="173"/>
      <c r="H103" s="34"/>
      <c r="I103" s="35"/>
    </row>
    <row r="104" spans="1:10" ht="15" customHeight="1" x14ac:dyDescent="0.3">
      <c r="A104" s="153" t="s">
        <v>89</v>
      </c>
      <c r="B104" s="153"/>
      <c r="C104" s="153"/>
      <c r="D104" s="153"/>
      <c r="E104" s="153"/>
      <c r="F104" s="153"/>
      <c r="G104" s="153"/>
      <c r="H104" s="153"/>
      <c r="I104" s="153"/>
    </row>
    <row r="105" spans="1:10" ht="24" customHeight="1" x14ac:dyDescent="0.3">
      <c r="A105" s="154" t="s">
        <v>90</v>
      </c>
      <c r="B105" s="154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3">
      <c r="A106" s="174">
        <f>IF(I12="Não aplicável",0,I12)</f>
        <v>5.3</v>
      </c>
      <c r="B106" s="174"/>
      <c r="C106" s="16">
        <f>IF(I13="Não aplicável",0,I13)</f>
        <v>22</v>
      </c>
      <c r="D106" s="16">
        <v>2</v>
      </c>
      <c r="E106" s="36">
        <f>A106*C106*D106</f>
        <v>233.2</v>
      </c>
      <c r="F106" s="36">
        <f>I38</f>
        <v>1605.3272727272727</v>
      </c>
      <c r="G106" s="37">
        <f>IF(I14="Não aplicável",0,I14)</f>
        <v>0.06</v>
      </c>
      <c r="H106" s="36">
        <f>F106*G106</f>
        <v>96.319636363636363</v>
      </c>
      <c r="I106" s="23">
        <f>IF((E106-H106)&gt;0,E106-H106,0)</f>
        <v>136.88036363636363</v>
      </c>
    </row>
    <row r="107" spans="1:10" ht="3.75" customHeight="1" x14ac:dyDescent="0.3">
      <c r="A107" s="38"/>
      <c r="E107" s="33"/>
      <c r="F107" s="33"/>
      <c r="G107" s="39"/>
      <c r="H107" s="33"/>
      <c r="I107" s="40"/>
    </row>
    <row r="108" spans="1:10" ht="15" customHeight="1" x14ac:dyDescent="0.3">
      <c r="A108" s="153" t="s">
        <v>98</v>
      </c>
      <c r="B108" s="153"/>
      <c r="C108" s="153"/>
      <c r="D108" s="153"/>
      <c r="E108" s="153"/>
      <c r="F108" s="153"/>
      <c r="G108" s="153"/>
      <c r="H108" s="153"/>
      <c r="I108" s="153"/>
    </row>
    <row r="109" spans="1:10" ht="23.25" customHeight="1" x14ac:dyDescent="0.3">
      <c r="A109" s="154" t="s">
        <v>90</v>
      </c>
      <c r="B109" s="154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3">
      <c r="A110" s="166">
        <f>IF(I18="Não aplicável",0,I18)</f>
        <v>0</v>
      </c>
      <c r="B110" s="166"/>
      <c r="C110" s="41">
        <f>IF(I19="Não aplicável",0,I19)</f>
        <v>0</v>
      </c>
      <c r="D110" s="16">
        <v>1</v>
      </c>
      <c r="E110" s="36">
        <f>A110*C110*D110</f>
        <v>0</v>
      </c>
      <c r="F110" s="36">
        <f>E110</f>
        <v>0</v>
      </c>
      <c r="G110" s="42">
        <f>IF(I20="Não aplicável",0,I20)</f>
        <v>0</v>
      </c>
      <c r="H110" s="36">
        <f>F110*G110</f>
        <v>0</v>
      </c>
      <c r="I110" s="23">
        <f>E110-H110</f>
        <v>0</v>
      </c>
    </row>
    <row r="111" spans="1:10" ht="4.5" customHeight="1" x14ac:dyDescent="0.3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3">
      <c r="A112" s="168" t="s">
        <v>173</v>
      </c>
      <c r="B112" s="169"/>
      <c r="C112" s="169"/>
      <c r="D112" s="169"/>
      <c r="E112" s="169"/>
      <c r="F112" s="170" t="str">
        <f>A15</f>
        <v xml:space="preserve">Auxílio Alimentação </v>
      </c>
      <c r="G112" s="170"/>
      <c r="H112" s="170"/>
      <c r="I112" s="171"/>
    </row>
    <row r="113" spans="1:12" ht="23.25" customHeight="1" x14ac:dyDescent="0.3">
      <c r="A113" s="172" t="s">
        <v>90</v>
      </c>
      <c r="B113" s="172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3">
      <c r="A114" s="166">
        <f>IF(I15="Não aplicável",0,I15)</f>
        <v>27.15</v>
      </c>
      <c r="B114" s="166"/>
      <c r="C114" s="41">
        <f>IF(I16="Não aplicável",0,I16)</f>
        <v>22</v>
      </c>
      <c r="D114" s="16">
        <v>1</v>
      </c>
      <c r="E114" s="36">
        <f>A114*C114*D114</f>
        <v>597.29999999999995</v>
      </c>
      <c r="F114" s="36">
        <f>E114</f>
        <v>597.29999999999995</v>
      </c>
      <c r="G114" s="42">
        <f>IF(I17="Não aplicável",0,I17)</f>
        <v>0.19</v>
      </c>
      <c r="H114" s="36">
        <f>F114*G114</f>
        <v>113.48699999999999</v>
      </c>
      <c r="I114" s="23">
        <f>E114-H114</f>
        <v>483.81299999999999</v>
      </c>
    </row>
    <row r="115" spans="1:12" ht="4.5" customHeight="1" x14ac:dyDescent="0.3"/>
    <row r="116" spans="1:12" ht="12" customHeight="1" x14ac:dyDescent="0.3">
      <c r="A116" s="142" t="s">
        <v>100</v>
      </c>
      <c r="B116" s="142"/>
      <c r="C116" s="142"/>
      <c r="D116" s="142"/>
      <c r="E116" s="142"/>
      <c r="F116" s="142"/>
      <c r="G116" s="142"/>
      <c r="H116" s="46">
        <f>H46+H91+H102</f>
        <v>2.111048397166758</v>
      </c>
      <c r="I116" s="47">
        <f>I46+I91+I102</f>
        <v>4744.4952953884767</v>
      </c>
      <c r="J116" s="33"/>
      <c r="L116" s="33"/>
    </row>
    <row r="117" spans="1:12" s="52" customFormat="1" ht="4.5" customHeight="1" x14ac:dyDescent="0.3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3">
      <c r="A118" s="140" t="s">
        <v>101</v>
      </c>
      <c r="B118" s="140"/>
      <c r="C118" s="140"/>
      <c r="D118" s="140"/>
      <c r="E118" s="140"/>
      <c r="F118" s="140"/>
      <c r="G118" s="140"/>
      <c r="H118" s="140"/>
      <c r="I118" s="140"/>
    </row>
    <row r="119" spans="1:12" ht="33.75" customHeight="1" x14ac:dyDescent="0.3">
      <c r="A119" s="21" t="s">
        <v>32</v>
      </c>
      <c r="B119" s="162" t="s">
        <v>102</v>
      </c>
      <c r="C119" s="162"/>
      <c r="D119" s="162"/>
      <c r="E119" s="162"/>
      <c r="F119" s="162"/>
      <c r="G119" s="162"/>
      <c r="H119" s="21" t="s">
        <v>34</v>
      </c>
      <c r="I119" s="21" t="s">
        <v>35</v>
      </c>
    </row>
    <row r="120" spans="1:12" ht="15" customHeight="1" x14ac:dyDescent="0.3">
      <c r="A120" s="16">
        <v>1</v>
      </c>
      <c r="B120" s="141" t="s">
        <v>103</v>
      </c>
      <c r="C120" s="141"/>
      <c r="D120" s="141"/>
      <c r="E120" s="141"/>
      <c r="F120" s="141"/>
      <c r="G120" s="141"/>
      <c r="H120" s="22">
        <f t="shared" ref="H120:H126" si="6">I120/$I$132</f>
        <v>0</v>
      </c>
      <c r="I120" s="23">
        <v>0</v>
      </c>
    </row>
    <row r="121" spans="1:12" ht="15" customHeight="1" x14ac:dyDescent="0.3">
      <c r="A121" s="16">
        <v>2</v>
      </c>
      <c r="B121" s="167" t="s">
        <v>104</v>
      </c>
      <c r="C121" s="167"/>
      <c r="D121" s="167"/>
      <c r="E121" s="167"/>
      <c r="F121" s="167"/>
      <c r="G121" s="167"/>
      <c r="H121" s="22">
        <f t="shared" si="6"/>
        <v>0</v>
      </c>
      <c r="I121" s="23">
        <v>0</v>
      </c>
    </row>
    <row r="122" spans="1:12" ht="15" customHeight="1" x14ac:dyDescent="0.3">
      <c r="A122" s="16">
        <v>3</v>
      </c>
      <c r="B122" s="141" t="s">
        <v>105</v>
      </c>
      <c r="C122" s="141"/>
      <c r="D122" s="141"/>
      <c r="E122" s="141"/>
      <c r="F122" s="141"/>
      <c r="G122" s="141"/>
      <c r="H122" s="22">
        <f t="shared" si="6"/>
        <v>0</v>
      </c>
      <c r="I122" s="23">
        <v>0</v>
      </c>
    </row>
    <row r="123" spans="1:12" ht="15" customHeight="1" x14ac:dyDescent="0.3">
      <c r="A123" s="16">
        <v>4</v>
      </c>
      <c r="B123" s="141" t="s">
        <v>187</v>
      </c>
      <c r="C123" s="141"/>
      <c r="D123" s="141"/>
      <c r="E123" s="141"/>
      <c r="F123" s="141"/>
      <c r="G123" s="141"/>
      <c r="H123" s="22">
        <f t="shared" si="6"/>
        <v>0.2</v>
      </c>
      <c r="I123" s="23">
        <f>IF(F130=20%,G130,0)</f>
        <v>921.5229863504228</v>
      </c>
    </row>
    <row r="124" spans="1:12" ht="15" customHeight="1" x14ac:dyDescent="0.3">
      <c r="A124" s="16">
        <v>5</v>
      </c>
      <c r="B124" s="141" t="s">
        <v>189</v>
      </c>
      <c r="C124" s="141"/>
      <c r="D124" s="141"/>
      <c r="E124" s="141"/>
      <c r="F124" s="141"/>
      <c r="G124" s="141"/>
      <c r="H124" s="22">
        <f t="shared" si="6"/>
        <v>0</v>
      </c>
      <c r="I124" s="23">
        <v>0</v>
      </c>
    </row>
    <row r="125" spans="1:12" ht="15" customHeight="1" x14ac:dyDescent="0.3">
      <c r="A125" s="16">
        <v>6</v>
      </c>
      <c r="B125" s="141" t="s">
        <v>188</v>
      </c>
      <c r="C125" s="141"/>
      <c r="D125" s="141"/>
      <c r="E125" s="141"/>
      <c r="F125" s="141"/>
      <c r="G125" s="141"/>
      <c r="H125" s="22">
        <f t="shared" si="6"/>
        <v>0</v>
      </c>
      <c r="I125" s="23">
        <v>0</v>
      </c>
    </row>
    <row r="126" spans="1:12" ht="15" customHeight="1" x14ac:dyDescent="0.3">
      <c r="A126" s="16">
        <v>7</v>
      </c>
      <c r="B126" s="141" t="s">
        <v>106</v>
      </c>
      <c r="C126" s="141"/>
      <c r="D126" s="141"/>
      <c r="E126" s="141"/>
      <c r="F126" s="141"/>
      <c r="G126" s="141"/>
      <c r="H126" s="22">
        <f t="shared" si="6"/>
        <v>0</v>
      </c>
      <c r="I126" s="23">
        <v>0</v>
      </c>
    </row>
    <row r="127" spans="1:12" ht="15" customHeight="1" x14ac:dyDescent="0.3">
      <c r="A127" s="158" t="s">
        <v>107</v>
      </c>
      <c r="B127" s="158"/>
      <c r="C127" s="158"/>
      <c r="D127" s="158"/>
      <c r="E127" s="158"/>
      <c r="F127" s="158"/>
      <c r="G127" s="158"/>
      <c r="H127" s="24">
        <f>H120+H121+H122+H123+H124+H126</f>
        <v>0.2</v>
      </c>
      <c r="I127" s="53">
        <f>SUM(I120:I126)</f>
        <v>921.5229863504228</v>
      </c>
      <c r="J127" s="33"/>
    </row>
    <row r="128" spans="1:12" ht="46.5" customHeight="1" x14ac:dyDescent="0.3">
      <c r="B128" s="159" t="s">
        <v>190</v>
      </c>
      <c r="C128" s="159"/>
      <c r="D128" s="159"/>
      <c r="E128" s="159"/>
      <c r="F128" s="159"/>
      <c r="G128" s="159"/>
      <c r="H128" s="159"/>
      <c r="I128" s="159"/>
    </row>
    <row r="129" spans="1:12" ht="5.25" customHeight="1" x14ac:dyDescent="0.3"/>
    <row r="130" spans="1:12" ht="48.75" customHeight="1" x14ac:dyDescent="0.3">
      <c r="A130" s="164" t="s">
        <v>108</v>
      </c>
      <c r="B130" s="164"/>
      <c r="C130" s="164"/>
      <c r="D130" s="164"/>
      <c r="E130" s="164"/>
      <c r="F130" s="54">
        <f>I29</f>
        <v>0.2</v>
      </c>
      <c r="G130" s="55">
        <f>I132*F130</f>
        <v>921.5229863504228</v>
      </c>
      <c r="H130" s="56" t="s">
        <v>109</v>
      </c>
      <c r="I130" s="57">
        <f>I97</f>
        <v>136.88036363636363</v>
      </c>
    </row>
    <row r="131" spans="1:12" s="60" customFormat="1" ht="16.5" customHeight="1" x14ac:dyDescent="0.3">
      <c r="A131" s="160" t="s">
        <v>110</v>
      </c>
      <c r="B131" s="160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3">
      <c r="A132" s="161">
        <f>I46</f>
        <v>2247.4592727272729</v>
      </c>
      <c r="B132" s="161"/>
      <c r="C132" s="61">
        <f>I66</f>
        <v>827.06501236363636</v>
      </c>
      <c r="D132" s="61">
        <f>I78</f>
        <v>572.97400936690906</v>
      </c>
      <c r="E132" s="61">
        <f>I85</f>
        <v>159.92920184727276</v>
      </c>
      <c r="F132" s="61">
        <f>I89</f>
        <v>210.85443544702261</v>
      </c>
      <c r="G132" s="61">
        <f>I102</f>
        <v>726.21336363636362</v>
      </c>
      <c r="H132" s="61">
        <f>A132+C132+D132+E132+F132+G132</f>
        <v>4744.4952953884776</v>
      </c>
      <c r="I132" s="61">
        <f>H132-I130</f>
        <v>4607.614931752114</v>
      </c>
      <c r="J132" s="33"/>
    </row>
    <row r="133" spans="1:12" ht="4.5" customHeight="1" x14ac:dyDescent="0.3">
      <c r="A133" s="28"/>
      <c r="B133" s="165"/>
      <c r="C133" s="165"/>
      <c r="D133" s="165"/>
      <c r="E133" s="165"/>
      <c r="F133" s="165"/>
      <c r="G133" s="165"/>
      <c r="H133" s="165"/>
      <c r="I133" s="165"/>
    </row>
    <row r="134" spans="1:12" ht="33.75" customHeight="1" x14ac:dyDescent="0.3">
      <c r="A134" s="21" t="s">
        <v>44</v>
      </c>
      <c r="B134" s="162" t="s">
        <v>118</v>
      </c>
      <c r="C134" s="162"/>
      <c r="D134" s="162"/>
      <c r="E134" s="162"/>
      <c r="F134" s="162"/>
      <c r="G134" s="162"/>
      <c r="H134" s="21" t="s">
        <v>34</v>
      </c>
      <c r="I134" s="21" t="s">
        <v>35</v>
      </c>
    </row>
    <row r="135" spans="1:12" ht="15" customHeight="1" x14ac:dyDescent="0.3">
      <c r="A135" s="16">
        <v>1</v>
      </c>
      <c r="B135" s="141" t="s">
        <v>119</v>
      </c>
      <c r="C135" s="141"/>
      <c r="D135" s="141"/>
      <c r="E135" s="141"/>
      <c r="F135" s="141"/>
      <c r="G135" s="141"/>
      <c r="H135" s="22">
        <f>I135/$I$145</f>
        <v>0</v>
      </c>
      <c r="I135" s="23">
        <v>0</v>
      </c>
    </row>
    <row r="136" spans="1:12" ht="15" customHeight="1" x14ac:dyDescent="0.3">
      <c r="A136" s="16">
        <v>2</v>
      </c>
      <c r="B136" s="141" t="s">
        <v>120</v>
      </c>
      <c r="C136" s="141"/>
      <c r="D136" s="141"/>
      <c r="E136" s="141"/>
      <c r="F136" s="141"/>
      <c r="G136" s="141"/>
      <c r="H136" s="22">
        <f>I136/$I$145</f>
        <v>0</v>
      </c>
      <c r="I136" s="23">
        <v>0</v>
      </c>
    </row>
    <row r="137" spans="1:12" ht="35.700000000000003" customHeight="1" x14ac:dyDescent="0.3">
      <c r="A137" s="158" t="s">
        <v>176</v>
      </c>
      <c r="B137" s="158"/>
      <c r="C137" s="158"/>
      <c r="D137" s="158"/>
      <c r="E137" s="158"/>
      <c r="F137" s="158"/>
      <c r="G137" s="158"/>
      <c r="H137" s="24">
        <f>H135+H136</f>
        <v>0</v>
      </c>
      <c r="I137" s="25">
        <f>SUM(I135:I136)</f>
        <v>0</v>
      </c>
    </row>
    <row r="138" spans="1:12" ht="4.5" customHeight="1" x14ac:dyDescent="0.3"/>
    <row r="139" spans="1:12" ht="33.75" customHeight="1" x14ac:dyDescent="0.3">
      <c r="A139" s="21" t="s">
        <v>57</v>
      </c>
      <c r="B139" s="162" t="s">
        <v>121</v>
      </c>
      <c r="C139" s="162"/>
      <c r="D139" s="162"/>
      <c r="E139" s="162"/>
      <c r="F139" s="162"/>
      <c r="G139" s="162"/>
      <c r="H139" s="21" t="s">
        <v>34</v>
      </c>
      <c r="I139" s="21" t="s">
        <v>35</v>
      </c>
    </row>
    <row r="140" spans="1:12" ht="15" customHeight="1" x14ac:dyDescent="0.3">
      <c r="A140" s="16">
        <v>1</v>
      </c>
      <c r="B140" s="141" t="s">
        <v>121</v>
      </c>
      <c r="C140" s="141"/>
      <c r="D140" s="141"/>
      <c r="E140" s="141"/>
      <c r="F140" s="141"/>
      <c r="G140" s="141"/>
      <c r="H140" s="22">
        <f>I140/I145</f>
        <v>0</v>
      </c>
      <c r="I140" s="23">
        <v>0</v>
      </c>
    </row>
    <row r="141" spans="1:12" ht="36.6" customHeight="1" x14ac:dyDescent="0.3">
      <c r="A141" s="158" t="s">
        <v>175</v>
      </c>
      <c r="B141" s="158"/>
      <c r="C141" s="158"/>
      <c r="D141" s="158"/>
      <c r="E141" s="158"/>
      <c r="F141" s="158"/>
      <c r="G141" s="158"/>
      <c r="H141" s="24">
        <f>H140</f>
        <v>0</v>
      </c>
      <c r="I141" s="25">
        <f>I140</f>
        <v>0</v>
      </c>
      <c r="J141" s="33"/>
      <c r="K141" s="33"/>
      <c r="L141" s="2"/>
    </row>
    <row r="142" spans="1:12" ht="4.5" customHeight="1" x14ac:dyDescent="0.3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3">
      <c r="A143" s="163" t="s">
        <v>122</v>
      </c>
      <c r="B143" s="163"/>
      <c r="C143" s="163"/>
      <c r="D143" s="163"/>
      <c r="E143" s="163"/>
      <c r="F143" s="54">
        <v>0.18</v>
      </c>
      <c r="G143" s="55">
        <f>I145*F143</f>
        <v>829.37068771538054</v>
      </c>
      <c r="H143" s="56" t="s">
        <v>109</v>
      </c>
      <c r="I143" s="57">
        <f>I97</f>
        <v>136.88036363636363</v>
      </c>
      <c r="L143" s="2"/>
    </row>
    <row r="144" spans="1:12" s="60" customFormat="1" ht="16.5" customHeight="1" x14ac:dyDescent="0.3">
      <c r="A144" s="160" t="s">
        <v>110</v>
      </c>
      <c r="B144" s="160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3">
      <c r="A145" s="161">
        <f>I46</f>
        <v>2247.4592727272729</v>
      </c>
      <c r="B145" s="161"/>
      <c r="C145" s="61">
        <f>I66</f>
        <v>827.06501236363636</v>
      </c>
      <c r="D145" s="61">
        <f>I78</f>
        <v>572.97400936690906</v>
      </c>
      <c r="E145" s="61">
        <f>I85</f>
        <v>159.92920184727276</v>
      </c>
      <c r="F145" s="61">
        <f>I89</f>
        <v>210.85443544702261</v>
      </c>
      <c r="G145" s="61">
        <f>I102</f>
        <v>726.21336363636362</v>
      </c>
      <c r="H145" s="61">
        <f>A145+C145+D145+E145+F145+G145</f>
        <v>4744.4952953884776</v>
      </c>
      <c r="I145" s="61">
        <f>H145-I143</f>
        <v>4607.614931752114</v>
      </c>
      <c r="J145" s="33"/>
      <c r="L145" s="2"/>
    </row>
    <row r="146" spans="1:12" ht="4.5" customHeight="1" x14ac:dyDescent="0.3"/>
    <row r="147" spans="1:12" ht="12" customHeight="1" x14ac:dyDescent="0.3">
      <c r="A147" s="142" t="s">
        <v>123</v>
      </c>
      <c r="B147" s="142"/>
      <c r="C147" s="142"/>
      <c r="D147" s="142"/>
      <c r="E147" s="142"/>
      <c r="F147" s="142"/>
      <c r="G147" s="142"/>
      <c r="H147" s="46">
        <f>H127+H137+H141</f>
        <v>0.2</v>
      </c>
      <c r="I147" s="47">
        <f>I127+I137+I141</f>
        <v>921.5229863504228</v>
      </c>
    </row>
    <row r="148" spans="1:12" ht="4.5" customHeight="1" x14ac:dyDescent="0.3"/>
    <row r="149" spans="1:12" ht="11.25" customHeight="1" x14ac:dyDescent="0.3">
      <c r="A149" s="140" t="s">
        <v>124</v>
      </c>
      <c r="B149" s="140"/>
      <c r="C149" s="140"/>
      <c r="D149" s="140"/>
      <c r="E149" s="140"/>
      <c r="F149" s="140"/>
      <c r="G149" s="140"/>
      <c r="H149" s="140"/>
      <c r="I149" s="140"/>
    </row>
    <row r="150" spans="1:12" ht="33.75" customHeight="1" x14ac:dyDescent="0.3">
      <c r="A150" s="21" t="s">
        <v>32</v>
      </c>
      <c r="B150" s="162" t="s">
        <v>125</v>
      </c>
      <c r="C150" s="162"/>
      <c r="D150" s="162"/>
      <c r="E150" s="162"/>
      <c r="F150" s="162"/>
      <c r="G150" s="162"/>
      <c r="H150" s="21" t="s">
        <v>34</v>
      </c>
      <c r="I150" s="21" t="s">
        <v>35</v>
      </c>
    </row>
    <row r="151" spans="1:12" ht="15" customHeight="1" x14ac:dyDescent="0.3">
      <c r="A151" s="16">
        <v>1</v>
      </c>
      <c r="B151" s="141" t="s">
        <v>126</v>
      </c>
      <c r="C151" s="141"/>
      <c r="D151" s="141"/>
      <c r="E151" s="141"/>
      <c r="F151" s="141"/>
      <c r="G151" s="141"/>
      <c r="H151" s="22">
        <f>I151/$I$116</f>
        <v>2.2328378283748136E-2</v>
      </c>
      <c r="I151" s="23">
        <f>($D$161/$E$162)*G161</f>
        <v>105.93688572089727</v>
      </c>
    </row>
    <row r="152" spans="1:12" ht="15" customHeight="1" x14ac:dyDescent="0.3">
      <c r="A152" s="16">
        <v>2</v>
      </c>
      <c r="B152" s="141" t="s">
        <v>127</v>
      </c>
      <c r="C152" s="141"/>
      <c r="D152" s="141"/>
      <c r="E152" s="141"/>
      <c r="F152" s="141"/>
      <c r="G152" s="141"/>
      <c r="H152" s="22">
        <f>I152/$I$116</f>
        <v>0.10284586360999141</v>
      </c>
      <c r="I152" s="23">
        <f>($D$161/$E$162)*G162</f>
        <v>487.9517160477692</v>
      </c>
    </row>
    <row r="153" spans="1:12" ht="15" customHeight="1" x14ac:dyDescent="0.3">
      <c r="A153" s="16">
        <v>3</v>
      </c>
      <c r="B153" s="141" t="s">
        <v>12</v>
      </c>
      <c r="C153" s="141"/>
      <c r="D153" s="141"/>
      <c r="E153" s="141"/>
      <c r="F153" s="141"/>
      <c r="G153" s="141"/>
      <c r="H153" s="22">
        <f>I153/$I$116</f>
        <v>3.3830876187497173E-2</v>
      </c>
      <c r="I153" s="23">
        <f>($D$161/$E$162)*G163</f>
        <v>160.51043291045039</v>
      </c>
    </row>
    <row r="154" spans="1:12" ht="15" customHeight="1" x14ac:dyDescent="0.3">
      <c r="A154" s="16">
        <v>4</v>
      </c>
      <c r="B154" s="141" t="s">
        <v>128</v>
      </c>
      <c r="C154" s="141"/>
      <c r="D154" s="141"/>
      <c r="E154" s="141"/>
      <c r="F154" s="141"/>
      <c r="G154" s="141"/>
      <c r="H154" s="22">
        <f>I154/$I$116</f>
        <v>0</v>
      </c>
      <c r="I154" s="23">
        <f>($D$161/$E$162)*G164</f>
        <v>0</v>
      </c>
    </row>
    <row r="155" spans="1:12" ht="15" customHeight="1" x14ac:dyDescent="0.3">
      <c r="A155" s="16">
        <v>5</v>
      </c>
      <c r="B155" s="141" t="s">
        <v>129</v>
      </c>
      <c r="C155" s="141"/>
      <c r="D155" s="141"/>
      <c r="E155" s="141"/>
      <c r="F155" s="141"/>
      <c r="G155" s="141"/>
      <c r="H155" s="22">
        <f>I155/$I$116</f>
        <v>0</v>
      </c>
      <c r="I155" s="23">
        <f>($D$161/$E$162)*G165</f>
        <v>0</v>
      </c>
    </row>
    <row r="156" spans="1:12" ht="15" customHeight="1" x14ac:dyDescent="0.3">
      <c r="A156" s="158" t="s">
        <v>130</v>
      </c>
      <c r="B156" s="158"/>
      <c r="C156" s="158"/>
      <c r="D156" s="158"/>
      <c r="E156" s="158"/>
      <c r="F156" s="158"/>
      <c r="G156" s="158"/>
      <c r="H156" s="24">
        <f>H151+H152+H153+H154+H155</f>
        <v>0.15900511808123671</v>
      </c>
      <c r="I156" s="25">
        <f>SUM(I151:I155)</f>
        <v>754.39903467911688</v>
      </c>
    </row>
    <row r="157" spans="1:12" ht="11.25" customHeight="1" x14ac:dyDescent="0.3">
      <c r="A157" s="28" t="s">
        <v>131</v>
      </c>
      <c r="B157" s="159" t="s">
        <v>132</v>
      </c>
      <c r="C157" s="159"/>
      <c r="D157" s="159"/>
      <c r="E157" s="159"/>
      <c r="F157" s="159"/>
      <c r="G157" s="159"/>
      <c r="H157" s="159"/>
      <c r="I157" s="159"/>
    </row>
    <row r="158" spans="1:12" ht="18.75" customHeight="1" x14ac:dyDescent="0.3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3">
      <c r="A159" s="153" t="s">
        <v>135</v>
      </c>
      <c r="B159" s="153"/>
      <c r="C159" s="153"/>
      <c r="D159" s="153"/>
      <c r="E159" s="153"/>
      <c r="F159" s="153"/>
      <c r="G159" s="153"/>
      <c r="H159" s="153"/>
      <c r="I159" s="153"/>
    </row>
    <row r="160" spans="1:12" ht="13.5" customHeight="1" x14ac:dyDescent="0.3">
      <c r="A160" s="154" t="s">
        <v>136</v>
      </c>
      <c r="B160" s="154"/>
      <c r="C160" s="16" t="s">
        <v>137</v>
      </c>
      <c r="D160" s="155" t="s">
        <v>138</v>
      </c>
      <c r="E160" s="155"/>
      <c r="F160" s="16" t="s">
        <v>139</v>
      </c>
      <c r="G160" s="62" t="s">
        <v>140</v>
      </c>
      <c r="H160" s="154" t="s">
        <v>141</v>
      </c>
      <c r="I160" s="154"/>
    </row>
    <row r="161" spans="1:10" ht="13.5" customHeight="1" x14ac:dyDescent="0.3">
      <c r="A161" s="156">
        <f>I116</f>
        <v>4744.4952953884767</v>
      </c>
      <c r="B161" s="156"/>
      <c r="C161" s="23">
        <f>I147</f>
        <v>921.5229863504228</v>
      </c>
      <c r="D161" s="157">
        <f>A161+C161</f>
        <v>5666.0182817388995</v>
      </c>
      <c r="E161" s="157"/>
      <c r="F161" s="16" t="str">
        <f>B151</f>
        <v>PIS</v>
      </c>
      <c r="G161" s="63">
        <v>1.6500000000000001E-2</v>
      </c>
      <c r="H161" s="146">
        <v>6.4999999999999997E-3</v>
      </c>
      <c r="I161" s="146"/>
      <c r="J161" s="33"/>
    </row>
    <row r="162" spans="1:10" ht="13.5" customHeight="1" x14ac:dyDescent="0.3">
      <c r="A162" s="150" t="s">
        <v>142</v>
      </c>
      <c r="B162" s="150"/>
      <c r="C162" s="62">
        <v>1</v>
      </c>
      <c r="D162" s="64">
        <f>G166/1</f>
        <v>0.11749999999999999</v>
      </c>
      <c r="E162" s="65">
        <f>C162-D162</f>
        <v>0.88250000000000006</v>
      </c>
      <c r="F162" s="16" t="str">
        <f>B152</f>
        <v>COFINS</v>
      </c>
      <c r="G162" s="63">
        <v>7.5999999999999998E-2</v>
      </c>
      <c r="H162" s="146">
        <v>0.03</v>
      </c>
      <c r="I162" s="146"/>
    </row>
    <row r="163" spans="1:10" ht="13.5" customHeight="1" x14ac:dyDescent="0.3">
      <c r="A163" s="151" t="s">
        <v>143</v>
      </c>
      <c r="B163" s="151"/>
      <c r="C163" s="16">
        <v>1</v>
      </c>
      <c r="D163" s="66">
        <f>H166</f>
        <v>6.1499999999999999E-2</v>
      </c>
      <c r="E163" s="67">
        <f>C163-D163</f>
        <v>0.9385</v>
      </c>
      <c r="F163" s="16" t="str">
        <f>B153</f>
        <v>ISS</v>
      </c>
      <c r="G163" s="63">
        <f>I11</f>
        <v>2.5000000000000001E-2</v>
      </c>
      <c r="H163" s="146">
        <f>I11</f>
        <v>2.5000000000000001E-2</v>
      </c>
      <c r="I163" s="146"/>
    </row>
    <row r="164" spans="1:10" ht="13.5" customHeight="1" x14ac:dyDescent="0.3">
      <c r="A164" s="152" t="s">
        <v>144</v>
      </c>
      <c r="B164" s="152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46">
        <v>0</v>
      </c>
      <c r="I164" s="146"/>
    </row>
    <row r="165" spans="1:10" ht="13.5" customHeight="1" x14ac:dyDescent="0.3">
      <c r="A165" s="145" t="s">
        <v>146</v>
      </c>
      <c r="B165" s="145" t="s">
        <v>147</v>
      </c>
      <c r="C165" s="145"/>
      <c r="D165" s="145"/>
      <c r="E165" s="145"/>
      <c r="F165" s="11" t="s">
        <v>148</v>
      </c>
      <c r="G165" s="63">
        <v>0</v>
      </c>
      <c r="H165" s="146">
        <v>0</v>
      </c>
      <c r="I165" s="146"/>
    </row>
    <row r="166" spans="1:10" ht="18" customHeight="1" x14ac:dyDescent="0.3">
      <c r="A166" s="145"/>
      <c r="B166" s="145"/>
      <c r="C166" s="145"/>
      <c r="D166" s="145"/>
      <c r="E166" s="145"/>
      <c r="F166" s="3" t="s">
        <v>149</v>
      </c>
      <c r="G166" s="70">
        <f>SUM(G161:G165)</f>
        <v>0.11749999999999999</v>
      </c>
      <c r="H166" s="147">
        <f>SUM(H161:I165)</f>
        <v>6.1499999999999999E-2</v>
      </c>
      <c r="I166" s="147"/>
    </row>
    <row r="167" spans="1:10" ht="18" customHeight="1" x14ac:dyDescent="0.3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3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3">
      <c r="A169" s="142" t="s">
        <v>152</v>
      </c>
      <c r="B169" s="142"/>
      <c r="C169" s="142"/>
      <c r="D169" s="142"/>
      <c r="E169" s="142"/>
      <c r="F169" s="142"/>
      <c r="G169" s="142"/>
      <c r="H169" s="46">
        <f>H156</f>
        <v>0.15900511808123671</v>
      </c>
      <c r="I169" s="47">
        <f>I156</f>
        <v>754.39903467911688</v>
      </c>
    </row>
    <row r="170" spans="1:10" ht="4.5" customHeight="1" x14ac:dyDescent="0.3"/>
    <row r="171" spans="1:10" ht="11.25" customHeight="1" x14ac:dyDescent="0.3">
      <c r="A171" s="144" t="s">
        <v>153</v>
      </c>
      <c r="B171" s="144"/>
      <c r="C171" s="144"/>
      <c r="D171" s="144"/>
      <c r="E171" s="144"/>
      <c r="F171" s="144"/>
      <c r="G171" s="144"/>
      <c r="H171" s="144"/>
      <c r="I171" s="144"/>
    </row>
    <row r="172" spans="1:10" ht="11.25" customHeight="1" x14ac:dyDescent="0.3">
      <c r="A172" s="140" t="s">
        <v>31</v>
      </c>
      <c r="B172" s="140"/>
      <c r="C172" s="140"/>
      <c r="D172" s="140"/>
      <c r="E172" s="140"/>
      <c r="F172" s="140"/>
      <c r="G172" s="140"/>
      <c r="H172" s="140"/>
      <c r="I172" s="140"/>
    </row>
    <row r="173" spans="1:10" ht="15" customHeight="1" x14ac:dyDescent="0.3">
      <c r="A173" s="16">
        <v>1</v>
      </c>
      <c r="B173" s="141" t="s">
        <v>154</v>
      </c>
      <c r="C173" s="141"/>
      <c r="D173" s="141"/>
      <c r="E173" s="141"/>
      <c r="F173" s="141"/>
      <c r="G173" s="141"/>
      <c r="H173" s="22">
        <f>I173/$G$196</f>
        <v>0.35004878374185527</v>
      </c>
      <c r="I173" s="72">
        <f>I46</f>
        <v>2247.4592727272729</v>
      </c>
    </row>
    <row r="174" spans="1:10" ht="15" customHeight="1" x14ac:dyDescent="0.3">
      <c r="A174" s="16">
        <v>2</v>
      </c>
      <c r="B174" s="141" t="s">
        <v>155</v>
      </c>
      <c r="C174" s="141"/>
      <c r="D174" s="141"/>
      <c r="E174" s="141"/>
      <c r="F174" s="141"/>
      <c r="G174" s="141"/>
      <c r="H174" s="22">
        <f>I174/$G$196</f>
        <v>0.27581114618462083</v>
      </c>
      <c r="I174" s="72">
        <f>I66+I78+I85+I89</f>
        <v>1770.8226590248405</v>
      </c>
    </row>
    <row r="175" spans="1:10" ht="15" customHeight="1" x14ac:dyDescent="0.3">
      <c r="A175" s="16">
        <v>3</v>
      </c>
      <c r="B175" s="141" t="s">
        <v>156</v>
      </c>
      <c r="C175" s="141"/>
      <c r="D175" s="141"/>
      <c r="E175" s="141"/>
      <c r="F175" s="141"/>
      <c r="G175" s="141"/>
      <c r="H175" s="22">
        <f>I175/$G$196</f>
        <v>0.11310999392194054</v>
      </c>
      <c r="I175" s="72">
        <f>I102</f>
        <v>726.21336363636362</v>
      </c>
    </row>
    <row r="176" spans="1:10" s="27" customFormat="1" ht="15" customHeight="1" x14ac:dyDescent="0.3">
      <c r="A176" s="142" t="s">
        <v>157</v>
      </c>
      <c r="B176" s="142"/>
      <c r="C176" s="142"/>
      <c r="D176" s="142"/>
      <c r="E176" s="142"/>
      <c r="F176" s="142"/>
      <c r="G176" s="142"/>
      <c r="H176" s="46">
        <f>H173+H174+H175</f>
        <v>0.73896992384841664</v>
      </c>
      <c r="I176" s="47">
        <f>SUM(I173:I175)</f>
        <v>4744.4952953884767</v>
      </c>
      <c r="J176" s="34"/>
    </row>
    <row r="177" spans="1:11" ht="4.5" customHeight="1" x14ac:dyDescent="0.3"/>
    <row r="178" spans="1:11" ht="11.25" customHeight="1" x14ac:dyDescent="0.3">
      <c r="A178" s="140" t="s">
        <v>101</v>
      </c>
      <c r="B178" s="140"/>
      <c r="C178" s="140"/>
      <c r="D178" s="140"/>
      <c r="E178" s="140"/>
      <c r="F178" s="140"/>
      <c r="G178" s="140"/>
      <c r="H178" s="140"/>
      <c r="I178" s="140"/>
    </row>
    <row r="179" spans="1:11" ht="15" customHeight="1" x14ac:dyDescent="0.3">
      <c r="A179" s="16">
        <v>1</v>
      </c>
      <c r="B179" s="141" t="s">
        <v>158</v>
      </c>
      <c r="C179" s="141"/>
      <c r="D179" s="141"/>
      <c r="E179" s="141"/>
      <c r="F179" s="141"/>
      <c r="G179" s="141"/>
      <c r="H179" s="22">
        <f>I179/$G$196</f>
        <v>0.14353007615158342</v>
      </c>
      <c r="I179" s="23">
        <f>I127</f>
        <v>921.5229863504228</v>
      </c>
    </row>
    <row r="180" spans="1:11" ht="15" customHeight="1" x14ac:dyDescent="0.3">
      <c r="A180" s="16">
        <v>2</v>
      </c>
      <c r="B180" s="141" t="s">
        <v>159</v>
      </c>
      <c r="C180" s="141"/>
      <c r="D180" s="141"/>
      <c r="E180" s="141"/>
      <c r="F180" s="141"/>
      <c r="G180" s="141"/>
      <c r="H180" s="22">
        <f>I180/$G$196</f>
        <v>0</v>
      </c>
      <c r="I180" s="23">
        <f>I137</f>
        <v>0</v>
      </c>
    </row>
    <row r="181" spans="1:11" ht="15" customHeight="1" x14ac:dyDescent="0.3">
      <c r="A181" s="16">
        <v>3</v>
      </c>
      <c r="B181" s="141" t="s">
        <v>160</v>
      </c>
      <c r="C181" s="141"/>
      <c r="D181" s="141"/>
      <c r="E181" s="141"/>
      <c r="F181" s="141"/>
      <c r="G181" s="141"/>
      <c r="H181" s="22">
        <f>I181/$G$196</f>
        <v>0</v>
      </c>
      <c r="I181" s="23">
        <f>I141</f>
        <v>0</v>
      </c>
    </row>
    <row r="182" spans="1:11" ht="15" customHeight="1" x14ac:dyDescent="0.3">
      <c r="A182" s="142" t="s">
        <v>161</v>
      </c>
      <c r="B182" s="142"/>
      <c r="C182" s="142"/>
      <c r="D182" s="142"/>
      <c r="E182" s="142"/>
      <c r="F182" s="142"/>
      <c r="G182" s="142"/>
      <c r="H182" s="46">
        <f>H179+H180+H181</f>
        <v>0.14353007615158342</v>
      </c>
      <c r="I182" s="47">
        <f>I179+I180+I181</f>
        <v>921.5229863504228</v>
      </c>
    </row>
    <row r="183" spans="1:11" ht="4.5" customHeight="1" x14ac:dyDescent="0.3"/>
    <row r="184" spans="1:11" ht="11.25" customHeight="1" x14ac:dyDescent="0.3">
      <c r="A184" s="140" t="s">
        <v>124</v>
      </c>
      <c r="B184" s="140"/>
      <c r="C184" s="140"/>
      <c r="D184" s="140"/>
      <c r="E184" s="140"/>
      <c r="F184" s="140"/>
      <c r="G184" s="140"/>
      <c r="H184" s="140"/>
      <c r="I184" s="140"/>
    </row>
    <row r="185" spans="1:11" ht="15" customHeight="1" x14ac:dyDescent="0.3">
      <c r="A185" s="16">
        <v>1</v>
      </c>
      <c r="B185" s="141" t="s">
        <v>162</v>
      </c>
      <c r="C185" s="141"/>
      <c r="D185" s="141"/>
      <c r="E185" s="141"/>
      <c r="F185" s="141"/>
      <c r="G185" s="141"/>
      <c r="H185" s="22">
        <f>I185/$G$196</f>
        <v>0.11749999999999999</v>
      </c>
      <c r="I185" s="23">
        <f>I156</f>
        <v>754.39903467911688</v>
      </c>
    </row>
    <row r="186" spans="1:11" ht="15" customHeight="1" x14ac:dyDescent="0.3">
      <c r="A186" s="142" t="s">
        <v>163</v>
      </c>
      <c r="B186" s="142"/>
      <c r="C186" s="142"/>
      <c r="D186" s="142"/>
      <c r="E186" s="142"/>
      <c r="F186" s="142"/>
      <c r="G186" s="142"/>
      <c r="H186" s="46">
        <f>H185</f>
        <v>0.11749999999999999</v>
      </c>
      <c r="I186" s="47">
        <f>I156</f>
        <v>754.39903467911688</v>
      </c>
      <c r="K186" s="40"/>
    </row>
    <row r="187" spans="1:11" ht="4.5" customHeight="1" x14ac:dyDescent="0.3"/>
    <row r="188" spans="1:11" ht="11.25" customHeight="1" x14ac:dyDescent="0.3">
      <c r="A188" s="143" t="s">
        <v>184</v>
      </c>
      <c r="B188" s="143"/>
      <c r="C188" s="143"/>
      <c r="D188" s="143"/>
      <c r="E188" s="143"/>
      <c r="F188" s="143"/>
      <c r="G188" s="143"/>
      <c r="H188" s="143"/>
      <c r="I188" s="143"/>
    </row>
    <row r="189" spans="1:11" ht="4.95" customHeight="1" x14ac:dyDescent="0.3">
      <c r="A189" s="203"/>
      <c r="B189" s="203"/>
      <c r="C189" s="203"/>
      <c r="D189" s="203"/>
      <c r="E189" s="203"/>
      <c r="F189" s="203"/>
      <c r="G189" s="203"/>
      <c r="H189" s="203"/>
      <c r="I189" s="203"/>
    </row>
    <row r="190" spans="1:11" ht="22.5" customHeight="1" x14ac:dyDescent="0.3">
      <c r="A190" s="197" t="s">
        <v>200</v>
      </c>
      <c r="B190" s="198"/>
      <c r="C190" s="198"/>
      <c r="D190" s="198"/>
      <c r="E190" s="198"/>
      <c r="F190" s="198"/>
      <c r="G190" s="198"/>
      <c r="H190" s="199"/>
      <c r="I190" s="95">
        <f>I123*H196</f>
        <v>921.5229863504228</v>
      </c>
    </row>
    <row r="191" spans="1:11" ht="4.5" customHeight="1" x14ac:dyDescent="0.3">
      <c r="A191" s="94"/>
      <c r="B191" s="94"/>
      <c r="C191" s="94"/>
      <c r="D191" s="94"/>
      <c r="E191" s="94"/>
      <c r="F191" s="94"/>
      <c r="G191" s="105"/>
      <c r="H191" s="105"/>
      <c r="I191" s="105"/>
    </row>
    <row r="192" spans="1:11" ht="40.5" customHeight="1" x14ac:dyDescent="0.3">
      <c r="A192" s="143" t="s">
        <v>182</v>
      </c>
      <c r="B192" s="143"/>
      <c r="C192" s="143"/>
      <c r="D192" s="143"/>
      <c r="E192" s="143"/>
      <c r="F192" s="197"/>
      <c r="G192" s="200" t="s">
        <v>186</v>
      </c>
      <c r="H192" s="201"/>
      <c r="I192" s="202"/>
    </row>
    <row r="193" spans="1:9" ht="11.25" customHeight="1" x14ac:dyDescent="0.3">
      <c r="A193" s="143"/>
      <c r="B193" s="143"/>
      <c r="C193" s="143"/>
      <c r="D193" s="143"/>
      <c r="E193" s="143"/>
      <c r="F193" s="143"/>
      <c r="G193" s="106"/>
      <c r="H193" s="107"/>
      <c r="I193" s="108">
        <f>((H70+H76+H77+H82+H83+H84)+((H70+H76+H77+H82+H83+H84)*H66))*I46*H196</f>
        <v>865.32178551455138</v>
      </c>
    </row>
    <row r="194" spans="1:9" ht="4.95" customHeight="1" x14ac:dyDescent="0.3">
      <c r="A194" s="203"/>
      <c r="B194" s="203"/>
      <c r="C194" s="203"/>
      <c r="D194" s="203"/>
      <c r="E194" s="203"/>
      <c r="F194" s="203"/>
      <c r="G194" s="203"/>
      <c r="H194" s="203"/>
      <c r="I194" s="203"/>
    </row>
    <row r="195" spans="1:9" ht="35.4" customHeight="1" x14ac:dyDescent="0.3">
      <c r="A195" s="204" t="s">
        <v>183</v>
      </c>
      <c r="B195" s="205"/>
      <c r="C195" s="205"/>
      <c r="D195" s="205"/>
      <c r="E195" s="205"/>
      <c r="F195" s="206"/>
      <c r="G195" s="81" t="s">
        <v>164</v>
      </c>
      <c r="H195" s="81" t="s">
        <v>165</v>
      </c>
      <c r="I195" s="81" t="s">
        <v>166</v>
      </c>
    </row>
    <row r="196" spans="1:9" ht="14.4" customHeight="1" x14ac:dyDescent="0.3">
      <c r="A196" s="207"/>
      <c r="B196" s="208"/>
      <c r="C196" s="208"/>
      <c r="D196" s="208"/>
      <c r="E196" s="208"/>
      <c r="F196" s="209"/>
      <c r="G196" s="89">
        <f>I176+I182+I186</f>
        <v>6420.4173164180165</v>
      </c>
      <c r="H196" s="80">
        <f>IF(D6="12x36",2,1)</f>
        <v>1</v>
      </c>
      <c r="I196" s="90">
        <f>G196*H196</f>
        <v>6420.4173164180165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57:I157"/>
    <mergeCell ref="B158:I158"/>
    <mergeCell ref="A159:I159"/>
    <mergeCell ref="A160:B160"/>
    <mergeCell ref="D160:E160"/>
    <mergeCell ref="H160:I160"/>
    <mergeCell ref="B151:G151"/>
    <mergeCell ref="B152:G152"/>
    <mergeCell ref="B153:G153"/>
    <mergeCell ref="B154:G154"/>
    <mergeCell ref="B155:G155"/>
    <mergeCell ref="A156:G156"/>
    <mergeCell ref="A143:E143"/>
    <mergeCell ref="A144:B144"/>
    <mergeCell ref="A145:B145"/>
    <mergeCell ref="A147:G147"/>
    <mergeCell ref="A149:I149"/>
    <mergeCell ref="B150:G150"/>
    <mergeCell ref="B135:G135"/>
    <mergeCell ref="B136:G136"/>
    <mergeCell ref="A137:G137"/>
    <mergeCell ref="B139:G139"/>
    <mergeCell ref="B140:G140"/>
    <mergeCell ref="A141:G141"/>
    <mergeCell ref="B128:I128"/>
    <mergeCell ref="A130:E130"/>
    <mergeCell ref="A131:B131"/>
    <mergeCell ref="A132:B132"/>
    <mergeCell ref="B133:I133"/>
    <mergeCell ref="B134:G134"/>
    <mergeCell ref="B122:G122"/>
    <mergeCell ref="B123:G123"/>
    <mergeCell ref="B124:G124"/>
    <mergeCell ref="B125:G125"/>
    <mergeCell ref="B126:G126"/>
    <mergeCell ref="A127:G127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ageMargins left="0.51181102362204722" right="0.51181102362204722" top="0.78740157480314965" bottom="0.78740157480314965" header="0.31496062992125984" footer="0.31496062992125984"/>
  <pageSetup paperSize="9" scale="9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196"/>
  <sheetViews>
    <sheetView view="pageBreakPreview" topLeftCell="A19" zoomScale="140" zoomScaleSheetLayoutView="140" workbookViewId="0">
      <selection activeCell="I141" sqref="I141"/>
    </sheetView>
  </sheetViews>
  <sheetFormatPr defaultColWidth="9.33203125" defaultRowHeight="10.199999999999999" x14ac:dyDescent="0.3"/>
  <cols>
    <col min="1" max="1" width="2.6640625" style="1" customWidth="1"/>
    <col min="2" max="2" width="11.44140625" style="1" customWidth="1"/>
    <col min="3" max="3" width="12.33203125" style="1" customWidth="1"/>
    <col min="4" max="4" width="12.6640625" style="1" customWidth="1"/>
    <col min="5" max="5" width="12.33203125" style="1" customWidth="1"/>
    <col min="6" max="6" width="11.5546875" style="1" customWidth="1"/>
    <col min="7" max="7" width="11.44140625" style="1" customWidth="1"/>
    <col min="8" max="8" width="9.44140625" style="1" customWidth="1"/>
    <col min="9" max="9" width="11.5546875" style="1" customWidth="1"/>
    <col min="10" max="10" width="1" style="2" customWidth="1"/>
    <col min="11" max="11" width="10" style="1" hidden="1" customWidth="1"/>
    <col min="12" max="12" width="9.33203125" style="1" hidden="1" customWidth="1"/>
    <col min="13" max="15" width="22.44140625" style="1" customWidth="1"/>
    <col min="16" max="16384" width="9.33203125" style="1"/>
  </cols>
  <sheetData>
    <row r="1" spans="1:11" ht="27.75" customHeight="1" x14ac:dyDescent="0.3">
      <c r="A1" s="184" t="s">
        <v>0</v>
      </c>
      <c r="B1" s="184"/>
      <c r="C1" s="184"/>
      <c r="D1" s="184"/>
      <c r="E1" s="184"/>
      <c r="F1" s="184"/>
      <c r="G1" s="184"/>
      <c r="H1" s="184"/>
      <c r="I1" s="184"/>
      <c r="K1" s="4"/>
    </row>
    <row r="2" spans="1:11" ht="22.5" customHeight="1" x14ac:dyDescent="0.3">
      <c r="A2" s="184" t="s">
        <v>1</v>
      </c>
      <c r="B2" s="184"/>
      <c r="C2" s="185" t="s">
        <v>220</v>
      </c>
      <c r="D2" s="185"/>
      <c r="E2" s="186" t="s">
        <v>2</v>
      </c>
      <c r="F2" s="186"/>
      <c r="G2" s="186"/>
      <c r="H2" s="186"/>
      <c r="I2" s="186"/>
    </row>
    <row r="3" spans="1:11" ht="11.25" customHeight="1" x14ac:dyDescent="0.3">
      <c r="A3" s="184" t="s">
        <v>3</v>
      </c>
      <c r="B3" s="184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3"/>
    <row r="5" spans="1:11" ht="18.75" customHeight="1" x14ac:dyDescent="0.3">
      <c r="A5" s="167" t="s">
        <v>5</v>
      </c>
      <c r="B5" s="167"/>
      <c r="C5" s="167"/>
      <c r="D5" s="187" t="s">
        <v>229</v>
      </c>
      <c r="E5" s="187"/>
      <c r="F5" s="187"/>
      <c r="G5" s="188" t="str">
        <f>IF(D6="12x36","Regime de trabalho:","Quantidade de HORAS/MÊS")</f>
        <v>Quantidade de HORAS/MÊS</v>
      </c>
      <c r="H5" s="188"/>
      <c r="I5" s="189">
        <f>IF(D6="12x36",D6,5*D6)</f>
        <v>200</v>
      </c>
    </row>
    <row r="6" spans="1:11" ht="18.75" customHeight="1" x14ac:dyDescent="0.3">
      <c r="A6" s="167" t="str">
        <f>IF(D6="12x36","Regime de trabalho:","Regime de trabalho (horas semanais):")</f>
        <v>Regime de trabalho (horas semanais):</v>
      </c>
      <c r="B6" s="167"/>
      <c r="C6" s="167"/>
      <c r="D6" s="167">
        <v>40</v>
      </c>
      <c r="E6" s="167"/>
      <c r="F6" s="167"/>
      <c r="G6" s="188"/>
      <c r="H6" s="188"/>
      <c r="I6" s="189"/>
    </row>
    <row r="7" spans="1:11" ht="22.5" customHeight="1" x14ac:dyDescent="0.3">
      <c r="A7" s="167" t="s">
        <v>6</v>
      </c>
      <c r="B7" s="167"/>
      <c r="C7" s="167"/>
      <c r="D7" s="141" t="s">
        <v>213</v>
      </c>
      <c r="E7" s="141"/>
      <c r="F7" s="141"/>
      <c r="G7" s="190" t="s">
        <v>7</v>
      </c>
      <c r="H7" s="190"/>
      <c r="I7" s="191">
        <v>0.2</v>
      </c>
    </row>
    <row r="8" spans="1:11" ht="22.5" customHeight="1" x14ac:dyDescent="0.3">
      <c r="A8" s="167" t="s">
        <v>8</v>
      </c>
      <c r="B8" s="167"/>
      <c r="C8" s="167"/>
      <c r="D8" s="141" t="s">
        <v>15</v>
      </c>
      <c r="E8" s="141"/>
      <c r="F8" s="141"/>
      <c r="G8" s="190"/>
      <c r="H8" s="190"/>
      <c r="I8" s="191"/>
    </row>
    <row r="9" spans="1:11" ht="24.75" customHeight="1" x14ac:dyDescent="0.3">
      <c r="A9" s="167" t="s">
        <v>9</v>
      </c>
      <c r="B9" s="167"/>
      <c r="C9" s="167"/>
      <c r="D9" s="167" t="s">
        <v>214</v>
      </c>
      <c r="E9" s="167"/>
      <c r="F9" s="167"/>
      <c r="G9" s="190" t="s">
        <v>10</v>
      </c>
      <c r="H9" s="190"/>
      <c r="I9" s="121" t="s">
        <v>185</v>
      </c>
    </row>
    <row r="10" spans="1:11" ht="32.25" customHeight="1" x14ac:dyDescent="0.3">
      <c r="A10" s="196" t="s">
        <v>178</v>
      </c>
      <c r="B10" s="196"/>
      <c r="C10" s="196"/>
      <c r="D10" s="196"/>
      <c r="E10" s="196"/>
      <c r="F10" s="196"/>
      <c r="G10" s="8" t="s">
        <v>11</v>
      </c>
      <c r="H10" s="9">
        <v>220</v>
      </c>
      <c r="I10" s="10">
        <v>1765.86</v>
      </c>
    </row>
    <row r="11" spans="1:11" ht="11.25" customHeight="1" x14ac:dyDescent="0.3">
      <c r="A11" s="155" t="s">
        <v>12</v>
      </c>
      <c r="B11" s="155"/>
      <c r="C11" s="155"/>
      <c r="D11" s="155"/>
      <c r="E11" s="155"/>
      <c r="F11" s="155"/>
      <c r="G11" s="9" t="str">
        <f>D9</f>
        <v>Porto Alegre</v>
      </c>
      <c r="H11" s="9" t="s">
        <v>13</v>
      </c>
      <c r="I11" s="12">
        <v>2.5000000000000001E-2</v>
      </c>
    </row>
    <row r="12" spans="1:11" ht="15" customHeight="1" x14ac:dyDescent="0.3">
      <c r="A12" s="155" t="s">
        <v>14</v>
      </c>
      <c r="B12" s="155"/>
      <c r="C12" s="155"/>
      <c r="D12" s="155"/>
      <c r="E12" s="155"/>
      <c r="F12" s="155"/>
      <c r="G12" s="192" t="s">
        <v>15</v>
      </c>
      <c r="H12" s="9" t="s">
        <v>16</v>
      </c>
      <c r="I12" s="10">
        <v>5.3</v>
      </c>
    </row>
    <row r="13" spans="1:11" x14ac:dyDescent="0.3">
      <c r="A13" s="155"/>
      <c r="B13" s="155"/>
      <c r="C13" s="155"/>
      <c r="D13" s="155"/>
      <c r="E13" s="155"/>
      <c r="F13" s="155"/>
      <c r="G13" s="192"/>
      <c r="H13" s="9" t="s">
        <v>17</v>
      </c>
      <c r="I13" s="13">
        <v>22</v>
      </c>
    </row>
    <row r="14" spans="1:11" x14ac:dyDescent="0.3">
      <c r="A14" s="155"/>
      <c r="B14" s="155"/>
      <c r="C14" s="155"/>
      <c r="D14" s="155"/>
      <c r="E14" s="155"/>
      <c r="F14" s="155"/>
      <c r="G14" s="192"/>
      <c r="H14" s="9" t="s">
        <v>18</v>
      </c>
      <c r="I14" s="121">
        <v>0.06</v>
      </c>
    </row>
    <row r="15" spans="1:11" ht="11.25" customHeight="1" x14ac:dyDescent="0.3">
      <c r="A15" s="155" t="s">
        <v>177</v>
      </c>
      <c r="B15" s="155"/>
      <c r="C15" s="155"/>
      <c r="D15" s="155"/>
      <c r="E15" s="155"/>
      <c r="F15" s="155"/>
      <c r="G15" s="192" t="s">
        <v>15</v>
      </c>
      <c r="H15" s="9" t="s">
        <v>16</v>
      </c>
      <c r="I15" s="10">
        <v>27.15</v>
      </c>
    </row>
    <row r="16" spans="1:11" ht="11.25" customHeight="1" x14ac:dyDescent="0.3">
      <c r="A16" s="155"/>
      <c r="B16" s="155"/>
      <c r="C16" s="155"/>
      <c r="D16" s="155"/>
      <c r="E16" s="155"/>
      <c r="F16" s="155"/>
      <c r="G16" s="192"/>
      <c r="H16" s="9" t="s">
        <v>17</v>
      </c>
      <c r="I16" s="13">
        <v>22</v>
      </c>
    </row>
    <row r="17" spans="1:9" x14ac:dyDescent="0.3">
      <c r="A17" s="155"/>
      <c r="B17" s="155"/>
      <c r="C17" s="155"/>
      <c r="D17" s="155"/>
      <c r="E17" s="155"/>
      <c r="F17" s="155"/>
      <c r="G17" s="192"/>
      <c r="H17" s="9" t="s">
        <v>18</v>
      </c>
      <c r="I17" s="121">
        <v>0.19</v>
      </c>
    </row>
    <row r="18" spans="1:9" ht="11.25" customHeight="1" x14ac:dyDescent="0.3">
      <c r="A18" s="155" t="s">
        <v>20</v>
      </c>
      <c r="B18" s="155"/>
      <c r="C18" s="155"/>
      <c r="D18" s="155"/>
      <c r="E18" s="155"/>
      <c r="F18" s="155"/>
      <c r="G18" s="192" t="s">
        <v>15</v>
      </c>
      <c r="H18" s="9" t="s">
        <v>16</v>
      </c>
      <c r="I18" s="10">
        <v>0</v>
      </c>
    </row>
    <row r="19" spans="1:9" x14ac:dyDescent="0.3">
      <c r="A19" s="155"/>
      <c r="B19" s="155"/>
      <c r="C19" s="155"/>
      <c r="D19" s="155"/>
      <c r="E19" s="155"/>
      <c r="F19" s="155"/>
      <c r="G19" s="192"/>
      <c r="H19" s="9" t="s">
        <v>17</v>
      </c>
      <c r="I19" s="13">
        <v>0</v>
      </c>
    </row>
    <row r="20" spans="1:9" x14ac:dyDescent="0.3">
      <c r="A20" s="193"/>
      <c r="B20" s="193"/>
      <c r="C20" s="193"/>
      <c r="D20" s="193"/>
      <c r="E20" s="193"/>
      <c r="F20" s="193"/>
      <c r="G20" s="192"/>
      <c r="H20" s="9" t="s">
        <v>18</v>
      </c>
      <c r="I20" s="121">
        <v>0</v>
      </c>
    </row>
    <row r="21" spans="1:9" ht="14.25" customHeight="1" x14ac:dyDescent="0.3">
      <c r="A21" s="154" t="s">
        <v>207</v>
      </c>
      <c r="B21" s="154"/>
      <c r="C21" s="154"/>
      <c r="D21" s="154"/>
      <c r="E21" s="154"/>
      <c r="F21" s="154"/>
      <c r="G21" s="9" t="s">
        <v>15</v>
      </c>
      <c r="H21" s="14" t="s">
        <v>21</v>
      </c>
      <c r="I21" s="116">
        <v>80</v>
      </c>
    </row>
    <row r="22" spans="1:9" ht="14.25" customHeight="1" x14ac:dyDescent="0.3">
      <c r="A22" s="154" t="s">
        <v>206</v>
      </c>
      <c r="B22" s="154"/>
      <c r="C22" s="154"/>
      <c r="D22" s="154"/>
      <c r="E22" s="154"/>
      <c r="F22" s="154"/>
      <c r="G22" s="9" t="s">
        <v>15</v>
      </c>
      <c r="H22" s="14" t="s">
        <v>21</v>
      </c>
      <c r="I22" s="116">
        <v>25.52</v>
      </c>
    </row>
    <row r="23" spans="1:9" ht="14.25" customHeight="1" x14ac:dyDescent="0.3">
      <c r="A23" s="155" t="s">
        <v>179</v>
      </c>
      <c r="B23" s="194"/>
      <c r="C23" s="194"/>
      <c r="D23" s="194"/>
      <c r="E23" s="194"/>
      <c r="F23" s="195"/>
      <c r="G23" s="115" t="s">
        <v>15</v>
      </c>
      <c r="H23" s="14" t="s">
        <v>21</v>
      </c>
      <c r="I23" s="15" t="s">
        <v>185</v>
      </c>
    </row>
    <row r="24" spans="1:9" ht="22.5" customHeight="1" x14ac:dyDescent="0.3">
      <c r="A24" s="172" t="s">
        <v>22</v>
      </c>
      <c r="B24" s="172"/>
      <c r="C24" s="172"/>
      <c r="D24" s="172"/>
      <c r="E24" s="172"/>
      <c r="F24" s="172"/>
      <c r="G24" s="14"/>
      <c r="H24" s="14" t="s">
        <v>23</v>
      </c>
      <c r="I24" s="17" t="s">
        <v>185</v>
      </c>
    </row>
    <row r="25" spans="1:9" ht="34.5" customHeight="1" x14ac:dyDescent="0.3">
      <c r="A25" s="154" t="s">
        <v>24</v>
      </c>
      <c r="B25" s="154"/>
      <c r="C25" s="154"/>
      <c r="D25" s="154"/>
      <c r="E25" s="154"/>
      <c r="F25" s="154"/>
      <c r="G25" s="9"/>
      <c r="H25" s="9" t="s">
        <v>25</v>
      </c>
      <c r="I25" s="10">
        <v>1605.33</v>
      </c>
    </row>
    <row r="26" spans="1:9" ht="15" customHeight="1" x14ac:dyDescent="0.3">
      <c r="A26" s="154" t="s">
        <v>26</v>
      </c>
      <c r="B26" s="154"/>
      <c r="C26" s="154"/>
      <c r="D26" s="154"/>
      <c r="E26" s="154"/>
      <c r="F26" s="154"/>
      <c r="G26" s="14"/>
      <c r="H26" s="18" t="s">
        <v>27</v>
      </c>
      <c r="I26" s="19" t="s">
        <v>185</v>
      </c>
    </row>
    <row r="27" spans="1:9" ht="15" customHeight="1" x14ac:dyDescent="0.3">
      <c r="A27" s="154"/>
      <c r="B27" s="154"/>
      <c r="C27" s="154"/>
      <c r="D27" s="154"/>
      <c r="E27" s="154"/>
      <c r="F27" s="154"/>
      <c r="G27" s="14"/>
      <c r="H27" s="20" t="s">
        <v>28</v>
      </c>
      <c r="I27" s="121" t="s">
        <v>185</v>
      </c>
    </row>
    <row r="28" spans="1:9" ht="26.25" customHeight="1" x14ac:dyDescent="0.3">
      <c r="A28" s="154" t="s">
        <v>29</v>
      </c>
      <c r="B28" s="154"/>
      <c r="C28" s="154"/>
      <c r="D28" s="154"/>
      <c r="E28" s="154"/>
      <c r="F28" s="154"/>
      <c r="G28" s="14"/>
      <c r="H28" s="9" t="s">
        <v>27</v>
      </c>
      <c r="I28" s="19" t="s">
        <v>185</v>
      </c>
    </row>
    <row r="29" spans="1:9" ht="35.25" customHeight="1" x14ac:dyDescent="0.3">
      <c r="A29" s="154" t="s">
        <v>30</v>
      </c>
      <c r="B29" s="154"/>
      <c r="C29" s="154"/>
      <c r="D29" s="154"/>
      <c r="E29" s="154"/>
      <c r="F29" s="154"/>
      <c r="G29" s="9"/>
      <c r="H29" s="8" t="s">
        <v>23</v>
      </c>
      <c r="I29" s="121">
        <v>0.2</v>
      </c>
    </row>
    <row r="30" spans="1:9" ht="1.2" customHeight="1" x14ac:dyDescent="0.3">
      <c r="A30" s="92"/>
      <c r="B30" s="92"/>
      <c r="C30" s="92"/>
      <c r="D30" s="92"/>
      <c r="E30" s="92"/>
      <c r="F30" s="92"/>
      <c r="G30" s="92"/>
      <c r="H30" s="92"/>
      <c r="I30" s="93" t="s">
        <v>185</v>
      </c>
    </row>
    <row r="31" spans="1:9" ht="1.2" customHeight="1" x14ac:dyDescent="0.3">
      <c r="A31" s="210"/>
      <c r="B31" s="210"/>
      <c r="C31" s="210"/>
      <c r="D31" s="210"/>
      <c r="E31" s="210"/>
      <c r="F31" s="210"/>
      <c r="G31" s="210"/>
      <c r="H31" s="210"/>
      <c r="I31" s="210"/>
    </row>
    <row r="32" spans="1:9" ht="1.2" customHeight="1" x14ac:dyDescent="0.3">
      <c r="A32" s="210"/>
      <c r="B32" s="210"/>
      <c r="C32" s="210"/>
      <c r="D32" s="210"/>
      <c r="E32" s="210"/>
      <c r="F32" s="210"/>
      <c r="G32" s="210"/>
      <c r="H32" s="210"/>
      <c r="I32" s="210"/>
    </row>
    <row r="33" spans="1:10" ht="1.2" customHeight="1" x14ac:dyDescent="0.3">
      <c r="A33" s="210"/>
      <c r="B33" s="210"/>
      <c r="C33" s="210"/>
      <c r="D33" s="210"/>
      <c r="E33" s="210"/>
      <c r="F33" s="210"/>
      <c r="G33" s="210"/>
      <c r="H33" s="210"/>
      <c r="I33" s="210"/>
    </row>
    <row r="34" spans="1:10" ht="1.2" customHeight="1" x14ac:dyDescent="0.3">
      <c r="A34" s="210"/>
      <c r="B34" s="210"/>
      <c r="C34" s="210"/>
      <c r="D34" s="210"/>
      <c r="E34" s="210"/>
      <c r="F34" s="210"/>
      <c r="G34" s="210"/>
      <c r="H34" s="210"/>
      <c r="I34" s="210"/>
    </row>
    <row r="35" spans="1:10" ht="1.2" customHeight="1" x14ac:dyDescent="0.3">
      <c r="A35" s="211"/>
      <c r="B35" s="211"/>
      <c r="C35" s="211"/>
      <c r="D35" s="211"/>
      <c r="E35" s="211"/>
      <c r="F35" s="211"/>
      <c r="G35" s="211"/>
      <c r="H35" s="211"/>
      <c r="I35" s="211"/>
    </row>
    <row r="36" spans="1:10" ht="8.25" customHeight="1" x14ac:dyDescent="0.3">
      <c r="A36" s="140" t="s">
        <v>31</v>
      </c>
      <c r="B36" s="140"/>
      <c r="C36" s="140"/>
      <c r="D36" s="140"/>
      <c r="E36" s="140"/>
      <c r="F36" s="140"/>
      <c r="G36" s="140"/>
      <c r="H36" s="140"/>
      <c r="I36" s="140"/>
    </row>
    <row r="37" spans="1:10" ht="33.75" customHeight="1" x14ac:dyDescent="0.3">
      <c r="A37" s="21" t="s">
        <v>32</v>
      </c>
      <c r="B37" s="162" t="s">
        <v>33</v>
      </c>
      <c r="C37" s="162"/>
      <c r="D37" s="162"/>
      <c r="E37" s="162"/>
      <c r="F37" s="162"/>
      <c r="G37" s="162"/>
      <c r="H37" s="21" t="s">
        <v>34</v>
      </c>
      <c r="I37" s="21" t="s">
        <v>35</v>
      </c>
    </row>
    <row r="38" spans="1:10" ht="15" customHeight="1" x14ac:dyDescent="0.3">
      <c r="A38" s="16">
        <v>1</v>
      </c>
      <c r="B38" s="141" t="s">
        <v>36</v>
      </c>
      <c r="C38" s="141"/>
      <c r="D38" s="141"/>
      <c r="E38" s="141"/>
      <c r="F38" s="141"/>
      <c r="G38" s="141"/>
      <c r="H38" s="22">
        <f t="shared" ref="H38:H45" si="0">I38/$I$46</f>
        <v>0.83333309737660477</v>
      </c>
      <c r="I38" s="23">
        <f>IF(D6="12x36",I10,I10/H10*I5)</f>
        <v>1605.3272727272727</v>
      </c>
    </row>
    <row r="39" spans="1:10" ht="15" customHeight="1" x14ac:dyDescent="0.3">
      <c r="A39" s="16">
        <f t="shared" ref="A39:A45" si="1">A38+1</f>
        <v>2</v>
      </c>
      <c r="B39" s="141" t="s">
        <v>37</v>
      </c>
      <c r="C39" s="141"/>
      <c r="D39" s="141"/>
      <c r="E39" s="141"/>
      <c r="F39" s="141"/>
      <c r="G39" s="141"/>
      <c r="H39" s="22">
        <f t="shared" si="0"/>
        <v>0</v>
      </c>
      <c r="I39" s="23">
        <f>IF(I9=30%,I38*I9,0)</f>
        <v>0</v>
      </c>
    </row>
    <row r="40" spans="1:10" ht="15" customHeight="1" x14ac:dyDescent="0.3">
      <c r="A40" s="16">
        <f t="shared" si="1"/>
        <v>3</v>
      </c>
      <c r="B40" s="141" t="s">
        <v>38</v>
      </c>
      <c r="C40" s="141"/>
      <c r="D40" s="141"/>
      <c r="E40" s="141"/>
      <c r="F40" s="141"/>
      <c r="G40" s="141"/>
      <c r="H40" s="22">
        <f t="shared" si="0"/>
        <v>0</v>
      </c>
      <c r="I40" s="23">
        <f>IF(I7=10%,I25*I7,0)</f>
        <v>0</v>
      </c>
    </row>
    <row r="41" spans="1:10" ht="15" customHeight="1" x14ac:dyDescent="0.3">
      <c r="A41" s="16">
        <f t="shared" si="1"/>
        <v>4</v>
      </c>
      <c r="B41" s="141" t="s">
        <v>39</v>
      </c>
      <c r="C41" s="141"/>
      <c r="D41" s="141"/>
      <c r="E41" s="141"/>
      <c r="F41" s="141"/>
      <c r="G41" s="141"/>
      <c r="H41" s="22">
        <f t="shared" si="0"/>
        <v>0.16666690262339523</v>
      </c>
      <c r="I41" s="23">
        <f>IF(I7=20%,I25*I7,0)</f>
        <v>321.06600000000003</v>
      </c>
    </row>
    <row r="42" spans="1:10" ht="15" customHeight="1" x14ac:dyDescent="0.3">
      <c r="A42" s="16">
        <f t="shared" si="1"/>
        <v>5</v>
      </c>
      <c r="B42" s="141" t="s">
        <v>40</v>
      </c>
      <c r="C42" s="141"/>
      <c r="D42" s="141"/>
      <c r="E42" s="141"/>
      <c r="F42" s="141"/>
      <c r="G42" s="141"/>
      <c r="H42" s="22">
        <f t="shared" si="0"/>
        <v>0</v>
      </c>
      <c r="I42" s="23">
        <f>IF(I7=40%,I25*I7,0)</f>
        <v>0</v>
      </c>
    </row>
    <row r="43" spans="1:10" ht="15" customHeight="1" x14ac:dyDescent="0.3">
      <c r="A43" s="16">
        <f t="shared" si="1"/>
        <v>6</v>
      </c>
      <c r="B43" s="141" t="s">
        <v>172</v>
      </c>
      <c r="C43" s="141"/>
      <c r="D43" s="141"/>
      <c r="E43" s="141"/>
      <c r="F43" s="141"/>
      <c r="G43" s="141"/>
      <c r="H43" s="22">
        <f t="shared" si="0"/>
        <v>0</v>
      </c>
      <c r="I43" s="23">
        <f>IF(I24="Não aplicável",0,I38*I24)</f>
        <v>0</v>
      </c>
    </row>
    <row r="44" spans="1:10" ht="15" customHeight="1" x14ac:dyDescent="0.3">
      <c r="A44" s="16">
        <f t="shared" si="1"/>
        <v>7</v>
      </c>
      <c r="B44" s="141" t="s">
        <v>41</v>
      </c>
      <c r="C44" s="141"/>
      <c r="D44" s="141"/>
      <c r="E44" s="141"/>
      <c r="F44" s="141"/>
      <c r="G44" s="141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3">
      <c r="A45" s="16">
        <f t="shared" si="1"/>
        <v>8</v>
      </c>
      <c r="B45" s="141" t="s">
        <v>42</v>
      </c>
      <c r="C45" s="141"/>
      <c r="D45" s="141"/>
      <c r="E45" s="141"/>
      <c r="F45" s="141"/>
      <c r="G45" s="141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3">
      <c r="A46" s="158" t="s">
        <v>43</v>
      </c>
      <c r="B46" s="158"/>
      <c r="C46" s="158"/>
      <c r="D46" s="158"/>
      <c r="E46" s="158"/>
      <c r="F46" s="158"/>
      <c r="G46" s="158"/>
      <c r="H46" s="24">
        <f>SUM(H38:H45)</f>
        <v>1</v>
      </c>
      <c r="I46" s="25">
        <f>SUM(I38:I45)</f>
        <v>1926.3932727272727</v>
      </c>
      <c r="J46" s="26"/>
    </row>
    <row r="47" spans="1:10" s="27" customFormat="1" ht="1.2" customHeight="1" x14ac:dyDescent="0.3">
      <c r="A47" s="180"/>
      <c r="B47" s="180"/>
      <c r="C47" s="180"/>
      <c r="D47" s="180"/>
      <c r="E47" s="180"/>
      <c r="F47" s="180"/>
      <c r="G47" s="180"/>
      <c r="H47" s="180"/>
      <c r="I47" s="180"/>
      <c r="J47" s="26"/>
    </row>
    <row r="48" spans="1:10" s="27" customFormat="1" ht="1.2" customHeight="1" x14ac:dyDescent="0.3">
      <c r="A48" s="181"/>
      <c r="B48" s="181"/>
      <c r="C48" s="181"/>
      <c r="D48" s="181"/>
      <c r="E48" s="181"/>
      <c r="F48" s="181"/>
      <c r="G48" s="181"/>
      <c r="H48" s="181"/>
      <c r="I48" s="181"/>
      <c r="J48" s="26"/>
    </row>
    <row r="49" spans="1:10" s="27" customFormat="1" ht="1.2" customHeight="1" x14ac:dyDescent="0.3">
      <c r="A49" s="181"/>
      <c r="B49" s="181"/>
      <c r="C49" s="181"/>
      <c r="D49" s="181"/>
      <c r="E49" s="181"/>
      <c r="F49" s="181"/>
      <c r="G49" s="181"/>
      <c r="H49" s="181"/>
      <c r="I49" s="181"/>
      <c r="J49" s="26"/>
    </row>
    <row r="50" spans="1:10" s="27" customFormat="1" ht="1.2" customHeight="1" x14ac:dyDescent="0.3">
      <c r="A50" s="181"/>
      <c r="B50" s="181"/>
      <c r="C50" s="181"/>
      <c r="D50" s="181"/>
      <c r="E50" s="181"/>
      <c r="F50" s="181"/>
      <c r="G50" s="181"/>
      <c r="H50" s="181"/>
      <c r="I50" s="181"/>
      <c r="J50" s="26"/>
    </row>
    <row r="51" spans="1:10" s="27" customFormat="1" ht="1.2" customHeight="1" x14ac:dyDescent="0.3">
      <c r="A51" s="181"/>
      <c r="B51" s="181"/>
      <c r="C51" s="181"/>
      <c r="D51" s="181"/>
      <c r="E51" s="181"/>
      <c r="F51" s="181"/>
      <c r="G51" s="181"/>
      <c r="H51" s="181"/>
      <c r="I51" s="181"/>
      <c r="J51" s="26"/>
    </row>
    <row r="52" spans="1:10" s="27" customFormat="1" ht="1.2" customHeight="1" x14ac:dyDescent="0.3">
      <c r="A52" s="181"/>
      <c r="B52" s="181"/>
      <c r="C52" s="181"/>
      <c r="D52" s="181"/>
      <c r="E52" s="181"/>
      <c r="F52" s="181"/>
      <c r="G52" s="181"/>
      <c r="H52" s="181"/>
      <c r="I52" s="181"/>
      <c r="J52" s="26"/>
    </row>
    <row r="53" spans="1:10" s="27" customFormat="1" ht="1.2" customHeight="1" x14ac:dyDescent="0.3">
      <c r="A53" s="181"/>
      <c r="B53" s="181"/>
      <c r="C53" s="181"/>
      <c r="D53" s="181"/>
      <c r="E53" s="181"/>
      <c r="F53" s="181"/>
      <c r="G53" s="181"/>
      <c r="H53" s="181"/>
      <c r="I53" s="181"/>
      <c r="J53" s="26"/>
    </row>
    <row r="54" spans="1:10" s="27" customFormat="1" ht="1.2" customHeight="1" x14ac:dyDescent="0.3">
      <c r="A54" s="181"/>
      <c r="B54" s="181"/>
      <c r="C54" s="181"/>
      <c r="D54" s="181"/>
      <c r="E54" s="181"/>
      <c r="F54" s="181"/>
      <c r="G54" s="181"/>
      <c r="H54" s="181"/>
      <c r="I54" s="181"/>
      <c r="J54" s="26"/>
    </row>
    <row r="55" spans="1:10" s="27" customFormat="1" ht="1.2" customHeight="1" x14ac:dyDescent="0.3">
      <c r="A55" s="181"/>
      <c r="B55" s="181"/>
      <c r="C55" s="181"/>
      <c r="D55" s="181"/>
      <c r="E55" s="181"/>
      <c r="F55" s="181"/>
      <c r="G55" s="181"/>
      <c r="H55" s="181"/>
      <c r="I55" s="181"/>
      <c r="J55" s="26"/>
    </row>
    <row r="56" spans="1:10" ht="1.2" customHeight="1" x14ac:dyDescent="0.3">
      <c r="A56" s="182"/>
      <c r="B56" s="182"/>
      <c r="C56" s="182"/>
      <c r="D56" s="182"/>
      <c r="E56" s="182"/>
      <c r="F56" s="182"/>
      <c r="G56" s="182"/>
      <c r="H56" s="182"/>
      <c r="I56" s="182"/>
    </row>
    <row r="57" spans="1:10" ht="33.75" customHeight="1" x14ac:dyDescent="0.3">
      <c r="A57" s="21" t="s">
        <v>44</v>
      </c>
      <c r="B57" s="162" t="s">
        <v>45</v>
      </c>
      <c r="C57" s="162"/>
      <c r="D57" s="162"/>
      <c r="E57" s="162"/>
      <c r="F57" s="162"/>
      <c r="G57" s="162"/>
      <c r="H57" s="21" t="s">
        <v>34</v>
      </c>
      <c r="I57" s="21" t="s">
        <v>35</v>
      </c>
    </row>
    <row r="58" spans="1:10" ht="15" customHeight="1" x14ac:dyDescent="0.3">
      <c r="A58" s="16">
        <v>1</v>
      </c>
      <c r="B58" s="141" t="s">
        <v>46</v>
      </c>
      <c r="C58" s="141"/>
      <c r="D58" s="141"/>
      <c r="E58" s="141"/>
      <c r="F58" s="141"/>
      <c r="G58" s="141"/>
      <c r="H58" s="22">
        <v>0.2</v>
      </c>
      <c r="I58" s="23">
        <f t="shared" ref="I58:I65" si="2">$I$46*H58</f>
        <v>385.27865454545457</v>
      </c>
    </row>
    <row r="59" spans="1:10" ht="15" customHeight="1" x14ac:dyDescent="0.3">
      <c r="A59" s="16">
        <v>2</v>
      </c>
      <c r="B59" s="141" t="s">
        <v>47</v>
      </c>
      <c r="C59" s="141"/>
      <c r="D59" s="141"/>
      <c r="E59" s="141"/>
      <c r="F59" s="141"/>
      <c r="G59" s="141"/>
      <c r="H59" s="22">
        <v>1.4999999999999999E-2</v>
      </c>
      <c r="I59" s="23">
        <f t="shared" si="2"/>
        <v>28.89589909090909</v>
      </c>
    </row>
    <row r="60" spans="1:10" ht="15" customHeight="1" x14ac:dyDescent="0.3">
      <c r="A60" s="16">
        <v>3</v>
      </c>
      <c r="B60" s="141" t="s">
        <v>48</v>
      </c>
      <c r="C60" s="141"/>
      <c r="D60" s="141"/>
      <c r="E60" s="141"/>
      <c r="F60" s="141"/>
      <c r="G60" s="141"/>
      <c r="H60" s="22">
        <v>0.01</v>
      </c>
      <c r="I60" s="23">
        <f t="shared" si="2"/>
        <v>19.263932727272728</v>
      </c>
    </row>
    <row r="61" spans="1:10" ht="15" customHeight="1" x14ac:dyDescent="0.3">
      <c r="A61" s="16">
        <v>4</v>
      </c>
      <c r="B61" s="141" t="s">
        <v>49</v>
      </c>
      <c r="C61" s="141"/>
      <c r="D61" s="141"/>
      <c r="E61" s="141"/>
      <c r="F61" s="141"/>
      <c r="G61" s="141"/>
      <c r="H61" s="22">
        <v>2E-3</v>
      </c>
      <c r="I61" s="23">
        <f t="shared" si="2"/>
        <v>3.8527865454545456</v>
      </c>
    </row>
    <row r="62" spans="1:10" ht="15" customHeight="1" x14ac:dyDescent="0.3">
      <c r="A62" s="16">
        <v>5</v>
      </c>
      <c r="B62" s="141" t="s">
        <v>50</v>
      </c>
      <c r="C62" s="141"/>
      <c r="D62" s="141"/>
      <c r="E62" s="141"/>
      <c r="F62" s="141"/>
      <c r="G62" s="141"/>
      <c r="H62" s="22">
        <v>2.5000000000000001E-2</v>
      </c>
      <c r="I62" s="23">
        <f t="shared" si="2"/>
        <v>48.159831818181821</v>
      </c>
    </row>
    <row r="63" spans="1:10" ht="15" customHeight="1" x14ac:dyDescent="0.3">
      <c r="A63" s="16">
        <v>6</v>
      </c>
      <c r="B63" s="141" t="s">
        <v>51</v>
      </c>
      <c r="C63" s="141"/>
      <c r="D63" s="141"/>
      <c r="E63" s="141"/>
      <c r="F63" s="141"/>
      <c r="G63" s="141"/>
      <c r="H63" s="22">
        <v>0.08</v>
      </c>
      <c r="I63" s="23">
        <f t="shared" si="2"/>
        <v>154.11146181818182</v>
      </c>
    </row>
    <row r="64" spans="1:10" ht="15" customHeight="1" x14ac:dyDescent="0.3">
      <c r="A64" s="16">
        <v>7</v>
      </c>
      <c r="B64" s="141" t="s">
        <v>52</v>
      </c>
      <c r="C64" s="141"/>
      <c r="D64" s="141"/>
      <c r="E64" s="141"/>
      <c r="F64" s="141"/>
      <c r="G64" s="141"/>
      <c r="H64" s="22">
        <v>0.03</v>
      </c>
      <c r="I64" s="23">
        <f t="shared" si="2"/>
        <v>57.79179818181818</v>
      </c>
    </row>
    <row r="65" spans="1:10" ht="15" customHeight="1" x14ac:dyDescent="0.3">
      <c r="A65" s="16">
        <v>8</v>
      </c>
      <c r="B65" s="141" t="s">
        <v>53</v>
      </c>
      <c r="C65" s="141"/>
      <c r="D65" s="141"/>
      <c r="E65" s="141"/>
      <c r="F65" s="141"/>
      <c r="G65" s="141"/>
      <c r="H65" s="22">
        <v>6.0000000000000001E-3</v>
      </c>
      <c r="I65" s="23">
        <f t="shared" si="2"/>
        <v>11.558359636363637</v>
      </c>
    </row>
    <row r="66" spans="1:10" s="27" customFormat="1" ht="15" customHeight="1" x14ac:dyDescent="0.3">
      <c r="A66" s="158" t="s">
        <v>54</v>
      </c>
      <c r="B66" s="158"/>
      <c r="C66" s="158"/>
      <c r="D66" s="158"/>
      <c r="E66" s="158"/>
      <c r="F66" s="158"/>
      <c r="G66" s="158"/>
      <c r="H66" s="24">
        <f>SUM(H58:H65)</f>
        <v>0.3680000000000001</v>
      </c>
      <c r="I66" s="25">
        <f>SUM(I58:I65)</f>
        <v>708.91272436363647</v>
      </c>
      <c r="J66" s="26"/>
    </row>
    <row r="67" spans="1:10" ht="15" customHeight="1" x14ac:dyDescent="0.3">
      <c r="A67" s="173" t="s">
        <v>55</v>
      </c>
      <c r="B67" s="173"/>
      <c r="C67" s="173"/>
      <c r="D67" s="173"/>
      <c r="E67" s="173"/>
      <c r="F67" s="173"/>
      <c r="G67" s="173"/>
      <c r="H67" s="173"/>
      <c r="I67" s="173"/>
    </row>
    <row r="68" spans="1:10" ht="30.75" customHeight="1" x14ac:dyDescent="0.3">
      <c r="A68" s="183" t="s">
        <v>56</v>
      </c>
      <c r="B68" s="183"/>
      <c r="C68" s="183"/>
      <c r="D68" s="183"/>
      <c r="E68" s="183"/>
      <c r="F68" s="183"/>
      <c r="G68" s="183"/>
      <c r="H68" s="183"/>
      <c r="I68" s="183"/>
    </row>
    <row r="69" spans="1:10" ht="33.75" customHeight="1" x14ac:dyDescent="0.3">
      <c r="A69" s="21" t="s">
        <v>57</v>
      </c>
      <c r="B69" s="162" t="s">
        <v>58</v>
      </c>
      <c r="C69" s="162"/>
      <c r="D69" s="162"/>
      <c r="E69" s="162"/>
      <c r="F69" s="162"/>
      <c r="G69" s="162"/>
      <c r="H69" s="21" t="s">
        <v>34</v>
      </c>
      <c r="I69" s="21" t="s">
        <v>35</v>
      </c>
    </row>
    <row r="70" spans="1:10" ht="15" customHeight="1" x14ac:dyDescent="0.3">
      <c r="A70" s="16">
        <v>1</v>
      </c>
      <c r="B70" s="141" t="s">
        <v>59</v>
      </c>
      <c r="C70" s="141"/>
      <c r="D70" s="141"/>
      <c r="E70" s="141"/>
      <c r="F70" s="141"/>
      <c r="G70" s="141"/>
      <c r="H70" s="22">
        <v>0.119314</v>
      </c>
      <c r="I70" s="23">
        <f t="shared" ref="I70:I77" si="3">$I$46*H70</f>
        <v>229.84568694218183</v>
      </c>
    </row>
    <row r="71" spans="1:10" ht="15" customHeight="1" x14ac:dyDescent="0.3">
      <c r="A71" s="16">
        <v>2</v>
      </c>
      <c r="B71" s="141" t="s">
        <v>60</v>
      </c>
      <c r="C71" s="141"/>
      <c r="D71" s="141"/>
      <c r="E71" s="141"/>
      <c r="F71" s="141"/>
      <c r="G71" s="141"/>
      <c r="H71" s="22">
        <v>2.0479000000000001E-2</v>
      </c>
      <c r="I71" s="23">
        <f t="shared" si="3"/>
        <v>39.450607832181817</v>
      </c>
    </row>
    <row r="72" spans="1:10" ht="15" customHeight="1" x14ac:dyDescent="0.3">
      <c r="A72" s="16">
        <v>3</v>
      </c>
      <c r="B72" s="141" t="s">
        <v>191</v>
      </c>
      <c r="C72" s="141"/>
      <c r="D72" s="141"/>
      <c r="E72" s="141"/>
      <c r="F72" s="141"/>
      <c r="G72" s="141"/>
      <c r="H72" s="22">
        <v>1.2123E-2</v>
      </c>
      <c r="I72" s="23">
        <f t="shared" si="3"/>
        <v>23.353665645272727</v>
      </c>
    </row>
    <row r="73" spans="1:10" ht="15" customHeight="1" x14ac:dyDescent="0.3">
      <c r="A73" s="16">
        <v>4</v>
      </c>
      <c r="B73" s="141" t="s">
        <v>61</v>
      </c>
      <c r="C73" s="141"/>
      <c r="D73" s="141"/>
      <c r="E73" s="141"/>
      <c r="F73" s="141"/>
      <c r="G73" s="141"/>
      <c r="H73" s="22">
        <v>1.1436E-2</v>
      </c>
      <c r="I73" s="23">
        <f t="shared" si="3"/>
        <v>22.030233466909092</v>
      </c>
    </row>
    <row r="74" spans="1:10" ht="15" customHeight="1" x14ac:dyDescent="0.3">
      <c r="A74" s="16">
        <v>5</v>
      </c>
      <c r="B74" s="141" t="s">
        <v>62</v>
      </c>
      <c r="C74" s="141"/>
      <c r="D74" s="141"/>
      <c r="E74" s="141"/>
      <c r="F74" s="141"/>
      <c r="G74" s="141"/>
      <c r="H74" s="22">
        <v>1.74E-4</v>
      </c>
      <c r="I74" s="23">
        <f t="shared" si="3"/>
        <v>0.33519242945454547</v>
      </c>
    </row>
    <row r="75" spans="1:10" ht="15" customHeight="1" x14ac:dyDescent="0.3">
      <c r="A75" s="16">
        <v>6</v>
      </c>
      <c r="B75" s="141" t="s">
        <v>63</v>
      </c>
      <c r="C75" s="141"/>
      <c r="D75" s="141"/>
      <c r="E75" s="141"/>
      <c r="F75" s="141"/>
      <c r="G75" s="141"/>
      <c r="H75" s="22">
        <v>4.4200000000000001E-4</v>
      </c>
      <c r="I75" s="23">
        <f t="shared" si="3"/>
        <v>0.85146582654545455</v>
      </c>
    </row>
    <row r="76" spans="1:10" ht="15" customHeight="1" x14ac:dyDescent="0.3">
      <c r="A76" s="16">
        <v>7</v>
      </c>
      <c r="B76" s="141" t="s">
        <v>64</v>
      </c>
      <c r="C76" s="141"/>
      <c r="D76" s="141"/>
      <c r="E76" s="141"/>
      <c r="F76" s="141"/>
      <c r="G76" s="141"/>
      <c r="H76" s="22">
        <v>1.85E-4</v>
      </c>
      <c r="I76" s="23">
        <f t="shared" si="3"/>
        <v>0.35638275545454545</v>
      </c>
    </row>
    <row r="77" spans="1:10" ht="15" customHeight="1" x14ac:dyDescent="0.3">
      <c r="A77" s="16">
        <v>8</v>
      </c>
      <c r="B77" s="141" t="s">
        <v>65</v>
      </c>
      <c r="C77" s="141"/>
      <c r="D77" s="141"/>
      <c r="E77" s="141"/>
      <c r="F77" s="141"/>
      <c r="G77" s="141"/>
      <c r="H77" s="22">
        <v>9.0789999999999996E-2</v>
      </c>
      <c r="I77" s="23">
        <f t="shared" si="3"/>
        <v>174.89724523090908</v>
      </c>
    </row>
    <row r="78" spans="1:10" s="27" customFormat="1" ht="15" customHeight="1" x14ac:dyDescent="0.3">
      <c r="A78" s="158" t="s">
        <v>66</v>
      </c>
      <c r="B78" s="158"/>
      <c r="C78" s="158"/>
      <c r="D78" s="158"/>
      <c r="E78" s="158"/>
      <c r="F78" s="158"/>
      <c r="G78" s="158"/>
      <c r="H78" s="24">
        <f>SUM(H70:H77)</f>
        <v>0.25494299999999998</v>
      </c>
      <c r="I78" s="25">
        <f>SUM(I70:I77)</f>
        <v>491.12048012890909</v>
      </c>
      <c r="J78" s="26"/>
    </row>
    <row r="79" spans="1:10" ht="11.25" customHeight="1" x14ac:dyDescent="0.3">
      <c r="A79" s="28" t="s">
        <v>67</v>
      </c>
      <c r="B79" s="159" t="s">
        <v>68</v>
      </c>
      <c r="C79" s="159"/>
      <c r="D79" s="159"/>
      <c r="E79" s="159"/>
      <c r="F79" s="159"/>
      <c r="G79" s="159"/>
      <c r="H79" s="159"/>
      <c r="I79" s="159"/>
    </row>
    <row r="80" spans="1:10" ht="15" customHeight="1" x14ac:dyDescent="0.3">
      <c r="A80" s="28" t="s">
        <v>69</v>
      </c>
      <c r="B80" s="179" t="s">
        <v>70</v>
      </c>
      <c r="C80" s="179"/>
      <c r="D80" s="179"/>
      <c r="E80" s="179"/>
      <c r="F80" s="179"/>
      <c r="G80" s="179"/>
      <c r="H80" s="179"/>
      <c r="I80" s="179"/>
    </row>
    <row r="81" spans="1:11" ht="33.75" customHeight="1" x14ac:dyDescent="0.3">
      <c r="A81" s="21" t="s">
        <v>71</v>
      </c>
      <c r="B81" s="162" t="s">
        <v>72</v>
      </c>
      <c r="C81" s="162"/>
      <c r="D81" s="162"/>
      <c r="E81" s="162"/>
      <c r="F81" s="162"/>
      <c r="G81" s="162"/>
      <c r="H81" s="21" t="s">
        <v>34</v>
      </c>
      <c r="I81" s="21" t="s">
        <v>35</v>
      </c>
    </row>
    <row r="82" spans="1:11" ht="15" customHeight="1" x14ac:dyDescent="0.3">
      <c r="A82" s="16">
        <v>1</v>
      </c>
      <c r="B82" s="141" t="s">
        <v>73</v>
      </c>
      <c r="C82" s="141"/>
      <c r="D82" s="141"/>
      <c r="E82" s="141"/>
      <c r="F82" s="141"/>
      <c r="G82" s="141"/>
      <c r="H82" s="22">
        <v>4.8321000000000003E-2</v>
      </c>
      <c r="I82" s="23">
        <f>$I$46*H82</f>
        <v>93.085249331454548</v>
      </c>
    </row>
    <row r="83" spans="1:11" ht="15" customHeight="1" x14ac:dyDescent="0.3">
      <c r="A83" s="16">
        <v>2</v>
      </c>
      <c r="B83" s="141" t="s">
        <v>74</v>
      </c>
      <c r="C83" s="141"/>
      <c r="D83" s="141"/>
      <c r="E83" s="141"/>
      <c r="F83" s="141"/>
      <c r="G83" s="141"/>
      <c r="H83" s="22">
        <v>3.5109999999999998E-3</v>
      </c>
      <c r="I83" s="23">
        <f>$I$46*H83</f>
        <v>6.763566780545454</v>
      </c>
    </row>
    <row r="84" spans="1:11" ht="15" customHeight="1" x14ac:dyDescent="0.3">
      <c r="A84" s="16">
        <v>3</v>
      </c>
      <c r="B84" s="141" t="s">
        <v>75</v>
      </c>
      <c r="C84" s="141"/>
      <c r="D84" s="141"/>
      <c r="E84" s="141"/>
      <c r="F84" s="141"/>
      <c r="G84" s="141"/>
      <c r="H84" s="22">
        <v>1.9328000000000001E-2</v>
      </c>
      <c r="I84" s="23">
        <f>$I$46*H84</f>
        <v>37.233329175272729</v>
      </c>
    </row>
    <row r="85" spans="1:11" s="27" customFormat="1" ht="15" customHeight="1" x14ac:dyDescent="0.3">
      <c r="A85" s="158" t="s">
        <v>76</v>
      </c>
      <c r="B85" s="158"/>
      <c r="C85" s="158"/>
      <c r="D85" s="158"/>
      <c r="E85" s="158"/>
      <c r="F85" s="158"/>
      <c r="G85" s="158"/>
      <c r="H85" s="24">
        <f>SUM(H82:H84)</f>
        <v>7.1160000000000001E-2</v>
      </c>
      <c r="I85" s="25">
        <f>SUM(I82:I84)</f>
        <v>137.08214528727274</v>
      </c>
      <c r="J85" s="26"/>
    </row>
    <row r="86" spans="1:11" ht="4.5" customHeight="1" x14ac:dyDescent="0.3"/>
    <row r="87" spans="1:11" ht="33.75" customHeight="1" x14ac:dyDescent="0.3">
      <c r="A87" s="21" t="s">
        <v>77</v>
      </c>
      <c r="B87" s="162" t="s">
        <v>78</v>
      </c>
      <c r="C87" s="162"/>
      <c r="D87" s="162"/>
      <c r="E87" s="162"/>
      <c r="F87" s="162"/>
      <c r="G87" s="162"/>
      <c r="H87" s="21" t="s">
        <v>34</v>
      </c>
      <c r="I87" s="21" t="s">
        <v>35</v>
      </c>
    </row>
    <row r="88" spans="1:11" ht="15" customHeight="1" x14ac:dyDescent="0.3">
      <c r="A88" s="16">
        <v>1</v>
      </c>
      <c r="B88" s="141" t="s">
        <v>79</v>
      </c>
      <c r="C88" s="141"/>
      <c r="D88" s="141"/>
      <c r="E88" s="141"/>
      <c r="F88" s="141"/>
      <c r="G88" s="141"/>
      <c r="H88" s="22">
        <f>(H66*H78)</f>
        <v>9.3819024000000015E-2</v>
      </c>
      <c r="I88" s="23">
        <f>$I$46*H88</f>
        <v>180.73233668743856</v>
      </c>
    </row>
    <row r="89" spans="1:11" s="27" customFormat="1" ht="15" customHeight="1" x14ac:dyDescent="0.3">
      <c r="A89" s="158" t="s">
        <v>80</v>
      </c>
      <c r="B89" s="158"/>
      <c r="C89" s="158"/>
      <c r="D89" s="158"/>
      <c r="E89" s="158"/>
      <c r="F89" s="158"/>
      <c r="G89" s="158"/>
      <c r="H89" s="24">
        <f>SUM(H88:H88)</f>
        <v>9.3819024000000015E-2</v>
      </c>
      <c r="I89" s="25">
        <f>I88</f>
        <v>180.73233668743856</v>
      </c>
      <c r="J89" s="26"/>
      <c r="K89" s="29"/>
    </row>
    <row r="90" spans="1:11" ht="4.5" customHeight="1" x14ac:dyDescent="0.3">
      <c r="J90" s="30"/>
    </row>
    <row r="91" spans="1:11" s="27" customFormat="1" ht="12" customHeight="1" x14ac:dyDescent="0.3">
      <c r="A91" s="178" t="s">
        <v>180</v>
      </c>
      <c r="B91" s="178"/>
      <c r="C91" s="178"/>
      <c r="D91" s="178"/>
      <c r="E91" s="178"/>
      <c r="F91" s="178"/>
      <c r="G91" s="178"/>
      <c r="H91" s="31">
        <f>H66+H78+H85+H89</f>
        <v>0.787922024</v>
      </c>
      <c r="I91" s="32">
        <f>I66+I78+I85+I89</f>
        <v>1517.8476864672568</v>
      </c>
      <c r="J91" s="26"/>
    </row>
    <row r="92" spans="1:11" ht="4.5" customHeight="1" x14ac:dyDescent="0.3"/>
    <row r="93" spans="1:11" ht="33.75" customHeight="1" x14ac:dyDescent="0.3">
      <c r="A93" s="21" t="s">
        <v>81</v>
      </c>
      <c r="B93" s="162" t="s">
        <v>82</v>
      </c>
      <c r="C93" s="162"/>
      <c r="D93" s="162"/>
      <c r="E93" s="162"/>
      <c r="F93" s="162"/>
      <c r="G93" s="162"/>
      <c r="H93" s="21" t="s">
        <v>34</v>
      </c>
      <c r="I93" s="21" t="s">
        <v>35</v>
      </c>
    </row>
    <row r="94" spans="1:11" ht="15" customHeight="1" x14ac:dyDescent="0.3">
      <c r="A94" s="16">
        <v>1</v>
      </c>
      <c r="B94" s="141" t="s">
        <v>19</v>
      </c>
      <c r="C94" s="141"/>
      <c r="D94" s="141"/>
      <c r="E94" s="141"/>
      <c r="F94" s="141"/>
      <c r="G94" s="141"/>
      <c r="H94" s="22">
        <f t="shared" ref="H94:H101" si="4">I94/$I$46</f>
        <v>0.2511496519685445</v>
      </c>
      <c r="I94" s="23">
        <f>I114</f>
        <v>483.81299999999999</v>
      </c>
    </row>
    <row r="95" spans="1:11" ht="15" customHeight="1" x14ac:dyDescent="0.3">
      <c r="A95" s="16">
        <f>A94+1</f>
        <v>2</v>
      </c>
      <c r="B95" s="141" t="s">
        <v>20</v>
      </c>
      <c r="C95" s="141"/>
      <c r="D95" s="141"/>
      <c r="E95" s="141"/>
      <c r="F95" s="141"/>
      <c r="G95" s="141"/>
      <c r="H95" s="22">
        <f t="shared" si="4"/>
        <v>0</v>
      </c>
      <c r="I95" s="23">
        <f>I110</f>
        <v>0</v>
      </c>
    </row>
    <row r="96" spans="1:11" ht="15" customHeight="1" x14ac:dyDescent="0.3">
      <c r="A96" s="16">
        <f t="shared" ref="A96:A98" si="5">A95+1</f>
        <v>3</v>
      </c>
      <c r="B96" s="175" t="s">
        <v>174</v>
      </c>
      <c r="C96" s="176"/>
      <c r="D96" s="176"/>
      <c r="E96" s="176"/>
      <c r="F96" s="176"/>
      <c r="G96" s="177"/>
      <c r="H96" s="22">
        <f t="shared" si="4"/>
        <v>0</v>
      </c>
      <c r="I96" s="23">
        <v>0</v>
      </c>
    </row>
    <row r="97" spans="1:10" ht="15" customHeight="1" x14ac:dyDescent="0.3">
      <c r="A97" s="16">
        <f t="shared" si="5"/>
        <v>4</v>
      </c>
      <c r="B97" s="141" t="s">
        <v>83</v>
      </c>
      <c r="C97" s="141"/>
      <c r="D97" s="141"/>
      <c r="E97" s="141"/>
      <c r="F97" s="141"/>
      <c r="G97" s="141"/>
      <c r="H97" s="22">
        <f t="shared" si="4"/>
        <v>7.1055254175891397E-2</v>
      </c>
      <c r="I97" s="23">
        <f>I106</f>
        <v>136.88036363636363</v>
      </c>
    </row>
    <row r="98" spans="1:10" ht="15" customHeight="1" x14ac:dyDescent="0.3">
      <c r="A98" s="16">
        <f t="shared" si="5"/>
        <v>5</v>
      </c>
      <c r="B98" s="141" t="s">
        <v>84</v>
      </c>
      <c r="C98" s="141"/>
      <c r="D98" s="141"/>
      <c r="E98" s="141"/>
      <c r="F98" s="141"/>
      <c r="G98" s="141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3">
      <c r="A99" s="16">
        <v>6</v>
      </c>
      <c r="B99" s="141" t="s">
        <v>205</v>
      </c>
      <c r="C99" s="141"/>
      <c r="D99" s="141"/>
      <c r="E99" s="141"/>
      <c r="F99" s="141"/>
      <c r="G99" s="141"/>
      <c r="H99" s="22">
        <f>I99/$I$46</f>
        <v>4.1528384225896289E-2</v>
      </c>
      <c r="I99" s="23">
        <f>IF(I21="Não aplicável",0,I21)</f>
        <v>80</v>
      </c>
    </row>
    <row r="100" spans="1:10" ht="15" customHeight="1" x14ac:dyDescent="0.3">
      <c r="A100" s="16">
        <v>7</v>
      </c>
      <c r="B100" s="141" t="s">
        <v>206</v>
      </c>
      <c r="C100" s="141"/>
      <c r="D100" s="141"/>
      <c r="E100" s="141"/>
      <c r="F100" s="141"/>
      <c r="G100" s="141"/>
      <c r="H100" s="22">
        <f>I100/$I$46</f>
        <v>1.3247554568060916E-2</v>
      </c>
      <c r="I100" s="23">
        <f>IF(I22="Não aplicável",0,I22)</f>
        <v>25.52</v>
      </c>
    </row>
    <row r="101" spans="1:10" ht="15" customHeight="1" x14ac:dyDescent="0.3">
      <c r="A101" s="16">
        <v>8</v>
      </c>
      <c r="B101" s="141" t="s">
        <v>85</v>
      </c>
      <c r="C101" s="141"/>
      <c r="D101" s="141"/>
      <c r="E101" s="141"/>
      <c r="F101" s="141"/>
      <c r="G101" s="141"/>
      <c r="H101" s="22">
        <f t="shared" si="4"/>
        <v>0</v>
      </c>
      <c r="I101" s="23">
        <f>IF(I23="Não aplicável",0,I23)</f>
        <v>0</v>
      </c>
    </row>
    <row r="102" spans="1:10" ht="15" customHeight="1" x14ac:dyDescent="0.3">
      <c r="A102" s="158" t="s">
        <v>86</v>
      </c>
      <c r="B102" s="158"/>
      <c r="C102" s="158"/>
      <c r="D102" s="158"/>
      <c r="E102" s="158"/>
      <c r="F102" s="158"/>
      <c r="G102" s="158"/>
      <c r="H102" s="24">
        <f>SUM(H94:H101)</f>
        <v>0.37698084493839307</v>
      </c>
      <c r="I102" s="25">
        <f>SUM(I94:I101)</f>
        <v>726.21336363636362</v>
      </c>
      <c r="J102" s="33"/>
    </row>
    <row r="103" spans="1:10" ht="18" customHeight="1" x14ac:dyDescent="0.3">
      <c r="A103" s="28" t="s">
        <v>87</v>
      </c>
      <c r="B103" s="173" t="s">
        <v>88</v>
      </c>
      <c r="C103" s="173"/>
      <c r="D103" s="173"/>
      <c r="E103" s="173"/>
      <c r="F103" s="173"/>
      <c r="G103" s="173"/>
      <c r="H103" s="34"/>
      <c r="I103" s="35"/>
    </row>
    <row r="104" spans="1:10" ht="15" customHeight="1" x14ac:dyDescent="0.3">
      <c r="A104" s="153" t="s">
        <v>89</v>
      </c>
      <c r="B104" s="153"/>
      <c r="C104" s="153"/>
      <c r="D104" s="153"/>
      <c r="E104" s="153"/>
      <c r="F104" s="153"/>
      <c r="G104" s="153"/>
      <c r="H104" s="153"/>
      <c r="I104" s="153"/>
    </row>
    <row r="105" spans="1:10" ht="24" customHeight="1" x14ac:dyDescent="0.3">
      <c r="A105" s="154" t="s">
        <v>90</v>
      </c>
      <c r="B105" s="154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3">
      <c r="A106" s="174">
        <f>IF(I12="Não aplicável",0,I12)</f>
        <v>5.3</v>
      </c>
      <c r="B106" s="174"/>
      <c r="C106" s="16">
        <f>IF(I13="Não aplicável",0,I13)</f>
        <v>22</v>
      </c>
      <c r="D106" s="16">
        <v>2</v>
      </c>
      <c r="E106" s="36">
        <f>A106*C106*D106</f>
        <v>233.2</v>
      </c>
      <c r="F106" s="36">
        <f>I38</f>
        <v>1605.3272727272727</v>
      </c>
      <c r="G106" s="37">
        <f>IF(I14="Não aplicável",0,I14)</f>
        <v>0.06</v>
      </c>
      <c r="H106" s="36">
        <f>F106*G106</f>
        <v>96.319636363636363</v>
      </c>
      <c r="I106" s="23">
        <f>IF((E106-H106)&gt;0,E106-H106,0)</f>
        <v>136.88036363636363</v>
      </c>
    </row>
    <row r="107" spans="1:10" ht="3.75" customHeight="1" x14ac:dyDescent="0.3">
      <c r="A107" s="38"/>
      <c r="E107" s="33"/>
      <c r="F107" s="33"/>
      <c r="G107" s="39"/>
      <c r="H107" s="33"/>
      <c r="I107" s="40"/>
    </row>
    <row r="108" spans="1:10" ht="15" customHeight="1" x14ac:dyDescent="0.3">
      <c r="A108" s="153" t="s">
        <v>98</v>
      </c>
      <c r="B108" s="153"/>
      <c r="C108" s="153"/>
      <c r="D108" s="153"/>
      <c r="E108" s="153"/>
      <c r="F108" s="153"/>
      <c r="G108" s="153"/>
      <c r="H108" s="153"/>
      <c r="I108" s="153"/>
    </row>
    <row r="109" spans="1:10" ht="23.25" customHeight="1" x14ac:dyDescent="0.3">
      <c r="A109" s="154" t="s">
        <v>90</v>
      </c>
      <c r="B109" s="154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3">
      <c r="A110" s="166">
        <f>IF(I18="Não aplicável",0,I18)</f>
        <v>0</v>
      </c>
      <c r="B110" s="166"/>
      <c r="C110" s="41">
        <f>IF(I19="Não aplicável",0,I19)</f>
        <v>0</v>
      </c>
      <c r="D110" s="16">
        <v>1</v>
      </c>
      <c r="E110" s="36">
        <f>A110*C110*D110</f>
        <v>0</v>
      </c>
      <c r="F110" s="36">
        <f>E110</f>
        <v>0</v>
      </c>
      <c r="G110" s="42">
        <f>IF(I20="Não aplicável",0,I20)</f>
        <v>0</v>
      </c>
      <c r="H110" s="36">
        <f>F110*G110</f>
        <v>0</v>
      </c>
      <c r="I110" s="23">
        <f>E110-H110</f>
        <v>0</v>
      </c>
    </row>
    <row r="111" spans="1:10" ht="4.5" customHeight="1" x14ac:dyDescent="0.3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3">
      <c r="A112" s="168" t="s">
        <v>173</v>
      </c>
      <c r="B112" s="169"/>
      <c r="C112" s="169"/>
      <c r="D112" s="169"/>
      <c r="E112" s="169"/>
      <c r="F112" s="170" t="str">
        <f>A15</f>
        <v xml:space="preserve">Auxílio Alimentação </v>
      </c>
      <c r="G112" s="170"/>
      <c r="H112" s="170"/>
      <c r="I112" s="171"/>
    </row>
    <row r="113" spans="1:12" ht="23.25" customHeight="1" x14ac:dyDescent="0.3">
      <c r="A113" s="172" t="s">
        <v>90</v>
      </c>
      <c r="B113" s="172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3">
      <c r="A114" s="166">
        <f>IF(I15="Não aplicável",0,I15)</f>
        <v>27.15</v>
      </c>
      <c r="B114" s="166"/>
      <c r="C114" s="41">
        <f>IF(I16="Não aplicável",0,I16)</f>
        <v>22</v>
      </c>
      <c r="D114" s="16">
        <v>1</v>
      </c>
      <c r="E114" s="36">
        <f>A114*C114*D114</f>
        <v>597.29999999999995</v>
      </c>
      <c r="F114" s="36">
        <f>E114</f>
        <v>597.29999999999995</v>
      </c>
      <c r="G114" s="42">
        <f>IF(I17="Não aplicável",0,I17)</f>
        <v>0.19</v>
      </c>
      <c r="H114" s="36">
        <f>F114*G114</f>
        <v>113.48699999999999</v>
      </c>
      <c r="I114" s="23">
        <f>E114-H114</f>
        <v>483.81299999999999</v>
      </c>
    </row>
    <row r="115" spans="1:12" ht="4.5" customHeight="1" x14ac:dyDescent="0.3"/>
    <row r="116" spans="1:12" ht="12" customHeight="1" x14ac:dyDescent="0.3">
      <c r="A116" s="142" t="s">
        <v>100</v>
      </c>
      <c r="B116" s="142"/>
      <c r="C116" s="142"/>
      <c r="D116" s="142"/>
      <c r="E116" s="142"/>
      <c r="F116" s="142"/>
      <c r="G116" s="142"/>
      <c r="H116" s="46">
        <f>H46+H91+H102</f>
        <v>2.1649028689383929</v>
      </c>
      <c r="I116" s="47">
        <f>I46+I91+I102</f>
        <v>4170.454322830893</v>
      </c>
      <c r="J116" s="33"/>
      <c r="L116" s="33"/>
    </row>
    <row r="117" spans="1:12" s="52" customFormat="1" ht="4.5" customHeight="1" x14ac:dyDescent="0.3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3">
      <c r="A118" s="140" t="s">
        <v>101</v>
      </c>
      <c r="B118" s="140"/>
      <c r="C118" s="140"/>
      <c r="D118" s="140"/>
      <c r="E118" s="140"/>
      <c r="F118" s="140"/>
      <c r="G118" s="140"/>
      <c r="H118" s="140"/>
      <c r="I118" s="140"/>
    </row>
    <row r="119" spans="1:12" ht="33.75" customHeight="1" x14ac:dyDescent="0.3">
      <c r="A119" s="21" t="s">
        <v>32</v>
      </c>
      <c r="B119" s="162" t="s">
        <v>102</v>
      </c>
      <c r="C119" s="162"/>
      <c r="D119" s="162"/>
      <c r="E119" s="162"/>
      <c r="F119" s="162"/>
      <c r="G119" s="162"/>
      <c r="H119" s="21" t="s">
        <v>34</v>
      </c>
      <c r="I119" s="21" t="s">
        <v>35</v>
      </c>
    </row>
    <row r="120" spans="1:12" ht="15" customHeight="1" x14ac:dyDescent="0.3">
      <c r="A120" s="16">
        <v>1</v>
      </c>
      <c r="B120" s="141" t="s">
        <v>103</v>
      </c>
      <c r="C120" s="141"/>
      <c r="D120" s="141"/>
      <c r="E120" s="141"/>
      <c r="F120" s="141"/>
      <c r="G120" s="141"/>
      <c r="H120" s="22">
        <f t="shared" ref="H120:H126" si="6">I120/$I$132</f>
        <v>0</v>
      </c>
      <c r="I120" s="23">
        <v>0</v>
      </c>
    </row>
    <row r="121" spans="1:12" ht="15" customHeight="1" x14ac:dyDescent="0.3">
      <c r="A121" s="16">
        <v>2</v>
      </c>
      <c r="B121" s="167" t="s">
        <v>104</v>
      </c>
      <c r="C121" s="167"/>
      <c r="D121" s="167"/>
      <c r="E121" s="167"/>
      <c r="F121" s="167"/>
      <c r="G121" s="167"/>
      <c r="H121" s="22">
        <f t="shared" si="6"/>
        <v>0</v>
      </c>
      <c r="I121" s="23">
        <v>0</v>
      </c>
    </row>
    <row r="122" spans="1:12" ht="15" customHeight="1" x14ac:dyDescent="0.3">
      <c r="A122" s="16">
        <v>3</v>
      </c>
      <c r="B122" s="141" t="s">
        <v>105</v>
      </c>
      <c r="C122" s="141"/>
      <c r="D122" s="141"/>
      <c r="E122" s="141"/>
      <c r="F122" s="141"/>
      <c r="G122" s="141"/>
      <c r="H122" s="22">
        <f t="shared" si="6"/>
        <v>0</v>
      </c>
      <c r="I122" s="23">
        <v>0</v>
      </c>
    </row>
    <row r="123" spans="1:12" ht="15" customHeight="1" x14ac:dyDescent="0.3">
      <c r="A123" s="16">
        <v>4</v>
      </c>
      <c r="B123" s="141" t="s">
        <v>187</v>
      </c>
      <c r="C123" s="141"/>
      <c r="D123" s="141"/>
      <c r="E123" s="141"/>
      <c r="F123" s="141"/>
      <c r="G123" s="141"/>
      <c r="H123" s="22">
        <f t="shared" si="6"/>
        <v>0.2</v>
      </c>
      <c r="I123" s="23">
        <f>IF(F130=20%,G130,0)</f>
        <v>806.71479183890597</v>
      </c>
    </row>
    <row r="124" spans="1:12" ht="15" customHeight="1" x14ac:dyDescent="0.3">
      <c r="A124" s="16">
        <v>5</v>
      </c>
      <c r="B124" s="141" t="s">
        <v>189</v>
      </c>
      <c r="C124" s="141"/>
      <c r="D124" s="141"/>
      <c r="E124" s="141"/>
      <c r="F124" s="141"/>
      <c r="G124" s="141"/>
      <c r="H124" s="22">
        <f t="shared" si="6"/>
        <v>0</v>
      </c>
      <c r="I124" s="23">
        <v>0</v>
      </c>
    </row>
    <row r="125" spans="1:12" ht="15" customHeight="1" x14ac:dyDescent="0.3">
      <c r="A125" s="16">
        <v>6</v>
      </c>
      <c r="B125" s="141" t="s">
        <v>188</v>
      </c>
      <c r="C125" s="141"/>
      <c r="D125" s="141"/>
      <c r="E125" s="141"/>
      <c r="F125" s="141"/>
      <c r="G125" s="141"/>
      <c r="H125" s="22">
        <f t="shared" si="6"/>
        <v>0</v>
      </c>
      <c r="I125" s="23">
        <v>0</v>
      </c>
    </row>
    <row r="126" spans="1:12" ht="15" customHeight="1" x14ac:dyDescent="0.3">
      <c r="A126" s="16">
        <v>7</v>
      </c>
      <c r="B126" s="141" t="s">
        <v>106</v>
      </c>
      <c r="C126" s="141"/>
      <c r="D126" s="141"/>
      <c r="E126" s="141"/>
      <c r="F126" s="141"/>
      <c r="G126" s="141"/>
      <c r="H126" s="22">
        <f t="shared" si="6"/>
        <v>0</v>
      </c>
      <c r="I126" s="23">
        <v>0</v>
      </c>
    </row>
    <row r="127" spans="1:12" ht="15" customHeight="1" x14ac:dyDescent="0.3">
      <c r="A127" s="158" t="s">
        <v>107</v>
      </c>
      <c r="B127" s="158"/>
      <c r="C127" s="158"/>
      <c r="D127" s="158"/>
      <c r="E127" s="158"/>
      <c r="F127" s="158"/>
      <c r="G127" s="158"/>
      <c r="H127" s="24">
        <f>H120+H121+H122+H123+H124+H126</f>
        <v>0.2</v>
      </c>
      <c r="I127" s="53">
        <f>SUM(I120:I126)</f>
        <v>806.71479183890597</v>
      </c>
      <c r="J127" s="33"/>
    </row>
    <row r="128" spans="1:12" ht="46.5" customHeight="1" x14ac:dyDescent="0.3">
      <c r="B128" s="159" t="s">
        <v>190</v>
      </c>
      <c r="C128" s="159"/>
      <c r="D128" s="159"/>
      <c r="E128" s="159"/>
      <c r="F128" s="159"/>
      <c r="G128" s="159"/>
      <c r="H128" s="159"/>
      <c r="I128" s="159"/>
    </row>
    <row r="129" spans="1:12" ht="5.25" customHeight="1" x14ac:dyDescent="0.3"/>
    <row r="130" spans="1:12" ht="48.75" customHeight="1" x14ac:dyDescent="0.3">
      <c r="A130" s="164" t="s">
        <v>108</v>
      </c>
      <c r="B130" s="164"/>
      <c r="C130" s="164"/>
      <c r="D130" s="164"/>
      <c r="E130" s="164"/>
      <c r="F130" s="54">
        <f>I29</f>
        <v>0.2</v>
      </c>
      <c r="G130" s="55">
        <f>I132*F130</f>
        <v>806.71479183890597</v>
      </c>
      <c r="H130" s="56" t="s">
        <v>109</v>
      </c>
      <c r="I130" s="57">
        <f>I97</f>
        <v>136.88036363636363</v>
      </c>
    </row>
    <row r="131" spans="1:12" s="60" customFormat="1" ht="16.5" customHeight="1" x14ac:dyDescent="0.3">
      <c r="A131" s="160" t="s">
        <v>110</v>
      </c>
      <c r="B131" s="160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3">
      <c r="A132" s="161">
        <f>I46</f>
        <v>1926.3932727272727</v>
      </c>
      <c r="B132" s="161"/>
      <c r="C132" s="61">
        <f>I66</f>
        <v>708.91272436363647</v>
      </c>
      <c r="D132" s="61">
        <f>I78</f>
        <v>491.12048012890909</v>
      </c>
      <c r="E132" s="61">
        <f>I85</f>
        <v>137.08214528727274</v>
      </c>
      <c r="F132" s="61">
        <f>I89</f>
        <v>180.73233668743856</v>
      </c>
      <c r="G132" s="61">
        <f>I102</f>
        <v>726.21336363636362</v>
      </c>
      <c r="H132" s="61">
        <f>A132+C132+D132+E132+F132+G132</f>
        <v>4170.454322830893</v>
      </c>
      <c r="I132" s="61">
        <f>H132-I130</f>
        <v>4033.5739591945294</v>
      </c>
      <c r="J132" s="33"/>
    </row>
    <row r="133" spans="1:12" ht="4.5" customHeight="1" x14ac:dyDescent="0.3">
      <c r="A133" s="28"/>
      <c r="B133" s="165"/>
      <c r="C133" s="165"/>
      <c r="D133" s="165"/>
      <c r="E133" s="165"/>
      <c r="F133" s="165"/>
      <c r="G133" s="165"/>
      <c r="H133" s="165"/>
      <c r="I133" s="165"/>
    </row>
    <row r="134" spans="1:12" ht="33.75" customHeight="1" x14ac:dyDescent="0.3">
      <c r="A134" s="21" t="s">
        <v>44</v>
      </c>
      <c r="B134" s="162" t="s">
        <v>118</v>
      </c>
      <c r="C134" s="162"/>
      <c r="D134" s="162"/>
      <c r="E134" s="162"/>
      <c r="F134" s="162"/>
      <c r="G134" s="162"/>
      <c r="H134" s="21" t="s">
        <v>34</v>
      </c>
      <c r="I134" s="21" t="s">
        <v>35</v>
      </c>
    </row>
    <row r="135" spans="1:12" ht="15" customHeight="1" x14ac:dyDescent="0.3">
      <c r="A135" s="16">
        <v>1</v>
      </c>
      <c r="B135" s="141" t="s">
        <v>119</v>
      </c>
      <c r="C135" s="141"/>
      <c r="D135" s="141"/>
      <c r="E135" s="141"/>
      <c r="F135" s="141"/>
      <c r="G135" s="141"/>
      <c r="H135" s="22">
        <f>I135/$I$145</f>
        <v>0</v>
      </c>
      <c r="I135" s="23">
        <v>0</v>
      </c>
    </row>
    <row r="136" spans="1:12" ht="15" customHeight="1" x14ac:dyDescent="0.3">
      <c r="A136" s="16">
        <v>2</v>
      </c>
      <c r="B136" s="141" t="s">
        <v>120</v>
      </c>
      <c r="C136" s="141"/>
      <c r="D136" s="141"/>
      <c r="E136" s="141"/>
      <c r="F136" s="141"/>
      <c r="G136" s="141"/>
      <c r="H136" s="22">
        <f>I136/$I$145</f>
        <v>0</v>
      </c>
      <c r="I136" s="23">
        <v>0</v>
      </c>
    </row>
    <row r="137" spans="1:12" ht="35.700000000000003" customHeight="1" x14ac:dyDescent="0.3">
      <c r="A137" s="158" t="s">
        <v>176</v>
      </c>
      <c r="B137" s="158"/>
      <c r="C137" s="158"/>
      <c r="D137" s="158"/>
      <c r="E137" s="158"/>
      <c r="F137" s="158"/>
      <c r="G137" s="158"/>
      <c r="H137" s="24">
        <f>H135+H136</f>
        <v>0</v>
      </c>
      <c r="I137" s="25">
        <f>SUM(I135:I136)</f>
        <v>0</v>
      </c>
    </row>
    <row r="138" spans="1:12" ht="4.5" customHeight="1" x14ac:dyDescent="0.3"/>
    <row r="139" spans="1:12" ht="33.75" customHeight="1" x14ac:dyDescent="0.3">
      <c r="A139" s="21" t="s">
        <v>57</v>
      </c>
      <c r="B139" s="162" t="s">
        <v>121</v>
      </c>
      <c r="C139" s="162"/>
      <c r="D139" s="162"/>
      <c r="E139" s="162"/>
      <c r="F139" s="162"/>
      <c r="G139" s="162"/>
      <c r="H139" s="21" t="s">
        <v>34</v>
      </c>
      <c r="I139" s="21" t="s">
        <v>35</v>
      </c>
    </row>
    <row r="140" spans="1:12" ht="15" customHeight="1" x14ac:dyDescent="0.3">
      <c r="A140" s="16">
        <v>1</v>
      </c>
      <c r="B140" s="141" t="s">
        <v>121</v>
      </c>
      <c r="C140" s="141"/>
      <c r="D140" s="141"/>
      <c r="E140" s="141"/>
      <c r="F140" s="141"/>
      <c r="G140" s="141"/>
      <c r="H140" s="22">
        <f>I140/I145</f>
        <v>0</v>
      </c>
      <c r="I140" s="23">
        <v>0</v>
      </c>
    </row>
    <row r="141" spans="1:12" ht="36.6" customHeight="1" x14ac:dyDescent="0.3">
      <c r="A141" s="158" t="s">
        <v>175</v>
      </c>
      <c r="B141" s="158"/>
      <c r="C141" s="158"/>
      <c r="D141" s="158"/>
      <c r="E141" s="158"/>
      <c r="F141" s="158"/>
      <c r="G141" s="158"/>
      <c r="H141" s="24">
        <f>H140</f>
        <v>0</v>
      </c>
      <c r="I141" s="25">
        <f>I140</f>
        <v>0</v>
      </c>
      <c r="J141" s="33"/>
      <c r="K141" s="33"/>
      <c r="L141" s="2"/>
    </row>
    <row r="142" spans="1:12" ht="4.5" customHeight="1" x14ac:dyDescent="0.3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3">
      <c r="A143" s="163" t="s">
        <v>122</v>
      </c>
      <c r="B143" s="163"/>
      <c r="C143" s="163"/>
      <c r="D143" s="163"/>
      <c r="E143" s="163"/>
      <c r="F143" s="54">
        <v>0.18</v>
      </c>
      <c r="G143" s="55">
        <f>I145*F143</f>
        <v>726.04331265501526</v>
      </c>
      <c r="H143" s="56" t="s">
        <v>109</v>
      </c>
      <c r="I143" s="57">
        <f>I97</f>
        <v>136.88036363636363</v>
      </c>
      <c r="L143" s="2"/>
    </row>
    <row r="144" spans="1:12" s="60" customFormat="1" ht="16.5" customHeight="1" x14ac:dyDescent="0.3">
      <c r="A144" s="160" t="s">
        <v>110</v>
      </c>
      <c r="B144" s="160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3">
      <c r="A145" s="161">
        <f>I46</f>
        <v>1926.3932727272727</v>
      </c>
      <c r="B145" s="161"/>
      <c r="C145" s="61">
        <f>I66</f>
        <v>708.91272436363647</v>
      </c>
      <c r="D145" s="61">
        <f>I78</f>
        <v>491.12048012890909</v>
      </c>
      <c r="E145" s="61">
        <f>I85</f>
        <v>137.08214528727274</v>
      </c>
      <c r="F145" s="61">
        <f>I89</f>
        <v>180.73233668743856</v>
      </c>
      <c r="G145" s="61">
        <f>I102</f>
        <v>726.21336363636362</v>
      </c>
      <c r="H145" s="61">
        <f>A145+C145+D145+E145+F145+G145</f>
        <v>4170.454322830893</v>
      </c>
      <c r="I145" s="61">
        <f>H145-I143</f>
        <v>4033.5739591945294</v>
      </c>
      <c r="J145" s="33"/>
      <c r="L145" s="2"/>
    </row>
    <row r="146" spans="1:12" ht="4.5" customHeight="1" x14ac:dyDescent="0.3"/>
    <row r="147" spans="1:12" ht="12" customHeight="1" x14ac:dyDescent="0.3">
      <c r="A147" s="142" t="s">
        <v>123</v>
      </c>
      <c r="B147" s="142"/>
      <c r="C147" s="142"/>
      <c r="D147" s="142"/>
      <c r="E147" s="142"/>
      <c r="F147" s="142"/>
      <c r="G147" s="142"/>
      <c r="H147" s="46">
        <f>H127+H137+H141</f>
        <v>0.2</v>
      </c>
      <c r="I147" s="47">
        <f>I127+I137+I141</f>
        <v>806.71479183890597</v>
      </c>
    </row>
    <row r="148" spans="1:12" ht="4.5" customHeight="1" x14ac:dyDescent="0.3"/>
    <row r="149" spans="1:12" ht="11.25" customHeight="1" x14ac:dyDescent="0.3">
      <c r="A149" s="140" t="s">
        <v>124</v>
      </c>
      <c r="B149" s="140"/>
      <c r="C149" s="140"/>
      <c r="D149" s="140"/>
      <c r="E149" s="140"/>
      <c r="F149" s="140"/>
      <c r="G149" s="140"/>
      <c r="H149" s="140"/>
      <c r="I149" s="140"/>
    </row>
    <row r="150" spans="1:12" ht="33.75" customHeight="1" x14ac:dyDescent="0.3">
      <c r="A150" s="21" t="s">
        <v>32</v>
      </c>
      <c r="B150" s="162" t="s">
        <v>125</v>
      </c>
      <c r="C150" s="162"/>
      <c r="D150" s="162"/>
      <c r="E150" s="162"/>
      <c r="F150" s="162"/>
      <c r="G150" s="162"/>
      <c r="H150" s="21" t="s">
        <v>34</v>
      </c>
      <c r="I150" s="21" t="s">
        <v>35</v>
      </c>
    </row>
    <row r="151" spans="1:12" ht="15" customHeight="1" x14ac:dyDescent="0.3">
      <c r="A151" s="16">
        <v>1</v>
      </c>
      <c r="B151" s="141" t="s">
        <v>126</v>
      </c>
      <c r="C151" s="141"/>
      <c r="D151" s="141"/>
      <c r="E151" s="141"/>
      <c r="F151" s="141"/>
      <c r="G151" s="141"/>
      <c r="H151" s="22">
        <f>I151/$I$116</f>
        <v>2.2313528850500874E-2</v>
      </c>
      <c r="I151" s="23">
        <f>($D$161/$E$162)*G161</f>
        <v>93.057552852183221</v>
      </c>
    </row>
    <row r="152" spans="1:12" ht="15" customHeight="1" x14ac:dyDescent="0.3">
      <c r="A152" s="16">
        <v>2</v>
      </c>
      <c r="B152" s="141" t="s">
        <v>127</v>
      </c>
      <c r="C152" s="141"/>
      <c r="D152" s="141"/>
      <c r="E152" s="141"/>
      <c r="F152" s="141"/>
      <c r="G152" s="141"/>
      <c r="H152" s="22">
        <f>I152/$I$116</f>
        <v>0.10277746622048888</v>
      </c>
      <c r="I152" s="23">
        <f>($D$161/$E$162)*G162</f>
        <v>428.62872828884389</v>
      </c>
    </row>
    <row r="153" spans="1:12" ht="15" customHeight="1" x14ac:dyDescent="0.3">
      <c r="A153" s="16">
        <v>3</v>
      </c>
      <c r="B153" s="141" t="s">
        <v>12</v>
      </c>
      <c r="C153" s="141"/>
      <c r="D153" s="141"/>
      <c r="E153" s="141"/>
      <c r="F153" s="141"/>
      <c r="G153" s="141"/>
      <c r="H153" s="22">
        <f>I153/$I$116</f>
        <v>3.3808377046213443E-2</v>
      </c>
      <c r="I153" s="23">
        <f>($D$161/$E$162)*G163</f>
        <v>140.99629220027759</v>
      </c>
    </row>
    <row r="154" spans="1:12" ht="15" customHeight="1" x14ac:dyDescent="0.3">
      <c r="A154" s="16">
        <v>4</v>
      </c>
      <c r="B154" s="141" t="s">
        <v>128</v>
      </c>
      <c r="C154" s="141"/>
      <c r="D154" s="141"/>
      <c r="E154" s="141"/>
      <c r="F154" s="141"/>
      <c r="G154" s="141"/>
      <c r="H154" s="22">
        <f>I154/$I$116</f>
        <v>0</v>
      </c>
      <c r="I154" s="23">
        <f>($D$161/$E$162)*G164</f>
        <v>0</v>
      </c>
    </row>
    <row r="155" spans="1:12" ht="15" customHeight="1" x14ac:dyDescent="0.3">
      <c r="A155" s="16">
        <v>5</v>
      </c>
      <c r="B155" s="141" t="s">
        <v>129</v>
      </c>
      <c r="C155" s="141"/>
      <c r="D155" s="141"/>
      <c r="E155" s="141"/>
      <c r="F155" s="141"/>
      <c r="G155" s="141"/>
      <c r="H155" s="22">
        <f>I155/$I$116</f>
        <v>0</v>
      </c>
      <c r="I155" s="23">
        <f>($D$161/$E$162)*G165</f>
        <v>0</v>
      </c>
    </row>
    <row r="156" spans="1:12" ht="15" customHeight="1" x14ac:dyDescent="0.3">
      <c r="A156" s="158" t="s">
        <v>130</v>
      </c>
      <c r="B156" s="158"/>
      <c r="C156" s="158"/>
      <c r="D156" s="158"/>
      <c r="E156" s="158"/>
      <c r="F156" s="158"/>
      <c r="G156" s="158"/>
      <c r="H156" s="24">
        <f>H151+H152+H153+H154+H155</f>
        <v>0.1588993721172032</v>
      </c>
      <c r="I156" s="25">
        <f>SUM(I151:I155)</f>
        <v>662.68257334130476</v>
      </c>
    </row>
    <row r="157" spans="1:12" ht="11.25" customHeight="1" x14ac:dyDescent="0.3">
      <c r="A157" s="28" t="s">
        <v>131</v>
      </c>
      <c r="B157" s="159" t="s">
        <v>132</v>
      </c>
      <c r="C157" s="159"/>
      <c r="D157" s="159"/>
      <c r="E157" s="159"/>
      <c r="F157" s="159"/>
      <c r="G157" s="159"/>
      <c r="H157" s="159"/>
      <c r="I157" s="159"/>
    </row>
    <row r="158" spans="1:12" ht="18.75" customHeight="1" x14ac:dyDescent="0.3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3">
      <c r="A159" s="153" t="s">
        <v>135</v>
      </c>
      <c r="B159" s="153"/>
      <c r="C159" s="153"/>
      <c r="D159" s="153"/>
      <c r="E159" s="153"/>
      <c r="F159" s="153"/>
      <c r="G159" s="153"/>
      <c r="H159" s="153"/>
      <c r="I159" s="153"/>
    </row>
    <row r="160" spans="1:12" ht="13.5" customHeight="1" x14ac:dyDescent="0.3">
      <c r="A160" s="154" t="s">
        <v>136</v>
      </c>
      <c r="B160" s="154"/>
      <c r="C160" s="16" t="s">
        <v>137</v>
      </c>
      <c r="D160" s="155" t="s">
        <v>138</v>
      </c>
      <c r="E160" s="155"/>
      <c r="F160" s="16" t="s">
        <v>139</v>
      </c>
      <c r="G160" s="62" t="s">
        <v>140</v>
      </c>
      <c r="H160" s="154" t="s">
        <v>141</v>
      </c>
      <c r="I160" s="154"/>
    </row>
    <row r="161" spans="1:10" ht="13.5" customHeight="1" x14ac:dyDescent="0.3">
      <c r="A161" s="156">
        <f>I116</f>
        <v>4170.454322830893</v>
      </c>
      <c r="B161" s="156"/>
      <c r="C161" s="23">
        <f>I147</f>
        <v>806.71479183890597</v>
      </c>
      <c r="D161" s="157">
        <f>A161+C161</f>
        <v>4977.1691146697995</v>
      </c>
      <c r="E161" s="157"/>
      <c r="F161" s="16" t="str">
        <f>B151</f>
        <v>PIS</v>
      </c>
      <c r="G161" s="63">
        <v>1.6500000000000001E-2</v>
      </c>
      <c r="H161" s="146">
        <v>6.4999999999999997E-3</v>
      </c>
      <c r="I161" s="146"/>
      <c r="J161" s="33"/>
    </row>
    <row r="162" spans="1:10" ht="13.5" customHeight="1" x14ac:dyDescent="0.3">
      <c r="A162" s="150" t="s">
        <v>142</v>
      </c>
      <c r="B162" s="150"/>
      <c r="C162" s="62">
        <v>1</v>
      </c>
      <c r="D162" s="64">
        <f>G166/1</f>
        <v>0.11749999999999999</v>
      </c>
      <c r="E162" s="65">
        <f>C162-D162</f>
        <v>0.88250000000000006</v>
      </c>
      <c r="F162" s="16" t="str">
        <f>B152</f>
        <v>COFINS</v>
      </c>
      <c r="G162" s="63">
        <v>7.5999999999999998E-2</v>
      </c>
      <c r="H162" s="146">
        <v>0.03</v>
      </c>
      <c r="I162" s="146"/>
    </row>
    <row r="163" spans="1:10" ht="13.5" customHeight="1" x14ac:dyDescent="0.3">
      <c r="A163" s="151" t="s">
        <v>143</v>
      </c>
      <c r="B163" s="151"/>
      <c r="C163" s="16">
        <v>1</v>
      </c>
      <c r="D163" s="66">
        <f>H166</f>
        <v>6.1499999999999999E-2</v>
      </c>
      <c r="E163" s="67">
        <f>C163-D163</f>
        <v>0.9385</v>
      </c>
      <c r="F163" s="16" t="str">
        <f>B153</f>
        <v>ISS</v>
      </c>
      <c r="G163" s="63">
        <f>I11</f>
        <v>2.5000000000000001E-2</v>
      </c>
      <c r="H163" s="146">
        <f>I11</f>
        <v>2.5000000000000001E-2</v>
      </c>
      <c r="I163" s="146"/>
    </row>
    <row r="164" spans="1:10" ht="13.5" customHeight="1" x14ac:dyDescent="0.3">
      <c r="A164" s="152" t="s">
        <v>144</v>
      </c>
      <c r="B164" s="152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46">
        <v>0</v>
      </c>
      <c r="I164" s="146"/>
    </row>
    <row r="165" spans="1:10" ht="13.5" customHeight="1" x14ac:dyDescent="0.3">
      <c r="A165" s="145" t="s">
        <v>146</v>
      </c>
      <c r="B165" s="145" t="s">
        <v>147</v>
      </c>
      <c r="C165" s="145"/>
      <c r="D165" s="145"/>
      <c r="E165" s="145"/>
      <c r="F165" s="11" t="s">
        <v>148</v>
      </c>
      <c r="G165" s="63">
        <v>0</v>
      </c>
      <c r="H165" s="146">
        <v>0</v>
      </c>
      <c r="I165" s="146"/>
    </row>
    <row r="166" spans="1:10" ht="18" customHeight="1" x14ac:dyDescent="0.3">
      <c r="A166" s="145"/>
      <c r="B166" s="145"/>
      <c r="C166" s="145"/>
      <c r="D166" s="145"/>
      <c r="E166" s="145"/>
      <c r="F166" s="3" t="s">
        <v>149</v>
      </c>
      <c r="G166" s="70">
        <f>SUM(G161:G165)</f>
        <v>0.11749999999999999</v>
      </c>
      <c r="H166" s="147">
        <f>SUM(H161:I165)</f>
        <v>6.1499999999999999E-2</v>
      </c>
      <c r="I166" s="147"/>
    </row>
    <row r="167" spans="1:10" ht="18" customHeight="1" x14ac:dyDescent="0.3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3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3">
      <c r="A169" s="142" t="s">
        <v>152</v>
      </c>
      <c r="B169" s="142"/>
      <c r="C169" s="142"/>
      <c r="D169" s="142"/>
      <c r="E169" s="142"/>
      <c r="F169" s="142"/>
      <c r="G169" s="142"/>
      <c r="H169" s="46">
        <f>H156</f>
        <v>0.1588993721172032</v>
      </c>
      <c r="I169" s="47">
        <f>I156</f>
        <v>662.68257334130476</v>
      </c>
    </row>
    <row r="170" spans="1:10" ht="4.5" customHeight="1" x14ac:dyDescent="0.3"/>
    <row r="171" spans="1:10" ht="11.25" customHeight="1" x14ac:dyDescent="0.3">
      <c r="A171" s="144" t="s">
        <v>153</v>
      </c>
      <c r="B171" s="144"/>
      <c r="C171" s="144"/>
      <c r="D171" s="144"/>
      <c r="E171" s="144"/>
      <c r="F171" s="144"/>
      <c r="G171" s="144"/>
      <c r="H171" s="144"/>
      <c r="I171" s="144"/>
    </row>
    <row r="172" spans="1:10" ht="11.25" customHeight="1" x14ac:dyDescent="0.3">
      <c r="A172" s="140" t="s">
        <v>31</v>
      </c>
      <c r="B172" s="140"/>
      <c r="C172" s="140"/>
      <c r="D172" s="140"/>
      <c r="E172" s="140"/>
      <c r="F172" s="140"/>
      <c r="G172" s="140"/>
      <c r="H172" s="140"/>
      <c r="I172" s="140"/>
    </row>
    <row r="173" spans="1:10" ht="15" customHeight="1" x14ac:dyDescent="0.3">
      <c r="A173" s="16">
        <v>1</v>
      </c>
      <c r="B173" s="141" t="s">
        <v>154</v>
      </c>
      <c r="C173" s="141"/>
      <c r="D173" s="141"/>
      <c r="E173" s="141"/>
      <c r="F173" s="141"/>
      <c r="G173" s="141"/>
      <c r="H173" s="22">
        <f>I173/$G$196</f>
        <v>0.34156807293750241</v>
      </c>
      <c r="I173" s="72">
        <f>I46</f>
        <v>1926.3932727272727</v>
      </c>
    </row>
    <row r="174" spans="1:10" ht="15" customHeight="1" x14ac:dyDescent="0.3">
      <c r="A174" s="16">
        <v>2</v>
      </c>
      <c r="B174" s="141" t="s">
        <v>155</v>
      </c>
      <c r="C174" s="141"/>
      <c r="D174" s="141"/>
      <c r="E174" s="141"/>
      <c r="F174" s="141"/>
      <c r="G174" s="141"/>
      <c r="H174" s="22">
        <f>I174/$G$196</f>
        <v>0.26912900736269652</v>
      </c>
      <c r="I174" s="72">
        <f>I66+I78+I85+I89</f>
        <v>1517.8476864672568</v>
      </c>
    </row>
    <row r="175" spans="1:10" ht="15" customHeight="1" x14ac:dyDescent="0.3">
      <c r="A175" s="16">
        <v>3</v>
      </c>
      <c r="B175" s="141" t="s">
        <v>156</v>
      </c>
      <c r="C175" s="141"/>
      <c r="D175" s="141"/>
      <c r="E175" s="141"/>
      <c r="F175" s="141"/>
      <c r="G175" s="141"/>
      <c r="H175" s="22">
        <f>I175/$G$196</f>
        <v>0.12876462073995834</v>
      </c>
      <c r="I175" s="72">
        <f>I102</f>
        <v>726.21336363636362</v>
      </c>
    </row>
    <row r="176" spans="1:10" s="27" customFormat="1" ht="15" customHeight="1" x14ac:dyDescent="0.3">
      <c r="A176" s="142" t="s">
        <v>157</v>
      </c>
      <c r="B176" s="142"/>
      <c r="C176" s="142"/>
      <c r="D176" s="142"/>
      <c r="E176" s="142"/>
      <c r="F176" s="142"/>
      <c r="G176" s="142"/>
      <c r="H176" s="46">
        <f>H173+H174+H175</f>
        <v>0.73946170104015729</v>
      </c>
      <c r="I176" s="47">
        <f>SUM(I173:I175)</f>
        <v>4170.454322830893</v>
      </c>
      <c r="J176" s="34"/>
    </row>
    <row r="177" spans="1:11" ht="4.5" customHeight="1" x14ac:dyDescent="0.3"/>
    <row r="178" spans="1:11" ht="11.25" customHeight="1" x14ac:dyDescent="0.3">
      <c r="A178" s="140" t="s">
        <v>101</v>
      </c>
      <c r="B178" s="140"/>
      <c r="C178" s="140"/>
      <c r="D178" s="140"/>
      <c r="E178" s="140"/>
      <c r="F178" s="140"/>
      <c r="G178" s="140"/>
      <c r="H178" s="140"/>
      <c r="I178" s="140"/>
    </row>
    <row r="179" spans="1:11" ht="15" customHeight="1" x14ac:dyDescent="0.3">
      <c r="A179" s="16">
        <v>1</v>
      </c>
      <c r="B179" s="141" t="s">
        <v>158</v>
      </c>
      <c r="C179" s="141"/>
      <c r="D179" s="141"/>
      <c r="E179" s="141"/>
      <c r="F179" s="141"/>
      <c r="G179" s="141"/>
      <c r="H179" s="22">
        <f>I179/$G$196</f>
        <v>0.14303829895984274</v>
      </c>
      <c r="I179" s="23">
        <f>I127</f>
        <v>806.71479183890597</v>
      </c>
    </row>
    <row r="180" spans="1:11" ht="15" customHeight="1" x14ac:dyDescent="0.3">
      <c r="A180" s="16">
        <v>2</v>
      </c>
      <c r="B180" s="141" t="s">
        <v>159</v>
      </c>
      <c r="C180" s="141"/>
      <c r="D180" s="141"/>
      <c r="E180" s="141"/>
      <c r="F180" s="141"/>
      <c r="G180" s="141"/>
      <c r="H180" s="22">
        <f>I180/$G$196</f>
        <v>0</v>
      </c>
      <c r="I180" s="23">
        <f>I137</f>
        <v>0</v>
      </c>
    </row>
    <row r="181" spans="1:11" ht="15" customHeight="1" x14ac:dyDescent="0.3">
      <c r="A181" s="16">
        <v>3</v>
      </c>
      <c r="B181" s="141" t="s">
        <v>160</v>
      </c>
      <c r="C181" s="141"/>
      <c r="D181" s="141"/>
      <c r="E181" s="141"/>
      <c r="F181" s="141"/>
      <c r="G181" s="141"/>
      <c r="H181" s="22">
        <f>I181/$G$196</f>
        <v>0</v>
      </c>
      <c r="I181" s="23">
        <f>I141</f>
        <v>0</v>
      </c>
    </row>
    <row r="182" spans="1:11" ht="15" customHeight="1" x14ac:dyDescent="0.3">
      <c r="A182" s="142" t="s">
        <v>161</v>
      </c>
      <c r="B182" s="142"/>
      <c r="C182" s="142"/>
      <c r="D182" s="142"/>
      <c r="E182" s="142"/>
      <c r="F182" s="142"/>
      <c r="G182" s="142"/>
      <c r="H182" s="46">
        <f>H179+H180+H181</f>
        <v>0.14303829895984274</v>
      </c>
      <c r="I182" s="47">
        <f>I179+I180+I181</f>
        <v>806.71479183890597</v>
      </c>
    </row>
    <row r="183" spans="1:11" ht="4.5" customHeight="1" x14ac:dyDescent="0.3"/>
    <row r="184" spans="1:11" ht="11.25" customHeight="1" x14ac:dyDescent="0.3">
      <c r="A184" s="140" t="s">
        <v>124</v>
      </c>
      <c r="B184" s="140"/>
      <c r="C184" s="140"/>
      <c r="D184" s="140"/>
      <c r="E184" s="140"/>
      <c r="F184" s="140"/>
      <c r="G184" s="140"/>
      <c r="H184" s="140"/>
      <c r="I184" s="140"/>
    </row>
    <row r="185" spans="1:11" ht="15" customHeight="1" x14ac:dyDescent="0.3">
      <c r="A185" s="16">
        <v>1</v>
      </c>
      <c r="B185" s="141" t="s">
        <v>162</v>
      </c>
      <c r="C185" s="141"/>
      <c r="D185" s="141"/>
      <c r="E185" s="141"/>
      <c r="F185" s="141"/>
      <c r="G185" s="141"/>
      <c r="H185" s="22">
        <f>I185/$G$196</f>
        <v>0.11750000000000001</v>
      </c>
      <c r="I185" s="23">
        <f>I156</f>
        <v>662.68257334130476</v>
      </c>
    </row>
    <row r="186" spans="1:11" ht="15" customHeight="1" x14ac:dyDescent="0.3">
      <c r="A186" s="142" t="s">
        <v>163</v>
      </c>
      <c r="B186" s="142"/>
      <c r="C186" s="142"/>
      <c r="D186" s="142"/>
      <c r="E186" s="142"/>
      <c r="F186" s="142"/>
      <c r="G186" s="142"/>
      <c r="H186" s="46">
        <f>H185</f>
        <v>0.11750000000000001</v>
      </c>
      <c r="I186" s="47">
        <f>I156</f>
        <v>662.68257334130476</v>
      </c>
      <c r="K186" s="40"/>
    </row>
    <row r="187" spans="1:11" ht="4.5" customHeight="1" x14ac:dyDescent="0.3"/>
    <row r="188" spans="1:11" ht="11.25" customHeight="1" x14ac:dyDescent="0.3">
      <c r="A188" s="143" t="s">
        <v>184</v>
      </c>
      <c r="B188" s="143"/>
      <c r="C188" s="143"/>
      <c r="D188" s="143"/>
      <c r="E188" s="143"/>
      <c r="F188" s="143"/>
      <c r="G188" s="143"/>
      <c r="H188" s="143"/>
      <c r="I188" s="143"/>
    </row>
    <row r="189" spans="1:11" ht="4.95" customHeight="1" x14ac:dyDescent="0.3">
      <c r="A189" s="203"/>
      <c r="B189" s="203"/>
      <c r="C189" s="203"/>
      <c r="D189" s="203"/>
      <c r="E189" s="203"/>
      <c r="F189" s="203"/>
      <c r="G189" s="203"/>
      <c r="H189" s="203"/>
      <c r="I189" s="203"/>
    </row>
    <row r="190" spans="1:11" ht="22.5" customHeight="1" x14ac:dyDescent="0.3">
      <c r="A190" s="197" t="s">
        <v>200</v>
      </c>
      <c r="B190" s="198"/>
      <c r="C190" s="198"/>
      <c r="D190" s="198"/>
      <c r="E190" s="198"/>
      <c r="F190" s="198"/>
      <c r="G190" s="198"/>
      <c r="H190" s="199"/>
      <c r="I190" s="95">
        <f>I123*H196</f>
        <v>806.71479183890597</v>
      </c>
    </row>
    <row r="191" spans="1:11" ht="4.5" customHeight="1" x14ac:dyDescent="0.3">
      <c r="A191" s="94"/>
      <c r="B191" s="94"/>
      <c r="C191" s="94"/>
      <c r="D191" s="94"/>
      <c r="E191" s="94"/>
      <c r="F191" s="94"/>
      <c r="G191" s="105"/>
      <c r="H191" s="105"/>
      <c r="I191" s="105"/>
    </row>
    <row r="192" spans="1:11" ht="40.5" customHeight="1" x14ac:dyDescent="0.3">
      <c r="A192" s="143" t="s">
        <v>182</v>
      </c>
      <c r="B192" s="143"/>
      <c r="C192" s="143"/>
      <c r="D192" s="143"/>
      <c r="E192" s="143"/>
      <c r="F192" s="197"/>
      <c r="G192" s="200" t="s">
        <v>186</v>
      </c>
      <c r="H192" s="201"/>
      <c r="I192" s="202"/>
    </row>
    <row r="193" spans="1:9" ht="11.25" customHeight="1" x14ac:dyDescent="0.3">
      <c r="A193" s="143"/>
      <c r="B193" s="143"/>
      <c r="C193" s="143"/>
      <c r="D193" s="143"/>
      <c r="E193" s="143"/>
      <c r="F193" s="143"/>
      <c r="G193" s="106"/>
      <c r="H193" s="107"/>
      <c r="I193" s="108">
        <f>((H70+H76+H77+H82+H83+H84)+((H70+H76+H77+H82+H83+H84)*H66))*I46*H196</f>
        <v>741.70423757523929</v>
      </c>
    </row>
    <row r="194" spans="1:9" ht="4.95" customHeight="1" x14ac:dyDescent="0.3">
      <c r="A194" s="203"/>
      <c r="B194" s="203"/>
      <c r="C194" s="203"/>
      <c r="D194" s="203"/>
      <c r="E194" s="203"/>
      <c r="F194" s="203"/>
      <c r="G194" s="203"/>
      <c r="H194" s="203"/>
      <c r="I194" s="203"/>
    </row>
    <row r="195" spans="1:9" ht="35.4" customHeight="1" x14ac:dyDescent="0.3">
      <c r="A195" s="204" t="s">
        <v>183</v>
      </c>
      <c r="B195" s="205"/>
      <c r="C195" s="205"/>
      <c r="D195" s="205"/>
      <c r="E195" s="205"/>
      <c r="F195" s="206"/>
      <c r="G195" s="81" t="s">
        <v>164</v>
      </c>
      <c r="H195" s="81" t="s">
        <v>165</v>
      </c>
      <c r="I195" s="81" t="s">
        <v>166</v>
      </c>
    </row>
    <row r="196" spans="1:9" ht="14.4" customHeight="1" x14ac:dyDescent="0.3">
      <c r="A196" s="207"/>
      <c r="B196" s="208"/>
      <c r="C196" s="208"/>
      <c r="D196" s="208"/>
      <c r="E196" s="208"/>
      <c r="F196" s="209"/>
      <c r="G196" s="89">
        <f>I176+I182+I186</f>
        <v>5639.8516880111038</v>
      </c>
      <c r="H196" s="80">
        <f>IF(D6="12x36",2,1)</f>
        <v>1</v>
      </c>
      <c r="I196" s="90">
        <f>G196*H196</f>
        <v>5639.8516880111038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57:I157"/>
    <mergeCell ref="B158:I158"/>
    <mergeCell ref="A159:I159"/>
    <mergeCell ref="A160:B160"/>
    <mergeCell ref="D160:E160"/>
    <mergeCell ref="H160:I160"/>
    <mergeCell ref="B151:G151"/>
    <mergeCell ref="B152:G152"/>
    <mergeCell ref="B153:G153"/>
    <mergeCell ref="B154:G154"/>
    <mergeCell ref="B155:G155"/>
    <mergeCell ref="A156:G156"/>
    <mergeCell ref="A143:E143"/>
    <mergeCell ref="A144:B144"/>
    <mergeCell ref="A145:B145"/>
    <mergeCell ref="A147:G147"/>
    <mergeCell ref="A149:I149"/>
    <mergeCell ref="B150:G150"/>
    <mergeCell ref="B135:G135"/>
    <mergeCell ref="B136:G136"/>
    <mergeCell ref="A137:G137"/>
    <mergeCell ref="B139:G139"/>
    <mergeCell ref="B140:G140"/>
    <mergeCell ref="A141:G141"/>
    <mergeCell ref="B128:I128"/>
    <mergeCell ref="A130:E130"/>
    <mergeCell ref="A131:B131"/>
    <mergeCell ref="A132:B132"/>
    <mergeCell ref="B133:I133"/>
    <mergeCell ref="B134:G134"/>
    <mergeCell ref="B122:G122"/>
    <mergeCell ref="B123:G123"/>
    <mergeCell ref="B124:G124"/>
    <mergeCell ref="B125:G125"/>
    <mergeCell ref="B126:G126"/>
    <mergeCell ref="A127:G127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ageMargins left="0.51181102362204722" right="0.51181102362204722" top="0.78740157480314965" bottom="0.78740157480314965" header="0.31496062992125984" footer="0.31496062992125984"/>
  <pageSetup paperSize="9" scale="9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L196"/>
  <sheetViews>
    <sheetView view="pageBreakPreview" zoomScale="140" zoomScaleSheetLayoutView="140" workbookViewId="0">
      <selection activeCell="I141" sqref="I141"/>
    </sheetView>
  </sheetViews>
  <sheetFormatPr defaultColWidth="9.33203125" defaultRowHeight="10.199999999999999" x14ac:dyDescent="0.3"/>
  <cols>
    <col min="1" max="1" width="2.6640625" style="1" customWidth="1"/>
    <col min="2" max="2" width="11.44140625" style="1" customWidth="1"/>
    <col min="3" max="3" width="12.33203125" style="1" customWidth="1"/>
    <col min="4" max="4" width="12.6640625" style="1" customWidth="1"/>
    <col min="5" max="5" width="12.33203125" style="1" customWidth="1"/>
    <col min="6" max="6" width="11.5546875" style="1" customWidth="1"/>
    <col min="7" max="7" width="11.44140625" style="1" customWidth="1"/>
    <col min="8" max="8" width="9.44140625" style="1" customWidth="1"/>
    <col min="9" max="9" width="11.5546875" style="1" customWidth="1"/>
    <col min="10" max="10" width="1" style="2" customWidth="1"/>
    <col min="11" max="11" width="10" style="1" hidden="1" customWidth="1"/>
    <col min="12" max="12" width="9.33203125" style="1" hidden="1" customWidth="1"/>
    <col min="13" max="15" width="22.44140625" style="1" customWidth="1"/>
    <col min="16" max="16384" width="9.33203125" style="1"/>
  </cols>
  <sheetData>
    <row r="1" spans="1:11" ht="27.75" customHeight="1" x14ac:dyDescent="0.3">
      <c r="A1" s="184" t="s">
        <v>0</v>
      </c>
      <c r="B1" s="184"/>
      <c r="C1" s="184"/>
      <c r="D1" s="184"/>
      <c r="E1" s="184"/>
      <c r="F1" s="184"/>
      <c r="G1" s="184"/>
      <c r="H1" s="184"/>
      <c r="I1" s="184"/>
      <c r="K1" s="4"/>
    </row>
    <row r="2" spans="1:11" ht="22.5" customHeight="1" x14ac:dyDescent="0.3">
      <c r="A2" s="184" t="s">
        <v>1</v>
      </c>
      <c r="B2" s="184"/>
      <c r="C2" s="185" t="s">
        <v>220</v>
      </c>
      <c r="D2" s="185"/>
      <c r="E2" s="186" t="s">
        <v>2</v>
      </c>
      <c r="F2" s="186"/>
      <c r="G2" s="186"/>
      <c r="H2" s="186"/>
      <c r="I2" s="186"/>
    </row>
    <row r="3" spans="1:11" ht="11.25" customHeight="1" x14ac:dyDescent="0.3">
      <c r="A3" s="184" t="s">
        <v>3</v>
      </c>
      <c r="B3" s="184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3"/>
    <row r="5" spans="1:11" ht="18.75" customHeight="1" x14ac:dyDescent="0.3">
      <c r="A5" s="167" t="s">
        <v>5</v>
      </c>
      <c r="B5" s="167"/>
      <c r="C5" s="167"/>
      <c r="D5" s="187" t="s">
        <v>226</v>
      </c>
      <c r="E5" s="187"/>
      <c r="F5" s="187"/>
      <c r="G5" s="188" t="str">
        <f>IF(D6="12x36","Regime de trabalho:","Quantidade de HORAS/MÊS")</f>
        <v>Quantidade de HORAS/MÊS</v>
      </c>
      <c r="H5" s="188"/>
      <c r="I5" s="189">
        <f>IF(D6="12x36",D6,5*D6)</f>
        <v>200</v>
      </c>
    </row>
    <row r="6" spans="1:11" ht="18.75" customHeight="1" x14ac:dyDescent="0.3">
      <c r="A6" s="167" t="str">
        <f>IF(D6="12x36","Regime de trabalho:","Regime de trabalho (horas semanais):")</f>
        <v>Regime de trabalho (horas semanais):</v>
      </c>
      <c r="B6" s="167"/>
      <c r="C6" s="167"/>
      <c r="D6" s="167">
        <v>40</v>
      </c>
      <c r="E6" s="167"/>
      <c r="F6" s="167"/>
      <c r="G6" s="188"/>
      <c r="H6" s="188"/>
      <c r="I6" s="189"/>
    </row>
    <row r="7" spans="1:11" ht="22.5" customHeight="1" x14ac:dyDescent="0.3">
      <c r="A7" s="167" t="s">
        <v>6</v>
      </c>
      <c r="B7" s="167"/>
      <c r="C7" s="167"/>
      <c r="D7" s="141" t="s">
        <v>213</v>
      </c>
      <c r="E7" s="141"/>
      <c r="F7" s="141"/>
      <c r="G7" s="190" t="s">
        <v>7</v>
      </c>
      <c r="H7" s="190"/>
      <c r="I7" s="191">
        <v>0.2</v>
      </c>
    </row>
    <row r="8" spans="1:11" ht="22.5" customHeight="1" x14ac:dyDescent="0.3">
      <c r="A8" s="167" t="s">
        <v>8</v>
      </c>
      <c r="B8" s="167"/>
      <c r="C8" s="167"/>
      <c r="D8" s="141" t="s">
        <v>15</v>
      </c>
      <c r="E8" s="141"/>
      <c r="F8" s="141"/>
      <c r="G8" s="190"/>
      <c r="H8" s="190"/>
      <c r="I8" s="191"/>
    </row>
    <row r="9" spans="1:11" ht="24.75" customHeight="1" x14ac:dyDescent="0.3">
      <c r="A9" s="167" t="s">
        <v>9</v>
      </c>
      <c r="B9" s="167"/>
      <c r="C9" s="167"/>
      <c r="D9" s="167" t="s">
        <v>214</v>
      </c>
      <c r="E9" s="167"/>
      <c r="F9" s="167"/>
      <c r="G9" s="190" t="s">
        <v>10</v>
      </c>
      <c r="H9" s="190"/>
      <c r="I9" s="121" t="s">
        <v>185</v>
      </c>
    </row>
    <row r="10" spans="1:11" ht="32.25" customHeight="1" x14ac:dyDescent="0.3">
      <c r="A10" s="196" t="s">
        <v>178</v>
      </c>
      <c r="B10" s="196"/>
      <c r="C10" s="196"/>
      <c r="D10" s="196"/>
      <c r="E10" s="196"/>
      <c r="F10" s="196"/>
      <c r="G10" s="8" t="s">
        <v>11</v>
      </c>
      <c r="H10" s="9">
        <v>220</v>
      </c>
      <c r="I10" s="10">
        <v>1765.86</v>
      </c>
    </row>
    <row r="11" spans="1:11" ht="11.25" customHeight="1" x14ac:dyDescent="0.3">
      <c r="A11" s="155" t="s">
        <v>12</v>
      </c>
      <c r="B11" s="155"/>
      <c r="C11" s="155"/>
      <c r="D11" s="155"/>
      <c r="E11" s="155"/>
      <c r="F11" s="155"/>
      <c r="G11" s="9" t="str">
        <f>D9</f>
        <v>Porto Alegre</v>
      </c>
      <c r="H11" s="9" t="s">
        <v>13</v>
      </c>
      <c r="I11" s="12">
        <v>2.5000000000000001E-2</v>
      </c>
    </row>
    <row r="12" spans="1:11" ht="15" customHeight="1" x14ac:dyDescent="0.3">
      <c r="A12" s="155" t="s">
        <v>14</v>
      </c>
      <c r="B12" s="155"/>
      <c r="C12" s="155"/>
      <c r="D12" s="155"/>
      <c r="E12" s="155"/>
      <c r="F12" s="155"/>
      <c r="G12" s="192" t="s">
        <v>15</v>
      </c>
      <c r="H12" s="9" t="s">
        <v>16</v>
      </c>
      <c r="I12" s="10">
        <v>5.3</v>
      </c>
    </row>
    <row r="13" spans="1:11" x14ac:dyDescent="0.3">
      <c r="A13" s="155"/>
      <c r="B13" s="155"/>
      <c r="C13" s="155"/>
      <c r="D13" s="155"/>
      <c r="E13" s="155"/>
      <c r="F13" s="155"/>
      <c r="G13" s="192"/>
      <c r="H13" s="9" t="s">
        <v>17</v>
      </c>
      <c r="I13" s="13">
        <v>22</v>
      </c>
    </row>
    <row r="14" spans="1:11" x14ac:dyDescent="0.3">
      <c r="A14" s="155"/>
      <c r="B14" s="155"/>
      <c r="C14" s="155"/>
      <c r="D14" s="155"/>
      <c r="E14" s="155"/>
      <c r="F14" s="155"/>
      <c r="G14" s="192"/>
      <c r="H14" s="9" t="s">
        <v>18</v>
      </c>
      <c r="I14" s="121">
        <v>0.06</v>
      </c>
    </row>
    <row r="15" spans="1:11" ht="11.25" customHeight="1" x14ac:dyDescent="0.3">
      <c r="A15" s="155" t="s">
        <v>177</v>
      </c>
      <c r="B15" s="155"/>
      <c r="C15" s="155"/>
      <c r="D15" s="155"/>
      <c r="E15" s="155"/>
      <c r="F15" s="155"/>
      <c r="G15" s="192" t="s">
        <v>15</v>
      </c>
      <c r="H15" s="9" t="s">
        <v>16</v>
      </c>
      <c r="I15" s="10">
        <v>27.15</v>
      </c>
    </row>
    <row r="16" spans="1:11" ht="11.25" customHeight="1" x14ac:dyDescent="0.3">
      <c r="A16" s="155"/>
      <c r="B16" s="155"/>
      <c r="C16" s="155"/>
      <c r="D16" s="155"/>
      <c r="E16" s="155"/>
      <c r="F16" s="155"/>
      <c r="G16" s="192"/>
      <c r="H16" s="9" t="s">
        <v>17</v>
      </c>
      <c r="I16" s="13">
        <v>22</v>
      </c>
    </row>
    <row r="17" spans="1:9" x14ac:dyDescent="0.3">
      <c r="A17" s="155"/>
      <c r="B17" s="155"/>
      <c r="C17" s="155"/>
      <c r="D17" s="155"/>
      <c r="E17" s="155"/>
      <c r="F17" s="155"/>
      <c r="G17" s="192"/>
      <c r="H17" s="9" t="s">
        <v>18</v>
      </c>
      <c r="I17" s="121">
        <v>0.19</v>
      </c>
    </row>
    <row r="18" spans="1:9" ht="11.25" customHeight="1" x14ac:dyDescent="0.3">
      <c r="A18" s="155" t="s">
        <v>20</v>
      </c>
      <c r="B18" s="155"/>
      <c r="C18" s="155"/>
      <c r="D18" s="155"/>
      <c r="E18" s="155"/>
      <c r="F18" s="155"/>
      <c r="G18" s="192" t="s">
        <v>15</v>
      </c>
      <c r="H18" s="9" t="s">
        <v>16</v>
      </c>
      <c r="I18" s="10">
        <v>0</v>
      </c>
    </row>
    <row r="19" spans="1:9" x14ac:dyDescent="0.3">
      <c r="A19" s="155"/>
      <c r="B19" s="155"/>
      <c r="C19" s="155"/>
      <c r="D19" s="155"/>
      <c r="E19" s="155"/>
      <c r="F19" s="155"/>
      <c r="G19" s="192"/>
      <c r="H19" s="9" t="s">
        <v>17</v>
      </c>
      <c r="I19" s="13">
        <v>0</v>
      </c>
    </row>
    <row r="20" spans="1:9" x14ac:dyDescent="0.3">
      <c r="A20" s="193"/>
      <c r="B20" s="193"/>
      <c r="C20" s="193"/>
      <c r="D20" s="193"/>
      <c r="E20" s="193"/>
      <c r="F20" s="193"/>
      <c r="G20" s="192"/>
      <c r="H20" s="9" t="s">
        <v>18</v>
      </c>
      <c r="I20" s="121">
        <v>0</v>
      </c>
    </row>
    <row r="21" spans="1:9" ht="14.25" customHeight="1" x14ac:dyDescent="0.3">
      <c r="A21" s="154" t="s">
        <v>207</v>
      </c>
      <c r="B21" s="154"/>
      <c r="C21" s="154"/>
      <c r="D21" s="154"/>
      <c r="E21" s="154"/>
      <c r="F21" s="154"/>
      <c r="G21" s="9" t="s">
        <v>15</v>
      </c>
      <c r="H21" s="14" t="s">
        <v>21</v>
      </c>
      <c r="I21" s="116">
        <v>80</v>
      </c>
    </row>
    <row r="22" spans="1:9" ht="14.25" customHeight="1" x14ac:dyDescent="0.3">
      <c r="A22" s="154" t="s">
        <v>206</v>
      </c>
      <c r="B22" s="154"/>
      <c r="C22" s="154"/>
      <c r="D22" s="154"/>
      <c r="E22" s="154"/>
      <c r="F22" s="154"/>
      <c r="G22" s="9" t="s">
        <v>15</v>
      </c>
      <c r="H22" s="14" t="s">
        <v>21</v>
      </c>
      <c r="I22" s="116">
        <v>25.52</v>
      </c>
    </row>
    <row r="23" spans="1:9" ht="14.25" customHeight="1" x14ac:dyDescent="0.3">
      <c r="A23" s="155" t="s">
        <v>179</v>
      </c>
      <c r="B23" s="194"/>
      <c r="C23" s="194"/>
      <c r="D23" s="194"/>
      <c r="E23" s="194"/>
      <c r="F23" s="195"/>
      <c r="G23" s="115" t="s">
        <v>15</v>
      </c>
      <c r="H23" s="14" t="s">
        <v>21</v>
      </c>
      <c r="I23" s="15" t="s">
        <v>185</v>
      </c>
    </row>
    <row r="24" spans="1:9" ht="22.5" customHeight="1" x14ac:dyDescent="0.3">
      <c r="A24" s="172" t="s">
        <v>22</v>
      </c>
      <c r="B24" s="172"/>
      <c r="C24" s="172"/>
      <c r="D24" s="172"/>
      <c r="E24" s="172"/>
      <c r="F24" s="172"/>
      <c r="G24" s="14"/>
      <c r="H24" s="14" t="s">
        <v>23</v>
      </c>
      <c r="I24" s="17" t="s">
        <v>185</v>
      </c>
    </row>
    <row r="25" spans="1:9" ht="34.5" customHeight="1" x14ac:dyDescent="0.3">
      <c r="A25" s="154" t="s">
        <v>24</v>
      </c>
      <c r="B25" s="154"/>
      <c r="C25" s="154"/>
      <c r="D25" s="154"/>
      <c r="E25" s="154"/>
      <c r="F25" s="154"/>
      <c r="G25" s="9"/>
      <c r="H25" s="9" t="s">
        <v>25</v>
      </c>
      <c r="I25" s="10">
        <v>1605.33</v>
      </c>
    </row>
    <row r="26" spans="1:9" ht="15" customHeight="1" x14ac:dyDescent="0.3">
      <c r="A26" s="154" t="s">
        <v>26</v>
      </c>
      <c r="B26" s="154"/>
      <c r="C26" s="154"/>
      <c r="D26" s="154"/>
      <c r="E26" s="154"/>
      <c r="F26" s="154"/>
      <c r="G26" s="14"/>
      <c r="H26" s="18" t="s">
        <v>27</v>
      </c>
      <c r="I26" s="19" t="s">
        <v>185</v>
      </c>
    </row>
    <row r="27" spans="1:9" ht="15" customHeight="1" x14ac:dyDescent="0.3">
      <c r="A27" s="154"/>
      <c r="B27" s="154"/>
      <c r="C27" s="154"/>
      <c r="D27" s="154"/>
      <c r="E27" s="154"/>
      <c r="F27" s="154"/>
      <c r="G27" s="14"/>
      <c r="H27" s="20" t="s">
        <v>28</v>
      </c>
      <c r="I27" s="121" t="s">
        <v>185</v>
      </c>
    </row>
    <row r="28" spans="1:9" ht="26.25" customHeight="1" x14ac:dyDescent="0.3">
      <c r="A28" s="154" t="s">
        <v>29</v>
      </c>
      <c r="B28" s="154"/>
      <c r="C28" s="154"/>
      <c r="D28" s="154"/>
      <c r="E28" s="154"/>
      <c r="F28" s="154"/>
      <c r="G28" s="14"/>
      <c r="H28" s="9" t="s">
        <v>27</v>
      </c>
      <c r="I28" s="19" t="s">
        <v>185</v>
      </c>
    </row>
    <row r="29" spans="1:9" ht="35.25" customHeight="1" x14ac:dyDescent="0.3">
      <c r="A29" s="154" t="s">
        <v>30</v>
      </c>
      <c r="B29" s="154"/>
      <c r="C29" s="154"/>
      <c r="D29" s="154"/>
      <c r="E29" s="154"/>
      <c r="F29" s="154"/>
      <c r="G29" s="9"/>
      <c r="H29" s="8" t="s">
        <v>23</v>
      </c>
      <c r="I29" s="121">
        <v>0.1</v>
      </c>
    </row>
    <row r="30" spans="1:9" ht="1.2" customHeight="1" x14ac:dyDescent="0.3">
      <c r="A30" s="92"/>
      <c r="B30" s="92"/>
      <c r="C30" s="92"/>
      <c r="D30" s="92"/>
      <c r="E30" s="92"/>
      <c r="F30" s="92"/>
      <c r="G30" s="92"/>
      <c r="H30" s="92"/>
      <c r="I30" s="93" t="s">
        <v>185</v>
      </c>
    </row>
    <row r="31" spans="1:9" ht="1.2" customHeight="1" x14ac:dyDescent="0.3">
      <c r="A31" s="210"/>
      <c r="B31" s="210"/>
      <c r="C31" s="210"/>
      <c r="D31" s="210"/>
      <c r="E31" s="210"/>
      <c r="F31" s="210"/>
      <c r="G31" s="210"/>
      <c r="H31" s="210"/>
      <c r="I31" s="210"/>
    </row>
    <row r="32" spans="1:9" ht="1.2" customHeight="1" x14ac:dyDescent="0.3">
      <c r="A32" s="210"/>
      <c r="B32" s="210"/>
      <c r="C32" s="210"/>
      <c r="D32" s="210"/>
      <c r="E32" s="210"/>
      <c r="F32" s="210"/>
      <c r="G32" s="210"/>
      <c r="H32" s="210"/>
      <c r="I32" s="210"/>
    </row>
    <row r="33" spans="1:10" ht="1.2" customHeight="1" x14ac:dyDescent="0.3">
      <c r="A33" s="210"/>
      <c r="B33" s="210"/>
      <c r="C33" s="210"/>
      <c r="D33" s="210"/>
      <c r="E33" s="210"/>
      <c r="F33" s="210"/>
      <c r="G33" s="210"/>
      <c r="H33" s="210"/>
      <c r="I33" s="210"/>
    </row>
    <row r="34" spans="1:10" ht="1.2" customHeight="1" x14ac:dyDescent="0.3">
      <c r="A34" s="210"/>
      <c r="B34" s="210"/>
      <c r="C34" s="210"/>
      <c r="D34" s="210"/>
      <c r="E34" s="210"/>
      <c r="F34" s="210"/>
      <c r="G34" s="210"/>
      <c r="H34" s="210"/>
      <c r="I34" s="210"/>
    </row>
    <row r="35" spans="1:10" ht="1.2" customHeight="1" x14ac:dyDescent="0.3">
      <c r="A35" s="211"/>
      <c r="B35" s="211"/>
      <c r="C35" s="211"/>
      <c r="D35" s="211"/>
      <c r="E35" s="211"/>
      <c r="F35" s="211"/>
      <c r="G35" s="211"/>
      <c r="H35" s="211"/>
      <c r="I35" s="211"/>
    </row>
    <row r="36" spans="1:10" ht="8.25" customHeight="1" x14ac:dyDescent="0.3">
      <c r="A36" s="140" t="s">
        <v>31</v>
      </c>
      <c r="B36" s="140"/>
      <c r="C36" s="140"/>
      <c r="D36" s="140"/>
      <c r="E36" s="140"/>
      <c r="F36" s="140"/>
      <c r="G36" s="140"/>
      <c r="H36" s="140"/>
      <c r="I36" s="140"/>
    </row>
    <row r="37" spans="1:10" ht="33.75" customHeight="1" x14ac:dyDescent="0.3">
      <c r="A37" s="21" t="s">
        <v>32</v>
      </c>
      <c r="B37" s="162" t="s">
        <v>33</v>
      </c>
      <c r="C37" s="162"/>
      <c r="D37" s="162"/>
      <c r="E37" s="162"/>
      <c r="F37" s="162"/>
      <c r="G37" s="162"/>
      <c r="H37" s="21" t="s">
        <v>34</v>
      </c>
      <c r="I37" s="21" t="s">
        <v>35</v>
      </c>
    </row>
    <row r="38" spans="1:10" ht="15" customHeight="1" x14ac:dyDescent="0.3">
      <c r="A38" s="16">
        <v>1</v>
      </c>
      <c r="B38" s="141" t="s">
        <v>36</v>
      </c>
      <c r="C38" s="141"/>
      <c r="D38" s="141"/>
      <c r="E38" s="141"/>
      <c r="F38" s="141"/>
      <c r="G38" s="141"/>
      <c r="H38" s="22">
        <f t="shared" ref="H38:H45" si="0">I38/$I$46</f>
        <v>0.83333309737660477</v>
      </c>
      <c r="I38" s="23">
        <f>IF(D6="12x36",I10,I10/H10*I5)</f>
        <v>1605.3272727272727</v>
      </c>
    </row>
    <row r="39" spans="1:10" ht="15" customHeight="1" x14ac:dyDescent="0.3">
      <c r="A39" s="16">
        <f t="shared" ref="A39:A45" si="1">A38+1</f>
        <v>2</v>
      </c>
      <c r="B39" s="141" t="s">
        <v>37</v>
      </c>
      <c r="C39" s="141"/>
      <c r="D39" s="141"/>
      <c r="E39" s="141"/>
      <c r="F39" s="141"/>
      <c r="G39" s="141"/>
      <c r="H39" s="22">
        <f t="shared" si="0"/>
        <v>0</v>
      </c>
      <c r="I39" s="23">
        <f>IF(I9=30%,I38*I9,0)</f>
        <v>0</v>
      </c>
    </row>
    <row r="40" spans="1:10" ht="15" customHeight="1" x14ac:dyDescent="0.3">
      <c r="A40" s="16">
        <f t="shared" si="1"/>
        <v>3</v>
      </c>
      <c r="B40" s="141" t="s">
        <v>38</v>
      </c>
      <c r="C40" s="141"/>
      <c r="D40" s="141"/>
      <c r="E40" s="141"/>
      <c r="F40" s="141"/>
      <c r="G40" s="141"/>
      <c r="H40" s="22">
        <f t="shared" si="0"/>
        <v>0</v>
      </c>
      <c r="I40" s="23">
        <f>IF(I7=10%,I25*I7,0)</f>
        <v>0</v>
      </c>
    </row>
    <row r="41" spans="1:10" ht="15" customHeight="1" x14ac:dyDescent="0.3">
      <c r="A41" s="16">
        <f t="shared" si="1"/>
        <v>4</v>
      </c>
      <c r="B41" s="141" t="s">
        <v>39</v>
      </c>
      <c r="C41" s="141"/>
      <c r="D41" s="141"/>
      <c r="E41" s="141"/>
      <c r="F41" s="141"/>
      <c r="G41" s="141"/>
      <c r="H41" s="22">
        <f t="shared" si="0"/>
        <v>0.16666690262339523</v>
      </c>
      <c r="I41" s="23">
        <f>IF(I7=20%,I25*I7,0)</f>
        <v>321.06600000000003</v>
      </c>
    </row>
    <row r="42" spans="1:10" ht="15" customHeight="1" x14ac:dyDescent="0.3">
      <c r="A42" s="16">
        <f t="shared" si="1"/>
        <v>5</v>
      </c>
      <c r="B42" s="141" t="s">
        <v>40</v>
      </c>
      <c r="C42" s="141"/>
      <c r="D42" s="141"/>
      <c r="E42" s="141"/>
      <c r="F42" s="141"/>
      <c r="G42" s="141"/>
      <c r="H42" s="22">
        <f t="shared" si="0"/>
        <v>0</v>
      </c>
      <c r="I42" s="23">
        <f>IF(I7=40%,I25*I7,0)</f>
        <v>0</v>
      </c>
    </row>
    <row r="43" spans="1:10" ht="15" customHeight="1" x14ac:dyDescent="0.3">
      <c r="A43" s="16">
        <f t="shared" si="1"/>
        <v>6</v>
      </c>
      <c r="B43" s="141" t="s">
        <v>172</v>
      </c>
      <c r="C43" s="141"/>
      <c r="D43" s="141"/>
      <c r="E43" s="141"/>
      <c r="F43" s="141"/>
      <c r="G43" s="141"/>
      <c r="H43" s="22">
        <f t="shared" si="0"/>
        <v>0</v>
      </c>
      <c r="I43" s="23">
        <f>IF(I24="Não aplicável",0,I38*I24)</f>
        <v>0</v>
      </c>
    </row>
    <row r="44" spans="1:10" ht="15" customHeight="1" x14ac:dyDescent="0.3">
      <c r="A44" s="16">
        <f t="shared" si="1"/>
        <v>7</v>
      </c>
      <c r="B44" s="141" t="s">
        <v>41</v>
      </c>
      <c r="C44" s="141"/>
      <c r="D44" s="141"/>
      <c r="E44" s="141"/>
      <c r="F44" s="141"/>
      <c r="G44" s="141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3">
      <c r="A45" s="16">
        <f t="shared" si="1"/>
        <v>8</v>
      </c>
      <c r="B45" s="141" t="s">
        <v>42</v>
      </c>
      <c r="C45" s="141"/>
      <c r="D45" s="141"/>
      <c r="E45" s="141"/>
      <c r="F45" s="141"/>
      <c r="G45" s="141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3">
      <c r="A46" s="158" t="s">
        <v>43</v>
      </c>
      <c r="B46" s="158"/>
      <c r="C46" s="158"/>
      <c r="D46" s="158"/>
      <c r="E46" s="158"/>
      <c r="F46" s="158"/>
      <c r="G46" s="158"/>
      <c r="H46" s="24">
        <f>SUM(H38:H45)</f>
        <v>1</v>
      </c>
      <c r="I46" s="25">
        <f>SUM(I38:I45)</f>
        <v>1926.3932727272727</v>
      </c>
      <c r="J46" s="26"/>
    </row>
    <row r="47" spans="1:10" s="27" customFormat="1" ht="1.2" customHeight="1" x14ac:dyDescent="0.3">
      <c r="A47" s="180"/>
      <c r="B47" s="180"/>
      <c r="C47" s="180"/>
      <c r="D47" s="180"/>
      <c r="E47" s="180"/>
      <c r="F47" s="180"/>
      <c r="G47" s="180"/>
      <c r="H47" s="180"/>
      <c r="I47" s="180"/>
      <c r="J47" s="26"/>
    </row>
    <row r="48" spans="1:10" s="27" customFormat="1" ht="1.2" customHeight="1" x14ac:dyDescent="0.3">
      <c r="A48" s="181"/>
      <c r="B48" s="181"/>
      <c r="C48" s="181"/>
      <c r="D48" s="181"/>
      <c r="E48" s="181"/>
      <c r="F48" s="181"/>
      <c r="G48" s="181"/>
      <c r="H48" s="181"/>
      <c r="I48" s="181"/>
      <c r="J48" s="26"/>
    </row>
    <row r="49" spans="1:10" s="27" customFormat="1" ht="1.2" customHeight="1" x14ac:dyDescent="0.3">
      <c r="A49" s="181"/>
      <c r="B49" s="181"/>
      <c r="C49" s="181"/>
      <c r="D49" s="181"/>
      <c r="E49" s="181"/>
      <c r="F49" s="181"/>
      <c r="G49" s="181"/>
      <c r="H49" s="181"/>
      <c r="I49" s="181"/>
      <c r="J49" s="26"/>
    </row>
    <row r="50" spans="1:10" s="27" customFormat="1" ht="1.2" customHeight="1" x14ac:dyDescent="0.3">
      <c r="A50" s="181"/>
      <c r="B50" s="181"/>
      <c r="C50" s="181"/>
      <c r="D50" s="181"/>
      <c r="E50" s="181"/>
      <c r="F50" s="181"/>
      <c r="G50" s="181"/>
      <c r="H50" s="181"/>
      <c r="I50" s="181"/>
      <c r="J50" s="26"/>
    </row>
    <row r="51" spans="1:10" s="27" customFormat="1" ht="1.2" customHeight="1" x14ac:dyDescent="0.3">
      <c r="A51" s="181"/>
      <c r="B51" s="181"/>
      <c r="C51" s="181"/>
      <c r="D51" s="181"/>
      <c r="E51" s="181"/>
      <c r="F51" s="181"/>
      <c r="G51" s="181"/>
      <c r="H51" s="181"/>
      <c r="I51" s="181"/>
      <c r="J51" s="26"/>
    </row>
    <row r="52" spans="1:10" s="27" customFormat="1" ht="1.2" customHeight="1" x14ac:dyDescent="0.3">
      <c r="A52" s="181"/>
      <c r="B52" s="181"/>
      <c r="C52" s="181"/>
      <c r="D52" s="181"/>
      <c r="E52" s="181"/>
      <c r="F52" s="181"/>
      <c r="G52" s="181"/>
      <c r="H52" s="181"/>
      <c r="I52" s="181"/>
      <c r="J52" s="26"/>
    </row>
    <row r="53" spans="1:10" s="27" customFormat="1" ht="1.2" customHeight="1" x14ac:dyDescent="0.3">
      <c r="A53" s="181"/>
      <c r="B53" s="181"/>
      <c r="C53" s="181"/>
      <c r="D53" s="181"/>
      <c r="E53" s="181"/>
      <c r="F53" s="181"/>
      <c r="G53" s="181"/>
      <c r="H53" s="181"/>
      <c r="I53" s="181"/>
      <c r="J53" s="26"/>
    </row>
    <row r="54" spans="1:10" s="27" customFormat="1" ht="1.2" customHeight="1" x14ac:dyDescent="0.3">
      <c r="A54" s="181"/>
      <c r="B54" s="181"/>
      <c r="C54" s="181"/>
      <c r="D54" s="181"/>
      <c r="E54" s="181"/>
      <c r="F54" s="181"/>
      <c r="G54" s="181"/>
      <c r="H54" s="181"/>
      <c r="I54" s="181"/>
      <c r="J54" s="26"/>
    </row>
    <row r="55" spans="1:10" s="27" customFormat="1" ht="1.2" customHeight="1" x14ac:dyDescent="0.3">
      <c r="A55" s="181"/>
      <c r="B55" s="181"/>
      <c r="C55" s="181"/>
      <c r="D55" s="181"/>
      <c r="E55" s="181"/>
      <c r="F55" s="181"/>
      <c r="G55" s="181"/>
      <c r="H55" s="181"/>
      <c r="I55" s="181"/>
      <c r="J55" s="26"/>
    </row>
    <row r="56" spans="1:10" ht="1.2" customHeight="1" x14ac:dyDescent="0.3">
      <c r="A56" s="182"/>
      <c r="B56" s="182"/>
      <c r="C56" s="182"/>
      <c r="D56" s="182"/>
      <c r="E56" s="182"/>
      <c r="F56" s="182"/>
      <c r="G56" s="182"/>
      <c r="H56" s="182"/>
      <c r="I56" s="182"/>
    </row>
    <row r="57" spans="1:10" ht="33.75" customHeight="1" x14ac:dyDescent="0.3">
      <c r="A57" s="21" t="s">
        <v>44</v>
      </c>
      <c r="B57" s="162" t="s">
        <v>45</v>
      </c>
      <c r="C57" s="162"/>
      <c r="D57" s="162"/>
      <c r="E57" s="162"/>
      <c r="F57" s="162"/>
      <c r="G57" s="162"/>
      <c r="H57" s="21" t="s">
        <v>34</v>
      </c>
      <c r="I57" s="21" t="s">
        <v>35</v>
      </c>
    </row>
    <row r="58" spans="1:10" ht="15" customHeight="1" x14ac:dyDescent="0.3">
      <c r="A58" s="16">
        <v>1</v>
      </c>
      <c r="B58" s="141" t="s">
        <v>46</v>
      </c>
      <c r="C58" s="141"/>
      <c r="D58" s="141"/>
      <c r="E58" s="141"/>
      <c r="F58" s="141"/>
      <c r="G58" s="141"/>
      <c r="H58" s="22">
        <v>0.2</v>
      </c>
      <c r="I58" s="23">
        <f t="shared" ref="I58:I65" si="2">$I$46*H58</f>
        <v>385.27865454545457</v>
      </c>
    </row>
    <row r="59" spans="1:10" ht="15" customHeight="1" x14ac:dyDescent="0.3">
      <c r="A59" s="16">
        <v>2</v>
      </c>
      <c r="B59" s="141" t="s">
        <v>47</v>
      </c>
      <c r="C59" s="141"/>
      <c r="D59" s="141"/>
      <c r="E59" s="141"/>
      <c r="F59" s="141"/>
      <c r="G59" s="141"/>
      <c r="H59" s="22">
        <v>1.4999999999999999E-2</v>
      </c>
      <c r="I59" s="23">
        <f t="shared" si="2"/>
        <v>28.89589909090909</v>
      </c>
    </row>
    <row r="60" spans="1:10" ht="15" customHeight="1" x14ac:dyDescent="0.3">
      <c r="A60" s="16">
        <v>3</v>
      </c>
      <c r="B60" s="141" t="s">
        <v>48</v>
      </c>
      <c r="C60" s="141"/>
      <c r="D60" s="141"/>
      <c r="E60" s="141"/>
      <c r="F60" s="141"/>
      <c r="G60" s="141"/>
      <c r="H60" s="22">
        <v>0.01</v>
      </c>
      <c r="I60" s="23">
        <f t="shared" si="2"/>
        <v>19.263932727272728</v>
      </c>
    </row>
    <row r="61" spans="1:10" ht="15" customHeight="1" x14ac:dyDescent="0.3">
      <c r="A61" s="16">
        <v>4</v>
      </c>
      <c r="B61" s="141" t="s">
        <v>49</v>
      </c>
      <c r="C61" s="141"/>
      <c r="D61" s="141"/>
      <c r="E61" s="141"/>
      <c r="F61" s="141"/>
      <c r="G61" s="141"/>
      <c r="H61" s="22">
        <v>2E-3</v>
      </c>
      <c r="I61" s="23">
        <f t="shared" si="2"/>
        <v>3.8527865454545456</v>
      </c>
    </row>
    <row r="62" spans="1:10" ht="15" customHeight="1" x14ac:dyDescent="0.3">
      <c r="A62" s="16">
        <v>5</v>
      </c>
      <c r="B62" s="141" t="s">
        <v>50</v>
      </c>
      <c r="C62" s="141"/>
      <c r="D62" s="141"/>
      <c r="E62" s="141"/>
      <c r="F62" s="141"/>
      <c r="G62" s="141"/>
      <c r="H62" s="22">
        <v>2.5000000000000001E-2</v>
      </c>
      <c r="I62" s="23">
        <f t="shared" si="2"/>
        <v>48.159831818181821</v>
      </c>
    </row>
    <row r="63" spans="1:10" ht="15" customHeight="1" x14ac:dyDescent="0.3">
      <c r="A63" s="16">
        <v>6</v>
      </c>
      <c r="B63" s="141" t="s">
        <v>51</v>
      </c>
      <c r="C63" s="141"/>
      <c r="D63" s="141"/>
      <c r="E63" s="141"/>
      <c r="F63" s="141"/>
      <c r="G63" s="141"/>
      <c r="H63" s="22">
        <v>0.08</v>
      </c>
      <c r="I63" s="23">
        <f t="shared" si="2"/>
        <v>154.11146181818182</v>
      </c>
    </row>
    <row r="64" spans="1:10" ht="15" customHeight="1" x14ac:dyDescent="0.3">
      <c r="A64" s="16">
        <v>7</v>
      </c>
      <c r="B64" s="141" t="s">
        <v>52</v>
      </c>
      <c r="C64" s="141"/>
      <c r="D64" s="141"/>
      <c r="E64" s="141"/>
      <c r="F64" s="141"/>
      <c r="G64" s="141"/>
      <c r="H64" s="22">
        <v>0.03</v>
      </c>
      <c r="I64" s="23">
        <f t="shared" si="2"/>
        <v>57.79179818181818</v>
      </c>
    </row>
    <row r="65" spans="1:10" ht="15" customHeight="1" x14ac:dyDescent="0.3">
      <c r="A65" s="16">
        <v>8</v>
      </c>
      <c r="B65" s="141" t="s">
        <v>53</v>
      </c>
      <c r="C65" s="141"/>
      <c r="D65" s="141"/>
      <c r="E65" s="141"/>
      <c r="F65" s="141"/>
      <c r="G65" s="141"/>
      <c r="H65" s="22">
        <v>6.0000000000000001E-3</v>
      </c>
      <c r="I65" s="23">
        <f t="shared" si="2"/>
        <v>11.558359636363637</v>
      </c>
    </row>
    <row r="66" spans="1:10" s="27" customFormat="1" ht="15" customHeight="1" x14ac:dyDescent="0.3">
      <c r="A66" s="158" t="s">
        <v>54</v>
      </c>
      <c r="B66" s="158"/>
      <c r="C66" s="158"/>
      <c r="D66" s="158"/>
      <c r="E66" s="158"/>
      <c r="F66" s="158"/>
      <c r="G66" s="158"/>
      <c r="H66" s="24">
        <f>SUM(H58:H65)</f>
        <v>0.3680000000000001</v>
      </c>
      <c r="I66" s="25">
        <f>SUM(I58:I65)</f>
        <v>708.91272436363647</v>
      </c>
      <c r="J66" s="26"/>
    </row>
    <row r="67" spans="1:10" ht="15" customHeight="1" x14ac:dyDescent="0.3">
      <c r="A67" s="173" t="s">
        <v>55</v>
      </c>
      <c r="B67" s="173"/>
      <c r="C67" s="173"/>
      <c r="D67" s="173"/>
      <c r="E67" s="173"/>
      <c r="F67" s="173"/>
      <c r="G67" s="173"/>
      <c r="H67" s="173"/>
      <c r="I67" s="173"/>
    </row>
    <row r="68" spans="1:10" ht="30.75" customHeight="1" x14ac:dyDescent="0.3">
      <c r="A68" s="183" t="s">
        <v>56</v>
      </c>
      <c r="B68" s="183"/>
      <c r="C68" s="183"/>
      <c r="D68" s="183"/>
      <c r="E68" s="183"/>
      <c r="F68" s="183"/>
      <c r="G68" s="183"/>
      <c r="H68" s="183"/>
      <c r="I68" s="183"/>
    </row>
    <row r="69" spans="1:10" ht="33.75" customHeight="1" x14ac:dyDescent="0.3">
      <c r="A69" s="21" t="s">
        <v>57</v>
      </c>
      <c r="B69" s="162" t="s">
        <v>58</v>
      </c>
      <c r="C69" s="162"/>
      <c r="D69" s="162"/>
      <c r="E69" s="162"/>
      <c r="F69" s="162"/>
      <c r="G69" s="162"/>
      <c r="H69" s="21" t="s">
        <v>34</v>
      </c>
      <c r="I69" s="21" t="s">
        <v>35</v>
      </c>
    </row>
    <row r="70" spans="1:10" ht="15" customHeight="1" x14ac:dyDescent="0.3">
      <c r="A70" s="16">
        <v>1</v>
      </c>
      <c r="B70" s="141" t="s">
        <v>59</v>
      </c>
      <c r="C70" s="141"/>
      <c r="D70" s="141"/>
      <c r="E70" s="141"/>
      <c r="F70" s="141"/>
      <c r="G70" s="141"/>
      <c r="H70" s="22">
        <v>0.119314</v>
      </c>
      <c r="I70" s="23">
        <f t="shared" ref="I70:I77" si="3">$I$46*H70</f>
        <v>229.84568694218183</v>
      </c>
    </row>
    <row r="71" spans="1:10" ht="15" customHeight="1" x14ac:dyDescent="0.3">
      <c r="A71" s="16">
        <v>2</v>
      </c>
      <c r="B71" s="141" t="s">
        <v>60</v>
      </c>
      <c r="C71" s="141"/>
      <c r="D71" s="141"/>
      <c r="E71" s="141"/>
      <c r="F71" s="141"/>
      <c r="G71" s="141"/>
      <c r="H71" s="22">
        <v>2.0479000000000001E-2</v>
      </c>
      <c r="I71" s="23">
        <f t="shared" si="3"/>
        <v>39.450607832181817</v>
      </c>
    </row>
    <row r="72" spans="1:10" ht="15" customHeight="1" x14ac:dyDescent="0.3">
      <c r="A72" s="16">
        <v>3</v>
      </c>
      <c r="B72" s="141" t="s">
        <v>191</v>
      </c>
      <c r="C72" s="141"/>
      <c r="D72" s="141"/>
      <c r="E72" s="141"/>
      <c r="F72" s="141"/>
      <c r="G72" s="141"/>
      <c r="H72" s="22">
        <v>1.2123E-2</v>
      </c>
      <c r="I72" s="23">
        <f t="shared" si="3"/>
        <v>23.353665645272727</v>
      </c>
    </row>
    <row r="73" spans="1:10" ht="15" customHeight="1" x14ac:dyDescent="0.3">
      <c r="A73" s="16">
        <v>4</v>
      </c>
      <c r="B73" s="141" t="s">
        <v>61</v>
      </c>
      <c r="C73" s="141"/>
      <c r="D73" s="141"/>
      <c r="E73" s="141"/>
      <c r="F73" s="141"/>
      <c r="G73" s="141"/>
      <c r="H73" s="22">
        <v>1.1436E-2</v>
      </c>
      <c r="I73" s="23">
        <f t="shared" si="3"/>
        <v>22.030233466909092</v>
      </c>
    </row>
    <row r="74" spans="1:10" ht="15" customHeight="1" x14ac:dyDescent="0.3">
      <c r="A74" s="16">
        <v>5</v>
      </c>
      <c r="B74" s="141" t="s">
        <v>62</v>
      </c>
      <c r="C74" s="141"/>
      <c r="D74" s="141"/>
      <c r="E74" s="141"/>
      <c r="F74" s="141"/>
      <c r="G74" s="141"/>
      <c r="H74" s="22">
        <v>1.74E-4</v>
      </c>
      <c r="I74" s="23">
        <f t="shared" si="3"/>
        <v>0.33519242945454547</v>
      </c>
    </row>
    <row r="75" spans="1:10" ht="15" customHeight="1" x14ac:dyDescent="0.3">
      <c r="A75" s="16">
        <v>6</v>
      </c>
      <c r="B75" s="141" t="s">
        <v>63</v>
      </c>
      <c r="C75" s="141"/>
      <c r="D75" s="141"/>
      <c r="E75" s="141"/>
      <c r="F75" s="141"/>
      <c r="G75" s="141"/>
      <c r="H75" s="22">
        <v>4.4200000000000001E-4</v>
      </c>
      <c r="I75" s="23">
        <f t="shared" si="3"/>
        <v>0.85146582654545455</v>
      </c>
    </row>
    <row r="76" spans="1:10" ht="15" customHeight="1" x14ac:dyDescent="0.3">
      <c r="A76" s="16">
        <v>7</v>
      </c>
      <c r="B76" s="141" t="s">
        <v>64</v>
      </c>
      <c r="C76" s="141"/>
      <c r="D76" s="141"/>
      <c r="E76" s="141"/>
      <c r="F76" s="141"/>
      <c r="G76" s="141"/>
      <c r="H76" s="22">
        <v>1.85E-4</v>
      </c>
      <c r="I76" s="23">
        <f t="shared" si="3"/>
        <v>0.35638275545454545</v>
      </c>
    </row>
    <row r="77" spans="1:10" ht="15" customHeight="1" x14ac:dyDescent="0.3">
      <c r="A77" s="16">
        <v>8</v>
      </c>
      <c r="B77" s="141" t="s">
        <v>65</v>
      </c>
      <c r="C77" s="141"/>
      <c r="D77" s="141"/>
      <c r="E77" s="141"/>
      <c r="F77" s="141"/>
      <c r="G77" s="141"/>
      <c r="H77" s="22">
        <v>9.0789999999999996E-2</v>
      </c>
      <c r="I77" s="23">
        <f t="shared" si="3"/>
        <v>174.89724523090908</v>
      </c>
    </row>
    <row r="78" spans="1:10" s="27" customFormat="1" ht="15" customHeight="1" x14ac:dyDescent="0.3">
      <c r="A78" s="158" t="s">
        <v>66</v>
      </c>
      <c r="B78" s="158"/>
      <c r="C78" s="158"/>
      <c r="D78" s="158"/>
      <c r="E78" s="158"/>
      <c r="F78" s="158"/>
      <c r="G78" s="158"/>
      <c r="H78" s="24">
        <f>SUM(H70:H77)</f>
        <v>0.25494299999999998</v>
      </c>
      <c r="I78" s="25">
        <f>SUM(I70:I77)</f>
        <v>491.12048012890909</v>
      </c>
      <c r="J78" s="26"/>
    </row>
    <row r="79" spans="1:10" ht="11.25" customHeight="1" x14ac:dyDescent="0.3">
      <c r="A79" s="28" t="s">
        <v>67</v>
      </c>
      <c r="B79" s="159" t="s">
        <v>68</v>
      </c>
      <c r="C79" s="159"/>
      <c r="D79" s="159"/>
      <c r="E79" s="159"/>
      <c r="F79" s="159"/>
      <c r="G79" s="159"/>
      <c r="H79" s="159"/>
      <c r="I79" s="159"/>
    </row>
    <row r="80" spans="1:10" ht="15" customHeight="1" x14ac:dyDescent="0.3">
      <c r="A80" s="28" t="s">
        <v>69</v>
      </c>
      <c r="B80" s="179" t="s">
        <v>70</v>
      </c>
      <c r="C80" s="179"/>
      <c r="D80" s="179"/>
      <c r="E80" s="179"/>
      <c r="F80" s="179"/>
      <c r="G80" s="179"/>
      <c r="H80" s="179"/>
      <c r="I80" s="179"/>
    </row>
    <row r="81" spans="1:11" ht="33.75" customHeight="1" x14ac:dyDescent="0.3">
      <c r="A81" s="21" t="s">
        <v>71</v>
      </c>
      <c r="B81" s="162" t="s">
        <v>72</v>
      </c>
      <c r="C81" s="162"/>
      <c r="D81" s="162"/>
      <c r="E81" s="162"/>
      <c r="F81" s="162"/>
      <c r="G81" s="162"/>
      <c r="H81" s="21" t="s">
        <v>34</v>
      </c>
      <c r="I81" s="21" t="s">
        <v>35</v>
      </c>
    </row>
    <row r="82" spans="1:11" ht="15" customHeight="1" x14ac:dyDescent="0.3">
      <c r="A82" s="16">
        <v>1</v>
      </c>
      <c r="B82" s="141" t="s">
        <v>73</v>
      </c>
      <c r="C82" s="141"/>
      <c r="D82" s="141"/>
      <c r="E82" s="141"/>
      <c r="F82" s="141"/>
      <c r="G82" s="141"/>
      <c r="H82" s="22">
        <v>4.8321000000000003E-2</v>
      </c>
      <c r="I82" s="23">
        <f>$I$46*H82</f>
        <v>93.085249331454548</v>
      </c>
    </row>
    <row r="83" spans="1:11" ht="15" customHeight="1" x14ac:dyDescent="0.3">
      <c r="A83" s="16">
        <v>2</v>
      </c>
      <c r="B83" s="141" t="s">
        <v>74</v>
      </c>
      <c r="C83" s="141"/>
      <c r="D83" s="141"/>
      <c r="E83" s="141"/>
      <c r="F83" s="141"/>
      <c r="G83" s="141"/>
      <c r="H83" s="22">
        <v>3.5109999999999998E-3</v>
      </c>
      <c r="I83" s="23">
        <f>$I$46*H83</f>
        <v>6.763566780545454</v>
      </c>
    </row>
    <row r="84" spans="1:11" ht="15" customHeight="1" x14ac:dyDescent="0.3">
      <c r="A84" s="16">
        <v>3</v>
      </c>
      <c r="B84" s="141" t="s">
        <v>75</v>
      </c>
      <c r="C84" s="141"/>
      <c r="D84" s="141"/>
      <c r="E84" s="141"/>
      <c r="F84" s="141"/>
      <c r="G84" s="141"/>
      <c r="H84" s="22">
        <v>1.9328000000000001E-2</v>
      </c>
      <c r="I84" s="23">
        <f>$I$46*H84</f>
        <v>37.233329175272729</v>
      </c>
    </row>
    <row r="85" spans="1:11" s="27" customFormat="1" ht="15" customHeight="1" x14ac:dyDescent="0.3">
      <c r="A85" s="158" t="s">
        <v>76</v>
      </c>
      <c r="B85" s="158"/>
      <c r="C85" s="158"/>
      <c r="D85" s="158"/>
      <c r="E85" s="158"/>
      <c r="F85" s="158"/>
      <c r="G85" s="158"/>
      <c r="H85" s="24">
        <f>SUM(H82:H84)</f>
        <v>7.1160000000000001E-2</v>
      </c>
      <c r="I85" s="25">
        <f>SUM(I82:I84)</f>
        <v>137.08214528727274</v>
      </c>
      <c r="J85" s="26"/>
    </row>
    <row r="86" spans="1:11" ht="4.5" customHeight="1" x14ac:dyDescent="0.3"/>
    <row r="87" spans="1:11" ht="33.75" customHeight="1" x14ac:dyDescent="0.3">
      <c r="A87" s="21" t="s">
        <v>77</v>
      </c>
      <c r="B87" s="162" t="s">
        <v>78</v>
      </c>
      <c r="C87" s="162"/>
      <c r="D87" s="162"/>
      <c r="E87" s="162"/>
      <c r="F87" s="162"/>
      <c r="G87" s="162"/>
      <c r="H87" s="21" t="s">
        <v>34</v>
      </c>
      <c r="I87" s="21" t="s">
        <v>35</v>
      </c>
    </row>
    <row r="88" spans="1:11" ht="15" customHeight="1" x14ac:dyDescent="0.3">
      <c r="A88" s="16">
        <v>1</v>
      </c>
      <c r="B88" s="141" t="s">
        <v>79</v>
      </c>
      <c r="C88" s="141"/>
      <c r="D88" s="141"/>
      <c r="E88" s="141"/>
      <c r="F88" s="141"/>
      <c r="G88" s="141"/>
      <c r="H88" s="22">
        <f>(H66*H78)</f>
        <v>9.3819024000000015E-2</v>
      </c>
      <c r="I88" s="23">
        <f>$I$46*H88</f>
        <v>180.73233668743856</v>
      </c>
    </row>
    <row r="89" spans="1:11" s="27" customFormat="1" ht="15" customHeight="1" x14ac:dyDescent="0.3">
      <c r="A89" s="158" t="s">
        <v>80</v>
      </c>
      <c r="B89" s="158"/>
      <c r="C89" s="158"/>
      <c r="D89" s="158"/>
      <c r="E89" s="158"/>
      <c r="F89" s="158"/>
      <c r="G89" s="158"/>
      <c r="H89" s="24">
        <f>SUM(H88:H88)</f>
        <v>9.3819024000000015E-2</v>
      </c>
      <c r="I89" s="25">
        <f>I88</f>
        <v>180.73233668743856</v>
      </c>
      <c r="J89" s="26"/>
      <c r="K89" s="29"/>
    </row>
    <row r="90" spans="1:11" ht="4.5" customHeight="1" x14ac:dyDescent="0.3">
      <c r="J90" s="30"/>
    </row>
    <row r="91" spans="1:11" s="27" customFormat="1" ht="12" customHeight="1" x14ac:dyDescent="0.3">
      <c r="A91" s="178" t="s">
        <v>180</v>
      </c>
      <c r="B91" s="178"/>
      <c r="C91" s="178"/>
      <c r="D91" s="178"/>
      <c r="E91" s="178"/>
      <c r="F91" s="178"/>
      <c r="G91" s="178"/>
      <c r="H91" s="31">
        <f>H66+H78+H85+H89</f>
        <v>0.787922024</v>
      </c>
      <c r="I91" s="32">
        <f>I66+I78+I85+I89</f>
        <v>1517.8476864672568</v>
      </c>
      <c r="J91" s="26"/>
    </row>
    <row r="92" spans="1:11" ht="4.5" customHeight="1" x14ac:dyDescent="0.3"/>
    <row r="93" spans="1:11" ht="33.75" customHeight="1" x14ac:dyDescent="0.3">
      <c r="A93" s="21" t="s">
        <v>81</v>
      </c>
      <c r="B93" s="162" t="s">
        <v>82</v>
      </c>
      <c r="C93" s="162"/>
      <c r="D93" s="162"/>
      <c r="E93" s="162"/>
      <c r="F93" s="162"/>
      <c r="G93" s="162"/>
      <c r="H93" s="21" t="s">
        <v>34</v>
      </c>
      <c r="I93" s="21" t="s">
        <v>35</v>
      </c>
    </row>
    <row r="94" spans="1:11" ht="15" customHeight="1" x14ac:dyDescent="0.3">
      <c r="A94" s="16">
        <v>1</v>
      </c>
      <c r="B94" s="141" t="s">
        <v>19</v>
      </c>
      <c r="C94" s="141"/>
      <c r="D94" s="141"/>
      <c r="E94" s="141"/>
      <c r="F94" s="141"/>
      <c r="G94" s="141"/>
      <c r="H94" s="22">
        <f t="shared" ref="H94:H101" si="4">I94/$I$46</f>
        <v>0.2511496519685445</v>
      </c>
      <c r="I94" s="23">
        <f>I114</f>
        <v>483.81299999999999</v>
      </c>
    </row>
    <row r="95" spans="1:11" ht="15" customHeight="1" x14ac:dyDescent="0.3">
      <c r="A95" s="16">
        <f>A94+1</f>
        <v>2</v>
      </c>
      <c r="B95" s="141" t="s">
        <v>20</v>
      </c>
      <c r="C95" s="141"/>
      <c r="D95" s="141"/>
      <c r="E95" s="141"/>
      <c r="F95" s="141"/>
      <c r="G95" s="141"/>
      <c r="H95" s="22">
        <f t="shared" si="4"/>
        <v>0</v>
      </c>
      <c r="I95" s="23">
        <f>I110</f>
        <v>0</v>
      </c>
    </row>
    <row r="96" spans="1:11" ht="15" customHeight="1" x14ac:dyDescent="0.3">
      <c r="A96" s="16">
        <f t="shared" ref="A96:A98" si="5">A95+1</f>
        <v>3</v>
      </c>
      <c r="B96" s="175" t="s">
        <v>174</v>
      </c>
      <c r="C96" s="176"/>
      <c r="D96" s="176"/>
      <c r="E96" s="176"/>
      <c r="F96" s="176"/>
      <c r="G96" s="177"/>
      <c r="H96" s="22">
        <f t="shared" si="4"/>
        <v>0</v>
      </c>
      <c r="I96" s="23">
        <v>0</v>
      </c>
    </row>
    <row r="97" spans="1:10" ht="15" customHeight="1" x14ac:dyDescent="0.3">
      <c r="A97" s="16">
        <f t="shared" si="5"/>
        <v>4</v>
      </c>
      <c r="B97" s="141" t="s">
        <v>83</v>
      </c>
      <c r="C97" s="141"/>
      <c r="D97" s="141"/>
      <c r="E97" s="141"/>
      <c r="F97" s="141"/>
      <c r="G97" s="141"/>
      <c r="H97" s="22">
        <f t="shared" si="4"/>
        <v>7.1055254175891397E-2</v>
      </c>
      <c r="I97" s="23">
        <f>I106</f>
        <v>136.88036363636363</v>
      </c>
    </row>
    <row r="98" spans="1:10" ht="15" customHeight="1" x14ac:dyDescent="0.3">
      <c r="A98" s="16">
        <f t="shared" si="5"/>
        <v>5</v>
      </c>
      <c r="B98" s="141" t="s">
        <v>84</v>
      </c>
      <c r="C98" s="141"/>
      <c r="D98" s="141"/>
      <c r="E98" s="141"/>
      <c r="F98" s="141"/>
      <c r="G98" s="141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3">
      <c r="A99" s="16">
        <v>6</v>
      </c>
      <c r="B99" s="141" t="s">
        <v>205</v>
      </c>
      <c r="C99" s="141"/>
      <c r="D99" s="141"/>
      <c r="E99" s="141"/>
      <c r="F99" s="141"/>
      <c r="G99" s="141"/>
      <c r="H99" s="22">
        <f>I99/$I$46</f>
        <v>4.1528384225896289E-2</v>
      </c>
      <c r="I99" s="23">
        <f>IF(I21="Não aplicável",0,I21)</f>
        <v>80</v>
      </c>
    </row>
    <row r="100" spans="1:10" ht="15" customHeight="1" x14ac:dyDescent="0.3">
      <c r="A100" s="16">
        <v>7</v>
      </c>
      <c r="B100" s="141" t="s">
        <v>206</v>
      </c>
      <c r="C100" s="141"/>
      <c r="D100" s="141"/>
      <c r="E100" s="141"/>
      <c r="F100" s="141"/>
      <c r="G100" s="141"/>
      <c r="H100" s="22">
        <f>I100/$I$46</f>
        <v>1.3247554568060916E-2</v>
      </c>
      <c r="I100" s="23">
        <f>IF(I22="Não aplicável",0,I22)</f>
        <v>25.52</v>
      </c>
    </row>
    <row r="101" spans="1:10" ht="15" customHeight="1" x14ac:dyDescent="0.3">
      <c r="A101" s="16">
        <v>8</v>
      </c>
      <c r="B101" s="141" t="s">
        <v>85</v>
      </c>
      <c r="C101" s="141"/>
      <c r="D101" s="141"/>
      <c r="E101" s="141"/>
      <c r="F101" s="141"/>
      <c r="G101" s="141"/>
      <c r="H101" s="22">
        <f t="shared" si="4"/>
        <v>0</v>
      </c>
      <c r="I101" s="23">
        <f>IF(I23="Não aplicável",0,I23)</f>
        <v>0</v>
      </c>
    </row>
    <row r="102" spans="1:10" ht="15" customHeight="1" x14ac:dyDescent="0.3">
      <c r="A102" s="158" t="s">
        <v>86</v>
      </c>
      <c r="B102" s="158"/>
      <c r="C102" s="158"/>
      <c r="D102" s="158"/>
      <c r="E102" s="158"/>
      <c r="F102" s="158"/>
      <c r="G102" s="158"/>
      <c r="H102" s="24">
        <f>SUM(H94:H101)</f>
        <v>0.37698084493839307</v>
      </c>
      <c r="I102" s="25">
        <f>SUM(I94:I101)</f>
        <v>726.21336363636362</v>
      </c>
      <c r="J102" s="33"/>
    </row>
    <row r="103" spans="1:10" ht="18" customHeight="1" x14ac:dyDescent="0.3">
      <c r="A103" s="28" t="s">
        <v>87</v>
      </c>
      <c r="B103" s="173" t="s">
        <v>88</v>
      </c>
      <c r="C103" s="173"/>
      <c r="D103" s="173"/>
      <c r="E103" s="173"/>
      <c r="F103" s="173"/>
      <c r="G103" s="173"/>
      <c r="H103" s="34"/>
      <c r="I103" s="35"/>
    </row>
    <row r="104" spans="1:10" ht="15" customHeight="1" x14ac:dyDescent="0.3">
      <c r="A104" s="153" t="s">
        <v>89</v>
      </c>
      <c r="B104" s="153"/>
      <c r="C104" s="153"/>
      <c r="D104" s="153"/>
      <c r="E104" s="153"/>
      <c r="F104" s="153"/>
      <c r="G104" s="153"/>
      <c r="H104" s="153"/>
      <c r="I104" s="153"/>
    </row>
    <row r="105" spans="1:10" ht="24" customHeight="1" x14ac:dyDescent="0.3">
      <c r="A105" s="154" t="s">
        <v>90</v>
      </c>
      <c r="B105" s="154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3">
      <c r="A106" s="174">
        <f>IF(I12="Não aplicável",0,I12)</f>
        <v>5.3</v>
      </c>
      <c r="B106" s="174"/>
      <c r="C106" s="16">
        <f>IF(I13="Não aplicável",0,I13)</f>
        <v>22</v>
      </c>
      <c r="D106" s="16">
        <v>2</v>
      </c>
      <c r="E106" s="36">
        <f>A106*C106*D106</f>
        <v>233.2</v>
      </c>
      <c r="F106" s="36">
        <f>I38</f>
        <v>1605.3272727272727</v>
      </c>
      <c r="G106" s="37">
        <f>IF(I14="Não aplicável",0,I14)</f>
        <v>0.06</v>
      </c>
      <c r="H106" s="36">
        <f>F106*G106</f>
        <v>96.319636363636363</v>
      </c>
      <c r="I106" s="23">
        <f>IF((E106-H106)&gt;0,E106-H106,0)</f>
        <v>136.88036363636363</v>
      </c>
    </row>
    <row r="107" spans="1:10" ht="3.75" customHeight="1" x14ac:dyDescent="0.3">
      <c r="A107" s="38"/>
      <c r="E107" s="33"/>
      <c r="F107" s="33"/>
      <c r="G107" s="39"/>
      <c r="H107" s="33"/>
      <c r="I107" s="40"/>
    </row>
    <row r="108" spans="1:10" ht="15" customHeight="1" x14ac:dyDescent="0.3">
      <c r="A108" s="153" t="s">
        <v>98</v>
      </c>
      <c r="B108" s="153"/>
      <c r="C108" s="153"/>
      <c r="D108" s="153"/>
      <c r="E108" s="153"/>
      <c r="F108" s="153"/>
      <c r="G108" s="153"/>
      <c r="H108" s="153"/>
      <c r="I108" s="153"/>
    </row>
    <row r="109" spans="1:10" ht="23.25" customHeight="1" x14ac:dyDescent="0.3">
      <c r="A109" s="154" t="s">
        <v>90</v>
      </c>
      <c r="B109" s="154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3">
      <c r="A110" s="166">
        <f>IF(I18="Não aplicável",0,I18)</f>
        <v>0</v>
      </c>
      <c r="B110" s="166"/>
      <c r="C110" s="41">
        <f>IF(I19="Não aplicável",0,I19)</f>
        <v>0</v>
      </c>
      <c r="D110" s="16">
        <v>1</v>
      </c>
      <c r="E110" s="36">
        <f>A110*C110*D110</f>
        <v>0</v>
      </c>
      <c r="F110" s="36">
        <f>E110</f>
        <v>0</v>
      </c>
      <c r="G110" s="42">
        <f>IF(I20="Não aplicável",0,I20)</f>
        <v>0</v>
      </c>
      <c r="H110" s="36">
        <f>F110*G110</f>
        <v>0</v>
      </c>
      <c r="I110" s="23">
        <f>E110-H110</f>
        <v>0</v>
      </c>
    </row>
    <row r="111" spans="1:10" ht="4.5" customHeight="1" x14ac:dyDescent="0.3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3">
      <c r="A112" s="168" t="s">
        <v>173</v>
      </c>
      <c r="B112" s="169"/>
      <c r="C112" s="169"/>
      <c r="D112" s="169"/>
      <c r="E112" s="169"/>
      <c r="F112" s="170" t="str">
        <f>A15</f>
        <v xml:space="preserve">Auxílio Alimentação </v>
      </c>
      <c r="G112" s="170"/>
      <c r="H112" s="170"/>
      <c r="I112" s="171"/>
    </row>
    <row r="113" spans="1:12" ht="23.25" customHeight="1" x14ac:dyDescent="0.3">
      <c r="A113" s="172" t="s">
        <v>90</v>
      </c>
      <c r="B113" s="172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3">
      <c r="A114" s="166">
        <f>IF(I15="Não aplicável",0,I15)</f>
        <v>27.15</v>
      </c>
      <c r="B114" s="166"/>
      <c r="C114" s="41">
        <f>IF(I16="Não aplicável",0,I16)</f>
        <v>22</v>
      </c>
      <c r="D114" s="16">
        <v>1</v>
      </c>
      <c r="E114" s="36">
        <f>A114*C114*D114</f>
        <v>597.29999999999995</v>
      </c>
      <c r="F114" s="36">
        <f>E114</f>
        <v>597.29999999999995</v>
      </c>
      <c r="G114" s="42">
        <f>IF(I17="Não aplicável",0,I17)</f>
        <v>0.19</v>
      </c>
      <c r="H114" s="36">
        <f>F114*G114</f>
        <v>113.48699999999999</v>
      </c>
      <c r="I114" s="23">
        <f>E114-H114</f>
        <v>483.81299999999999</v>
      </c>
    </row>
    <row r="115" spans="1:12" ht="4.5" customHeight="1" x14ac:dyDescent="0.3"/>
    <row r="116" spans="1:12" ht="12" customHeight="1" x14ac:dyDescent="0.3">
      <c r="A116" s="142" t="s">
        <v>100</v>
      </c>
      <c r="B116" s="142"/>
      <c r="C116" s="142"/>
      <c r="D116" s="142"/>
      <c r="E116" s="142"/>
      <c r="F116" s="142"/>
      <c r="G116" s="142"/>
      <c r="H116" s="46">
        <f>H46+H91+H102</f>
        <v>2.1649028689383929</v>
      </c>
      <c r="I116" s="47">
        <f>I46+I91+I102</f>
        <v>4170.454322830893</v>
      </c>
      <c r="J116" s="33"/>
      <c r="L116" s="33"/>
    </row>
    <row r="117" spans="1:12" s="52" customFormat="1" ht="4.5" customHeight="1" x14ac:dyDescent="0.3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3">
      <c r="A118" s="140" t="s">
        <v>101</v>
      </c>
      <c r="B118" s="140"/>
      <c r="C118" s="140"/>
      <c r="D118" s="140"/>
      <c r="E118" s="140"/>
      <c r="F118" s="140"/>
      <c r="G118" s="140"/>
      <c r="H118" s="140"/>
      <c r="I118" s="140"/>
    </row>
    <row r="119" spans="1:12" ht="33.75" customHeight="1" x14ac:dyDescent="0.3">
      <c r="A119" s="21" t="s">
        <v>32</v>
      </c>
      <c r="B119" s="162" t="s">
        <v>102</v>
      </c>
      <c r="C119" s="162"/>
      <c r="D119" s="162"/>
      <c r="E119" s="162"/>
      <c r="F119" s="162"/>
      <c r="G119" s="162"/>
      <c r="H119" s="21" t="s">
        <v>34</v>
      </c>
      <c r="I119" s="21" t="s">
        <v>35</v>
      </c>
    </row>
    <row r="120" spans="1:12" ht="15" customHeight="1" x14ac:dyDescent="0.3">
      <c r="A120" s="16">
        <v>1</v>
      </c>
      <c r="B120" s="141" t="s">
        <v>103</v>
      </c>
      <c r="C120" s="141"/>
      <c r="D120" s="141"/>
      <c r="E120" s="141"/>
      <c r="F120" s="141"/>
      <c r="G120" s="141"/>
      <c r="H120" s="22">
        <f t="shared" ref="H120:H126" si="6">I120/$I$132</f>
        <v>0</v>
      </c>
      <c r="I120" s="23">
        <v>0</v>
      </c>
    </row>
    <row r="121" spans="1:12" ht="15" customHeight="1" x14ac:dyDescent="0.3">
      <c r="A121" s="16">
        <v>2</v>
      </c>
      <c r="B121" s="167" t="s">
        <v>104</v>
      </c>
      <c r="C121" s="167"/>
      <c r="D121" s="167"/>
      <c r="E121" s="167"/>
      <c r="F121" s="167"/>
      <c r="G121" s="167"/>
      <c r="H121" s="22">
        <f t="shared" si="6"/>
        <v>0</v>
      </c>
      <c r="I121" s="23">
        <v>0</v>
      </c>
    </row>
    <row r="122" spans="1:12" ht="15" customHeight="1" x14ac:dyDescent="0.3">
      <c r="A122" s="16">
        <v>3</v>
      </c>
      <c r="B122" s="141" t="s">
        <v>105</v>
      </c>
      <c r="C122" s="141"/>
      <c r="D122" s="141"/>
      <c r="E122" s="141"/>
      <c r="F122" s="141"/>
      <c r="G122" s="141"/>
      <c r="H122" s="22">
        <f t="shared" si="6"/>
        <v>0</v>
      </c>
      <c r="I122" s="23">
        <v>0</v>
      </c>
    </row>
    <row r="123" spans="1:12" ht="15" customHeight="1" x14ac:dyDescent="0.3">
      <c r="A123" s="16">
        <v>4</v>
      </c>
      <c r="B123" s="141" t="s">
        <v>187</v>
      </c>
      <c r="C123" s="141"/>
      <c r="D123" s="141"/>
      <c r="E123" s="141"/>
      <c r="F123" s="141"/>
      <c r="G123" s="141"/>
      <c r="H123" s="22">
        <f t="shared" si="6"/>
        <v>0</v>
      </c>
      <c r="I123" s="23">
        <f>IF(F130=20%,G130,0)</f>
        <v>0</v>
      </c>
    </row>
    <row r="124" spans="1:12" ht="15" customHeight="1" x14ac:dyDescent="0.3">
      <c r="A124" s="16">
        <v>5</v>
      </c>
      <c r="B124" s="141" t="s">
        <v>189</v>
      </c>
      <c r="C124" s="141"/>
      <c r="D124" s="141"/>
      <c r="E124" s="141"/>
      <c r="F124" s="141"/>
      <c r="G124" s="141"/>
      <c r="H124" s="22">
        <f t="shared" si="6"/>
        <v>0</v>
      </c>
      <c r="I124" s="23">
        <v>0</v>
      </c>
    </row>
    <row r="125" spans="1:12" ht="15" customHeight="1" x14ac:dyDescent="0.3">
      <c r="A125" s="16">
        <v>6</v>
      </c>
      <c r="B125" s="141" t="s">
        <v>188</v>
      </c>
      <c r="C125" s="141"/>
      <c r="D125" s="141"/>
      <c r="E125" s="141"/>
      <c r="F125" s="141"/>
      <c r="G125" s="141"/>
      <c r="H125" s="22">
        <f t="shared" si="6"/>
        <v>0</v>
      </c>
      <c r="I125" s="23">
        <v>0</v>
      </c>
    </row>
    <row r="126" spans="1:12" ht="15" customHeight="1" x14ac:dyDescent="0.3">
      <c r="A126" s="16">
        <v>7</v>
      </c>
      <c r="B126" s="141" t="s">
        <v>106</v>
      </c>
      <c r="C126" s="141"/>
      <c r="D126" s="141"/>
      <c r="E126" s="141"/>
      <c r="F126" s="141"/>
      <c r="G126" s="141"/>
      <c r="H126" s="22">
        <f t="shared" si="6"/>
        <v>0</v>
      </c>
      <c r="I126" s="23">
        <v>0</v>
      </c>
    </row>
    <row r="127" spans="1:12" ht="15" customHeight="1" x14ac:dyDescent="0.3">
      <c r="A127" s="158" t="s">
        <v>107</v>
      </c>
      <c r="B127" s="158"/>
      <c r="C127" s="158"/>
      <c r="D127" s="158"/>
      <c r="E127" s="158"/>
      <c r="F127" s="158"/>
      <c r="G127" s="158"/>
      <c r="H127" s="24">
        <f>H120+H121+H122+H123+H124+H126</f>
        <v>0</v>
      </c>
      <c r="I127" s="53">
        <f>SUM(I120:I126)</f>
        <v>0</v>
      </c>
      <c r="J127" s="33"/>
    </row>
    <row r="128" spans="1:12" ht="46.5" customHeight="1" x14ac:dyDescent="0.3">
      <c r="B128" s="159" t="s">
        <v>190</v>
      </c>
      <c r="C128" s="159"/>
      <c r="D128" s="159"/>
      <c r="E128" s="159"/>
      <c r="F128" s="159"/>
      <c r="G128" s="159"/>
      <c r="H128" s="159"/>
      <c r="I128" s="159"/>
    </row>
    <row r="129" spans="1:12" ht="5.25" customHeight="1" x14ac:dyDescent="0.3"/>
    <row r="130" spans="1:12" ht="48.75" customHeight="1" x14ac:dyDescent="0.3">
      <c r="A130" s="164" t="s">
        <v>108</v>
      </c>
      <c r="B130" s="164"/>
      <c r="C130" s="164"/>
      <c r="D130" s="164"/>
      <c r="E130" s="164"/>
      <c r="F130" s="54">
        <f>I29</f>
        <v>0.1</v>
      </c>
      <c r="G130" s="55">
        <f>I132*F130</f>
        <v>403.35739591945298</v>
      </c>
      <c r="H130" s="56" t="s">
        <v>109</v>
      </c>
      <c r="I130" s="57">
        <f>I97</f>
        <v>136.88036363636363</v>
      </c>
    </row>
    <row r="131" spans="1:12" s="60" customFormat="1" ht="16.5" customHeight="1" x14ac:dyDescent="0.3">
      <c r="A131" s="160" t="s">
        <v>110</v>
      </c>
      <c r="B131" s="160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3">
      <c r="A132" s="161">
        <f>I46</f>
        <v>1926.3932727272727</v>
      </c>
      <c r="B132" s="161"/>
      <c r="C132" s="61">
        <f>I66</f>
        <v>708.91272436363647</v>
      </c>
      <c r="D132" s="61">
        <f>I78</f>
        <v>491.12048012890909</v>
      </c>
      <c r="E132" s="61">
        <f>I85</f>
        <v>137.08214528727274</v>
      </c>
      <c r="F132" s="61">
        <f>I89</f>
        <v>180.73233668743856</v>
      </c>
      <c r="G132" s="61">
        <f>I102</f>
        <v>726.21336363636362</v>
      </c>
      <c r="H132" s="61">
        <f>A132+C132+D132+E132+F132+G132</f>
        <v>4170.454322830893</v>
      </c>
      <c r="I132" s="61">
        <f>H132-I130</f>
        <v>4033.5739591945294</v>
      </c>
      <c r="J132" s="33"/>
    </row>
    <row r="133" spans="1:12" ht="4.5" customHeight="1" x14ac:dyDescent="0.3">
      <c r="A133" s="28"/>
      <c r="B133" s="165"/>
      <c r="C133" s="165"/>
      <c r="D133" s="165"/>
      <c r="E133" s="165"/>
      <c r="F133" s="165"/>
      <c r="G133" s="165"/>
      <c r="H133" s="165"/>
      <c r="I133" s="165"/>
    </row>
    <row r="134" spans="1:12" ht="33.75" customHeight="1" x14ac:dyDescent="0.3">
      <c r="A134" s="21" t="s">
        <v>44</v>
      </c>
      <c r="B134" s="162" t="s">
        <v>118</v>
      </c>
      <c r="C134" s="162"/>
      <c r="D134" s="162"/>
      <c r="E134" s="162"/>
      <c r="F134" s="162"/>
      <c r="G134" s="162"/>
      <c r="H134" s="21" t="s">
        <v>34</v>
      </c>
      <c r="I134" s="21" t="s">
        <v>35</v>
      </c>
    </row>
    <row r="135" spans="1:12" ht="15" customHeight="1" x14ac:dyDescent="0.3">
      <c r="A135" s="16">
        <v>1</v>
      </c>
      <c r="B135" s="141" t="s">
        <v>119</v>
      </c>
      <c r="C135" s="141"/>
      <c r="D135" s="141"/>
      <c r="E135" s="141"/>
      <c r="F135" s="141"/>
      <c r="G135" s="141"/>
      <c r="H135" s="22">
        <f>I135/$I$145</f>
        <v>0</v>
      </c>
      <c r="I135" s="23">
        <v>0</v>
      </c>
    </row>
    <row r="136" spans="1:12" ht="15" customHeight="1" x14ac:dyDescent="0.3">
      <c r="A136" s="16">
        <v>2</v>
      </c>
      <c r="B136" s="141" t="s">
        <v>120</v>
      </c>
      <c r="C136" s="141"/>
      <c r="D136" s="141"/>
      <c r="E136" s="141"/>
      <c r="F136" s="141"/>
      <c r="G136" s="141"/>
      <c r="H136" s="22">
        <f>I136/$I$145</f>
        <v>0</v>
      </c>
      <c r="I136" s="23">
        <v>0</v>
      </c>
    </row>
    <row r="137" spans="1:12" ht="35.700000000000003" customHeight="1" x14ac:dyDescent="0.3">
      <c r="A137" s="158" t="s">
        <v>176</v>
      </c>
      <c r="B137" s="158"/>
      <c r="C137" s="158"/>
      <c r="D137" s="158"/>
      <c r="E137" s="158"/>
      <c r="F137" s="158"/>
      <c r="G137" s="158"/>
      <c r="H137" s="24">
        <f>H135+H136</f>
        <v>0</v>
      </c>
      <c r="I137" s="25">
        <f>SUM(I135:I136)</f>
        <v>0</v>
      </c>
    </row>
    <row r="138" spans="1:12" ht="4.5" customHeight="1" x14ac:dyDescent="0.3"/>
    <row r="139" spans="1:12" ht="33.75" customHeight="1" x14ac:dyDescent="0.3">
      <c r="A139" s="21" t="s">
        <v>57</v>
      </c>
      <c r="B139" s="162" t="s">
        <v>121</v>
      </c>
      <c r="C139" s="162"/>
      <c r="D139" s="162"/>
      <c r="E139" s="162"/>
      <c r="F139" s="162"/>
      <c r="G139" s="162"/>
      <c r="H139" s="21" t="s">
        <v>34</v>
      </c>
      <c r="I139" s="21" t="s">
        <v>35</v>
      </c>
    </row>
    <row r="140" spans="1:12" ht="15" customHeight="1" x14ac:dyDescent="0.3">
      <c r="A140" s="16">
        <v>1</v>
      </c>
      <c r="B140" s="141" t="s">
        <v>121</v>
      </c>
      <c r="C140" s="141"/>
      <c r="D140" s="141"/>
      <c r="E140" s="141"/>
      <c r="F140" s="141"/>
      <c r="G140" s="141"/>
      <c r="H140" s="22">
        <f>I140/I145</f>
        <v>0</v>
      </c>
      <c r="I140" s="23">
        <v>0</v>
      </c>
    </row>
    <row r="141" spans="1:12" ht="36.6" customHeight="1" x14ac:dyDescent="0.3">
      <c r="A141" s="158" t="s">
        <v>175</v>
      </c>
      <c r="B141" s="158"/>
      <c r="C141" s="158"/>
      <c r="D141" s="158"/>
      <c r="E141" s="158"/>
      <c r="F141" s="158"/>
      <c r="G141" s="158"/>
      <c r="H141" s="24">
        <f>H140</f>
        <v>0</v>
      </c>
      <c r="I141" s="25">
        <f>I140</f>
        <v>0</v>
      </c>
      <c r="J141" s="33"/>
      <c r="K141" s="33"/>
      <c r="L141" s="2"/>
    </row>
    <row r="142" spans="1:12" ht="4.5" customHeight="1" x14ac:dyDescent="0.3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3">
      <c r="A143" s="163" t="s">
        <v>122</v>
      </c>
      <c r="B143" s="163"/>
      <c r="C143" s="163"/>
      <c r="D143" s="163"/>
      <c r="E143" s="163"/>
      <c r="F143" s="54">
        <v>0.18</v>
      </c>
      <c r="G143" s="55">
        <f>I145*F143</f>
        <v>726.04331265501526</v>
      </c>
      <c r="H143" s="56" t="s">
        <v>109</v>
      </c>
      <c r="I143" s="57">
        <f>I97</f>
        <v>136.88036363636363</v>
      </c>
      <c r="L143" s="2"/>
    </row>
    <row r="144" spans="1:12" s="60" customFormat="1" ht="16.5" customHeight="1" x14ac:dyDescent="0.3">
      <c r="A144" s="160" t="s">
        <v>110</v>
      </c>
      <c r="B144" s="160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3">
      <c r="A145" s="161">
        <f>I46</f>
        <v>1926.3932727272727</v>
      </c>
      <c r="B145" s="161"/>
      <c r="C145" s="61">
        <f>I66</f>
        <v>708.91272436363647</v>
      </c>
      <c r="D145" s="61">
        <f>I78</f>
        <v>491.12048012890909</v>
      </c>
      <c r="E145" s="61">
        <f>I85</f>
        <v>137.08214528727274</v>
      </c>
      <c r="F145" s="61">
        <f>I89</f>
        <v>180.73233668743856</v>
      </c>
      <c r="G145" s="61">
        <f>I102</f>
        <v>726.21336363636362</v>
      </c>
      <c r="H145" s="61">
        <f>A145+C145+D145+E145+F145+G145</f>
        <v>4170.454322830893</v>
      </c>
      <c r="I145" s="61">
        <f>H145-I143</f>
        <v>4033.5739591945294</v>
      </c>
      <c r="J145" s="33"/>
      <c r="L145" s="2"/>
    </row>
    <row r="146" spans="1:12" ht="4.5" customHeight="1" x14ac:dyDescent="0.3"/>
    <row r="147" spans="1:12" ht="12" customHeight="1" x14ac:dyDescent="0.3">
      <c r="A147" s="142" t="s">
        <v>123</v>
      </c>
      <c r="B147" s="142"/>
      <c r="C147" s="142"/>
      <c r="D147" s="142"/>
      <c r="E147" s="142"/>
      <c r="F147" s="142"/>
      <c r="G147" s="142"/>
      <c r="H147" s="46">
        <f>H127+H137+H141</f>
        <v>0</v>
      </c>
      <c r="I147" s="47">
        <f>I127+I137+I141</f>
        <v>0</v>
      </c>
    </row>
    <row r="148" spans="1:12" ht="4.5" customHeight="1" x14ac:dyDescent="0.3"/>
    <row r="149" spans="1:12" ht="11.25" customHeight="1" x14ac:dyDescent="0.3">
      <c r="A149" s="140" t="s">
        <v>124</v>
      </c>
      <c r="B149" s="140"/>
      <c r="C149" s="140"/>
      <c r="D149" s="140"/>
      <c r="E149" s="140"/>
      <c r="F149" s="140"/>
      <c r="G149" s="140"/>
      <c r="H149" s="140"/>
      <c r="I149" s="140"/>
    </row>
    <row r="150" spans="1:12" ht="33.75" customHeight="1" x14ac:dyDescent="0.3">
      <c r="A150" s="21" t="s">
        <v>32</v>
      </c>
      <c r="B150" s="162" t="s">
        <v>125</v>
      </c>
      <c r="C150" s="162"/>
      <c r="D150" s="162"/>
      <c r="E150" s="162"/>
      <c r="F150" s="162"/>
      <c r="G150" s="162"/>
      <c r="H150" s="21" t="s">
        <v>34</v>
      </c>
      <c r="I150" s="21" t="s">
        <v>35</v>
      </c>
    </row>
    <row r="151" spans="1:12" ht="15" customHeight="1" x14ac:dyDescent="0.3">
      <c r="A151" s="16">
        <v>1</v>
      </c>
      <c r="B151" s="141" t="s">
        <v>126</v>
      </c>
      <c r="C151" s="141"/>
      <c r="D151" s="141"/>
      <c r="E151" s="141"/>
      <c r="F151" s="141"/>
      <c r="G151" s="141"/>
      <c r="H151" s="22">
        <f>I151/$I$116</f>
        <v>1.8696883852691214E-2</v>
      </c>
      <c r="I151" s="23">
        <f>($D$161/$E$162)*G161</f>
        <v>77.9745000869232</v>
      </c>
    </row>
    <row r="152" spans="1:12" ht="15" customHeight="1" x14ac:dyDescent="0.3">
      <c r="A152" s="16">
        <v>2</v>
      </c>
      <c r="B152" s="141" t="s">
        <v>127</v>
      </c>
      <c r="C152" s="141"/>
      <c r="D152" s="141"/>
      <c r="E152" s="141"/>
      <c r="F152" s="141"/>
      <c r="G152" s="141"/>
      <c r="H152" s="22">
        <f>I152/$I$116</f>
        <v>8.6118980169971659E-2</v>
      </c>
      <c r="I152" s="23">
        <f>($D$161/$E$162)*G162</f>
        <v>359.15527312764624</v>
      </c>
    </row>
    <row r="153" spans="1:12" ht="15" customHeight="1" x14ac:dyDescent="0.3">
      <c r="A153" s="16">
        <v>3</v>
      </c>
      <c r="B153" s="141" t="s">
        <v>12</v>
      </c>
      <c r="C153" s="141"/>
      <c r="D153" s="141"/>
      <c r="E153" s="141"/>
      <c r="F153" s="141"/>
      <c r="G153" s="141"/>
      <c r="H153" s="22">
        <f>I153/$I$116</f>
        <v>2.8328611898016994E-2</v>
      </c>
      <c r="I153" s="23">
        <f>($D$161/$E$162)*G163</f>
        <v>118.14318194988364</v>
      </c>
    </row>
    <row r="154" spans="1:12" ht="15" customHeight="1" x14ac:dyDescent="0.3">
      <c r="A154" s="16">
        <v>4</v>
      </c>
      <c r="B154" s="141" t="s">
        <v>128</v>
      </c>
      <c r="C154" s="141"/>
      <c r="D154" s="141"/>
      <c r="E154" s="141"/>
      <c r="F154" s="141"/>
      <c r="G154" s="141"/>
      <c r="H154" s="22">
        <f>I154/$I$116</f>
        <v>0</v>
      </c>
      <c r="I154" s="23">
        <f>($D$161/$E$162)*G164</f>
        <v>0</v>
      </c>
    </row>
    <row r="155" spans="1:12" ht="15" customHeight="1" x14ac:dyDescent="0.3">
      <c r="A155" s="16">
        <v>5</v>
      </c>
      <c r="B155" s="141" t="s">
        <v>129</v>
      </c>
      <c r="C155" s="141"/>
      <c r="D155" s="141"/>
      <c r="E155" s="141"/>
      <c r="F155" s="141"/>
      <c r="G155" s="141"/>
      <c r="H155" s="22">
        <f>I155/$I$116</f>
        <v>0</v>
      </c>
      <c r="I155" s="23">
        <f>($D$161/$E$162)*G165</f>
        <v>0</v>
      </c>
    </row>
    <row r="156" spans="1:12" ht="15" customHeight="1" x14ac:dyDescent="0.3">
      <c r="A156" s="158" t="s">
        <v>130</v>
      </c>
      <c r="B156" s="158"/>
      <c r="C156" s="158"/>
      <c r="D156" s="158"/>
      <c r="E156" s="158"/>
      <c r="F156" s="158"/>
      <c r="G156" s="158"/>
      <c r="H156" s="24">
        <f>H151+H152+H153+H154+H155</f>
        <v>0.13314447592067988</v>
      </c>
      <c r="I156" s="25">
        <f>SUM(I151:I155)</f>
        <v>555.27295516445315</v>
      </c>
    </row>
    <row r="157" spans="1:12" ht="11.25" customHeight="1" x14ac:dyDescent="0.3">
      <c r="A157" s="28" t="s">
        <v>131</v>
      </c>
      <c r="B157" s="159" t="s">
        <v>132</v>
      </c>
      <c r="C157" s="159"/>
      <c r="D157" s="159"/>
      <c r="E157" s="159"/>
      <c r="F157" s="159"/>
      <c r="G157" s="159"/>
      <c r="H157" s="159"/>
      <c r="I157" s="159"/>
    </row>
    <row r="158" spans="1:12" ht="18.75" customHeight="1" x14ac:dyDescent="0.3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3">
      <c r="A159" s="153" t="s">
        <v>135</v>
      </c>
      <c r="B159" s="153"/>
      <c r="C159" s="153"/>
      <c r="D159" s="153"/>
      <c r="E159" s="153"/>
      <c r="F159" s="153"/>
      <c r="G159" s="153"/>
      <c r="H159" s="153"/>
      <c r="I159" s="153"/>
    </row>
    <row r="160" spans="1:12" ht="13.5" customHeight="1" x14ac:dyDescent="0.3">
      <c r="A160" s="154" t="s">
        <v>136</v>
      </c>
      <c r="B160" s="154"/>
      <c r="C160" s="16" t="s">
        <v>137</v>
      </c>
      <c r="D160" s="155" t="s">
        <v>138</v>
      </c>
      <c r="E160" s="155"/>
      <c r="F160" s="16" t="s">
        <v>139</v>
      </c>
      <c r="G160" s="62" t="s">
        <v>140</v>
      </c>
      <c r="H160" s="154" t="s">
        <v>141</v>
      </c>
      <c r="I160" s="154"/>
    </row>
    <row r="161" spans="1:10" ht="13.5" customHeight="1" x14ac:dyDescent="0.3">
      <c r="A161" s="156">
        <f>I116</f>
        <v>4170.454322830893</v>
      </c>
      <c r="B161" s="156"/>
      <c r="C161" s="23">
        <f>I147</f>
        <v>0</v>
      </c>
      <c r="D161" s="157">
        <f>A161+C161</f>
        <v>4170.454322830893</v>
      </c>
      <c r="E161" s="157"/>
      <c r="F161" s="16" t="str">
        <f>B151</f>
        <v>PIS</v>
      </c>
      <c r="G161" s="63">
        <v>1.6500000000000001E-2</v>
      </c>
      <c r="H161" s="146">
        <v>6.4999999999999997E-3</v>
      </c>
      <c r="I161" s="146"/>
      <c r="J161" s="33"/>
    </row>
    <row r="162" spans="1:10" ht="13.5" customHeight="1" x14ac:dyDescent="0.3">
      <c r="A162" s="150" t="s">
        <v>142</v>
      </c>
      <c r="B162" s="150"/>
      <c r="C162" s="62">
        <v>1</v>
      </c>
      <c r="D162" s="64">
        <f>G166/1</f>
        <v>0.11749999999999999</v>
      </c>
      <c r="E162" s="65">
        <f>C162-D162</f>
        <v>0.88250000000000006</v>
      </c>
      <c r="F162" s="16" t="str">
        <f>B152</f>
        <v>COFINS</v>
      </c>
      <c r="G162" s="63">
        <v>7.5999999999999998E-2</v>
      </c>
      <c r="H162" s="146">
        <v>0.03</v>
      </c>
      <c r="I162" s="146"/>
    </row>
    <row r="163" spans="1:10" ht="13.5" customHeight="1" x14ac:dyDescent="0.3">
      <c r="A163" s="151" t="s">
        <v>143</v>
      </c>
      <c r="B163" s="151"/>
      <c r="C163" s="16">
        <v>1</v>
      </c>
      <c r="D163" s="66">
        <f>H166</f>
        <v>6.1499999999999999E-2</v>
      </c>
      <c r="E163" s="67">
        <f>C163-D163</f>
        <v>0.9385</v>
      </c>
      <c r="F163" s="16" t="str">
        <f>B153</f>
        <v>ISS</v>
      </c>
      <c r="G163" s="63">
        <f>I11</f>
        <v>2.5000000000000001E-2</v>
      </c>
      <c r="H163" s="146">
        <f>I11</f>
        <v>2.5000000000000001E-2</v>
      </c>
      <c r="I163" s="146"/>
    </row>
    <row r="164" spans="1:10" ht="13.5" customHeight="1" x14ac:dyDescent="0.3">
      <c r="A164" s="152" t="s">
        <v>144</v>
      </c>
      <c r="B164" s="152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46">
        <v>0</v>
      </c>
      <c r="I164" s="146"/>
    </row>
    <row r="165" spans="1:10" ht="13.5" customHeight="1" x14ac:dyDescent="0.3">
      <c r="A165" s="145" t="s">
        <v>146</v>
      </c>
      <c r="B165" s="145" t="s">
        <v>147</v>
      </c>
      <c r="C165" s="145"/>
      <c r="D165" s="145"/>
      <c r="E165" s="145"/>
      <c r="F165" s="11" t="s">
        <v>148</v>
      </c>
      <c r="G165" s="63">
        <v>0</v>
      </c>
      <c r="H165" s="146">
        <v>0</v>
      </c>
      <c r="I165" s="146"/>
    </row>
    <row r="166" spans="1:10" ht="18" customHeight="1" x14ac:dyDescent="0.3">
      <c r="A166" s="145"/>
      <c r="B166" s="145"/>
      <c r="C166" s="145"/>
      <c r="D166" s="145"/>
      <c r="E166" s="145"/>
      <c r="F166" s="3" t="s">
        <v>149</v>
      </c>
      <c r="G166" s="70">
        <f>SUM(G161:G165)</f>
        <v>0.11749999999999999</v>
      </c>
      <c r="H166" s="147">
        <f>SUM(H161:I165)</f>
        <v>6.1499999999999999E-2</v>
      </c>
      <c r="I166" s="147"/>
    </row>
    <row r="167" spans="1:10" ht="18" customHeight="1" x14ac:dyDescent="0.3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3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3">
      <c r="A169" s="142" t="s">
        <v>152</v>
      </c>
      <c r="B169" s="142"/>
      <c r="C169" s="142"/>
      <c r="D169" s="142"/>
      <c r="E169" s="142"/>
      <c r="F169" s="142"/>
      <c r="G169" s="142"/>
      <c r="H169" s="46">
        <f>H156</f>
        <v>0.13314447592067988</v>
      </c>
      <c r="I169" s="47">
        <f>I156</f>
        <v>555.27295516445315</v>
      </c>
    </row>
    <row r="170" spans="1:10" ht="4.5" customHeight="1" x14ac:dyDescent="0.3"/>
    <row r="171" spans="1:10" ht="11.25" customHeight="1" x14ac:dyDescent="0.3">
      <c r="A171" s="144" t="s">
        <v>153</v>
      </c>
      <c r="B171" s="144"/>
      <c r="C171" s="144"/>
      <c r="D171" s="144"/>
      <c r="E171" s="144"/>
      <c r="F171" s="144"/>
      <c r="G171" s="144"/>
      <c r="H171" s="144"/>
      <c r="I171" s="144"/>
    </row>
    <row r="172" spans="1:10" ht="11.25" customHeight="1" x14ac:dyDescent="0.3">
      <c r="A172" s="140" t="s">
        <v>31</v>
      </c>
      <c r="B172" s="140"/>
      <c r="C172" s="140"/>
      <c r="D172" s="140"/>
      <c r="E172" s="140"/>
      <c r="F172" s="140"/>
      <c r="G172" s="140"/>
      <c r="H172" s="140"/>
      <c r="I172" s="140"/>
    </row>
    <row r="173" spans="1:10" ht="15" customHeight="1" x14ac:dyDescent="0.3">
      <c r="A173" s="16">
        <v>1</v>
      </c>
      <c r="B173" s="141" t="s">
        <v>154</v>
      </c>
      <c r="C173" s="141"/>
      <c r="D173" s="141"/>
      <c r="E173" s="141"/>
      <c r="F173" s="141"/>
      <c r="G173" s="141"/>
      <c r="H173" s="22">
        <f>I173/$G$196</f>
        <v>0.40763953554773241</v>
      </c>
      <c r="I173" s="72">
        <f>I46</f>
        <v>1926.3932727272727</v>
      </c>
    </row>
    <row r="174" spans="1:10" ht="15" customHeight="1" x14ac:dyDescent="0.3">
      <c r="A174" s="16">
        <v>2</v>
      </c>
      <c r="B174" s="141" t="s">
        <v>155</v>
      </c>
      <c r="C174" s="141"/>
      <c r="D174" s="141"/>
      <c r="E174" s="141"/>
      <c r="F174" s="141"/>
      <c r="G174" s="141"/>
      <c r="H174" s="22">
        <f>I174/$G$196</f>
        <v>0.32118816791118932</v>
      </c>
      <c r="I174" s="72">
        <f>I66+I78+I85+I89</f>
        <v>1517.8476864672568</v>
      </c>
    </row>
    <row r="175" spans="1:10" ht="15" customHeight="1" x14ac:dyDescent="0.3">
      <c r="A175" s="16">
        <v>3</v>
      </c>
      <c r="B175" s="141" t="s">
        <v>156</v>
      </c>
      <c r="C175" s="141"/>
      <c r="D175" s="141"/>
      <c r="E175" s="141"/>
      <c r="F175" s="141"/>
      <c r="G175" s="141"/>
      <c r="H175" s="22">
        <f>I175/$G$196</f>
        <v>0.15367229654107831</v>
      </c>
      <c r="I175" s="72">
        <f>I102</f>
        <v>726.21336363636362</v>
      </c>
    </row>
    <row r="176" spans="1:10" s="27" customFormat="1" ht="15" customHeight="1" x14ac:dyDescent="0.3">
      <c r="A176" s="142" t="s">
        <v>157</v>
      </c>
      <c r="B176" s="142"/>
      <c r="C176" s="142"/>
      <c r="D176" s="142"/>
      <c r="E176" s="142"/>
      <c r="F176" s="142"/>
      <c r="G176" s="142"/>
      <c r="H176" s="46">
        <f>H173+H174+H175</f>
        <v>0.88249999999999995</v>
      </c>
      <c r="I176" s="47">
        <f>SUM(I173:I175)</f>
        <v>4170.454322830893</v>
      </c>
      <c r="J176" s="34"/>
    </row>
    <row r="177" spans="1:11" ht="4.5" customHeight="1" x14ac:dyDescent="0.3"/>
    <row r="178" spans="1:11" ht="11.25" customHeight="1" x14ac:dyDescent="0.3">
      <c r="A178" s="140" t="s">
        <v>101</v>
      </c>
      <c r="B178" s="140"/>
      <c r="C178" s="140"/>
      <c r="D178" s="140"/>
      <c r="E178" s="140"/>
      <c r="F178" s="140"/>
      <c r="G178" s="140"/>
      <c r="H178" s="140"/>
      <c r="I178" s="140"/>
    </row>
    <row r="179" spans="1:11" ht="15" customHeight="1" x14ac:dyDescent="0.3">
      <c r="A179" s="16">
        <v>1</v>
      </c>
      <c r="B179" s="141" t="s">
        <v>158</v>
      </c>
      <c r="C179" s="141"/>
      <c r="D179" s="141"/>
      <c r="E179" s="141"/>
      <c r="F179" s="141"/>
      <c r="G179" s="141"/>
      <c r="H179" s="22">
        <f>I179/$G$196</f>
        <v>0</v>
      </c>
      <c r="I179" s="23">
        <f>I127</f>
        <v>0</v>
      </c>
    </row>
    <row r="180" spans="1:11" ht="15" customHeight="1" x14ac:dyDescent="0.3">
      <c r="A180" s="16">
        <v>2</v>
      </c>
      <c r="B180" s="141" t="s">
        <v>159</v>
      </c>
      <c r="C180" s="141"/>
      <c r="D180" s="141"/>
      <c r="E180" s="141"/>
      <c r="F180" s="141"/>
      <c r="G180" s="141"/>
      <c r="H180" s="22">
        <f>I180/$G$196</f>
        <v>0</v>
      </c>
      <c r="I180" s="23">
        <f>I137</f>
        <v>0</v>
      </c>
    </row>
    <row r="181" spans="1:11" ht="15" customHeight="1" x14ac:dyDescent="0.3">
      <c r="A181" s="16">
        <v>3</v>
      </c>
      <c r="B181" s="141" t="s">
        <v>160</v>
      </c>
      <c r="C181" s="141"/>
      <c r="D181" s="141"/>
      <c r="E181" s="141"/>
      <c r="F181" s="141"/>
      <c r="G181" s="141"/>
      <c r="H181" s="22">
        <f>I181/$G$196</f>
        <v>0</v>
      </c>
      <c r="I181" s="23">
        <f>I141</f>
        <v>0</v>
      </c>
    </row>
    <row r="182" spans="1:11" ht="15" customHeight="1" x14ac:dyDescent="0.3">
      <c r="A182" s="142" t="s">
        <v>161</v>
      </c>
      <c r="B182" s="142"/>
      <c r="C182" s="142"/>
      <c r="D182" s="142"/>
      <c r="E182" s="142"/>
      <c r="F182" s="142"/>
      <c r="G182" s="142"/>
      <c r="H182" s="46">
        <f>H179+H180+H181</f>
        <v>0</v>
      </c>
      <c r="I182" s="47">
        <f>I179+I180+I181</f>
        <v>0</v>
      </c>
    </row>
    <row r="183" spans="1:11" ht="4.5" customHeight="1" x14ac:dyDescent="0.3"/>
    <row r="184" spans="1:11" ht="11.25" customHeight="1" x14ac:dyDescent="0.3">
      <c r="A184" s="140" t="s">
        <v>124</v>
      </c>
      <c r="B184" s="140"/>
      <c r="C184" s="140"/>
      <c r="D184" s="140"/>
      <c r="E184" s="140"/>
      <c r="F184" s="140"/>
      <c r="G184" s="140"/>
      <c r="H184" s="140"/>
      <c r="I184" s="140"/>
    </row>
    <row r="185" spans="1:11" ht="15" customHeight="1" x14ac:dyDescent="0.3">
      <c r="A185" s="16">
        <v>1</v>
      </c>
      <c r="B185" s="141" t="s">
        <v>162</v>
      </c>
      <c r="C185" s="141"/>
      <c r="D185" s="141"/>
      <c r="E185" s="141"/>
      <c r="F185" s="141"/>
      <c r="G185" s="141"/>
      <c r="H185" s="22">
        <f>I185/$G$196</f>
        <v>0.11749999999999999</v>
      </c>
      <c r="I185" s="23">
        <f>I156</f>
        <v>555.27295516445315</v>
      </c>
    </row>
    <row r="186" spans="1:11" ht="15" customHeight="1" x14ac:dyDescent="0.3">
      <c r="A186" s="142" t="s">
        <v>163</v>
      </c>
      <c r="B186" s="142"/>
      <c r="C186" s="142"/>
      <c r="D186" s="142"/>
      <c r="E186" s="142"/>
      <c r="F186" s="142"/>
      <c r="G186" s="142"/>
      <c r="H186" s="46">
        <f>H185</f>
        <v>0.11749999999999999</v>
      </c>
      <c r="I186" s="47">
        <f>I156</f>
        <v>555.27295516445315</v>
      </c>
      <c r="K186" s="40"/>
    </row>
    <row r="187" spans="1:11" ht="4.5" customHeight="1" x14ac:dyDescent="0.3"/>
    <row r="188" spans="1:11" ht="11.25" customHeight="1" x14ac:dyDescent="0.3">
      <c r="A188" s="143" t="s">
        <v>184</v>
      </c>
      <c r="B188" s="143"/>
      <c r="C188" s="143"/>
      <c r="D188" s="143"/>
      <c r="E188" s="143"/>
      <c r="F188" s="143"/>
      <c r="G188" s="143"/>
      <c r="H188" s="143"/>
      <c r="I188" s="143"/>
    </row>
    <row r="189" spans="1:11" ht="4.95" customHeight="1" x14ac:dyDescent="0.3">
      <c r="A189" s="203"/>
      <c r="B189" s="203"/>
      <c r="C189" s="203"/>
      <c r="D189" s="203"/>
      <c r="E189" s="203"/>
      <c r="F189" s="203"/>
      <c r="G189" s="203"/>
      <c r="H189" s="203"/>
      <c r="I189" s="203"/>
    </row>
    <row r="190" spans="1:11" ht="22.5" customHeight="1" x14ac:dyDescent="0.3">
      <c r="A190" s="197" t="s">
        <v>200</v>
      </c>
      <c r="B190" s="198"/>
      <c r="C190" s="198"/>
      <c r="D190" s="198"/>
      <c r="E190" s="198"/>
      <c r="F190" s="198"/>
      <c r="G190" s="198"/>
      <c r="H190" s="199"/>
      <c r="I190" s="95">
        <f>I123*H196</f>
        <v>0</v>
      </c>
    </row>
    <row r="191" spans="1:11" ht="4.5" customHeight="1" x14ac:dyDescent="0.3">
      <c r="A191" s="94"/>
      <c r="B191" s="94"/>
      <c r="C191" s="94"/>
      <c r="D191" s="94"/>
      <c r="E191" s="94"/>
      <c r="F191" s="94"/>
      <c r="G191" s="105"/>
      <c r="H191" s="105"/>
      <c r="I191" s="105"/>
    </row>
    <row r="192" spans="1:11" ht="40.5" customHeight="1" x14ac:dyDescent="0.3">
      <c r="A192" s="143" t="s">
        <v>182</v>
      </c>
      <c r="B192" s="143"/>
      <c r="C192" s="143"/>
      <c r="D192" s="143"/>
      <c r="E192" s="143"/>
      <c r="F192" s="197"/>
      <c r="G192" s="200" t="s">
        <v>186</v>
      </c>
      <c r="H192" s="201"/>
      <c r="I192" s="202"/>
    </row>
    <row r="193" spans="1:9" ht="11.25" customHeight="1" x14ac:dyDescent="0.3">
      <c r="A193" s="143"/>
      <c r="B193" s="143"/>
      <c r="C193" s="143"/>
      <c r="D193" s="143"/>
      <c r="E193" s="143"/>
      <c r="F193" s="143"/>
      <c r="G193" s="106"/>
      <c r="H193" s="107"/>
      <c r="I193" s="108">
        <f>((H70+H76+H77+H82+H83+H84)+((H70+H76+H77+H82+H83+H84)*H66))*I46*H196</f>
        <v>741.70423757523929</v>
      </c>
    </row>
    <row r="194" spans="1:9" ht="4.95" customHeight="1" x14ac:dyDescent="0.3">
      <c r="A194" s="203"/>
      <c r="B194" s="203"/>
      <c r="C194" s="203"/>
      <c r="D194" s="203"/>
      <c r="E194" s="203"/>
      <c r="F194" s="203"/>
      <c r="G194" s="203"/>
      <c r="H194" s="203"/>
      <c r="I194" s="203"/>
    </row>
    <row r="195" spans="1:9" ht="35.4" customHeight="1" x14ac:dyDescent="0.3">
      <c r="A195" s="204" t="s">
        <v>183</v>
      </c>
      <c r="B195" s="205"/>
      <c r="C195" s="205"/>
      <c r="D195" s="205"/>
      <c r="E195" s="205"/>
      <c r="F195" s="206"/>
      <c r="G195" s="81" t="s">
        <v>164</v>
      </c>
      <c r="H195" s="81" t="s">
        <v>165</v>
      </c>
      <c r="I195" s="81" t="s">
        <v>166</v>
      </c>
    </row>
    <row r="196" spans="1:9" ht="14.4" customHeight="1" x14ac:dyDescent="0.3">
      <c r="A196" s="207"/>
      <c r="B196" s="208"/>
      <c r="C196" s="208"/>
      <c r="D196" s="208"/>
      <c r="E196" s="208"/>
      <c r="F196" s="209"/>
      <c r="G196" s="89">
        <f>I176+I182+I186</f>
        <v>4725.7272779953464</v>
      </c>
      <c r="H196" s="80">
        <f>IF(D6="12x36",2,1)</f>
        <v>1</v>
      </c>
      <c r="I196" s="90">
        <f>G196*H196</f>
        <v>4725.7272779953464</v>
      </c>
    </row>
  </sheetData>
  <mergeCells count="181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28:I128"/>
    <mergeCell ref="A130:E130"/>
    <mergeCell ref="A131:B131"/>
    <mergeCell ref="A132:B132"/>
    <mergeCell ref="B133:I133"/>
    <mergeCell ref="B134:G134"/>
    <mergeCell ref="B122:G122"/>
    <mergeCell ref="B123:G123"/>
    <mergeCell ref="B124:G124"/>
    <mergeCell ref="B125:G125"/>
    <mergeCell ref="B126:G126"/>
    <mergeCell ref="A127:G127"/>
    <mergeCell ref="A143:E143"/>
    <mergeCell ref="A144:B144"/>
    <mergeCell ref="A145:B145"/>
    <mergeCell ref="A147:G147"/>
    <mergeCell ref="A149:I149"/>
    <mergeCell ref="B150:G150"/>
    <mergeCell ref="B135:G135"/>
    <mergeCell ref="B136:G136"/>
    <mergeCell ref="A137:G137"/>
    <mergeCell ref="B139:G139"/>
    <mergeCell ref="B140:G140"/>
    <mergeCell ref="A141:G141"/>
    <mergeCell ref="B157:I157"/>
    <mergeCell ref="B158:I158"/>
    <mergeCell ref="A159:I159"/>
    <mergeCell ref="A160:B160"/>
    <mergeCell ref="D160:E160"/>
    <mergeCell ref="H160:I160"/>
    <mergeCell ref="B151:G151"/>
    <mergeCell ref="B152:G152"/>
    <mergeCell ref="B153:G153"/>
    <mergeCell ref="B154:G154"/>
    <mergeCell ref="B155:G155"/>
    <mergeCell ref="A156:G156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</mergeCells>
  <pageMargins left="0.51181102362204722" right="0.51181102362204722" top="0.78740157480314965" bottom="0.78740157480314965" header="0.31496062992125984" footer="0.31496062992125984"/>
  <pageSetup paperSize="9" scale="73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L196"/>
  <sheetViews>
    <sheetView view="pageBreakPreview" topLeftCell="A7" zoomScale="130" zoomScaleSheetLayoutView="130" workbookViewId="0">
      <selection activeCell="I141" sqref="I141"/>
    </sheetView>
  </sheetViews>
  <sheetFormatPr defaultColWidth="9.33203125" defaultRowHeight="10.199999999999999" x14ac:dyDescent="0.3"/>
  <cols>
    <col min="1" max="1" width="2.6640625" style="1" customWidth="1"/>
    <col min="2" max="2" width="11.44140625" style="1" customWidth="1"/>
    <col min="3" max="3" width="12.33203125" style="1" customWidth="1"/>
    <col min="4" max="4" width="12.6640625" style="1" customWidth="1"/>
    <col min="5" max="5" width="12.33203125" style="1" customWidth="1"/>
    <col min="6" max="6" width="11.5546875" style="1" customWidth="1"/>
    <col min="7" max="7" width="11.44140625" style="1" customWidth="1"/>
    <col min="8" max="8" width="9.44140625" style="1" customWidth="1"/>
    <col min="9" max="9" width="11.5546875" style="1" customWidth="1"/>
    <col min="10" max="10" width="0.88671875" style="2" customWidth="1"/>
    <col min="11" max="11" width="10" style="1" hidden="1" customWidth="1"/>
    <col min="12" max="12" width="9.33203125" style="1" hidden="1" customWidth="1"/>
    <col min="13" max="15" width="22.44140625" style="1" customWidth="1"/>
    <col min="16" max="16384" width="9.33203125" style="1"/>
  </cols>
  <sheetData>
    <row r="1" spans="1:11" ht="27.75" customHeight="1" x14ac:dyDescent="0.3">
      <c r="A1" s="184" t="s">
        <v>0</v>
      </c>
      <c r="B1" s="184"/>
      <c r="C1" s="184"/>
      <c r="D1" s="184"/>
      <c r="E1" s="184"/>
      <c r="F1" s="184"/>
      <c r="G1" s="184"/>
      <c r="H1" s="184"/>
      <c r="I1" s="184"/>
      <c r="K1" s="4"/>
    </row>
    <row r="2" spans="1:11" ht="22.5" customHeight="1" x14ac:dyDescent="0.3">
      <c r="A2" s="184" t="s">
        <v>1</v>
      </c>
      <c r="B2" s="184"/>
      <c r="C2" s="185" t="s">
        <v>220</v>
      </c>
      <c r="D2" s="185"/>
      <c r="E2" s="186" t="s">
        <v>2</v>
      </c>
      <c r="F2" s="186"/>
      <c r="G2" s="186"/>
      <c r="H2" s="186"/>
      <c r="I2" s="186"/>
    </row>
    <row r="3" spans="1:11" ht="11.25" customHeight="1" x14ac:dyDescent="0.3">
      <c r="A3" s="184" t="s">
        <v>3</v>
      </c>
      <c r="B3" s="184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3"/>
    <row r="5" spans="1:11" ht="18.75" customHeight="1" x14ac:dyDescent="0.3">
      <c r="A5" s="167" t="s">
        <v>5</v>
      </c>
      <c r="B5" s="167"/>
      <c r="C5" s="167"/>
      <c r="D5" s="187" t="s">
        <v>219</v>
      </c>
      <c r="E5" s="187"/>
      <c r="F5" s="187"/>
      <c r="G5" s="188" t="str">
        <f>IF(D6="12x36","Regime de trabalho:","Quantidade de HORAS/MÊS")</f>
        <v>Quantidade de HORAS/MÊS</v>
      </c>
      <c r="H5" s="188"/>
      <c r="I5" s="189">
        <f>IF(D6="12x36",D6,5*D6)</f>
        <v>200</v>
      </c>
    </row>
    <row r="6" spans="1:11" ht="18.75" customHeight="1" x14ac:dyDescent="0.3">
      <c r="A6" s="167" t="str">
        <f>IF(D6="12x36","Regime de trabalho:","Regime de trabalho (horas semanais):")</f>
        <v>Regime de trabalho (horas semanais):</v>
      </c>
      <c r="B6" s="167"/>
      <c r="C6" s="167"/>
      <c r="D6" s="167">
        <v>40</v>
      </c>
      <c r="E6" s="167"/>
      <c r="F6" s="167"/>
      <c r="G6" s="188"/>
      <c r="H6" s="188"/>
      <c r="I6" s="189"/>
    </row>
    <row r="7" spans="1:11" ht="22.5" customHeight="1" x14ac:dyDescent="0.3">
      <c r="A7" s="167" t="s">
        <v>6</v>
      </c>
      <c r="B7" s="167"/>
      <c r="C7" s="167"/>
      <c r="D7" s="141" t="s">
        <v>213</v>
      </c>
      <c r="E7" s="141"/>
      <c r="F7" s="141"/>
      <c r="G7" s="190" t="s">
        <v>7</v>
      </c>
      <c r="H7" s="190"/>
      <c r="I7" s="191" t="s">
        <v>185</v>
      </c>
    </row>
    <row r="8" spans="1:11" ht="22.5" customHeight="1" x14ac:dyDescent="0.3">
      <c r="A8" s="167" t="s">
        <v>8</v>
      </c>
      <c r="B8" s="167"/>
      <c r="C8" s="167"/>
      <c r="D8" s="141" t="s">
        <v>15</v>
      </c>
      <c r="E8" s="141"/>
      <c r="F8" s="141"/>
      <c r="G8" s="190"/>
      <c r="H8" s="190"/>
      <c r="I8" s="191"/>
    </row>
    <row r="9" spans="1:11" ht="24.75" customHeight="1" x14ac:dyDescent="0.3">
      <c r="A9" s="167" t="s">
        <v>9</v>
      </c>
      <c r="B9" s="167"/>
      <c r="C9" s="167"/>
      <c r="D9" s="167" t="s">
        <v>214</v>
      </c>
      <c r="E9" s="167"/>
      <c r="F9" s="167"/>
      <c r="G9" s="190" t="s">
        <v>10</v>
      </c>
      <c r="H9" s="190"/>
      <c r="I9" s="121" t="s">
        <v>185</v>
      </c>
    </row>
    <row r="10" spans="1:11" ht="32.25" customHeight="1" x14ac:dyDescent="0.3">
      <c r="A10" s="196" t="s">
        <v>178</v>
      </c>
      <c r="B10" s="196"/>
      <c r="C10" s="196"/>
      <c r="D10" s="196"/>
      <c r="E10" s="196"/>
      <c r="F10" s="196"/>
      <c r="G10" s="8" t="s">
        <v>11</v>
      </c>
      <c r="H10" s="9">
        <v>220</v>
      </c>
      <c r="I10" s="10">
        <v>2307.83</v>
      </c>
    </row>
    <row r="11" spans="1:11" ht="11.25" customHeight="1" x14ac:dyDescent="0.3">
      <c r="A11" s="155" t="s">
        <v>12</v>
      </c>
      <c r="B11" s="155"/>
      <c r="C11" s="155"/>
      <c r="D11" s="155"/>
      <c r="E11" s="155"/>
      <c r="F11" s="155"/>
      <c r="G11" s="9" t="str">
        <f>D9</f>
        <v>Porto Alegre</v>
      </c>
      <c r="H11" s="9" t="s">
        <v>13</v>
      </c>
      <c r="I11" s="12">
        <v>2.5000000000000001E-2</v>
      </c>
    </row>
    <row r="12" spans="1:11" ht="15" customHeight="1" x14ac:dyDescent="0.3">
      <c r="A12" s="155" t="s">
        <v>14</v>
      </c>
      <c r="B12" s="155"/>
      <c r="C12" s="155"/>
      <c r="D12" s="155"/>
      <c r="E12" s="155"/>
      <c r="F12" s="155"/>
      <c r="G12" s="192" t="s">
        <v>15</v>
      </c>
      <c r="H12" s="9" t="s">
        <v>16</v>
      </c>
      <c r="I12" s="10">
        <v>5.3</v>
      </c>
    </row>
    <row r="13" spans="1:11" x14ac:dyDescent="0.3">
      <c r="A13" s="155"/>
      <c r="B13" s="155"/>
      <c r="C13" s="155"/>
      <c r="D13" s="155"/>
      <c r="E13" s="155"/>
      <c r="F13" s="155"/>
      <c r="G13" s="192"/>
      <c r="H13" s="9" t="s">
        <v>17</v>
      </c>
      <c r="I13" s="13">
        <v>22</v>
      </c>
    </row>
    <row r="14" spans="1:11" x14ac:dyDescent="0.3">
      <c r="A14" s="155"/>
      <c r="B14" s="155"/>
      <c r="C14" s="155"/>
      <c r="D14" s="155"/>
      <c r="E14" s="155"/>
      <c r="F14" s="155"/>
      <c r="G14" s="192"/>
      <c r="H14" s="9" t="s">
        <v>18</v>
      </c>
      <c r="I14" s="121">
        <v>0.06</v>
      </c>
    </row>
    <row r="15" spans="1:11" ht="11.25" customHeight="1" x14ac:dyDescent="0.3">
      <c r="A15" s="155" t="s">
        <v>177</v>
      </c>
      <c r="B15" s="155"/>
      <c r="C15" s="155"/>
      <c r="D15" s="155"/>
      <c r="E15" s="155"/>
      <c r="F15" s="155"/>
      <c r="G15" s="192" t="s">
        <v>15</v>
      </c>
      <c r="H15" s="9" t="s">
        <v>16</v>
      </c>
      <c r="I15" s="10">
        <v>27.15</v>
      </c>
    </row>
    <row r="16" spans="1:11" ht="11.25" customHeight="1" x14ac:dyDescent="0.3">
      <c r="A16" s="155"/>
      <c r="B16" s="155"/>
      <c r="C16" s="155"/>
      <c r="D16" s="155"/>
      <c r="E16" s="155"/>
      <c r="F16" s="155"/>
      <c r="G16" s="192"/>
      <c r="H16" s="9" t="s">
        <v>17</v>
      </c>
      <c r="I16" s="13">
        <v>22</v>
      </c>
    </row>
    <row r="17" spans="1:9" x14ac:dyDescent="0.3">
      <c r="A17" s="155"/>
      <c r="B17" s="155"/>
      <c r="C17" s="155"/>
      <c r="D17" s="155"/>
      <c r="E17" s="155"/>
      <c r="F17" s="155"/>
      <c r="G17" s="192"/>
      <c r="H17" s="9" t="s">
        <v>18</v>
      </c>
      <c r="I17" s="121">
        <v>0.19</v>
      </c>
    </row>
    <row r="18" spans="1:9" ht="11.25" customHeight="1" x14ac:dyDescent="0.3">
      <c r="A18" s="155" t="s">
        <v>20</v>
      </c>
      <c r="B18" s="155"/>
      <c r="C18" s="155"/>
      <c r="D18" s="155"/>
      <c r="E18" s="155"/>
      <c r="F18" s="155"/>
      <c r="G18" s="192" t="s">
        <v>15</v>
      </c>
      <c r="H18" s="9" t="s">
        <v>16</v>
      </c>
      <c r="I18" s="10">
        <v>0</v>
      </c>
    </row>
    <row r="19" spans="1:9" x14ac:dyDescent="0.3">
      <c r="A19" s="155"/>
      <c r="B19" s="155"/>
      <c r="C19" s="155"/>
      <c r="D19" s="155"/>
      <c r="E19" s="155"/>
      <c r="F19" s="155"/>
      <c r="G19" s="192"/>
      <c r="H19" s="9" t="s">
        <v>17</v>
      </c>
      <c r="I19" s="13">
        <v>0</v>
      </c>
    </row>
    <row r="20" spans="1:9" x14ac:dyDescent="0.3">
      <c r="A20" s="193"/>
      <c r="B20" s="193"/>
      <c r="C20" s="193"/>
      <c r="D20" s="193"/>
      <c r="E20" s="193"/>
      <c r="F20" s="193"/>
      <c r="G20" s="192"/>
      <c r="H20" s="9" t="s">
        <v>18</v>
      </c>
      <c r="I20" s="121">
        <v>0</v>
      </c>
    </row>
    <row r="21" spans="1:9" ht="14.25" customHeight="1" x14ac:dyDescent="0.3">
      <c r="A21" s="154" t="s">
        <v>207</v>
      </c>
      <c r="B21" s="154"/>
      <c r="C21" s="154"/>
      <c r="D21" s="154"/>
      <c r="E21" s="154"/>
      <c r="F21" s="154"/>
      <c r="G21" s="9" t="s">
        <v>15</v>
      </c>
      <c r="H21" s="14" t="s">
        <v>21</v>
      </c>
      <c r="I21" s="116">
        <v>80</v>
      </c>
    </row>
    <row r="22" spans="1:9" ht="14.25" customHeight="1" x14ac:dyDescent="0.3">
      <c r="A22" s="154" t="s">
        <v>206</v>
      </c>
      <c r="B22" s="154"/>
      <c r="C22" s="154"/>
      <c r="D22" s="154"/>
      <c r="E22" s="154"/>
      <c r="F22" s="154"/>
      <c r="G22" s="9" t="s">
        <v>15</v>
      </c>
      <c r="H22" s="14" t="s">
        <v>21</v>
      </c>
      <c r="I22" s="116">
        <v>25.52</v>
      </c>
    </row>
    <row r="23" spans="1:9" ht="14.25" customHeight="1" x14ac:dyDescent="0.3">
      <c r="A23" s="155" t="s">
        <v>179</v>
      </c>
      <c r="B23" s="194"/>
      <c r="C23" s="194"/>
      <c r="D23" s="194"/>
      <c r="E23" s="194"/>
      <c r="F23" s="195"/>
      <c r="G23" s="115" t="s">
        <v>15</v>
      </c>
      <c r="H23" s="14" t="s">
        <v>21</v>
      </c>
      <c r="I23" s="15" t="s">
        <v>185</v>
      </c>
    </row>
    <row r="24" spans="1:9" ht="22.5" customHeight="1" x14ac:dyDescent="0.3">
      <c r="A24" s="172" t="s">
        <v>22</v>
      </c>
      <c r="B24" s="172"/>
      <c r="C24" s="172"/>
      <c r="D24" s="172"/>
      <c r="E24" s="172"/>
      <c r="F24" s="172"/>
      <c r="G24" s="14"/>
      <c r="H24" s="14" t="s">
        <v>23</v>
      </c>
      <c r="I24" s="17" t="s">
        <v>185</v>
      </c>
    </row>
    <row r="25" spans="1:9" ht="34.5" customHeight="1" x14ac:dyDescent="0.3">
      <c r="A25" s="154" t="s">
        <v>24</v>
      </c>
      <c r="B25" s="154"/>
      <c r="C25" s="154"/>
      <c r="D25" s="154"/>
      <c r="E25" s="154"/>
      <c r="F25" s="154"/>
      <c r="G25" s="9"/>
      <c r="H25" s="9" t="s">
        <v>25</v>
      </c>
      <c r="I25" s="10" t="s">
        <v>185</v>
      </c>
    </row>
    <row r="26" spans="1:9" ht="15" customHeight="1" x14ac:dyDescent="0.3">
      <c r="A26" s="154" t="s">
        <v>26</v>
      </c>
      <c r="B26" s="154"/>
      <c r="C26" s="154"/>
      <c r="D26" s="154"/>
      <c r="E26" s="154"/>
      <c r="F26" s="154"/>
      <c r="G26" s="14"/>
      <c r="H26" s="18" t="s">
        <v>27</v>
      </c>
      <c r="I26" s="19" t="s">
        <v>185</v>
      </c>
    </row>
    <row r="27" spans="1:9" ht="15" customHeight="1" x14ac:dyDescent="0.3">
      <c r="A27" s="154"/>
      <c r="B27" s="154"/>
      <c r="C27" s="154"/>
      <c r="D27" s="154"/>
      <c r="E27" s="154"/>
      <c r="F27" s="154"/>
      <c r="G27" s="14"/>
      <c r="H27" s="20" t="s">
        <v>28</v>
      </c>
      <c r="I27" s="121" t="s">
        <v>185</v>
      </c>
    </row>
    <row r="28" spans="1:9" ht="26.25" customHeight="1" x14ac:dyDescent="0.3">
      <c r="A28" s="154" t="s">
        <v>29</v>
      </c>
      <c r="B28" s="154"/>
      <c r="C28" s="154"/>
      <c r="D28" s="154"/>
      <c r="E28" s="154"/>
      <c r="F28" s="154"/>
      <c r="G28" s="14"/>
      <c r="H28" s="9" t="s">
        <v>27</v>
      </c>
      <c r="I28" s="19" t="s">
        <v>185</v>
      </c>
    </row>
    <row r="29" spans="1:9" ht="35.25" customHeight="1" x14ac:dyDescent="0.3">
      <c r="A29" s="154" t="s">
        <v>30</v>
      </c>
      <c r="B29" s="154"/>
      <c r="C29" s="154"/>
      <c r="D29" s="154"/>
      <c r="E29" s="154"/>
      <c r="F29" s="154"/>
      <c r="G29" s="9"/>
      <c r="H29" s="8" t="s">
        <v>23</v>
      </c>
      <c r="I29" s="121">
        <v>0.1</v>
      </c>
    </row>
    <row r="30" spans="1:9" ht="1.2" customHeight="1" x14ac:dyDescent="0.3">
      <c r="A30" s="92"/>
      <c r="B30" s="92"/>
      <c r="C30" s="92"/>
      <c r="D30" s="92"/>
      <c r="E30" s="92"/>
      <c r="F30" s="92"/>
      <c r="G30" s="92"/>
      <c r="H30" s="92"/>
      <c r="I30" s="93" t="s">
        <v>185</v>
      </c>
    </row>
    <row r="31" spans="1:9" ht="1.2" customHeight="1" x14ac:dyDescent="0.3">
      <c r="A31" s="210"/>
      <c r="B31" s="210"/>
      <c r="C31" s="210"/>
      <c r="D31" s="210"/>
      <c r="E31" s="210"/>
      <c r="F31" s="210"/>
      <c r="G31" s="210"/>
      <c r="H31" s="210"/>
      <c r="I31" s="210"/>
    </row>
    <row r="32" spans="1:9" ht="1.2" customHeight="1" x14ac:dyDescent="0.3">
      <c r="A32" s="210"/>
      <c r="B32" s="210"/>
      <c r="C32" s="210"/>
      <c r="D32" s="210"/>
      <c r="E32" s="210"/>
      <c r="F32" s="210"/>
      <c r="G32" s="210"/>
      <c r="H32" s="210"/>
      <c r="I32" s="210"/>
    </row>
    <row r="33" spans="1:10" ht="1.2" customHeight="1" x14ac:dyDescent="0.3">
      <c r="A33" s="210"/>
      <c r="B33" s="210"/>
      <c r="C33" s="210"/>
      <c r="D33" s="210"/>
      <c r="E33" s="210"/>
      <c r="F33" s="210"/>
      <c r="G33" s="210"/>
      <c r="H33" s="210"/>
      <c r="I33" s="210"/>
    </row>
    <row r="34" spans="1:10" ht="1.2" customHeight="1" x14ac:dyDescent="0.3">
      <c r="A34" s="210"/>
      <c r="B34" s="210"/>
      <c r="C34" s="210"/>
      <c r="D34" s="210"/>
      <c r="E34" s="210"/>
      <c r="F34" s="210"/>
      <c r="G34" s="210"/>
      <c r="H34" s="210"/>
      <c r="I34" s="210"/>
    </row>
    <row r="35" spans="1:10" ht="1.2" customHeight="1" x14ac:dyDescent="0.3">
      <c r="A35" s="211"/>
      <c r="B35" s="211"/>
      <c r="C35" s="211"/>
      <c r="D35" s="211"/>
      <c r="E35" s="211"/>
      <c r="F35" s="211"/>
      <c r="G35" s="211"/>
      <c r="H35" s="211"/>
      <c r="I35" s="211"/>
    </row>
    <row r="36" spans="1:10" ht="8.25" customHeight="1" x14ac:dyDescent="0.3">
      <c r="A36" s="140" t="s">
        <v>31</v>
      </c>
      <c r="B36" s="140"/>
      <c r="C36" s="140"/>
      <c r="D36" s="140"/>
      <c r="E36" s="140"/>
      <c r="F36" s="140"/>
      <c r="G36" s="140"/>
      <c r="H36" s="140"/>
      <c r="I36" s="140"/>
    </row>
    <row r="37" spans="1:10" ht="33.75" customHeight="1" x14ac:dyDescent="0.3">
      <c r="A37" s="21" t="s">
        <v>32</v>
      </c>
      <c r="B37" s="162" t="s">
        <v>33</v>
      </c>
      <c r="C37" s="162"/>
      <c r="D37" s="162"/>
      <c r="E37" s="162"/>
      <c r="F37" s="162"/>
      <c r="G37" s="162"/>
      <c r="H37" s="21" t="s">
        <v>34</v>
      </c>
      <c r="I37" s="21" t="s">
        <v>35</v>
      </c>
    </row>
    <row r="38" spans="1:10" ht="15" customHeight="1" x14ac:dyDescent="0.3">
      <c r="A38" s="16">
        <v>1</v>
      </c>
      <c r="B38" s="141" t="s">
        <v>36</v>
      </c>
      <c r="C38" s="141"/>
      <c r="D38" s="141"/>
      <c r="E38" s="141"/>
      <c r="F38" s="141"/>
      <c r="G38" s="141"/>
      <c r="H38" s="22">
        <f t="shared" ref="H38:H45" si="0">I38/$I$46</f>
        <v>1</v>
      </c>
      <c r="I38" s="23">
        <f>IF(D6="12x36",I10,I10/H10*I5)</f>
        <v>2098.0272727272727</v>
      </c>
    </row>
    <row r="39" spans="1:10" ht="15" customHeight="1" x14ac:dyDescent="0.3">
      <c r="A39" s="16">
        <f t="shared" ref="A39:A45" si="1">A38+1</f>
        <v>2</v>
      </c>
      <c r="B39" s="141" t="s">
        <v>37</v>
      </c>
      <c r="C39" s="141"/>
      <c r="D39" s="141"/>
      <c r="E39" s="141"/>
      <c r="F39" s="141"/>
      <c r="G39" s="141"/>
      <c r="H39" s="22">
        <f t="shared" si="0"/>
        <v>0</v>
      </c>
      <c r="I39" s="23">
        <f>IF(I9=30%,I38*I9,0)</f>
        <v>0</v>
      </c>
    </row>
    <row r="40" spans="1:10" ht="15" customHeight="1" x14ac:dyDescent="0.3">
      <c r="A40" s="16">
        <f t="shared" si="1"/>
        <v>3</v>
      </c>
      <c r="B40" s="141" t="s">
        <v>38</v>
      </c>
      <c r="C40" s="141"/>
      <c r="D40" s="141"/>
      <c r="E40" s="141"/>
      <c r="F40" s="141"/>
      <c r="G40" s="141"/>
      <c r="H40" s="22">
        <f t="shared" si="0"/>
        <v>0</v>
      </c>
      <c r="I40" s="23">
        <f>IF(I7=10%,I25*I7,0)</f>
        <v>0</v>
      </c>
    </row>
    <row r="41" spans="1:10" ht="15" customHeight="1" x14ac:dyDescent="0.3">
      <c r="A41" s="16">
        <f t="shared" si="1"/>
        <v>4</v>
      </c>
      <c r="B41" s="141" t="s">
        <v>39</v>
      </c>
      <c r="C41" s="141"/>
      <c r="D41" s="141"/>
      <c r="E41" s="141"/>
      <c r="F41" s="141"/>
      <c r="G41" s="141"/>
      <c r="H41" s="22">
        <f t="shared" si="0"/>
        <v>0</v>
      </c>
      <c r="I41" s="23">
        <f>IF(I7=20%,I25*I7,0)</f>
        <v>0</v>
      </c>
    </row>
    <row r="42" spans="1:10" ht="15" customHeight="1" x14ac:dyDescent="0.3">
      <c r="A42" s="16">
        <f t="shared" si="1"/>
        <v>5</v>
      </c>
      <c r="B42" s="141" t="s">
        <v>40</v>
      </c>
      <c r="C42" s="141"/>
      <c r="D42" s="141"/>
      <c r="E42" s="141"/>
      <c r="F42" s="141"/>
      <c r="G42" s="141"/>
      <c r="H42" s="22">
        <f t="shared" si="0"/>
        <v>0</v>
      </c>
      <c r="I42" s="23">
        <f>IF(I7=40%,I25*I7,0)</f>
        <v>0</v>
      </c>
    </row>
    <row r="43" spans="1:10" ht="15" customHeight="1" x14ac:dyDescent="0.3">
      <c r="A43" s="16">
        <f t="shared" si="1"/>
        <v>6</v>
      </c>
      <c r="B43" s="141" t="s">
        <v>172</v>
      </c>
      <c r="C43" s="141"/>
      <c r="D43" s="141"/>
      <c r="E43" s="141"/>
      <c r="F43" s="141"/>
      <c r="G43" s="141"/>
      <c r="H43" s="22">
        <f t="shared" si="0"/>
        <v>0</v>
      </c>
      <c r="I43" s="23">
        <f>IF(I24="Não aplicável",0,I38*I24)</f>
        <v>0</v>
      </c>
    </row>
    <row r="44" spans="1:10" ht="15" customHeight="1" x14ac:dyDescent="0.3">
      <c r="A44" s="16">
        <f t="shared" si="1"/>
        <v>7</v>
      </c>
      <c r="B44" s="141" t="s">
        <v>41</v>
      </c>
      <c r="C44" s="141"/>
      <c r="D44" s="141"/>
      <c r="E44" s="141"/>
      <c r="F44" s="141"/>
      <c r="G44" s="141"/>
      <c r="H44" s="22">
        <f t="shared" si="0"/>
        <v>0</v>
      </c>
      <c r="I44" s="23">
        <f>IF(I26="Não aplicável",0,(I38+I39+I40+I41+I42+I43)/I5*I26*(1+I27))</f>
        <v>0</v>
      </c>
    </row>
    <row r="45" spans="1:10" ht="23.25" customHeight="1" x14ac:dyDescent="0.3">
      <c r="A45" s="16">
        <f t="shared" si="1"/>
        <v>8</v>
      </c>
      <c r="B45" s="141" t="s">
        <v>42</v>
      </c>
      <c r="C45" s="141"/>
      <c r="D45" s="141"/>
      <c r="E45" s="141"/>
      <c r="F45" s="141"/>
      <c r="G45" s="141"/>
      <c r="H45" s="22">
        <f t="shared" si="0"/>
        <v>0</v>
      </c>
      <c r="I45" s="23">
        <f>IF(I26="Não aplicável",0,I26/I13*5*(I10/H10*(1+I27)))</f>
        <v>0</v>
      </c>
    </row>
    <row r="46" spans="1:10" s="27" customFormat="1" ht="15" customHeight="1" x14ac:dyDescent="0.3">
      <c r="A46" s="158" t="s">
        <v>43</v>
      </c>
      <c r="B46" s="158"/>
      <c r="C46" s="158"/>
      <c r="D46" s="158"/>
      <c r="E46" s="158"/>
      <c r="F46" s="158"/>
      <c r="G46" s="158"/>
      <c r="H46" s="24">
        <f>SUM(H38:H45)</f>
        <v>1</v>
      </c>
      <c r="I46" s="25">
        <f>SUM(I38:I45)</f>
        <v>2098.0272727272727</v>
      </c>
      <c r="J46" s="26"/>
    </row>
    <row r="47" spans="1:10" s="27" customFormat="1" ht="1.2" customHeight="1" x14ac:dyDescent="0.3">
      <c r="A47" s="180"/>
      <c r="B47" s="180"/>
      <c r="C47" s="180"/>
      <c r="D47" s="180"/>
      <c r="E47" s="180"/>
      <c r="F47" s="180"/>
      <c r="G47" s="180"/>
      <c r="H47" s="180"/>
      <c r="I47" s="180"/>
      <c r="J47" s="26"/>
    </row>
    <row r="48" spans="1:10" s="27" customFormat="1" ht="1.2" customHeight="1" x14ac:dyDescent="0.3">
      <c r="A48" s="181"/>
      <c r="B48" s="181"/>
      <c r="C48" s="181"/>
      <c r="D48" s="181"/>
      <c r="E48" s="181"/>
      <c r="F48" s="181"/>
      <c r="G48" s="181"/>
      <c r="H48" s="181"/>
      <c r="I48" s="181"/>
      <c r="J48" s="26"/>
    </row>
    <row r="49" spans="1:10" s="27" customFormat="1" ht="1.2" customHeight="1" x14ac:dyDescent="0.3">
      <c r="A49" s="181"/>
      <c r="B49" s="181"/>
      <c r="C49" s="181"/>
      <c r="D49" s="181"/>
      <c r="E49" s="181"/>
      <c r="F49" s="181"/>
      <c r="G49" s="181"/>
      <c r="H49" s="181"/>
      <c r="I49" s="181"/>
      <c r="J49" s="26"/>
    </row>
    <row r="50" spans="1:10" s="27" customFormat="1" ht="1.2" customHeight="1" x14ac:dyDescent="0.3">
      <c r="A50" s="181"/>
      <c r="B50" s="181"/>
      <c r="C50" s="181"/>
      <c r="D50" s="181"/>
      <c r="E50" s="181"/>
      <c r="F50" s="181"/>
      <c r="G50" s="181"/>
      <c r="H50" s="181"/>
      <c r="I50" s="181"/>
      <c r="J50" s="26"/>
    </row>
    <row r="51" spans="1:10" s="27" customFormat="1" ht="1.2" customHeight="1" x14ac:dyDescent="0.3">
      <c r="A51" s="181"/>
      <c r="B51" s="181"/>
      <c r="C51" s="181"/>
      <c r="D51" s="181"/>
      <c r="E51" s="181"/>
      <c r="F51" s="181"/>
      <c r="G51" s="181"/>
      <c r="H51" s="181"/>
      <c r="I51" s="181"/>
      <c r="J51" s="26"/>
    </row>
    <row r="52" spans="1:10" s="27" customFormat="1" ht="1.2" customHeight="1" x14ac:dyDescent="0.3">
      <c r="A52" s="181"/>
      <c r="B52" s="181"/>
      <c r="C52" s="181"/>
      <c r="D52" s="181"/>
      <c r="E52" s="181"/>
      <c r="F52" s="181"/>
      <c r="G52" s="181"/>
      <c r="H52" s="181"/>
      <c r="I52" s="181"/>
      <c r="J52" s="26"/>
    </row>
    <row r="53" spans="1:10" s="27" customFormat="1" ht="1.2" customHeight="1" x14ac:dyDescent="0.3">
      <c r="A53" s="181"/>
      <c r="B53" s="181"/>
      <c r="C53" s="181"/>
      <c r="D53" s="181"/>
      <c r="E53" s="181"/>
      <c r="F53" s="181"/>
      <c r="G53" s="181"/>
      <c r="H53" s="181"/>
      <c r="I53" s="181"/>
      <c r="J53" s="26"/>
    </row>
    <row r="54" spans="1:10" s="27" customFormat="1" ht="1.2" customHeight="1" x14ac:dyDescent="0.3">
      <c r="A54" s="181"/>
      <c r="B54" s="181"/>
      <c r="C54" s="181"/>
      <c r="D54" s="181"/>
      <c r="E54" s="181"/>
      <c r="F54" s="181"/>
      <c r="G54" s="181"/>
      <c r="H54" s="181"/>
      <c r="I54" s="181"/>
      <c r="J54" s="26"/>
    </row>
    <row r="55" spans="1:10" s="27" customFormat="1" ht="1.2" customHeight="1" x14ac:dyDescent="0.3">
      <c r="A55" s="181"/>
      <c r="B55" s="181"/>
      <c r="C55" s="181"/>
      <c r="D55" s="181"/>
      <c r="E55" s="181"/>
      <c r="F55" s="181"/>
      <c r="G55" s="181"/>
      <c r="H55" s="181"/>
      <c r="I55" s="181"/>
      <c r="J55" s="26"/>
    </row>
    <row r="56" spans="1:10" ht="1.2" customHeight="1" x14ac:dyDescent="0.3">
      <c r="A56" s="182"/>
      <c r="B56" s="182"/>
      <c r="C56" s="182"/>
      <c r="D56" s="182"/>
      <c r="E56" s="182"/>
      <c r="F56" s="182"/>
      <c r="G56" s="182"/>
      <c r="H56" s="182"/>
      <c r="I56" s="182"/>
    </row>
    <row r="57" spans="1:10" ht="33.75" customHeight="1" x14ac:dyDescent="0.3">
      <c r="A57" s="21" t="s">
        <v>44</v>
      </c>
      <c r="B57" s="162" t="s">
        <v>45</v>
      </c>
      <c r="C57" s="162"/>
      <c r="D57" s="162"/>
      <c r="E57" s="162"/>
      <c r="F57" s="162"/>
      <c r="G57" s="162"/>
      <c r="H57" s="21" t="s">
        <v>34</v>
      </c>
      <c r="I57" s="21" t="s">
        <v>35</v>
      </c>
    </row>
    <row r="58" spans="1:10" ht="15" customHeight="1" x14ac:dyDescent="0.3">
      <c r="A58" s="16">
        <v>1</v>
      </c>
      <c r="B58" s="141" t="s">
        <v>46</v>
      </c>
      <c r="C58" s="141"/>
      <c r="D58" s="141"/>
      <c r="E58" s="141"/>
      <c r="F58" s="141"/>
      <c r="G58" s="141"/>
      <c r="H58" s="22">
        <v>0.2</v>
      </c>
      <c r="I58" s="23">
        <f t="shared" ref="I58:I65" si="2">$I$46*H58</f>
        <v>419.60545454545456</v>
      </c>
    </row>
    <row r="59" spans="1:10" ht="15" customHeight="1" x14ac:dyDescent="0.3">
      <c r="A59" s="16">
        <v>2</v>
      </c>
      <c r="B59" s="141" t="s">
        <v>47</v>
      </c>
      <c r="C59" s="141"/>
      <c r="D59" s="141"/>
      <c r="E59" s="141"/>
      <c r="F59" s="141"/>
      <c r="G59" s="141"/>
      <c r="H59" s="22">
        <v>1.4999999999999999E-2</v>
      </c>
      <c r="I59" s="23">
        <f t="shared" si="2"/>
        <v>31.47040909090909</v>
      </c>
    </row>
    <row r="60" spans="1:10" ht="15" customHeight="1" x14ac:dyDescent="0.3">
      <c r="A60" s="16">
        <v>3</v>
      </c>
      <c r="B60" s="141" t="s">
        <v>48</v>
      </c>
      <c r="C60" s="141"/>
      <c r="D60" s="141"/>
      <c r="E60" s="141"/>
      <c r="F60" s="141"/>
      <c r="G60" s="141"/>
      <c r="H60" s="22">
        <v>0.01</v>
      </c>
      <c r="I60" s="23">
        <f t="shared" si="2"/>
        <v>20.980272727272727</v>
      </c>
    </row>
    <row r="61" spans="1:10" ht="15" customHeight="1" x14ac:dyDescent="0.3">
      <c r="A61" s="16">
        <v>4</v>
      </c>
      <c r="B61" s="141" t="s">
        <v>49</v>
      </c>
      <c r="C61" s="141"/>
      <c r="D61" s="141"/>
      <c r="E61" s="141"/>
      <c r="F61" s="141"/>
      <c r="G61" s="141"/>
      <c r="H61" s="22">
        <v>2E-3</v>
      </c>
      <c r="I61" s="23">
        <f t="shared" si="2"/>
        <v>4.1960545454545457</v>
      </c>
    </row>
    <row r="62" spans="1:10" ht="15" customHeight="1" x14ac:dyDescent="0.3">
      <c r="A62" s="16">
        <v>5</v>
      </c>
      <c r="B62" s="141" t="s">
        <v>50</v>
      </c>
      <c r="C62" s="141"/>
      <c r="D62" s="141"/>
      <c r="E62" s="141"/>
      <c r="F62" s="141"/>
      <c r="G62" s="141"/>
      <c r="H62" s="22">
        <v>2.5000000000000001E-2</v>
      </c>
      <c r="I62" s="23">
        <f t="shared" si="2"/>
        <v>52.45068181818182</v>
      </c>
    </row>
    <row r="63" spans="1:10" ht="15" customHeight="1" x14ac:dyDescent="0.3">
      <c r="A63" s="16">
        <v>6</v>
      </c>
      <c r="B63" s="141" t="s">
        <v>51</v>
      </c>
      <c r="C63" s="141"/>
      <c r="D63" s="141"/>
      <c r="E63" s="141"/>
      <c r="F63" s="141"/>
      <c r="G63" s="141"/>
      <c r="H63" s="22">
        <v>0.08</v>
      </c>
      <c r="I63" s="23">
        <f t="shared" si="2"/>
        <v>167.84218181818181</v>
      </c>
    </row>
    <row r="64" spans="1:10" ht="15" customHeight="1" x14ac:dyDescent="0.3">
      <c r="A64" s="16">
        <v>7</v>
      </c>
      <c r="B64" s="141" t="s">
        <v>52</v>
      </c>
      <c r="C64" s="141"/>
      <c r="D64" s="141"/>
      <c r="E64" s="141"/>
      <c r="F64" s="141"/>
      <c r="G64" s="141"/>
      <c r="H64" s="22">
        <v>0.03</v>
      </c>
      <c r="I64" s="23">
        <f t="shared" si="2"/>
        <v>62.94081818181818</v>
      </c>
    </row>
    <row r="65" spans="1:10" ht="15" customHeight="1" x14ac:dyDescent="0.3">
      <c r="A65" s="16">
        <v>8</v>
      </c>
      <c r="B65" s="141" t="s">
        <v>53</v>
      </c>
      <c r="C65" s="141"/>
      <c r="D65" s="141"/>
      <c r="E65" s="141"/>
      <c r="F65" s="141"/>
      <c r="G65" s="141"/>
      <c r="H65" s="22">
        <v>6.0000000000000001E-3</v>
      </c>
      <c r="I65" s="23">
        <f t="shared" si="2"/>
        <v>12.588163636363637</v>
      </c>
    </row>
    <row r="66" spans="1:10" s="27" customFormat="1" ht="15" customHeight="1" x14ac:dyDescent="0.3">
      <c r="A66" s="158" t="s">
        <v>54</v>
      </c>
      <c r="B66" s="158"/>
      <c r="C66" s="158"/>
      <c r="D66" s="158"/>
      <c r="E66" s="158"/>
      <c r="F66" s="158"/>
      <c r="G66" s="158"/>
      <c r="H66" s="24">
        <f>SUM(H58:H65)</f>
        <v>0.3680000000000001</v>
      </c>
      <c r="I66" s="25">
        <f>SUM(I58:I65)</f>
        <v>772.07403636363642</v>
      </c>
      <c r="J66" s="26"/>
    </row>
    <row r="67" spans="1:10" ht="15" customHeight="1" x14ac:dyDescent="0.3">
      <c r="A67" s="173" t="s">
        <v>55</v>
      </c>
      <c r="B67" s="173"/>
      <c r="C67" s="173"/>
      <c r="D67" s="173"/>
      <c r="E67" s="173"/>
      <c r="F67" s="173"/>
      <c r="G67" s="173"/>
      <c r="H67" s="173"/>
      <c r="I67" s="173"/>
    </row>
    <row r="68" spans="1:10" ht="30.75" customHeight="1" x14ac:dyDescent="0.3">
      <c r="A68" s="183" t="s">
        <v>56</v>
      </c>
      <c r="B68" s="183"/>
      <c r="C68" s="183"/>
      <c r="D68" s="183"/>
      <c r="E68" s="183"/>
      <c r="F68" s="183"/>
      <c r="G68" s="183"/>
      <c r="H68" s="183"/>
      <c r="I68" s="183"/>
    </row>
    <row r="69" spans="1:10" ht="33.75" customHeight="1" x14ac:dyDescent="0.3">
      <c r="A69" s="21" t="s">
        <v>57</v>
      </c>
      <c r="B69" s="162" t="s">
        <v>58</v>
      </c>
      <c r="C69" s="162"/>
      <c r="D69" s="162"/>
      <c r="E69" s="162"/>
      <c r="F69" s="162"/>
      <c r="G69" s="162"/>
      <c r="H69" s="21" t="s">
        <v>34</v>
      </c>
      <c r="I69" s="21" t="s">
        <v>35</v>
      </c>
    </row>
    <row r="70" spans="1:10" ht="15" customHeight="1" x14ac:dyDescent="0.3">
      <c r="A70" s="16">
        <v>1</v>
      </c>
      <c r="B70" s="141" t="s">
        <v>59</v>
      </c>
      <c r="C70" s="141"/>
      <c r="D70" s="141"/>
      <c r="E70" s="141"/>
      <c r="F70" s="141"/>
      <c r="G70" s="141"/>
      <c r="H70" s="22">
        <v>0.119314</v>
      </c>
      <c r="I70" s="23">
        <f t="shared" ref="I70:I77" si="3">$I$46*H70</f>
        <v>250.32402601818183</v>
      </c>
    </row>
    <row r="71" spans="1:10" ht="15" customHeight="1" x14ac:dyDescent="0.3">
      <c r="A71" s="16">
        <v>2</v>
      </c>
      <c r="B71" s="141" t="s">
        <v>60</v>
      </c>
      <c r="C71" s="141"/>
      <c r="D71" s="141"/>
      <c r="E71" s="141"/>
      <c r="F71" s="141"/>
      <c r="G71" s="141"/>
      <c r="H71" s="22">
        <v>2.0479000000000001E-2</v>
      </c>
      <c r="I71" s="23">
        <f t="shared" si="3"/>
        <v>42.96550051818182</v>
      </c>
    </row>
    <row r="72" spans="1:10" ht="15" customHeight="1" x14ac:dyDescent="0.3">
      <c r="A72" s="16">
        <v>3</v>
      </c>
      <c r="B72" s="141" t="s">
        <v>191</v>
      </c>
      <c r="C72" s="141"/>
      <c r="D72" s="141"/>
      <c r="E72" s="141"/>
      <c r="F72" s="141"/>
      <c r="G72" s="141"/>
      <c r="H72" s="22">
        <v>1.2123E-2</v>
      </c>
      <c r="I72" s="23">
        <f t="shared" si="3"/>
        <v>25.434384627272728</v>
      </c>
    </row>
    <row r="73" spans="1:10" ht="15" customHeight="1" x14ac:dyDescent="0.3">
      <c r="A73" s="16">
        <v>4</v>
      </c>
      <c r="B73" s="141" t="s">
        <v>61</v>
      </c>
      <c r="C73" s="141"/>
      <c r="D73" s="141"/>
      <c r="E73" s="141"/>
      <c r="F73" s="141"/>
      <c r="G73" s="141"/>
      <c r="H73" s="22">
        <v>1.1436E-2</v>
      </c>
      <c r="I73" s="23">
        <f t="shared" si="3"/>
        <v>23.993039890909092</v>
      </c>
    </row>
    <row r="74" spans="1:10" ht="15" customHeight="1" x14ac:dyDescent="0.3">
      <c r="A74" s="16">
        <v>5</v>
      </c>
      <c r="B74" s="141" t="s">
        <v>62</v>
      </c>
      <c r="C74" s="141"/>
      <c r="D74" s="141"/>
      <c r="E74" s="141"/>
      <c r="F74" s="141"/>
      <c r="G74" s="141"/>
      <c r="H74" s="22">
        <v>1.74E-4</v>
      </c>
      <c r="I74" s="23">
        <f t="shared" si="3"/>
        <v>0.36505674545454547</v>
      </c>
    </row>
    <row r="75" spans="1:10" ht="15" customHeight="1" x14ac:dyDescent="0.3">
      <c r="A75" s="16">
        <v>6</v>
      </c>
      <c r="B75" s="141" t="s">
        <v>63</v>
      </c>
      <c r="C75" s="141"/>
      <c r="D75" s="141"/>
      <c r="E75" s="141"/>
      <c r="F75" s="141"/>
      <c r="G75" s="141"/>
      <c r="H75" s="22">
        <v>4.4200000000000001E-4</v>
      </c>
      <c r="I75" s="23">
        <f t="shared" si="3"/>
        <v>0.92732805454545453</v>
      </c>
    </row>
    <row r="76" spans="1:10" ht="15" customHeight="1" x14ac:dyDescent="0.3">
      <c r="A76" s="16">
        <v>7</v>
      </c>
      <c r="B76" s="141" t="s">
        <v>64</v>
      </c>
      <c r="C76" s="141"/>
      <c r="D76" s="141"/>
      <c r="E76" s="141"/>
      <c r="F76" s="141"/>
      <c r="G76" s="141"/>
      <c r="H76" s="22">
        <v>1.85E-4</v>
      </c>
      <c r="I76" s="23">
        <f t="shared" si="3"/>
        <v>0.38813504545454547</v>
      </c>
    </row>
    <row r="77" spans="1:10" ht="15" customHeight="1" x14ac:dyDescent="0.3">
      <c r="A77" s="16">
        <v>8</v>
      </c>
      <c r="B77" s="141" t="s">
        <v>65</v>
      </c>
      <c r="C77" s="141"/>
      <c r="D77" s="141"/>
      <c r="E77" s="141"/>
      <c r="F77" s="141"/>
      <c r="G77" s="141"/>
      <c r="H77" s="22">
        <v>9.0789999999999996E-2</v>
      </c>
      <c r="I77" s="23">
        <f t="shared" si="3"/>
        <v>190.47989609090908</v>
      </c>
    </row>
    <row r="78" spans="1:10" s="27" customFormat="1" ht="15" customHeight="1" x14ac:dyDescent="0.3">
      <c r="A78" s="158" t="s">
        <v>66</v>
      </c>
      <c r="B78" s="158"/>
      <c r="C78" s="158"/>
      <c r="D78" s="158"/>
      <c r="E78" s="158"/>
      <c r="F78" s="158"/>
      <c r="G78" s="158"/>
      <c r="H78" s="24">
        <f>SUM(H70:H77)</f>
        <v>0.25494299999999998</v>
      </c>
      <c r="I78" s="25">
        <f>SUM(I70:I77)</f>
        <v>534.87736699090908</v>
      </c>
      <c r="J78" s="26"/>
    </row>
    <row r="79" spans="1:10" ht="11.25" customHeight="1" x14ac:dyDescent="0.3">
      <c r="A79" s="28" t="s">
        <v>67</v>
      </c>
      <c r="B79" s="159" t="s">
        <v>68</v>
      </c>
      <c r="C79" s="159"/>
      <c r="D79" s="159"/>
      <c r="E79" s="159"/>
      <c r="F79" s="159"/>
      <c r="G79" s="159"/>
      <c r="H79" s="159"/>
      <c r="I79" s="159"/>
    </row>
    <row r="80" spans="1:10" ht="15" customHeight="1" x14ac:dyDescent="0.3">
      <c r="A80" s="28" t="s">
        <v>69</v>
      </c>
      <c r="B80" s="179" t="s">
        <v>70</v>
      </c>
      <c r="C80" s="179"/>
      <c r="D80" s="179"/>
      <c r="E80" s="179"/>
      <c r="F80" s="179"/>
      <c r="G80" s="179"/>
      <c r="H80" s="179"/>
      <c r="I80" s="179"/>
    </row>
    <row r="81" spans="1:11" ht="33.75" customHeight="1" x14ac:dyDescent="0.3">
      <c r="A81" s="21" t="s">
        <v>71</v>
      </c>
      <c r="B81" s="162" t="s">
        <v>72</v>
      </c>
      <c r="C81" s="162"/>
      <c r="D81" s="162"/>
      <c r="E81" s="162"/>
      <c r="F81" s="162"/>
      <c r="G81" s="162"/>
      <c r="H81" s="21" t="s">
        <v>34</v>
      </c>
      <c r="I81" s="21" t="s">
        <v>35</v>
      </c>
    </row>
    <row r="82" spans="1:11" ht="15" customHeight="1" x14ac:dyDescent="0.3">
      <c r="A82" s="16">
        <v>1</v>
      </c>
      <c r="B82" s="141" t="s">
        <v>73</v>
      </c>
      <c r="C82" s="141"/>
      <c r="D82" s="141"/>
      <c r="E82" s="141"/>
      <c r="F82" s="141"/>
      <c r="G82" s="141"/>
      <c r="H82" s="22">
        <v>4.8321000000000003E-2</v>
      </c>
      <c r="I82" s="23">
        <f>$I$46*H82</f>
        <v>101.37877584545456</v>
      </c>
    </row>
    <row r="83" spans="1:11" ht="15" customHeight="1" x14ac:dyDescent="0.3">
      <c r="A83" s="16">
        <v>2</v>
      </c>
      <c r="B83" s="141" t="s">
        <v>74</v>
      </c>
      <c r="C83" s="141"/>
      <c r="D83" s="141"/>
      <c r="E83" s="141"/>
      <c r="F83" s="141"/>
      <c r="G83" s="141"/>
      <c r="H83" s="22">
        <v>3.5109999999999998E-3</v>
      </c>
      <c r="I83" s="23">
        <f>$I$46*H83</f>
        <v>7.3661737545454544</v>
      </c>
    </row>
    <row r="84" spans="1:11" ht="15" customHeight="1" x14ac:dyDescent="0.3">
      <c r="A84" s="16">
        <v>3</v>
      </c>
      <c r="B84" s="141" t="s">
        <v>75</v>
      </c>
      <c r="C84" s="141"/>
      <c r="D84" s="141"/>
      <c r="E84" s="141"/>
      <c r="F84" s="141"/>
      <c r="G84" s="141"/>
      <c r="H84" s="22">
        <v>1.9328000000000001E-2</v>
      </c>
      <c r="I84" s="23">
        <f>$I$46*H84</f>
        <v>40.550671127272729</v>
      </c>
    </row>
    <row r="85" spans="1:11" s="27" customFormat="1" ht="15" customHeight="1" x14ac:dyDescent="0.3">
      <c r="A85" s="158" t="s">
        <v>76</v>
      </c>
      <c r="B85" s="158"/>
      <c r="C85" s="158"/>
      <c r="D85" s="158"/>
      <c r="E85" s="158"/>
      <c r="F85" s="158"/>
      <c r="G85" s="158"/>
      <c r="H85" s="24">
        <f>SUM(H82:H84)</f>
        <v>7.1160000000000001E-2</v>
      </c>
      <c r="I85" s="25">
        <f>SUM(I82:I84)</f>
        <v>149.29562072727273</v>
      </c>
      <c r="J85" s="26"/>
    </row>
    <row r="86" spans="1:11" ht="4.5" customHeight="1" x14ac:dyDescent="0.3"/>
    <row r="87" spans="1:11" ht="33.75" customHeight="1" x14ac:dyDescent="0.3">
      <c r="A87" s="21" t="s">
        <v>77</v>
      </c>
      <c r="B87" s="162" t="s">
        <v>78</v>
      </c>
      <c r="C87" s="162"/>
      <c r="D87" s="162"/>
      <c r="E87" s="162"/>
      <c r="F87" s="162"/>
      <c r="G87" s="162"/>
      <c r="H87" s="21" t="s">
        <v>34</v>
      </c>
      <c r="I87" s="21" t="s">
        <v>35</v>
      </c>
    </row>
    <row r="88" spans="1:11" ht="15" customHeight="1" x14ac:dyDescent="0.3">
      <c r="A88" s="16">
        <v>1</v>
      </c>
      <c r="B88" s="141" t="s">
        <v>79</v>
      </c>
      <c r="C88" s="141"/>
      <c r="D88" s="141"/>
      <c r="E88" s="141"/>
      <c r="F88" s="141"/>
      <c r="G88" s="141"/>
      <c r="H88" s="22">
        <f>(H66*H78)</f>
        <v>9.3819024000000015E-2</v>
      </c>
      <c r="I88" s="23">
        <f>$I$46*H88</f>
        <v>196.83487105265456</v>
      </c>
    </row>
    <row r="89" spans="1:11" s="27" customFormat="1" ht="15" customHeight="1" x14ac:dyDescent="0.3">
      <c r="A89" s="158" t="s">
        <v>80</v>
      </c>
      <c r="B89" s="158"/>
      <c r="C89" s="158"/>
      <c r="D89" s="158"/>
      <c r="E89" s="158"/>
      <c r="F89" s="158"/>
      <c r="G89" s="158"/>
      <c r="H89" s="24">
        <f>SUM(H88:H88)</f>
        <v>9.3819024000000015E-2</v>
      </c>
      <c r="I89" s="25">
        <f>I88</f>
        <v>196.83487105265456</v>
      </c>
      <c r="J89" s="26"/>
      <c r="K89" s="29"/>
    </row>
    <row r="90" spans="1:11" ht="4.5" customHeight="1" x14ac:dyDescent="0.3">
      <c r="J90" s="30"/>
    </row>
    <row r="91" spans="1:11" s="27" customFormat="1" ht="12" customHeight="1" x14ac:dyDescent="0.3">
      <c r="A91" s="178" t="s">
        <v>180</v>
      </c>
      <c r="B91" s="178"/>
      <c r="C91" s="178"/>
      <c r="D91" s="178"/>
      <c r="E91" s="178"/>
      <c r="F91" s="178"/>
      <c r="G91" s="178"/>
      <c r="H91" s="31">
        <f>H66+H78+H85+H89</f>
        <v>0.787922024</v>
      </c>
      <c r="I91" s="32">
        <f>I66+I78+I85+I89</f>
        <v>1653.0818951344729</v>
      </c>
      <c r="J91" s="26"/>
    </row>
    <row r="92" spans="1:11" ht="4.5" customHeight="1" x14ac:dyDescent="0.3"/>
    <row r="93" spans="1:11" ht="33.75" customHeight="1" x14ac:dyDescent="0.3">
      <c r="A93" s="21" t="s">
        <v>81</v>
      </c>
      <c r="B93" s="162" t="s">
        <v>82</v>
      </c>
      <c r="C93" s="162"/>
      <c r="D93" s="162"/>
      <c r="E93" s="162"/>
      <c r="F93" s="162"/>
      <c r="G93" s="162"/>
      <c r="H93" s="21" t="s">
        <v>34</v>
      </c>
      <c r="I93" s="21" t="s">
        <v>35</v>
      </c>
    </row>
    <row r="94" spans="1:11" ht="15" customHeight="1" x14ac:dyDescent="0.3">
      <c r="A94" s="16">
        <v>1</v>
      </c>
      <c r="B94" s="141" t="s">
        <v>19</v>
      </c>
      <c r="C94" s="141"/>
      <c r="D94" s="141"/>
      <c r="E94" s="141"/>
      <c r="F94" s="141"/>
      <c r="G94" s="141"/>
      <c r="H94" s="22">
        <f t="shared" ref="H94:H101" si="4">I94/$I$46</f>
        <v>0.23060377064168505</v>
      </c>
      <c r="I94" s="23">
        <f>I114</f>
        <v>483.81299999999999</v>
      </c>
    </row>
    <row r="95" spans="1:11" ht="15" customHeight="1" x14ac:dyDescent="0.3">
      <c r="A95" s="16">
        <f>A94+1</f>
        <v>2</v>
      </c>
      <c r="B95" s="141" t="s">
        <v>20</v>
      </c>
      <c r="C95" s="141"/>
      <c r="D95" s="141"/>
      <c r="E95" s="141"/>
      <c r="F95" s="141"/>
      <c r="G95" s="141"/>
      <c r="H95" s="22">
        <f t="shared" si="4"/>
        <v>0</v>
      </c>
      <c r="I95" s="23">
        <f>I110</f>
        <v>0</v>
      </c>
    </row>
    <row r="96" spans="1:11" ht="15" customHeight="1" x14ac:dyDescent="0.3">
      <c r="A96" s="16">
        <f t="shared" ref="A96:A98" si="5">A95+1</f>
        <v>3</v>
      </c>
      <c r="B96" s="175" t="s">
        <v>174</v>
      </c>
      <c r="C96" s="176"/>
      <c r="D96" s="176"/>
      <c r="E96" s="176"/>
      <c r="F96" s="176"/>
      <c r="G96" s="177"/>
      <c r="H96" s="22">
        <f t="shared" si="4"/>
        <v>0</v>
      </c>
      <c r="I96" s="23">
        <v>0</v>
      </c>
    </row>
    <row r="97" spans="1:10" ht="15" customHeight="1" x14ac:dyDescent="0.3">
      <c r="A97" s="16">
        <f t="shared" si="5"/>
        <v>4</v>
      </c>
      <c r="B97" s="141" t="s">
        <v>83</v>
      </c>
      <c r="C97" s="141"/>
      <c r="D97" s="141"/>
      <c r="E97" s="141"/>
      <c r="F97" s="141"/>
      <c r="G97" s="141"/>
      <c r="H97" s="22">
        <f t="shared" si="4"/>
        <v>5.1152034595269145E-2</v>
      </c>
      <c r="I97" s="23">
        <f>I106</f>
        <v>107.31836363636363</v>
      </c>
    </row>
    <row r="98" spans="1:10" ht="15" customHeight="1" x14ac:dyDescent="0.3">
      <c r="A98" s="16">
        <f t="shared" si="5"/>
        <v>5</v>
      </c>
      <c r="B98" s="141" t="s">
        <v>84</v>
      </c>
      <c r="C98" s="141"/>
      <c r="D98" s="141"/>
      <c r="E98" s="141"/>
      <c r="F98" s="141"/>
      <c r="G98" s="141"/>
      <c r="H98" s="22">
        <f t="shared" si="4"/>
        <v>0</v>
      </c>
      <c r="I98" s="23">
        <f>IF(I28="Não aplicável",0,((I10/H10)*1.5*I28))</f>
        <v>0</v>
      </c>
    </row>
    <row r="99" spans="1:10" ht="15" customHeight="1" x14ac:dyDescent="0.3">
      <c r="A99" s="16">
        <v>6</v>
      </c>
      <c r="B99" s="141" t="s">
        <v>205</v>
      </c>
      <c r="C99" s="141"/>
      <c r="D99" s="141"/>
      <c r="E99" s="141"/>
      <c r="F99" s="141"/>
      <c r="G99" s="141"/>
      <c r="H99" s="22">
        <f>I99/$I$46</f>
        <v>3.813105818019525E-2</v>
      </c>
      <c r="I99" s="23">
        <f>IF(I21="Não aplicável",0,I21)</f>
        <v>80</v>
      </c>
    </row>
    <row r="100" spans="1:10" ht="15" customHeight="1" x14ac:dyDescent="0.3">
      <c r="A100" s="16">
        <v>7</v>
      </c>
      <c r="B100" s="141" t="s">
        <v>206</v>
      </c>
      <c r="C100" s="141"/>
      <c r="D100" s="141"/>
      <c r="E100" s="141"/>
      <c r="F100" s="141"/>
      <c r="G100" s="141"/>
      <c r="H100" s="22">
        <f>I100/$I$46</f>
        <v>1.2163807559482284E-2</v>
      </c>
      <c r="I100" s="23">
        <f>IF(I22="Não aplicável",0,I22)</f>
        <v>25.52</v>
      </c>
    </row>
    <row r="101" spans="1:10" ht="15" customHeight="1" x14ac:dyDescent="0.3">
      <c r="A101" s="16">
        <v>8</v>
      </c>
      <c r="B101" s="141" t="s">
        <v>85</v>
      </c>
      <c r="C101" s="141"/>
      <c r="D101" s="141"/>
      <c r="E101" s="141"/>
      <c r="F101" s="141"/>
      <c r="G101" s="141"/>
      <c r="H101" s="22">
        <f t="shared" si="4"/>
        <v>0</v>
      </c>
      <c r="I101" s="23">
        <f>IF(I23="Não aplicável",0,I23)</f>
        <v>0</v>
      </c>
    </row>
    <row r="102" spans="1:10" ht="15" customHeight="1" x14ac:dyDescent="0.3">
      <c r="A102" s="158" t="s">
        <v>86</v>
      </c>
      <c r="B102" s="158"/>
      <c r="C102" s="158"/>
      <c r="D102" s="158"/>
      <c r="E102" s="158"/>
      <c r="F102" s="158"/>
      <c r="G102" s="158"/>
      <c r="H102" s="24">
        <f>SUM(H94:H101)</f>
        <v>0.33205067097663171</v>
      </c>
      <c r="I102" s="25">
        <f>SUM(I94:I101)</f>
        <v>696.65136363636361</v>
      </c>
      <c r="J102" s="33"/>
    </row>
    <row r="103" spans="1:10" ht="18" customHeight="1" x14ac:dyDescent="0.3">
      <c r="A103" s="28" t="s">
        <v>87</v>
      </c>
      <c r="B103" s="173" t="s">
        <v>88</v>
      </c>
      <c r="C103" s="173"/>
      <c r="D103" s="173"/>
      <c r="E103" s="173"/>
      <c r="F103" s="173"/>
      <c r="G103" s="173"/>
      <c r="H103" s="34"/>
      <c r="I103" s="35"/>
    </row>
    <row r="104" spans="1:10" ht="15" customHeight="1" x14ac:dyDescent="0.3">
      <c r="A104" s="153" t="s">
        <v>89</v>
      </c>
      <c r="B104" s="153"/>
      <c r="C104" s="153"/>
      <c r="D104" s="153"/>
      <c r="E104" s="153"/>
      <c r="F104" s="153"/>
      <c r="G104" s="153"/>
      <c r="H104" s="153"/>
      <c r="I104" s="153"/>
    </row>
    <row r="105" spans="1:10" ht="24" customHeight="1" x14ac:dyDescent="0.3">
      <c r="A105" s="154" t="s">
        <v>90</v>
      </c>
      <c r="B105" s="154"/>
      <c r="C105" s="16" t="s">
        <v>91</v>
      </c>
      <c r="D105" s="16" t="s">
        <v>92</v>
      </c>
      <c r="E105" s="16" t="s">
        <v>93</v>
      </c>
      <c r="F105" s="16" t="s">
        <v>94</v>
      </c>
      <c r="G105" s="16" t="s">
        <v>95</v>
      </c>
      <c r="H105" s="22" t="s">
        <v>96</v>
      </c>
      <c r="I105" s="23" t="s">
        <v>97</v>
      </c>
    </row>
    <row r="106" spans="1:10" ht="15" customHeight="1" x14ac:dyDescent="0.3">
      <c r="A106" s="174">
        <f>IF(I12="Não aplicável",0,I12)</f>
        <v>5.3</v>
      </c>
      <c r="B106" s="174"/>
      <c r="C106" s="16">
        <f>IF(I13="Não aplicável",0,I13)</f>
        <v>22</v>
      </c>
      <c r="D106" s="16">
        <v>2</v>
      </c>
      <c r="E106" s="36">
        <f>A106*C106*D106</f>
        <v>233.2</v>
      </c>
      <c r="F106" s="36">
        <f>I38</f>
        <v>2098.0272727272727</v>
      </c>
      <c r="G106" s="37">
        <f>IF(I14="Não aplicável",0,I14)</f>
        <v>0.06</v>
      </c>
      <c r="H106" s="36">
        <f>F106*G106</f>
        <v>125.88163636363636</v>
      </c>
      <c r="I106" s="23">
        <f>IF((E106-H106)&gt;0,E106-H106,0)</f>
        <v>107.31836363636363</v>
      </c>
    </row>
    <row r="107" spans="1:10" ht="3.75" customHeight="1" x14ac:dyDescent="0.3">
      <c r="A107" s="38"/>
      <c r="E107" s="33"/>
      <c r="F107" s="33"/>
      <c r="G107" s="39"/>
      <c r="H107" s="33"/>
      <c r="I107" s="40"/>
    </row>
    <row r="108" spans="1:10" ht="15" customHeight="1" x14ac:dyDescent="0.3">
      <c r="A108" s="153" t="s">
        <v>98</v>
      </c>
      <c r="B108" s="153"/>
      <c r="C108" s="153"/>
      <c r="D108" s="153"/>
      <c r="E108" s="153"/>
      <c r="F108" s="153"/>
      <c r="G108" s="153"/>
      <c r="H108" s="153"/>
      <c r="I108" s="153"/>
    </row>
    <row r="109" spans="1:10" ht="23.25" customHeight="1" x14ac:dyDescent="0.3">
      <c r="A109" s="154" t="s">
        <v>90</v>
      </c>
      <c r="B109" s="154"/>
      <c r="C109" s="16" t="s">
        <v>99</v>
      </c>
      <c r="D109" s="16" t="s">
        <v>92</v>
      </c>
      <c r="E109" s="16" t="s">
        <v>93</v>
      </c>
      <c r="F109" s="16" t="s">
        <v>94</v>
      </c>
      <c r="G109" s="16" t="s">
        <v>95</v>
      </c>
      <c r="H109" s="22" t="s">
        <v>96</v>
      </c>
      <c r="I109" s="23" t="s">
        <v>97</v>
      </c>
    </row>
    <row r="110" spans="1:10" ht="15" customHeight="1" x14ac:dyDescent="0.3">
      <c r="A110" s="166">
        <f>IF(I18="Não aplicável",0,I18)</f>
        <v>0</v>
      </c>
      <c r="B110" s="166"/>
      <c r="C110" s="41">
        <f>IF(I19="Não aplicável",0,I19)</f>
        <v>0</v>
      </c>
      <c r="D110" s="16">
        <v>1</v>
      </c>
      <c r="E110" s="36">
        <f>A110*C110*D110</f>
        <v>0</v>
      </c>
      <c r="F110" s="36">
        <f>E110</f>
        <v>0</v>
      </c>
      <c r="G110" s="42">
        <f>IF(I20="Não aplicável",0,I20)</f>
        <v>0</v>
      </c>
      <c r="H110" s="36">
        <f>F110*G110</f>
        <v>0</v>
      </c>
      <c r="I110" s="23">
        <f>E110-H110</f>
        <v>0</v>
      </c>
    </row>
    <row r="111" spans="1:10" ht="4.5" customHeight="1" x14ac:dyDescent="0.3">
      <c r="A111" s="43"/>
      <c r="B111" s="43"/>
      <c r="C111" s="43"/>
      <c r="D111" s="43"/>
      <c r="E111" s="26"/>
      <c r="F111" s="26"/>
      <c r="G111" s="44"/>
      <c r="H111" s="26"/>
      <c r="I111" s="45"/>
    </row>
    <row r="112" spans="1:10" ht="15" customHeight="1" x14ac:dyDescent="0.3">
      <c r="A112" s="168" t="s">
        <v>173</v>
      </c>
      <c r="B112" s="169"/>
      <c r="C112" s="169"/>
      <c r="D112" s="169"/>
      <c r="E112" s="169"/>
      <c r="F112" s="170" t="str">
        <f>A15</f>
        <v xml:space="preserve">Auxílio Alimentação </v>
      </c>
      <c r="G112" s="170"/>
      <c r="H112" s="170"/>
      <c r="I112" s="171"/>
    </row>
    <row r="113" spans="1:12" ht="23.25" customHeight="1" x14ac:dyDescent="0.3">
      <c r="A113" s="172" t="s">
        <v>90</v>
      </c>
      <c r="B113" s="172"/>
      <c r="C113" s="79" t="s">
        <v>99</v>
      </c>
      <c r="D113" s="79" t="s">
        <v>92</v>
      </c>
      <c r="E113" s="79" t="s">
        <v>93</v>
      </c>
      <c r="F113" s="79" t="s">
        <v>94</v>
      </c>
      <c r="G113" s="79" t="s">
        <v>95</v>
      </c>
      <c r="H113" s="77" t="str">
        <f>H105</f>
        <v>Valor desconto</v>
      </c>
      <c r="I113" s="78" t="s">
        <v>97</v>
      </c>
    </row>
    <row r="114" spans="1:12" ht="15" customHeight="1" x14ac:dyDescent="0.3">
      <c r="A114" s="166">
        <f>IF(I15="Não aplicável",0,I15)</f>
        <v>27.15</v>
      </c>
      <c r="B114" s="166"/>
      <c r="C114" s="41">
        <f>IF(I16="Não aplicável",0,I16)</f>
        <v>22</v>
      </c>
      <c r="D114" s="16">
        <v>1</v>
      </c>
      <c r="E114" s="36">
        <f>A114*C114*D114</f>
        <v>597.29999999999995</v>
      </c>
      <c r="F114" s="36">
        <f>E114</f>
        <v>597.29999999999995</v>
      </c>
      <c r="G114" s="42">
        <f>IF(I17="Não aplicável",0,I17)</f>
        <v>0.19</v>
      </c>
      <c r="H114" s="36">
        <f>F114*G114</f>
        <v>113.48699999999999</v>
      </c>
      <c r="I114" s="23">
        <f>E114-H114</f>
        <v>483.81299999999999</v>
      </c>
    </row>
    <row r="115" spans="1:12" ht="4.5" customHeight="1" x14ac:dyDescent="0.3"/>
    <row r="116" spans="1:12" ht="12" customHeight="1" x14ac:dyDescent="0.3">
      <c r="A116" s="142" t="s">
        <v>100</v>
      </c>
      <c r="B116" s="142"/>
      <c r="C116" s="142"/>
      <c r="D116" s="142"/>
      <c r="E116" s="142"/>
      <c r="F116" s="142"/>
      <c r="G116" s="142"/>
      <c r="H116" s="46">
        <f>H46+H91+H102</f>
        <v>2.1199726949766315</v>
      </c>
      <c r="I116" s="47">
        <f>I46+I91+I102</f>
        <v>4447.7605314981092</v>
      </c>
      <c r="J116" s="33"/>
      <c r="L116" s="33"/>
    </row>
    <row r="117" spans="1:12" s="52" customFormat="1" ht="4.5" customHeight="1" x14ac:dyDescent="0.3">
      <c r="A117" s="48"/>
      <c r="B117" s="48"/>
      <c r="C117" s="48"/>
      <c r="D117" s="48"/>
      <c r="E117" s="48"/>
      <c r="F117" s="48"/>
      <c r="G117" s="48"/>
      <c r="H117" s="49"/>
      <c r="I117" s="50"/>
      <c r="J117" s="51"/>
      <c r="L117" s="51"/>
    </row>
    <row r="118" spans="1:12" ht="11.25" customHeight="1" x14ac:dyDescent="0.3">
      <c r="A118" s="140" t="s">
        <v>101</v>
      </c>
      <c r="B118" s="140"/>
      <c r="C118" s="140"/>
      <c r="D118" s="140"/>
      <c r="E118" s="140"/>
      <c r="F118" s="140"/>
      <c r="G118" s="140"/>
      <c r="H118" s="140"/>
      <c r="I118" s="140"/>
    </row>
    <row r="119" spans="1:12" ht="33.75" customHeight="1" x14ac:dyDescent="0.3">
      <c r="A119" s="21" t="s">
        <v>32</v>
      </c>
      <c r="B119" s="162" t="s">
        <v>102</v>
      </c>
      <c r="C119" s="162"/>
      <c r="D119" s="162"/>
      <c r="E119" s="162"/>
      <c r="F119" s="162"/>
      <c r="G119" s="162"/>
      <c r="H119" s="21" t="s">
        <v>34</v>
      </c>
      <c r="I119" s="21" t="s">
        <v>35</v>
      </c>
    </row>
    <row r="120" spans="1:12" ht="15" customHeight="1" x14ac:dyDescent="0.3">
      <c r="A120" s="16">
        <v>1</v>
      </c>
      <c r="B120" s="141" t="s">
        <v>103</v>
      </c>
      <c r="C120" s="141"/>
      <c r="D120" s="141"/>
      <c r="E120" s="141"/>
      <c r="F120" s="141"/>
      <c r="G120" s="141"/>
      <c r="H120" s="22">
        <f t="shared" ref="H120:H126" si="6">I120/$I$132</f>
        <v>0</v>
      </c>
      <c r="I120" s="23">
        <v>0</v>
      </c>
    </row>
    <row r="121" spans="1:12" ht="15" customHeight="1" x14ac:dyDescent="0.3">
      <c r="A121" s="16">
        <v>2</v>
      </c>
      <c r="B121" s="167" t="s">
        <v>104</v>
      </c>
      <c r="C121" s="167"/>
      <c r="D121" s="167"/>
      <c r="E121" s="167"/>
      <c r="F121" s="167"/>
      <c r="G121" s="167"/>
      <c r="H121" s="22">
        <f t="shared" si="6"/>
        <v>0</v>
      </c>
      <c r="I121" s="23">
        <v>0</v>
      </c>
    </row>
    <row r="122" spans="1:12" ht="15" customHeight="1" x14ac:dyDescent="0.3">
      <c r="A122" s="16">
        <v>3</v>
      </c>
      <c r="B122" s="141" t="s">
        <v>105</v>
      </c>
      <c r="C122" s="141"/>
      <c r="D122" s="141"/>
      <c r="E122" s="141"/>
      <c r="F122" s="141"/>
      <c r="G122" s="141"/>
      <c r="H122" s="22">
        <f t="shared" si="6"/>
        <v>0</v>
      </c>
      <c r="I122" s="23">
        <v>0</v>
      </c>
    </row>
    <row r="123" spans="1:12" ht="15" customHeight="1" x14ac:dyDescent="0.3">
      <c r="A123" s="16">
        <v>4</v>
      </c>
      <c r="B123" s="141" t="s">
        <v>187</v>
      </c>
      <c r="C123" s="141"/>
      <c r="D123" s="141"/>
      <c r="E123" s="141"/>
      <c r="F123" s="141"/>
      <c r="G123" s="141"/>
      <c r="H123" s="22">
        <f t="shared" si="6"/>
        <v>0</v>
      </c>
      <c r="I123" s="23">
        <f>IF(F130=20%,G130,0)</f>
        <v>0</v>
      </c>
    </row>
    <row r="124" spans="1:12" ht="15" customHeight="1" x14ac:dyDescent="0.3">
      <c r="A124" s="16">
        <v>5</v>
      </c>
      <c r="B124" s="141" t="s">
        <v>189</v>
      </c>
      <c r="C124" s="141"/>
      <c r="D124" s="141"/>
      <c r="E124" s="141"/>
      <c r="F124" s="141"/>
      <c r="G124" s="141"/>
      <c r="H124" s="22">
        <f t="shared" si="6"/>
        <v>0</v>
      </c>
      <c r="I124" s="23">
        <v>0</v>
      </c>
    </row>
    <row r="125" spans="1:12" ht="15" customHeight="1" x14ac:dyDescent="0.3">
      <c r="A125" s="16">
        <v>6</v>
      </c>
      <c r="B125" s="141" t="s">
        <v>188</v>
      </c>
      <c r="C125" s="141"/>
      <c r="D125" s="141"/>
      <c r="E125" s="141"/>
      <c r="F125" s="141"/>
      <c r="G125" s="141"/>
      <c r="H125" s="22">
        <f t="shared" si="6"/>
        <v>0</v>
      </c>
      <c r="I125" s="23">
        <v>0</v>
      </c>
    </row>
    <row r="126" spans="1:12" ht="15" customHeight="1" x14ac:dyDescent="0.3">
      <c r="A126" s="16">
        <v>7</v>
      </c>
      <c r="B126" s="141" t="s">
        <v>106</v>
      </c>
      <c r="C126" s="141"/>
      <c r="D126" s="141"/>
      <c r="E126" s="141"/>
      <c r="F126" s="141"/>
      <c r="G126" s="141"/>
      <c r="H126" s="22">
        <f t="shared" si="6"/>
        <v>0</v>
      </c>
      <c r="I126" s="23">
        <v>0</v>
      </c>
    </row>
    <row r="127" spans="1:12" ht="15" customHeight="1" x14ac:dyDescent="0.3">
      <c r="A127" s="158" t="s">
        <v>107</v>
      </c>
      <c r="B127" s="158"/>
      <c r="C127" s="158"/>
      <c r="D127" s="158"/>
      <c r="E127" s="158"/>
      <c r="F127" s="158"/>
      <c r="G127" s="158"/>
      <c r="H127" s="24">
        <f>H120+H121+H122+H123+H124+H126</f>
        <v>0</v>
      </c>
      <c r="I127" s="53">
        <f>SUM(I120:I126)</f>
        <v>0</v>
      </c>
      <c r="J127" s="33"/>
    </row>
    <row r="128" spans="1:12" ht="46.5" customHeight="1" x14ac:dyDescent="0.3">
      <c r="B128" s="159" t="s">
        <v>190</v>
      </c>
      <c r="C128" s="159"/>
      <c r="D128" s="159"/>
      <c r="E128" s="159"/>
      <c r="F128" s="159"/>
      <c r="G128" s="159"/>
      <c r="H128" s="159"/>
      <c r="I128" s="159"/>
    </row>
    <row r="129" spans="1:12" ht="5.25" customHeight="1" x14ac:dyDescent="0.3"/>
    <row r="130" spans="1:12" ht="48.75" customHeight="1" x14ac:dyDescent="0.3">
      <c r="A130" s="164" t="s">
        <v>108</v>
      </c>
      <c r="B130" s="164"/>
      <c r="C130" s="164"/>
      <c r="D130" s="164"/>
      <c r="E130" s="164"/>
      <c r="F130" s="54">
        <f>I29</f>
        <v>0.1</v>
      </c>
      <c r="G130" s="55">
        <f>I132*F130</f>
        <v>434.04421678617456</v>
      </c>
      <c r="H130" s="56" t="s">
        <v>109</v>
      </c>
      <c r="I130" s="57">
        <f>I97</f>
        <v>107.31836363636363</v>
      </c>
    </row>
    <row r="131" spans="1:12" s="60" customFormat="1" ht="16.5" customHeight="1" x14ac:dyDescent="0.3">
      <c r="A131" s="160" t="s">
        <v>110</v>
      </c>
      <c r="B131" s="160"/>
      <c r="C131" s="56" t="s">
        <v>111</v>
      </c>
      <c r="D131" s="56" t="s">
        <v>112</v>
      </c>
      <c r="E131" s="56" t="s">
        <v>113</v>
      </c>
      <c r="F131" s="56" t="s">
        <v>114</v>
      </c>
      <c r="G131" s="56" t="s">
        <v>115</v>
      </c>
      <c r="H131" s="56" t="s">
        <v>116</v>
      </c>
      <c r="I131" s="58" t="s">
        <v>117</v>
      </c>
      <c r="J131" s="59"/>
    </row>
    <row r="132" spans="1:12" ht="16.5" customHeight="1" x14ac:dyDescent="0.3">
      <c r="A132" s="161">
        <f>I46</f>
        <v>2098.0272727272727</v>
      </c>
      <c r="B132" s="161"/>
      <c r="C132" s="61">
        <f>I66</f>
        <v>772.07403636363642</v>
      </c>
      <c r="D132" s="61">
        <f>I78</f>
        <v>534.87736699090908</v>
      </c>
      <c r="E132" s="61">
        <f>I85</f>
        <v>149.29562072727273</v>
      </c>
      <c r="F132" s="61">
        <f>I89</f>
        <v>196.83487105265456</v>
      </c>
      <c r="G132" s="61">
        <f>I102</f>
        <v>696.65136363636361</v>
      </c>
      <c r="H132" s="61">
        <f>A132+C132+D132+E132+F132+G132</f>
        <v>4447.7605314981092</v>
      </c>
      <c r="I132" s="61">
        <f>H132-I130</f>
        <v>4340.4421678617455</v>
      </c>
      <c r="J132" s="33"/>
    </row>
    <row r="133" spans="1:12" ht="4.5" customHeight="1" x14ac:dyDescent="0.3">
      <c r="A133" s="28"/>
      <c r="B133" s="165"/>
      <c r="C133" s="165"/>
      <c r="D133" s="165"/>
      <c r="E133" s="165"/>
      <c r="F133" s="165"/>
      <c r="G133" s="165"/>
      <c r="H133" s="165"/>
      <c r="I133" s="165"/>
    </row>
    <row r="134" spans="1:12" ht="33.75" customHeight="1" x14ac:dyDescent="0.3">
      <c r="A134" s="21" t="s">
        <v>44</v>
      </c>
      <c r="B134" s="162" t="s">
        <v>118</v>
      </c>
      <c r="C134" s="162"/>
      <c r="D134" s="162"/>
      <c r="E134" s="162"/>
      <c r="F134" s="162"/>
      <c r="G134" s="162"/>
      <c r="H134" s="21" t="s">
        <v>34</v>
      </c>
      <c r="I134" s="21" t="s">
        <v>35</v>
      </c>
    </row>
    <row r="135" spans="1:12" ht="15" customHeight="1" x14ac:dyDescent="0.3">
      <c r="A135" s="16">
        <v>1</v>
      </c>
      <c r="B135" s="141" t="s">
        <v>119</v>
      </c>
      <c r="C135" s="141"/>
      <c r="D135" s="141"/>
      <c r="E135" s="141"/>
      <c r="F135" s="141"/>
      <c r="G135" s="141"/>
      <c r="H135" s="22">
        <f>I135/$I$145</f>
        <v>0</v>
      </c>
      <c r="I135" s="23">
        <v>0</v>
      </c>
    </row>
    <row r="136" spans="1:12" ht="15" customHeight="1" x14ac:dyDescent="0.3">
      <c r="A136" s="16">
        <v>2</v>
      </c>
      <c r="B136" s="141" t="s">
        <v>120</v>
      </c>
      <c r="C136" s="141"/>
      <c r="D136" s="141"/>
      <c r="E136" s="141"/>
      <c r="F136" s="141"/>
      <c r="G136" s="141"/>
      <c r="H136" s="22">
        <f>I136/$I$145</f>
        <v>0</v>
      </c>
      <c r="I136" s="23">
        <v>0</v>
      </c>
    </row>
    <row r="137" spans="1:12" ht="35.700000000000003" customHeight="1" x14ac:dyDescent="0.3">
      <c r="A137" s="158" t="s">
        <v>176</v>
      </c>
      <c r="B137" s="158"/>
      <c r="C137" s="158"/>
      <c r="D137" s="158"/>
      <c r="E137" s="158"/>
      <c r="F137" s="158"/>
      <c r="G137" s="158"/>
      <c r="H137" s="24">
        <f>H135+H136</f>
        <v>0</v>
      </c>
      <c r="I137" s="25">
        <f>SUM(I135:I136)</f>
        <v>0</v>
      </c>
    </row>
    <row r="138" spans="1:12" ht="4.5" customHeight="1" x14ac:dyDescent="0.3"/>
    <row r="139" spans="1:12" ht="33.75" customHeight="1" x14ac:dyDescent="0.3">
      <c r="A139" s="21" t="s">
        <v>57</v>
      </c>
      <c r="B139" s="162" t="s">
        <v>121</v>
      </c>
      <c r="C139" s="162"/>
      <c r="D139" s="162"/>
      <c r="E139" s="162"/>
      <c r="F139" s="162"/>
      <c r="G139" s="162"/>
      <c r="H139" s="21" t="s">
        <v>34</v>
      </c>
      <c r="I139" s="21" t="s">
        <v>35</v>
      </c>
    </row>
    <row r="140" spans="1:12" ht="15" customHeight="1" x14ac:dyDescent="0.3">
      <c r="A140" s="16">
        <v>1</v>
      </c>
      <c r="B140" s="141" t="s">
        <v>121</v>
      </c>
      <c r="C140" s="141"/>
      <c r="D140" s="141"/>
      <c r="E140" s="141"/>
      <c r="F140" s="141"/>
      <c r="G140" s="141"/>
      <c r="H140" s="22">
        <f>I140/I145</f>
        <v>0</v>
      </c>
      <c r="I140" s="23">
        <v>0</v>
      </c>
    </row>
    <row r="141" spans="1:12" ht="36.6" customHeight="1" x14ac:dyDescent="0.3">
      <c r="A141" s="158" t="s">
        <v>175</v>
      </c>
      <c r="B141" s="158"/>
      <c r="C141" s="158"/>
      <c r="D141" s="158"/>
      <c r="E141" s="158"/>
      <c r="F141" s="158"/>
      <c r="G141" s="158"/>
      <c r="H141" s="24">
        <f>H140</f>
        <v>0</v>
      </c>
      <c r="I141" s="25">
        <f>I140</f>
        <v>0</v>
      </c>
      <c r="J141" s="33"/>
      <c r="K141" s="33"/>
      <c r="L141" s="2"/>
    </row>
    <row r="142" spans="1:12" ht="4.5" customHeight="1" x14ac:dyDescent="0.3">
      <c r="A142" s="27"/>
      <c r="B142" s="27"/>
      <c r="C142" s="27"/>
      <c r="D142" s="27"/>
      <c r="E142" s="27"/>
      <c r="F142" s="27"/>
      <c r="G142" s="27"/>
      <c r="H142" s="34"/>
      <c r="I142" s="35"/>
    </row>
    <row r="143" spans="1:12" ht="39" customHeight="1" x14ac:dyDescent="0.3">
      <c r="A143" s="163" t="s">
        <v>122</v>
      </c>
      <c r="B143" s="163"/>
      <c r="C143" s="163"/>
      <c r="D143" s="163"/>
      <c r="E143" s="163"/>
      <c r="F143" s="54">
        <v>0.18</v>
      </c>
      <c r="G143" s="55">
        <f>I145*F143</f>
        <v>781.27959021511413</v>
      </c>
      <c r="H143" s="56" t="s">
        <v>109</v>
      </c>
      <c r="I143" s="57">
        <f>I97</f>
        <v>107.31836363636363</v>
      </c>
      <c r="L143" s="2"/>
    </row>
    <row r="144" spans="1:12" s="60" customFormat="1" ht="16.5" customHeight="1" x14ac:dyDescent="0.3">
      <c r="A144" s="160" t="s">
        <v>110</v>
      </c>
      <c r="B144" s="160"/>
      <c r="C144" s="56" t="s">
        <v>111</v>
      </c>
      <c r="D144" s="56" t="s">
        <v>112</v>
      </c>
      <c r="E144" s="56" t="s">
        <v>113</v>
      </c>
      <c r="F144" s="56" t="s">
        <v>114</v>
      </c>
      <c r="G144" s="56" t="s">
        <v>115</v>
      </c>
      <c r="H144" s="56" t="s">
        <v>116</v>
      </c>
      <c r="I144" s="58" t="s">
        <v>117</v>
      </c>
      <c r="J144" s="59"/>
      <c r="L144" s="59"/>
    </row>
    <row r="145" spans="1:12" ht="16.5" customHeight="1" x14ac:dyDescent="0.3">
      <c r="A145" s="161">
        <f>I46</f>
        <v>2098.0272727272727</v>
      </c>
      <c r="B145" s="161"/>
      <c r="C145" s="61">
        <f>I66</f>
        <v>772.07403636363642</v>
      </c>
      <c r="D145" s="61">
        <f>I78</f>
        <v>534.87736699090908</v>
      </c>
      <c r="E145" s="61">
        <f>I85</f>
        <v>149.29562072727273</v>
      </c>
      <c r="F145" s="61">
        <f>I89</f>
        <v>196.83487105265456</v>
      </c>
      <c r="G145" s="61">
        <f>I102</f>
        <v>696.65136363636361</v>
      </c>
      <c r="H145" s="61">
        <f>A145+C145+D145+E145+F145+G145</f>
        <v>4447.7605314981092</v>
      </c>
      <c r="I145" s="61">
        <f>H145-I143</f>
        <v>4340.4421678617455</v>
      </c>
      <c r="J145" s="33"/>
      <c r="L145" s="2"/>
    </row>
    <row r="146" spans="1:12" ht="4.5" customHeight="1" x14ac:dyDescent="0.3"/>
    <row r="147" spans="1:12" ht="12" customHeight="1" x14ac:dyDescent="0.3">
      <c r="A147" s="142" t="s">
        <v>123</v>
      </c>
      <c r="B147" s="142"/>
      <c r="C147" s="142"/>
      <c r="D147" s="142"/>
      <c r="E147" s="142"/>
      <c r="F147" s="142"/>
      <c r="G147" s="142"/>
      <c r="H147" s="46">
        <f>H127+H137+H141</f>
        <v>0</v>
      </c>
      <c r="I147" s="47">
        <f>I127+I137+I141</f>
        <v>0</v>
      </c>
    </row>
    <row r="148" spans="1:12" ht="4.5" customHeight="1" x14ac:dyDescent="0.3"/>
    <row r="149" spans="1:12" ht="11.25" customHeight="1" x14ac:dyDescent="0.3">
      <c r="A149" s="140" t="s">
        <v>124</v>
      </c>
      <c r="B149" s="140"/>
      <c r="C149" s="140"/>
      <c r="D149" s="140"/>
      <c r="E149" s="140"/>
      <c r="F149" s="140"/>
      <c r="G149" s="140"/>
      <c r="H149" s="140"/>
      <c r="I149" s="140"/>
    </row>
    <row r="150" spans="1:12" ht="33.75" customHeight="1" x14ac:dyDescent="0.3">
      <c r="A150" s="21" t="s">
        <v>32</v>
      </c>
      <c r="B150" s="162" t="s">
        <v>125</v>
      </c>
      <c r="C150" s="162"/>
      <c r="D150" s="162"/>
      <c r="E150" s="162"/>
      <c r="F150" s="162"/>
      <c r="G150" s="162"/>
      <c r="H150" s="21" t="s">
        <v>34</v>
      </c>
      <c r="I150" s="21" t="s">
        <v>35</v>
      </c>
    </row>
    <row r="151" spans="1:12" ht="15" customHeight="1" x14ac:dyDescent="0.3">
      <c r="A151" s="16">
        <v>1</v>
      </c>
      <c r="B151" s="141" t="s">
        <v>126</v>
      </c>
      <c r="C151" s="141"/>
      <c r="D151" s="141"/>
      <c r="E151" s="141"/>
      <c r="F151" s="141"/>
      <c r="G151" s="141"/>
      <c r="H151" s="22">
        <f>I151/$I$116</f>
        <v>1.8696883852691221E-2</v>
      </c>
      <c r="I151" s="23">
        <f>($D$161/$E$162)*G161</f>
        <v>83.159262062004316</v>
      </c>
    </row>
    <row r="152" spans="1:12" ht="15" customHeight="1" x14ac:dyDescent="0.3">
      <c r="A152" s="16">
        <v>2</v>
      </c>
      <c r="B152" s="141" t="s">
        <v>127</v>
      </c>
      <c r="C152" s="141"/>
      <c r="D152" s="141"/>
      <c r="E152" s="141"/>
      <c r="F152" s="141"/>
      <c r="G152" s="141"/>
      <c r="H152" s="22">
        <f>I152/$I$116</f>
        <v>8.6118980169971673E-2</v>
      </c>
      <c r="I152" s="23">
        <f>($D$161/$E$162)*G162</f>
        <v>383.03660101286835</v>
      </c>
    </row>
    <row r="153" spans="1:12" ht="15" customHeight="1" x14ac:dyDescent="0.3">
      <c r="A153" s="16">
        <v>3</v>
      </c>
      <c r="B153" s="141" t="s">
        <v>12</v>
      </c>
      <c r="C153" s="141"/>
      <c r="D153" s="141"/>
      <c r="E153" s="141"/>
      <c r="F153" s="141"/>
      <c r="G153" s="141"/>
      <c r="H153" s="22">
        <f>I153/$I$116</f>
        <v>2.8328611898016998E-2</v>
      </c>
      <c r="I153" s="23">
        <f>($D$161/$E$162)*G163</f>
        <v>125.99888191212774</v>
      </c>
    </row>
    <row r="154" spans="1:12" ht="15" customHeight="1" x14ac:dyDescent="0.3">
      <c r="A154" s="16">
        <v>4</v>
      </c>
      <c r="B154" s="141" t="s">
        <v>128</v>
      </c>
      <c r="C154" s="141"/>
      <c r="D154" s="141"/>
      <c r="E154" s="141"/>
      <c r="F154" s="141"/>
      <c r="G154" s="141"/>
      <c r="H154" s="22">
        <f>I154/$I$116</f>
        <v>0</v>
      </c>
      <c r="I154" s="23">
        <f>($D$161/$E$162)*G164</f>
        <v>0</v>
      </c>
    </row>
    <row r="155" spans="1:12" ht="15" customHeight="1" x14ac:dyDescent="0.3">
      <c r="A155" s="16">
        <v>5</v>
      </c>
      <c r="B155" s="141" t="s">
        <v>129</v>
      </c>
      <c r="C155" s="141"/>
      <c r="D155" s="141"/>
      <c r="E155" s="141"/>
      <c r="F155" s="141"/>
      <c r="G155" s="141"/>
      <c r="H155" s="22">
        <f>I155/$I$116</f>
        <v>0</v>
      </c>
      <c r="I155" s="23">
        <f>($D$161/$E$162)*G165</f>
        <v>0</v>
      </c>
    </row>
    <row r="156" spans="1:12" ht="15" customHeight="1" x14ac:dyDescent="0.3">
      <c r="A156" s="158" t="s">
        <v>130</v>
      </c>
      <c r="B156" s="158"/>
      <c r="C156" s="158"/>
      <c r="D156" s="158"/>
      <c r="E156" s="158"/>
      <c r="F156" s="158"/>
      <c r="G156" s="158"/>
      <c r="H156" s="24">
        <f>H151+H152+H153+H154+H155</f>
        <v>0.13314447592067991</v>
      </c>
      <c r="I156" s="25">
        <f>SUM(I151:I155)</f>
        <v>592.19474498700038</v>
      </c>
    </row>
    <row r="157" spans="1:12" ht="11.25" customHeight="1" x14ac:dyDescent="0.3">
      <c r="A157" s="28" t="s">
        <v>131</v>
      </c>
      <c r="B157" s="159" t="s">
        <v>132</v>
      </c>
      <c r="C157" s="159"/>
      <c r="D157" s="159"/>
      <c r="E157" s="159"/>
      <c r="F157" s="159"/>
      <c r="G157" s="159"/>
      <c r="H157" s="159"/>
      <c r="I157" s="159"/>
    </row>
    <row r="158" spans="1:12" ht="18.75" customHeight="1" x14ac:dyDescent="0.3">
      <c r="A158" s="28" t="s">
        <v>133</v>
      </c>
      <c r="B158" s="148" t="s">
        <v>134</v>
      </c>
      <c r="C158" s="148"/>
      <c r="D158" s="148"/>
      <c r="E158" s="148"/>
      <c r="F158" s="148"/>
      <c r="G158" s="148"/>
      <c r="H158" s="148"/>
      <c r="I158" s="148"/>
    </row>
    <row r="159" spans="1:12" ht="13.5" customHeight="1" x14ac:dyDescent="0.3">
      <c r="A159" s="153" t="s">
        <v>135</v>
      </c>
      <c r="B159" s="153"/>
      <c r="C159" s="153"/>
      <c r="D159" s="153"/>
      <c r="E159" s="153"/>
      <c r="F159" s="153"/>
      <c r="G159" s="153"/>
      <c r="H159" s="153"/>
      <c r="I159" s="153"/>
    </row>
    <row r="160" spans="1:12" ht="13.5" customHeight="1" x14ac:dyDescent="0.3">
      <c r="A160" s="154" t="s">
        <v>136</v>
      </c>
      <c r="B160" s="154"/>
      <c r="C160" s="16" t="s">
        <v>137</v>
      </c>
      <c r="D160" s="155" t="s">
        <v>138</v>
      </c>
      <c r="E160" s="155"/>
      <c r="F160" s="16" t="s">
        <v>139</v>
      </c>
      <c r="G160" s="62" t="s">
        <v>140</v>
      </c>
      <c r="H160" s="154" t="s">
        <v>141</v>
      </c>
      <c r="I160" s="154"/>
    </row>
    <row r="161" spans="1:10" ht="13.5" customHeight="1" x14ac:dyDescent="0.3">
      <c r="A161" s="156">
        <f>I116</f>
        <v>4447.7605314981092</v>
      </c>
      <c r="B161" s="156"/>
      <c r="C161" s="23">
        <f>I147</f>
        <v>0</v>
      </c>
      <c r="D161" s="157">
        <f>A161+C161</f>
        <v>4447.7605314981092</v>
      </c>
      <c r="E161" s="157"/>
      <c r="F161" s="16" t="str">
        <f>B151</f>
        <v>PIS</v>
      </c>
      <c r="G161" s="63">
        <v>1.6500000000000001E-2</v>
      </c>
      <c r="H161" s="146">
        <v>6.4999999999999997E-3</v>
      </c>
      <c r="I161" s="146"/>
      <c r="J161" s="33"/>
    </row>
    <row r="162" spans="1:10" ht="13.5" customHeight="1" x14ac:dyDescent="0.3">
      <c r="A162" s="150" t="s">
        <v>142</v>
      </c>
      <c r="B162" s="150"/>
      <c r="C162" s="62">
        <v>1</v>
      </c>
      <c r="D162" s="64">
        <f>G166/1</f>
        <v>0.11749999999999999</v>
      </c>
      <c r="E162" s="65">
        <f>C162-D162</f>
        <v>0.88250000000000006</v>
      </c>
      <c r="F162" s="16" t="str">
        <f>B152</f>
        <v>COFINS</v>
      </c>
      <c r="G162" s="63">
        <v>7.5999999999999998E-2</v>
      </c>
      <c r="H162" s="146">
        <v>0.03</v>
      </c>
      <c r="I162" s="146"/>
    </row>
    <row r="163" spans="1:10" ht="13.5" customHeight="1" x14ac:dyDescent="0.3">
      <c r="A163" s="151" t="s">
        <v>143</v>
      </c>
      <c r="B163" s="151"/>
      <c r="C163" s="16">
        <v>1</v>
      </c>
      <c r="D163" s="66">
        <f>H166</f>
        <v>6.1499999999999999E-2</v>
      </c>
      <c r="E163" s="67">
        <f>C163-D163</f>
        <v>0.9385</v>
      </c>
      <c r="F163" s="16" t="str">
        <f>B153</f>
        <v>ISS</v>
      </c>
      <c r="G163" s="63">
        <f>I11</f>
        <v>2.5000000000000001E-2</v>
      </c>
      <c r="H163" s="146">
        <f>I11</f>
        <v>2.5000000000000001E-2</v>
      </c>
      <c r="I163" s="146"/>
    </row>
    <row r="164" spans="1:10" ht="13.5" customHeight="1" x14ac:dyDescent="0.3">
      <c r="A164" s="152" t="s">
        <v>144</v>
      </c>
      <c r="B164" s="152"/>
      <c r="C164" s="16">
        <v>1</v>
      </c>
      <c r="D164" s="68">
        <v>0.09</v>
      </c>
      <c r="E164" s="69">
        <f>C164-D164</f>
        <v>0.91</v>
      </c>
      <c r="F164" s="16" t="s">
        <v>145</v>
      </c>
      <c r="G164" s="63">
        <v>0</v>
      </c>
      <c r="H164" s="146">
        <v>0</v>
      </c>
      <c r="I164" s="146"/>
    </row>
    <row r="165" spans="1:10" ht="13.5" customHeight="1" x14ac:dyDescent="0.3">
      <c r="A165" s="145" t="s">
        <v>146</v>
      </c>
      <c r="B165" s="145" t="s">
        <v>147</v>
      </c>
      <c r="C165" s="145"/>
      <c r="D165" s="145"/>
      <c r="E165" s="145"/>
      <c r="F165" s="11" t="s">
        <v>148</v>
      </c>
      <c r="G165" s="63">
        <v>0</v>
      </c>
      <c r="H165" s="146">
        <v>0</v>
      </c>
      <c r="I165" s="146"/>
    </row>
    <row r="166" spans="1:10" ht="18" customHeight="1" x14ac:dyDescent="0.3">
      <c r="A166" s="145"/>
      <c r="B166" s="145"/>
      <c r="C166" s="145"/>
      <c r="D166" s="145"/>
      <c r="E166" s="145"/>
      <c r="F166" s="3" t="s">
        <v>149</v>
      </c>
      <c r="G166" s="70">
        <f>SUM(G161:G165)</f>
        <v>0.11749999999999999</v>
      </c>
      <c r="H166" s="147">
        <f>SUM(H161:I165)</f>
        <v>6.1499999999999999E-2</v>
      </c>
      <c r="I166" s="147"/>
    </row>
    <row r="167" spans="1:10" ht="18" customHeight="1" x14ac:dyDescent="0.3">
      <c r="A167" s="28" t="s">
        <v>150</v>
      </c>
      <c r="B167" s="148" t="s">
        <v>151</v>
      </c>
      <c r="C167" s="148"/>
      <c r="D167" s="148"/>
      <c r="E167" s="148"/>
      <c r="F167" s="148"/>
      <c r="G167" s="148"/>
      <c r="H167" s="148"/>
      <c r="I167" s="148"/>
    </row>
    <row r="168" spans="1:10" ht="4.5" customHeight="1" x14ac:dyDescent="0.3">
      <c r="A168" s="71"/>
      <c r="B168" s="149"/>
      <c r="C168" s="149"/>
      <c r="D168" s="149"/>
      <c r="E168" s="149"/>
      <c r="F168" s="149"/>
      <c r="G168" s="149"/>
      <c r="H168" s="149"/>
      <c r="I168" s="149"/>
    </row>
    <row r="169" spans="1:10" ht="12" customHeight="1" x14ac:dyDescent="0.3">
      <c r="A169" s="142" t="s">
        <v>152</v>
      </c>
      <c r="B169" s="142"/>
      <c r="C169" s="142"/>
      <c r="D169" s="142"/>
      <c r="E169" s="142"/>
      <c r="F169" s="142"/>
      <c r="G169" s="142"/>
      <c r="H169" s="46">
        <f>H156</f>
        <v>0.13314447592067991</v>
      </c>
      <c r="I169" s="47">
        <f>I156</f>
        <v>592.19474498700038</v>
      </c>
    </row>
    <row r="170" spans="1:10" ht="4.5" customHeight="1" x14ac:dyDescent="0.3"/>
    <row r="171" spans="1:10" ht="11.25" customHeight="1" x14ac:dyDescent="0.3">
      <c r="A171" s="144" t="s">
        <v>153</v>
      </c>
      <c r="B171" s="144"/>
      <c r="C171" s="144"/>
      <c r="D171" s="144"/>
      <c r="E171" s="144"/>
      <c r="F171" s="144"/>
      <c r="G171" s="144"/>
      <c r="H171" s="144"/>
      <c r="I171" s="144"/>
    </row>
    <row r="172" spans="1:10" ht="11.25" customHeight="1" x14ac:dyDescent="0.3">
      <c r="A172" s="140" t="s">
        <v>31</v>
      </c>
      <c r="B172" s="140"/>
      <c r="C172" s="140"/>
      <c r="D172" s="140"/>
      <c r="E172" s="140"/>
      <c r="F172" s="140"/>
      <c r="G172" s="140"/>
      <c r="H172" s="140"/>
      <c r="I172" s="140"/>
    </row>
    <row r="173" spans="1:10" ht="15" customHeight="1" x14ac:dyDescent="0.3">
      <c r="A173" s="16">
        <v>1</v>
      </c>
      <c r="B173" s="141" t="s">
        <v>154</v>
      </c>
      <c r="C173" s="141"/>
      <c r="D173" s="141"/>
      <c r="E173" s="141"/>
      <c r="F173" s="141"/>
      <c r="G173" s="141"/>
      <c r="H173" s="22">
        <f>I173/$G$196</f>
        <v>0.41627894646526459</v>
      </c>
      <c r="I173" s="72">
        <f>I46</f>
        <v>2098.0272727272727</v>
      </c>
    </row>
    <row r="174" spans="1:10" ht="15" customHeight="1" x14ac:dyDescent="0.3">
      <c r="A174" s="16">
        <v>2</v>
      </c>
      <c r="B174" s="141" t="s">
        <v>155</v>
      </c>
      <c r="C174" s="141"/>
      <c r="D174" s="141"/>
      <c r="E174" s="141"/>
      <c r="F174" s="141"/>
      <c r="G174" s="141"/>
      <c r="H174" s="22">
        <f>I174/$G$196</f>
        <v>0.32799535004749897</v>
      </c>
      <c r="I174" s="72">
        <f>I66+I78+I85+I89</f>
        <v>1653.0818951344729</v>
      </c>
    </row>
    <row r="175" spans="1:10" ht="15" customHeight="1" x14ac:dyDescent="0.3">
      <c r="A175" s="16">
        <v>3</v>
      </c>
      <c r="B175" s="141" t="s">
        <v>156</v>
      </c>
      <c r="C175" s="141"/>
      <c r="D175" s="141"/>
      <c r="E175" s="141"/>
      <c r="F175" s="141"/>
      <c r="G175" s="141"/>
      <c r="H175" s="22">
        <f>I175/$G$196</f>
        <v>0.13822570348723645</v>
      </c>
      <c r="I175" s="72">
        <f>I102</f>
        <v>696.65136363636361</v>
      </c>
    </row>
    <row r="176" spans="1:10" s="27" customFormat="1" ht="15" customHeight="1" x14ac:dyDescent="0.3">
      <c r="A176" s="142" t="s">
        <v>157</v>
      </c>
      <c r="B176" s="142"/>
      <c r="C176" s="142"/>
      <c r="D176" s="142"/>
      <c r="E176" s="142"/>
      <c r="F176" s="142"/>
      <c r="G176" s="142"/>
      <c r="H176" s="46">
        <f>H173+H174+H175</f>
        <v>0.88250000000000006</v>
      </c>
      <c r="I176" s="47">
        <f>SUM(I173:I175)</f>
        <v>4447.7605314981092</v>
      </c>
      <c r="J176" s="34"/>
    </row>
    <row r="177" spans="1:11" ht="4.5" customHeight="1" x14ac:dyDescent="0.3"/>
    <row r="178" spans="1:11" ht="11.25" customHeight="1" x14ac:dyDescent="0.3">
      <c r="A178" s="140" t="s">
        <v>101</v>
      </c>
      <c r="B178" s="140"/>
      <c r="C178" s="140"/>
      <c r="D178" s="140"/>
      <c r="E178" s="140"/>
      <c r="F178" s="140"/>
      <c r="G178" s="140"/>
      <c r="H178" s="140"/>
      <c r="I178" s="140"/>
    </row>
    <row r="179" spans="1:11" ht="15" customHeight="1" x14ac:dyDescent="0.3">
      <c r="A179" s="16">
        <v>1</v>
      </c>
      <c r="B179" s="141" t="s">
        <v>158</v>
      </c>
      <c r="C179" s="141"/>
      <c r="D179" s="141"/>
      <c r="E179" s="141"/>
      <c r="F179" s="141"/>
      <c r="G179" s="141"/>
      <c r="H179" s="22">
        <f>I179/$G$196</f>
        <v>0</v>
      </c>
      <c r="I179" s="23">
        <f>I127</f>
        <v>0</v>
      </c>
    </row>
    <row r="180" spans="1:11" ht="15" customHeight="1" x14ac:dyDescent="0.3">
      <c r="A180" s="16">
        <v>2</v>
      </c>
      <c r="B180" s="141" t="s">
        <v>159</v>
      </c>
      <c r="C180" s="141"/>
      <c r="D180" s="141"/>
      <c r="E180" s="141"/>
      <c r="F180" s="141"/>
      <c r="G180" s="141"/>
      <c r="H180" s="22">
        <f>I180/$G$196</f>
        <v>0</v>
      </c>
      <c r="I180" s="23">
        <f>I137</f>
        <v>0</v>
      </c>
    </row>
    <row r="181" spans="1:11" ht="15" customHeight="1" x14ac:dyDescent="0.3">
      <c r="A181" s="16">
        <v>3</v>
      </c>
      <c r="B181" s="141" t="s">
        <v>160</v>
      </c>
      <c r="C181" s="141"/>
      <c r="D181" s="141"/>
      <c r="E181" s="141"/>
      <c r="F181" s="141"/>
      <c r="G181" s="141"/>
      <c r="H181" s="22">
        <f>I181/$G$196</f>
        <v>0</v>
      </c>
      <c r="I181" s="23">
        <f>I141</f>
        <v>0</v>
      </c>
    </row>
    <row r="182" spans="1:11" ht="15" customHeight="1" x14ac:dyDescent="0.3">
      <c r="A182" s="142" t="s">
        <v>161</v>
      </c>
      <c r="B182" s="142"/>
      <c r="C182" s="142"/>
      <c r="D182" s="142"/>
      <c r="E182" s="142"/>
      <c r="F182" s="142"/>
      <c r="G182" s="142"/>
      <c r="H182" s="46">
        <f>H179+H180+H181</f>
        <v>0</v>
      </c>
      <c r="I182" s="47">
        <f>I179+I180+I181</f>
        <v>0</v>
      </c>
    </row>
    <row r="183" spans="1:11" ht="4.5" customHeight="1" x14ac:dyDescent="0.3"/>
    <row r="184" spans="1:11" ht="11.25" customHeight="1" x14ac:dyDescent="0.3">
      <c r="A184" s="140" t="s">
        <v>124</v>
      </c>
      <c r="B184" s="140"/>
      <c r="C184" s="140"/>
      <c r="D184" s="140"/>
      <c r="E184" s="140"/>
      <c r="F184" s="140"/>
      <c r="G184" s="140"/>
      <c r="H184" s="140"/>
      <c r="I184" s="140"/>
    </row>
    <row r="185" spans="1:11" ht="15" customHeight="1" x14ac:dyDescent="0.3">
      <c r="A185" s="16">
        <v>1</v>
      </c>
      <c r="B185" s="141" t="s">
        <v>162</v>
      </c>
      <c r="C185" s="141"/>
      <c r="D185" s="141"/>
      <c r="E185" s="141"/>
      <c r="F185" s="141"/>
      <c r="G185" s="141"/>
      <c r="H185" s="22">
        <f>I185/$G$196</f>
        <v>0.11749999999999999</v>
      </c>
      <c r="I185" s="23">
        <f>I156</f>
        <v>592.19474498700038</v>
      </c>
    </row>
    <row r="186" spans="1:11" ht="15" customHeight="1" x14ac:dyDescent="0.3">
      <c r="A186" s="142" t="s">
        <v>163</v>
      </c>
      <c r="B186" s="142"/>
      <c r="C186" s="142"/>
      <c r="D186" s="142"/>
      <c r="E186" s="142"/>
      <c r="F186" s="142"/>
      <c r="G186" s="142"/>
      <c r="H186" s="46">
        <f>H185</f>
        <v>0.11749999999999999</v>
      </c>
      <c r="I186" s="47">
        <f>I156</f>
        <v>592.19474498700038</v>
      </c>
      <c r="K186" s="40"/>
    </row>
    <row r="187" spans="1:11" ht="4.5" customHeight="1" x14ac:dyDescent="0.3"/>
    <row r="188" spans="1:11" ht="11.25" customHeight="1" x14ac:dyDescent="0.3">
      <c r="A188" s="143" t="s">
        <v>184</v>
      </c>
      <c r="B188" s="143"/>
      <c r="C188" s="143"/>
      <c r="D188" s="143"/>
      <c r="E188" s="143"/>
      <c r="F188" s="143"/>
      <c r="G188" s="143"/>
      <c r="H188" s="143"/>
      <c r="I188" s="143"/>
    </row>
    <row r="189" spans="1:11" ht="4.95" customHeight="1" x14ac:dyDescent="0.3">
      <c r="A189" s="203"/>
      <c r="B189" s="203"/>
      <c r="C189" s="203"/>
      <c r="D189" s="203"/>
      <c r="E189" s="203"/>
      <c r="F189" s="203"/>
      <c r="G189" s="203"/>
      <c r="H189" s="203"/>
      <c r="I189" s="203"/>
    </row>
    <row r="190" spans="1:11" ht="22.5" customHeight="1" x14ac:dyDescent="0.3">
      <c r="A190" s="197" t="s">
        <v>200</v>
      </c>
      <c r="B190" s="198"/>
      <c r="C190" s="198"/>
      <c r="D190" s="198"/>
      <c r="E190" s="198"/>
      <c r="F190" s="198"/>
      <c r="G190" s="198"/>
      <c r="H190" s="199"/>
      <c r="I190" s="95">
        <f>I123*H196</f>
        <v>0</v>
      </c>
    </row>
    <row r="191" spans="1:11" ht="4.5" customHeight="1" x14ac:dyDescent="0.3">
      <c r="A191" s="94"/>
      <c r="B191" s="94"/>
      <c r="C191" s="94"/>
      <c r="D191" s="94"/>
      <c r="E191" s="94"/>
      <c r="F191" s="94"/>
      <c r="G191" s="105"/>
      <c r="H191" s="105"/>
      <c r="I191" s="105"/>
    </row>
    <row r="192" spans="1:11" ht="40.5" customHeight="1" x14ac:dyDescent="0.3">
      <c r="A192" s="143" t="s">
        <v>182</v>
      </c>
      <c r="B192" s="143"/>
      <c r="C192" s="143"/>
      <c r="D192" s="143"/>
      <c r="E192" s="143"/>
      <c r="F192" s="197"/>
      <c r="G192" s="200" t="s">
        <v>186</v>
      </c>
      <c r="H192" s="201"/>
      <c r="I192" s="202"/>
    </row>
    <row r="193" spans="1:9" ht="11.25" customHeight="1" x14ac:dyDescent="0.3">
      <c r="A193" s="143"/>
      <c r="B193" s="143"/>
      <c r="C193" s="143"/>
      <c r="D193" s="143"/>
      <c r="E193" s="143"/>
      <c r="F193" s="143"/>
      <c r="G193" s="106"/>
      <c r="H193" s="107"/>
      <c r="I193" s="108">
        <f>((H70+H76+H77+H82+H83+H84)+((H70+H76+H77+H82+H83+H84)*H66))*I46*H196</f>
        <v>807.78714334232734</v>
      </c>
    </row>
    <row r="194" spans="1:9" ht="4.95" customHeight="1" x14ac:dyDescent="0.3">
      <c r="A194" s="203"/>
      <c r="B194" s="203"/>
      <c r="C194" s="203"/>
      <c r="D194" s="203"/>
      <c r="E194" s="203"/>
      <c r="F194" s="203"/>
      <c r="G194" s="203"/>
      <c r="H194" s="203"/>
      <c r="I194" s="203"/>
    </row>
    <row r="195" spans="1:9" ht="35.4" customHeight="1" x14ac:dyDescent="0.3">
      <c r="A195" s="204" t="s">
        <v>183</v>
      </c>
      <c r="B195" s="205"/>
      <c r="C195" s="205"/>
      <c r="D195" s="205"/>
      <c r="E195" s="205"/>
      <c r="F195" s="206"/>
      <c r="G195" s="81" t="s">
        <v>164</v>
      </c>
      <c r="H195" s="81" t="s">
        <v>165</v>
      </c>
      <c r="I195" s="81" t="s">
        <v>166</v>
      </c>
    </row>
    <row r="196" spans="1:9" ht="14.4" customHeight="1" x14ac:dyDescent="0.3">
      <c r="A196" s="207"/>
      <c r="B196" s="208"/>
      <c r="C196" s="208"/>
      <c r="D196" s="208"/>
      <c r="E196" s="208"/>
      <c r="F196" s="209"/>
      <c r="G196" s="89">
        <f>I176+I182+I186</f>
        <v>5039.9552764851096</v>
      </c>
      <c r="H196" s="80">
        <f>IF(D6="12x36",2,1)</f>
        <v>1</v>
      </c>
      <c r="I196" s="90">
        <f>G196*H196</f>
        <v>5039.9552764851096</v>
      </c>
    </row>
  </sheetData>
  <mergeCells count="181">
    <mergeCell ref="A189:I189"/>
    <mergeCell ref="A190:H190"/>
    <mergeCell ref="A192:F193"/>
    <mergeCell ref="G192:I192"/>
    <mergeCell ref="A194:I194"/>
    <mergeCell ref="A195:F196"/>
    <mergeCell ref="B181:G181"/>
    <mergeCell ref="A182:G182"/>
    <mergeCell ref="A184:I184"/>
    <mergeCell ref="B185:G185"/>
    <mergeCell ref="A186:G186"/>
    <mergeCell ref="A188:I188"/>
    <mergeCell ref="B174:G174"/>
    <mergeCell ref="B175:G175"/>
    <mergeCell ref="A176:G176"/>
    <mergeCell ref="A178:I178"/>
    <mergeCell ref="B179:G179"/>
    <mergeCell ref="B180:G180"/>
    <mergeCell ref="B167:I167"/>
    <mergeCell ref="B168:I168"/>
    <mergeCell ref="A169:G169"/>
    <mergeCell ref="A171:I171"/>
    <mergeCell ref="A172:I172"/>
    <mergeCell ref="B173:G173"/>
    <mergeCell ref="A164:B164"/>
    <mergeCell ref="H164:I164"/>
    <mergeCell ref="A165:A166"/>
    <mergeCell ref="B165:E166"/>
    <mergeCell ref="H165:I165"/>
    <mergeCell ref="H166:I166"/>
    <mergeCell ref="A161:B161"/>
    <mergeCell ref="D161:E161"/>
    <mergeCell ref="H161:I161"/>
    <mergeCell ref="A162:B162"/>
    <mergeCell ref="H162:I162"/>
    <mergeCell ref="A163:B163"/>
    <mergeCell ref="H163:I163"/>
    <mergeCell ref="B157:I157"/>
    <mergeCell ref="B158:I158"/>
    <mergeCell ref="A159:I159"/>
    <mergeCell ref="A160:B160"/>
    <mergeCell ref="D160:E160"/>
    <mergeCell ref="H160:I160"/>
    <mergeCell ref="B151:G151"/>
    <mergeCell ref="B152:G152"/>
    <mergeCell ref="B153:G153"/>
    <mergeCell ref="B154:G154"/>
    <mergeCell ref="B155:G155"/>
    <mergeCell ref="A156:G156"/>
    <mergeCell ref="A143:E143"/>
    <mergeCell ref="A144:B144"/>
    <mergeCell ref="A145:B145"/>
    <mergeCell ref="A147:G147"/>
    <mergeCell ref="A149:I149"/>
    <mergeCell ref="B150:G150"/>
    <mergeCell ref="B135:G135"/>
    <mergeCell ref="B136:G136"/>
    <mergeCell ref="A137:G137"/>
    <mergeCell ref="B139:G139"/>
    <mergeCell ref="B140:G140"/>
    <mergeCell ref="A141:G141"/>
    <mergeCell ref="B128:I128"/>
    <mergeCell ref="A130:E130"/>
    <mergeCell ref="A131:B131"/>
    <mergeCell ref="A132:B132"/>
    <mergeCell ref="B133:I133"/>
    <mergeCell ref="B134:G134"/>
    <mergeCell ref="B122:G122"/>
    <mergeCell ref="B123:G123"/>
    <mergeCell ref="B124:G124"/>
    <mergeCell ref="B125:G125"/>
    <mergeCell ref="B126:G126"/>
    <mergeCell ref="A127:G127"/>
    <mergeCell ref="A114:B114"/>
    <mergeCell ref="A116:G116"/>
    <mergeCell ref="A118:I118"/>
    <mergeCell ref="B119:G119"/>
    <mergeCell ref="B120:G120"/>
    <mergeCell ref="B121:G121"/>
    <mergeCell ref="A108:I108"/>
    <mergeCell ref="A109:B109"/>
    <mergeCell ref="A110:B110"/>
    <mergeCell ref="A112:E112"/>
    <mergeCell ref="F112:I112"/>
    <mergeCell ref="A113:B113"/>
    <mergeCell ref="B101:G101"/>
    <mergeCell ref="A102:G102"/>
    <mergeCell ref="B103:G103"/>
    <mergeCell ref="A104:I104"/>
    <mergeCell ref="A105:B105"/>
    <mergeCell ref="A106:B106"/>
    <mergeCell ref="B95:G95"/>
    <mergeCell ref="B96:G96"/>
    <mergeCell ref="B97:G97"/>
    <mergeCell ref="B98:G98"/>
    <mergeCell ref="B99:G99"/>
    <mergeCell ref="B100:G100"/>
    <mergeCell ref="B87:G87"/>
    <mergeCell ref="B88:G88"/>
    <mergeCell ref="A89:G89"/>
    <mergeCell ref="A91:G91"/>
    <mergeCell ref="B93:G93"/>
    <mergeCell ref="B94:G94"/>
    <mergeCell ref="B80:I80"/>
    <mergeCell ref="B81:G81"/>
    <mergeCell ref="B82:G82"/>
    <mergeCell ref="B83:G83"/>
    <mergeCell ref="B84:G84"/>
    <mergeCell ref="A85:G85"/>
    <mergeCell ref="B74:G74"/>
    <mergeCell ref="B75:G75"/>
    <mergeCell ref="B76:G76"/>
    <mergeCell ref="B77:G77"/>
    <mergeCell ref="A78:G78"/>
    <mergeCell ref="B79:I79"/>
    <mergeCell ref="A68:I68"/>
    <mergeCell ref="B69:G69"/>
    <mergeCell ref="B70:G70"/>
    <mergeCell ref="B71:G71"/>
    <mergeCell ref="B72:G72"/>
    <mergeCell ref="B73:G73"/>
    <mergeCell ref="B62:G62"/>
    <mergeCell ref="B63:G63"/>
    <mergeCell ref="B64:G64"/>
    <mergeCell ref="B65:G65"/>
    <mergeCell ref="A66:G66"/>
    <mergeCell ref="A67:I67"/>
    <mergeCell ref="A47:I56"/>
    <mergeCell ref="B57:G57"/>
    <mergeCell ref="B58:G58"/>
    <mergeCell ref="B59:G59"/>
    <mergeCell ref="B60:G60"/>
    <mergeCell ref="B61:G61"/>
    <mergeCell ref="B41:G41"/>
    <mergeCell ref="B42:G42"/>
    <mergeCell ref="B43:G43"/>
    <mergeCell ref="B44:G44"/>
    <mergeCell ref="B45:G45"/>
    <mergeCell ref="A46:G46"/>
    <mergeCell ref="A31:I35"/>
    <mergeCell ref="A36:I36"/>
    <mergeCell ref="B37:G37"/>
    <mergeCell ref="B38:G38"/>
    <mergeCell ref="B39:G39"/>
    <mergeCell ref="B40:G40"/>
    <mergeCell ref="A23:F23"/>
    <mergeCell ref="A24:F24"/>
    <mergeCell ref="A25:F25"/>
    <mergeCell ref="A26:F27"/>
    <mergeCell ref="A28:F28"/>
    <mergeCell ref="A29:F29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ageMargins left="0.51181102362204722" right="0.51181102362204722" top="0.78740157480314965" bottom="0.78740157480314965" header="0.31496062992125984" footer="0.31496062992125984"/>
  <pageSetup paperSize="9" scale="9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D36"/>
  <sheetViews>
    <sheetView view="pageBreakPreview" workbookViewId="0">
      <selection activeCell="D35" sqref="D35"/>
    </sheetView>
  </sheetViews>
  <sheetFormatPr defaultColWidth="8.44140625" defaultRowHeight="14.4" x14ac:dyDescent="0.3"/>
  <cols>
    <col min="1" max="1" width="31.5546875" style="73" customWidth="1"/>
    <col min="2" max="2" width="24.44140625" style="73" customWidth="1"/>
    <col min="3" max="3" width="16.5546875" style="73" customWidth="1"/>
    <col min="4" max="4" width="17.44140625" style="73" customWidth="1"/>
    <col min="5" max="16384" width="8.44140625" style="73"/>
  </cols>
  <sheetData>
    <row r="1" spans="1:4" ht="44.25" customHeight="1" x14ac:dyDescent="0.3">
      <c r="A1" s="216" t="s">
        <v>208</v>
      </c>
      <c r="B1" s="217"/>
      <c r="C1" s="217"/>
      <c r="D1" s="218"/>
    </row>
    <row r="2" spans="1:4" ht="34.5" customHeight="1" x14ac:dyDescent="0.3">
      <c r="A2" s="213" t="s">
        <v>209</v>
      </c>
      <c r="B2" s="214"/>
      <c r="C2" s="214"/>
      <c r="D2" s="215"/>
    </row>
    <row r="3" spans="1:4" ht="28.8" x14ac:dyDescent="0.3">
      <c r="A3" s="104" t="s">
        <v>211</v>
      </c>
      <c r="B3" s="104" t="s">
        <v>197</v>
      </c>
      <c r="C3" s="104" t="s">
        <v>198</v>
      </c>
      <c r="D3" s="104" t="s">
        <v>199</v>
      </c>
    </row>
    <row r="4" spans="1:4" x14ac:dyDescent="0.3">
      <c r="A4" s="101"/>
      <c r="B4" s="99"/>
      <c r="C4" s="96"/>
      <c r="D4" s="96"/>
    </row>
    <row r="5" spans="1:4" x14ac:dyDescent="0.3">
      <c r="A5" s="102"/>
      <c r="B5" s="100"/>
      <c r="C5" s="97"/>
      <c r="D5" s="97"/>
    </row>
    <row r="6" spans="1:4" x14ac:dyDescent="0.3">
      <c r="A6" s="101"/>
      <c r="B6" s="99"/>
      <c r="C6" s="96"/>
      <c r="D6" s="96"/>
    </row>
    <row r="7" spans="1:4" x14ac:dyDescent="0.3">
      <c r="A7" s="101"/>
      <c r="B7" s="99"/>
      <c r="C7" s="96"/>
      <c r="D7" s="96"/>
    </row>
    <row r="8" spans="1:4" x14ac:dyDescent="0.3">
      <c r="A8" s="101"/>
      <c r="B8" s="99"/>
      <c r="C8" s="96"/>
      <c r="D8" s="96"/>
    </row>
    <row r="9" spans="1:4" x14ac:dyDescent="0.3">
      <c r="A9" s="101"/>
      <c r="B9" s="99"/>
      <c r="C9" s="96"/>
      <c r="D9" s="96"/>
    </row>
    <row r="10" spans="1:4" x14ac:dyDescent="0.3">
      <c r="A10" s="101"/>
      <c r="B10" s="99"/>
      <c r="C10" s="96"/>
      <c r="D10" s="96"/>
    </row>
    <row r="11" spans="1:4" x14ac:dyDescent="0.3">
      <c r="A11" s="101"/>
      <c r="B11" s="99"/>
      <c r="C11" s="96"/>
      <c r="D11" s="96"/>
    </row>
    <row r="12" spans="1:4" x14ac:dyDescent="0.3">
      <c r="A12" s="101"/>
      <c r="B12" s="99"/>
      <c r="C12" s="96"/>
      <c r="D12" s="96"/>
    </row>
    <row r="13" spans="1:4" x14ac:dyDescent="0.3">
      <c r="A13" s="101"/>
      <c r="B13" s="99"/>
      <c r="C13" s="96"/>
      <c r="D13" s="96"/>
    </row>
    <row r="14" spans="1:4" x14ac:dyDescent="0.3">
      <c r="A14" s="101"/>
      <c r="B14" s="99"/>
      <c r="C14" s="96"/>
      <c r="D14" s="96"/>
    </row>
    <row r="15" spans="1:4" x14ac:dyDescent="0.3">
      <c r="A15" s="101"/>
      <c r="B15" s="99"/>
      <c r="C15" s="96"/>
      <c r="D15" s="96"/>
    </row>
    <row r="16" spans="1:4" x14ac:dyDescent="0.3">
      <c r="A16" s="101"/>
      <c r="B16" s="99"/>
      <c r="C16" s="96"/>
      <c r="D16" s="96"/>
    </row>
    <row r="17" spans="1:4" x14ac:dyDescent="0.3">
      <c r="A17" s="101"/>
      <c r="B17" s="99"/>
      <c r="C17" s="96"/>
      <c r="D17" s="96"/>
    </row>
    <row r="18" spans="1:4" x14ac:dyDescent="0.3">
      <c r="A18" s="101"/>
      <c r="B18" s="99"/>
      <c r="C18" s="96"/>
      <c r="D18" s="96"/>
    </row>
    <row r="19" spans="1:4" x14ac:dyDescent="0.3">
      <c r="A19" s="101"/>
      <c r="B19" s="99"/>
      <c r="C19" s="96"/>
      <c r="D19" s="96"/>
    </row>
    <row r="20" spans="1:4" x14ac:dyDescent="0.3">
      <c r="A20" s="101"/>
      <c r="B20" s="99"/>
      <c r="C20" s="96"/>
      <c r="D20" s="96"/>
    </row>
    <row r="21" spans="1:4" x14ac:dyDescent="0.3">
      <c r="A21" s="101"/>
      <c r="B21" s="99"/>
      <c r="C21" s="96"/>
      <c r="D21" s="96"/>
    </row>
    <row r="22" spans="1:4" x14ac:dyDescent="0.3">
      <c r="A22" s="101"/>
      <c r="B22" s="99"/>
      <c r="C22" s="96"/>
      <c r="D22" s="96"/>
    </row>
    <row r="23" spans="1:4" x14ac:dyDescent="0.3">
      <c r="A23" s="101"/>
      <c r="B23" s="99"/>
      <c r="C23" s="96"/>
      <c r="D23" s="96"/>
    </row>
    <row r="24" spans="1:4" x14ac:dyDescent="0.3">
      <c r="A24" s="101"/>
      <c r="B24" s="99"/>
      <c r="C24" s="96"/>
      <c r="D24" s="96"/>
    </row>
    <row r="25" spans="1:4" x14ac:dyDescent="0.3">
      <c r="A25" s="101"/>
      <c r="B25" s="99"/>
      <c r="C25" s="96"/>
      <c r="D25" s="96"/>
    </row>
    <row r="26" spans="1:4" x14ac:dyDescent="0.3">
      <c r="A26" s="101"/>
      <c r="B26" s="99"/>
      <c r="C26" s="96"/>
      <c r="D26" s="96"/>
    </row>
    <row r="27" spans="1:4" x14ac:dyDescent="0.3">
      <c r="A27" s="101"/>
      <c r="B27" s="99"/>
      <c r="C27" s="96"/>
      <c r="D27" s="96"/>
    </row>
    <row r="28" spans="1:4" x14ac:dyDescent="0.3">
      <c r="A28" s="101"/>
      <c r="B28" s="99"/>
      <c r="C28" s="96"/>
      <c r="D28" s="96"/>
    </row>
    <row r="29" spans="1:4" x14ac:dyDescent="0.3">
      <c r="A29" s="101"/>
      <c r="B29" s="99"/>
      <c r="C29" s="96"/>
      <c r="D29" s="96"/>
    </row>
    <row r="30" spans="1:4" x14ac:dyDescent="0.3">
      <c r="A30" s="101"/>
      <c r="B30" s="99"/>
      <c r="C30" s="96"/>
      <c r="D30" s="96"/>
    </row>
    <row r="31" spans="1:4" x14ac:dyDescent="0.3">
      <c r="A31" s="101"/>
      <c r="B31" s="99"/>
      <c r="C31" s="96"/>
      <c r="D31" s="96"/>
    </row>
    <row r="32" spans="1:4" x14ac:dyDescent="0.3">
      <c r="A32" s="101"/>
      <c r="B32" s="99"/>
      <c r="C32" s="96"/>
      <c r="D32" s="96"/>
    </row>
    <row r="33" spans="1:4" x14ac:dyDescent="0.3">
      <c r="A33" s="101"/>
      <c r="B33" s="99"/>
      <c r="C33" s="96"/>
      <c r="D33" s="98"/>
    </row>
    <row r="34" spans="1:4" ht="6" customHeight="1" x14ac:dyDescent="0.3">
      <c r="A34" s="131"/>
      <c r="B34" s="132"/>
      <c r="C34" s="132"/>
      <c r="D34" s="132"/>
    </row>
    <row r="35" spans="1:4" ht="27.75" customHeight="1" x14ac:dyDescent="0.3">
      <c r="A35" s="134" t="s">
        <v>192</v>
      </c>
      <c r="B35" s="135"/>
      <c r="C35" s="135"/>
      <c r="D35" s="103">
        <f>SUM(D4:D33)</f>
        <v>0</v>
      </c>
    </row>
    <row r="36" spans="1:4" ht="6.75" customHeight="1" x14ac:dyDescent="0.3">
      <c r="A36" s="131"/>
      <c r="B36" s="132"/>
      <c r="C36" s="132"/>
      <c r="D36" s="132"/>
    </row>
  </sheetData>
  <mergeCells count="5">
    <mergeCell ref="A34:D34"/>
    <mergeCell ref="A35:C35"/>
    <mergeCell ref="A36:D36"/>
    <mergeCell ref="A2:D2"/>
    <mergeCell ref="A1:D1"/>
  </mergeCells>
  <pageMargins left="0.51180555555555596" right="0.51180555555555596" top="0.78749999999999998" bottom="0.78749999999999998" header="0.511811023622047" footer="0.511811023622047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K15"/>
  <sheetViews>
    <sheetView view="pageBreakPreview" workbookViewId="0">
      <selection activeCell="A11" sqref="A11:K11"/>
    </sheetView>
  </sheetViews>
  <sheetFormatPr defaultColWidth="8.44140625" defaultRowHeight="14.4" x14ac:dyDescent="0.3"/>
  <cols>
    <col min="1" max="1" width="31.5546875" style="73" customWidth="1"/>
    <col min="2" max="2" width="24.44140625" style="73" customWidth="1"/>
    <col min="3" max="3" width="16.5546875" style="73" customWidth="1"/>
    <col min="4" max="4" width="17.44140625" style="73" customWidth="1"/>
    <col min="5" max="5" width="7.33203125" style="73" customWidth="1"/>
    <col min="6" max="6" width="16.109375" style="73" customWidth="1"/>
    <col min="7" max="7" width="12.88671875" style="73" customWidth="1"/>
    <col min="8" max="8" width="15.44140625" style="73" customWidth="1"/>
    <col min="9" max="9" width="14.88671875" style="73" customWidth="1"/>
    <col min="10" max="10" width="15.44140625" style="73" customWidth="1"/>
    <col min="11" max="11" width="15" style="73" customWidth="1"/>
    <col min="12" max="16384" width="8.44140625" style="73"/>
  </cols>
  <sheetData>
    <row r="1" spans="1:11" ht="76.5" customHeight="1" x14ac:dyDescent="0.3">
      <c r="A1" s="85" t="s">
        <v>167</v>
      </c>
      <c r="B1" s="85" t="s">
        <v>168</v>
      </c>
      <c r="C1" s="84" t="s">
        <v>169</v>
      </c>
      <c r="D1" s="84" t="s">
        <v>170</v>
      </c>
      <c r="E1" s="86" t="s">
        <v>171</v>
      </c>
      <c r="F1" s="86" t="s">
        <v>201</v>
      </c>
      <c r="G1" s="86" t="s">
        <v>202</v>
      </c>
      <c r="H1" s="87" t="s">
        <v>203</v>
      </c>
      <c r="I1" s="88" t="s">
        <v>204</v>
      </c>
      <c r="J1" s="88" t="s">
        <v>181</v>
      </c>
      <c r="K1" s="87" t="s">
        <v>210</v>
      </c>
    </row>
    <row r="2" spans="1:11" x14ac:dyDescent="0.3">
      <c r="A2" s="74" t="s">
        <v>227</v>
      </c>
      <c r="B2" s="74" t="s">
        <v>214</v>
      </c>
      <c r="C2" s="82" t="s">
        <v>228</v>
      </c>
      <c r="D2" s="82" t="s">
        <v>217</v>
      </c>
      <c r="E2" s="83">
        <v>4</v>
      </c>
      <c r="F2" s="113">
        <f t="shared" ref="F2:F10" ca="1" si="0">OFFSET(INDIRECT(SUBSTITUTE(_xlfn.FORMULATEXT(J2),"=","")), -6, 0)</f>
        <v>0</v>
      </c>
      <c r="G2" s="112">
        <f t="shared" ref="G2:G10" ca="1" si="1">F2*E2</f>
        <v>0</v>
      </c>
      <c r="H2" s="109">
        <f t="shared" ref="H2:H10" ca="1" si="2">OFFSET(INDIRECT(SUBSTITUTE(_xlfn.FORMULATEXT(J2),"=","")), -3, 0)</f>
        <v>524.0957624005091</v>
      </c>
      <c r="I2" s="109">
        <f ca="1">H2*E2</f>
        <v>2096.3830496020364</v>
      </c>
      <c r="J2" s="110">
        <f>Recepcionista!I196</f>
        <v>3277.7343540519387</v>
      </c>
      <c r="K2" s="110">
        <f t="shared" ref="K2:K8" si="3">E2*J2</f>
        <v>13110.937416207755</v>
      </c>
    </row>
    <row r="3" spans="1:11" x14ac:dyDescent="0.3">
      <c r="A3" s="74" t="s">
        <v>215</v>
      </c>
      <c r="B3" s="74" t="s">
        <v>214</v>
      </c>
      <c r="C3" s="75" t="s">
        <v>216</v>
      </c>
      <c r="D3" s="75" t="s">
        <v>217</v>
      </c>
      <c r="E3" s="76">
        <v>3</v>
      </c>
      <c r="F3" s="113">
        <f t="shared" ca="1" si="0"/>
        <v>0</v>
      </c>
      <c r="G3" s="112">
        <f t="shared" ca="1" si="1"/>
        <v>0</v>
      </c>
      <c r="H3" s="109">
        <f t="shared" ca="1" si="2"/>
        <v>741.70423757523929</v>
      </c>
      <c r="I3" s="109">
        <f t="shared" ref="I3:I10" ca="1" si="4">H3*E3</f>
        <v>2225.1127127257178</v>
      </c>
      <c r="J3" s="111">
        <f>Copeira!I196</f>
        <v>4725.7272779953464</v>
      </c>
      <c r="K3" s="111">
        <f t="shared" si="3"/>
        <v>14177.18183398604</v>
      </c>
    </row>
    <row r="4" spans="1:11" x14ac:dyDescent="0.3">
      <c r="A4" s="74" t="s">
        <v>222</v>
      </c>
      <c r="B4" s="74" t="s">
        <v>214</v>
      </c>
      <c r="C4" s="75" t="s">
        <v>216</v>
      </c>
      <c r="D4" s="75" t="s">
        <v>217</v>
      </c>
      <c r="E4" s="76">
        <v>1</v>
      </c>
      <c r="F4" s="113">
        <f t="shared" ca="1" si="0"/>
        <v>1059.31869196352</v>
      </c>
      <c r="G4" s="112">
        <f t="shared" ca="1" si="1"/>
        <v>1059.31869196352</v>
      </c>
      <c r="H4" s="109">
        <f t="shared" ca="1" si="2"/>
        <v>1075.1360806368</v>
      </c>
      <c r="I4" s="109">
        <f t="shared" ca="1" si="4"/>
        <v>1075.1360806368</v>
      </c>
      <c r="J4" s="111">
        <f>Eletricista!I196</f>
        <v>7533.7984277330852</v>
      </c>
      <c r="K4" s="111">
        <f t="shared" si="3"/>
        <v>7533.7984277330852</v>
      </c>
    </row>
    <row r="5" spans="1:11" x14ac:dyDescent="0.3">
      <c r="A5" s="74" t="s">
        <v>224</v>
      </c>
      <c r="B5" s="74" t="s">
        <v>214</v>
      </c>
      <c r="C5" s="75" t="s">
        <v>216</v>
      </c>
      <c r="D5" s="75" t="s">
        <v>217</v>
      </c>
      <c r="E5" s="76">
        <v>2</v>
      </c>
      <c r="F5" s="113">
        <f t="shared" ca="1" si="0"/>
        <v>956.83786222307845</v>
      </c>
      <c r="G5" s="112">
        <f t="shared" ca="1" si="1"/>
        <v>1913.6757244461569</v>
      </c>
      <c r="H5" s="109">
        <f t="shared" ca="1" si="2"/>
        <v>964.79178912345606</v>
      </c>
      <c r="I5" s="109">
        <f t="shared" ca="1" si="4"/>
        <v>1929.5835782469121</v>
      </c>
      <c r="J5" s="111">
        <f>'Oficial de Manutenção'!I196</f>
        <v>6816.731397479266</v>
      </c>
      <c r="K5" s="111">
        <f t="shared" si="3"/>
        <v>13633.462794958532</v>
      </c>
    </row>
    <row r="6" spans="1:11" x14ac:dyDescent="0.3">
      <c r="A6" s="74" t="s">
        <v>225</v>
      </c>
      <c r="B6" s="74" t="s">
        <v>214</v>
      </c>
      <c r="C6" s="75" t="s">
        <v>216</v>
      </c>
      <c r="D6" s="75" t="s">
        <v>217</v>
      </c>
      <c r="E6" s="76">
        <v>2</v>
      </c>
      <c r="F6" s="113">
        <f t="shared" ca="1" si="0"/>
        <v>956.83786222307845</v>
      </c>
      <c r="G6" s="112">
        <f t="shared" ca="1" si="1"/>
        <v>1913.6757244461569</v>
      </c>
      <c r="H6" s="109">
        <f t="shared" ca="1" si="2"/>
        <v>964.79178912345606</v>
      </c>
      <c r="I6" s="109">
        <f t="shared" ca="1" si="4"/>
        <v>1929.5835782469121</v>
      </c>
      <c r="J6" s="111">
        <f>'Oficial de Manutenção'!I196</f>
        <v>6816.731397479266</v>
      </c>
      <c r="K6" s="111">
        <f t="shared" si="3"/>
        <v>13633.462794958532</v>
      </c>
    </row>
    <row r="7" spans="1:11" x14ac:dyDescent="0.3">
      <c r="A7" s="74" t="s">
        <v>218</v>
      </c>
      <c r="B7" s="74" t="s">
        <v>214</v>
      </c>
      <c r="C7" s="75" t="s">
        <v>216</v>
      </c>
      <c r="D7" s="75" t="s">
        <v>217</v>
      </c>
      <c r="E7" s="76">
        <v>17</v>
      </c>
      <c r="F7" s="113">
        <f t="shared" ca="1" si="0"/>
        <v>921.5229863504228</v>
      </c>
      <c r="G7" s="112">
        <f t="shared" ca="1" si="1"/>
        <v>15665.890767957188</v>
      </c>
      <c r="H7" s="109">
        <f t="shared" ca="1" si="2"/>
        <v>865.32178551455138</v>
      </c>
      <c r="I7" s="109">
        <f t="shared" ca="1" si="4"/>
        <v>14710.470353747374</v>
      </c>
      <c r="J7" s="111">
        <f>'Auxiliar de Limpeza'!I196</f>
        <v>6420.4173164180165</v>
      </c>
      <c r="K7" s="111">
        <f t="shared" si="3"/>
        <v>109147.09437910627</v>
      </c>
    </row>
    <row r="8" spans="1:11" x14ac:dyDescent="0.3">
      <c r="A8" s="74" t="s">
        <v>229</v>
      </c>
      <c r="B8" s="74" t="s">
        <v>214</v>
      </c>
      <c r="C8" s="75" t="s">
        <v>216</v>
      </c>
      <c r="D8" s="75" t="s">
        <v>217</v>
      </c>
      <c r="E8" s="76">
        <v>1</v>
      </c>
      <c r="F8" s="113">
        <f t="shared" ca="1" si="0"/>
        <v>806.71479183890597</v>
      </c>
      <c r="G8" s="112">
        <f t="shared" ca="1" si="1"/>
        <v>806.71479183890597</v>
      </c>
      <c r="H8" s="109">
        <f t="shared" ca="1" si="2"/>
        <v>741.70423757523929</v>
      </c>
      <c r="I8" s="109">
        <f t="shared" ca="1" si="4"/>
        <v>741.70423757523929</v>
      </c>
      <c r="J8" s="111">
        <f>Jardineiro!I196</f>
        <v>5639.8516880111038</v>
      </c>
      <c r="K8" s="111">
        <f t="shared" si="3"/>
        <v>5639.8516880111038</v>
      </c>
    </row>
    <row r="9" spans="1:11" x14ac:dyDescent="0.3">
      <c r="A9" s="74" t="s">
        <v>226</v>
      </c>
      <c r="B9" s="74" t="s">
        <v>214</v>
      </c>
      <c r="C9" s="75" t="s">
        <v>216</v>
      </c>
      <c r="D9" s="75" t="s">
        <v>217</v>
      </c>
      <c r="E9" s="76">
        <v>3</v>
      </c>
      <c r="F9" s="113">
        <f t="shared" ref="F9" ca="1" si="5">OFFSET(INDIRECT(SUBSTITUTE(_xlfn.FORMULATEXT(J9),"=","")), -6, 0)</f>
        <v>0</v>
      </c>
      <c r="G9" s="112">
        <f t="shared" ref="G9" ca="1" si="6">F9*E9</f>
        <v>0</v>
      </c>
      <c r="H9" s="109">
        <f t="shared" ref="H9" ca="1" si="7">OFFSET(INDIRECT(SUBSTITUTE(_xlfn.FORMULATEXT(J9),"=","")), -3, 0)</f>
        <v>741.70423757523929</v>
      </c>
      <c r="I9" s="109">
        <f t="shared" ref="I9" ca="1" si="8">H9*E9</f>
        <v>2225.1127127257178</v>
      </c>
      <c r="J9" s="111">
        <f>'Aux. De Serviços Gerais'!I196</f>
        <v>4725.7272779953464</v>
      </c>
      <c r="K9" s="111">
        <f t="shared" ref="K9" si="9">E9*J9</f>
        <v>14177.18183398604</v>
      </c>
    </row>
    <row r="10" spans="1:11" x14ac:dyDescent="0.3">
      <c r="A10" s="74" t="s">
        <v>219</v>
      </c>
      <c r="B10" s="74" t="s">
        <v>214</v>
      </c>
      <c r="C10" s="75" t="s">
        <v>216</v>
      </c>
      <c r="D10" s="75" t="s">
        <v>217</v>
      </c>
      <c r="E10" s="76">
        <v>6</v>
      </c>
      <c r="F10" s="113">
        <f t="shared" ca="1" si="0"/>
        <v>0</v>
      </c>
      <c r="G10" s="112">
        <f t="shared" ca="1" si="1"/>
        <v>0</v>
      </c>
      <c r="H10" s="109">
        <f t="shared" ca="1" si="2"/>
        <v>807.78714334232734</v>
      </c>
      <c r="I10" s="109">
        <f t="shared" ca="1" si="4"/>
        <v>4846.7228600539638</v>
      </c>
      <c r="J10" s="111">
        <f>'Aux. Administrativo'!I196</f>
        <v>5039.9552764851096</v>
      </c>
      <c r="K10" s="111">
        <f t="shared" ref="K10" si="10">E10*J10</f>
        <v>30239.731658910656</v>
      </c>
    </row>
    <row r="11" spans="1:11" ht="6" customHeight="1" x14ac:dyDescent="0.3">
      <c r="A11" s="131"/>
      <c r="B11" s="132"/>
      <c r="C11" s="132"/>
      <c r="D11" s="132"/>
      <c r="E11" s="132"/>
      <c r="F11" s="132"/>
      <c r="G11" s="132"/>
      <c r="H11" s="132"/>
      <c r="I11" s="132"/>
      <c r="J11" s="132"/>
      <c r="K11" s="133"/>
    </row>
    <row r="12" spans="1:11" ht="63" customHeight="1" x14ac:dyDescent="0.3">
      <c r="A12" s="134" t="s">
        <v>196</v>
      </c>
      <c r="B12" s="135"/>
      <c r="C12" s="135"/>
      <c r="D12" s="136"/>
      <c r="E12" s="114">
        <f>SUM(E2:E10)</f>
        <v>39</v>
      </c>
      <c r="F12" s="117" t="s">
        <v>192</v>
      </c>
      <c r="G12" s="118">
        <f ca="1">SUM(G2:G10)</f>
        <v>21359.275700651928</v>
      </c>
      <c r="H12" s="117" t="s">
        <v>193</v>
      </c>
      <c r="I12" s="118">
        <f ca="1">SUM(I2:I10)</f>
        <v>31779.809163560672</v>
      </c>
      <c r="J12" s="119" t="s">
        <v>194</v>
      </c>
      <c r="K12" s="120">
        <f ca="1">I12/K14</f>
        <v>0.14360983781865574</v>
      </c>
    </row>
    <row r="13" spans="1:11" ht="6" customHeight="1" x14ac:dyDescent="0.3">
      <c r="A13" s="128"/>
      <c r="B13" s="129"/>
      <c r="C13" s="129"/>
      <c r="D13" s="129"/>
      <c r="E13" s="129"/>
      <c r="F13" s="129"/>
      <c r="G13" s="129"/>
      <c r="H13" s="129"/>
      <c r="I13" s="129"/>
      <c r="J13" s="129"/>
      <c r="K13" s="130"/>
    </row>
    <row r="14" spans="1:11" ht="26.4" customHeight="1" x14ac:dyDescent="0.3">
      <c r="A14" s="137" t="s">
        <v>195</v>
      </c>
      <c r="B14" s="138"/>
      <c r="C14" s="138"/>
      <c r="D14" s="138"/>
      <c r="E14" s="138"/>
      <c r="F14" s="138"/>
      <c r="G14" s="138"/>
      <c r="H14" s="138"/>
      <c r="I14" s="138"/>
      <c r="J14" s="139"/>
      <c r="K14" s="91">
        <f>SUM(K2:K10)</f>
        <v>221292.70282785804</v>
      </c>
    </row>
    <row r="15" spans="1:11" ht="6" customHeight="1" x14ac:dyDescent="0.3">
      <c r="A15" s="131"/>
      <c r="B15" s="132"/>
      <c r="C15" s="132"/>
      <c r="D15" s="132"/>
      <c r="E15" s="132"/>
      <c r="F15" s="132"/>
      <c r="G15" s="132"/>
      <c r="H15" s="132"/>
      <c r="I15" s="132"/>
      <c r="J15" s="132"/>
      <c r="K15" s="133"/>
    </row>
  </sheetData>
  <mergeCells count="5">
    <mergeCell ref="A13:K13"/>
    <mergeCell ref="A11:K11"/>
    <mergeCell ref="A15:K15"/>
    <mergeCell ref="A12:D12"/>
    <mergeCell ref="A14:J14"/>
  </mergeCells>
  <pageMargins left="0.51181102362204722" right="0.51181102362204722" top="0.78740157480314965" bottom="0.78740157480314965" header="0.51181102362204722" footer="0.51181102362204722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11</vt:i4>
      </vt:variant>
      <vt:variant>
        <vt:lpstr>Intervalos Nomeados</vt:lpstr>
      </vt:variant>
      <vt:variant>
        <vt:i4>2</vt:i4>
      </vt:variant>
    </vt:vector>
  </HeadingPairs>
  <TitlesOfParts>
    <vt:vector size="13" baseType="lpstr">
      <vt:lpstr>Recepcionista</vt:lpstr>
      <vt:lpstr>Copeira</vt:lpstr>
      <vt:lpstr>Eletricista</vt:lpstr>
      <vt:lpstr>Oficial de Manutenção</vt:lpstr>
      <vt:lpstr>Auxiliar de TI</vt:lpstr>
      <vt:lpstr>Auxiliar de Limpeza</vt:lpstr>
      <vt:lpstr>Jardineiro</vt:lpstr>
      <vt:lpstr>Aux. De Serviços Gerais</vt:lpstr>
      <vt:lpstr>Aux. Administrativo</vt:lpstr>
      <vt:lpstr>Materiais Equipamentos</vt:lpstr>
      <vt:lpstr>Resumo</vt:lpstr>
      <vt:lpstr>'Aux. De Serviços Gerais'!Area_de_impressao</vt:lpstr>
      <vt:lpstr>Recepcionista!Area_de_impressao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Cláudia Lorenzoni</cp:lastModifiedBy>
  <cp:revision>2</cp:revision>
  <cp:lastPrinted>2026-05-05T17:37:24Z</cp:lastPrinted>
  <dcterms:created xsi:type="dcterms:W3CDTF">2019-04-12T20:03:09Z</dcterms:created>
  <dcterms:modified xsi:type="dcterms:W3CDTF">2026-07-27T11:28:09Z</dcterms:modified>
  <dc:language>pt-BR</dc:language>
</cp:coreProperties>
</file>