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9040" windowHeight="15720" tabRatio="500"/>
  </bookViews>
  <sheets>
    <sheet name="Limpeza poa seg-sex " sheetId="11" r:id="rId1"/>
    <sheet name="Cargo noturno" sheetId="2" state="hidden" r:id="rId2"/>
    <sheet name="Resumo" sheetId="3" r:id="rId3"/>
  </sheets>
  <externalReferences>
    <externalReference r:id="rId4"/>
    <externalReference r:id="rId5"/>
  </externalReferences>
  <definedNames>
    <definedName name="_xlnm.Print_Area" localSheetId="1">'Cargo noturno'!$A$1:$I$192</definedName>
    <definedName name="_xlnm.Print_Area" localSheetId="0">'Limpeza poa seg-sex '!$A$1:$I$192</definedName>
    <definedName name="Auxiliar" localSheetId="1">#REF!</definedName>
    <definedName name="Auxiliar" localSheetId="0">#REF!</definedName>
    <definedName name="Auxiliar">#REF!</definedName>
    <definedName name="CUSTO_VALE_TRANSPORTE" localSheetId="1">#REF!</definedName>
    <definedName name="CUSTO_VALE_TRANSPORTE" localSheetId="0">#REF!</definedName>
    <definedName name="CUSTO_VALE_TRANSPORTE">#REF!</definedName>
    <definedName name="ecwece4c" localSheetId="1">#REF!</definedName>
    <definedName name="ecwece4c" localSheetId="0">#REF!</definedName>
    <definedName name="ecwece4c">#REF!</definedName>
    <definedName name="MOMB4">'[1]SERVENTE MANUTENCAO'!$I$144</definedName>
    <definedName name="MONA1" localSheetId="1">#REF!</definedName>
    <definedName name="MONA1" localSheetId="0">#REF!</definedName>
    <definedName name="MONA1">#REF!</definedName>
    <definedName name="MONA2" localSheetId="1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0">#REF!</definedName>
    <definedName name="MONA5">#REF!</definedName>
    <definedName name="MONA6" localSheetId="1">#REF!</definedName>
    <definedName name="MONA6" localSheetId="0">#REF!</definedName>
    <definedName name="MONA6">#REF!</definedName>
    <definedName name="MONA7" localSheetId="1">#REF!</definedName>
    <definedName name="MONA7" localSheetId="0">#REF!</definedName>
    <definedName name="MONA7">#REF!</definedName>
    <definedName name="MONA8">[2]MECANICO_REFRIGERACAO!$I$138</definedName>
    <definedName name="MONB1" localSheetId="1">#REF!</definedName>
    <definedName name="MONB1" localSheetId="0">#REF!</definedName>
    <definedName name="MONB1">#REF!</definedName>
    <definedName name="MONB2" localSheetId="1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0">#REF!</definedName>
    <definedName name="MONB5">#REF!</definedName>
    <definedName name="MONB6" localSheetId="1">#REF!</definedName>
    <definedName name="MONB6" localSheetId="0">#REF!</definedName>
    <definedName name="MONB6">#REF!</definedName>
    <definedName name="MONB7" localSheetId="1">#REF!</definedName>
    <definedName name="MONB7" localSheetId="0">#REF!</definedName>
    <definedName name="MONB7">#REF!</definedName>
    <definedName name="MONB8">[2]MECANICO_REFRIGERACAO!$I$144</definedName>
    <definedName name="MONC1" localSheetId="1">#REF!</definedName>
    <definedName name="MONC1" localSheetId="0">#REF!</definedName>
    <definedName name="MONC1">#REF!</definedName>
    <definedName name="MONC2" localSheetId="1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0">#REF!</definedName>
    <definedName name="MONC5">#REF!</definedName>
    <definedName name="MONC6" localSheetId="1">#REF!</definedName>
    <definedName name="MONC6" localSheetId="0">#REF!</definedName>
    <definedName name="MONC6">#REF!</definedName>
    <definedName name="MONC7" localSheetId="1">#REF!</definedName>
    <definedName name="MONC7" localSheetId="0">#REF!</definedName>
    <definedName name="MONC7">#REF!</definedName>
    <definedName name="MONC8">[2]MECANICO_REFRIGERACAO!$I$148</definedName>
    <definedName name="mont" localSheetId="1">#REF!</definedName>
    <definedName name="mont" localSheetId="0">#REF!</definedName>
    <definedName name="mont">#REF!</definedName>
    <definedName name="MONTANTEA" localSheetId="1">#REF!</definedName>
    <definedName name="MONTANTEA" localSheetId="0">#REF!</definedName>
    <definedName name="MONTANTEA">#REF!</definedName>
    <definedName name="MONTANTEA1" localSheetId="1">#REF!</definedName>
    <definedName name="MONTANTEA1" localSheetId="0">#REF!</definedName>
    <definedName name="MONTANTEA1">#REF!</definedName>
    <definedName name="MONTANTEA2" localSheetId="1">#REF!</definedName>
    <definedName name="MONTANTEA2" localSheetId="0">#REF!</definedName>
    <definedName name="MONTANTEA2">#REF!</definedName>
    <definedName name="MONTANTEB" localSheetId="1">#REF!</definedName>
    <definedName name="MONTANTEB" localSheetId="0">#REF!</definedName>
    <definedName name="MONTANTEB">#REF!</definedName>
    <definedName name="MONTANTEB1" localSheetId="1">#REF!</definedName>
    <definedName name="MONTANTEB1" localSheetId="0">#REF!</definedName>
    <definedName name="MONTANTEB1">#REF!</definedName>
    <definedName name="MONTANTEB2" localSheetId="1">#REF!</definedName>
    <definedName name="MONTANTEB2" localSheetId="0">#REF!</definedName>
    <definedName name="MONTANTEB2">#REF!</definedName>
    <definedName name="MONTANTEC" localSheetId="1">#REF!</definedName>
    <definedName name="MONTANTEC" localSheetId="0">#REF!</definedName>
    <definedName name="MONTANTEC">#REF!</definedName>
    <definedName name="MONTANTEC1" localSheetId="1">#REF!</definedName>
    <definedName name="MONTANTEC1" localSheetId="0">#REF!</definedName>
    <definedName name="MONTANTEC1">#REF!</definedName>
    <definedName name="MONTANTEC2" localSheetId="1">#REF!</definedName>
    <definedName name="MONTANTEC2" localSheetId="0">#REF!</definedName>
    <definedName name="MONTANTEC2">#REF!</definedName>
    <definedName name="ok" localSheetId="1">#REF!</definedName>
    <definedName name="ok" localSheetId="0">#REF!</definedName>
    <definedName name="ok">#REF!</definedName>
    <definedName name="REMUNERACAO1" localSheetId="1">#REF!</definedName>
    <definedName name="REMUNERACAO1" localSheetId="0">#REF!</definedName>
    <definedName name="REMUNERACAO1">#REF!</definedName>
    <definedName name="REMUNERACAO2" localSheetId="1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0">#REF!</definedName>
    <definedName name="REMUNERACAO5">#REF!</definedName>
    <definedName name="REMUNERACAO6" localSheetId="1">#REF!</definedName>
    <definedName name="REMUNERACAO6" localSheetId="0">#REF!</definedName>
    <definedName name="REMUNERACAO6">#REF!</definedName>
    <definedName name="REMUNERACAO7" localSheetId="1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0">#REF!</definedName>
    <definedName name="TOTAL_MONT_A">#REF!</definedName>
    <definedName name="TOTAL1" localSheetId="1">#REF!</definedName>
    <definedName name="TOTAL1" localSheetId="0">#REF!</definedName>
    <definedName name="TOTAL1">#REF!</definedName>
    <definedName name="TOTAL2" localSheetId="1">#REF!</definedName>
    <definedName name="TOTAL2" localSheetId="0">#REF!</definedName>
    <definedName name="TOTAL2">#REF!</definedName>
    <definedName name="VALE_TRANSPORTE" localSheetId="1">#REF!</definedName>
    <definedName name="VALE_TRANSPORTE" localSheetId="0">#REF!</definedName>
    <definedName name="VALE_TRANSPORTE">#REF!</definedName>
  </definedNames>
  <calcPr calcId="124519" iterateDelta="1E-4"/>
</workbook>
</file>

<file path=xl/calcChain.xml><?xml version="1.0" encoding="utf-8"?>
<calcChain xmlns="http://schemas.openxmlformats.org/spreadsheetml/2006/main">
  <c r="I45" i="11"/>
  <c r="E6" i="3"/>
  <c r="G113" i="2" l="1"/>
  <c r="G109"/>
  <c r="G105"/>
  <c r="C113"/>
  <c r="C109"/>
  <c r="C105"/>
  <c r="A113"/>
  <c r="A109"/>
  <c r="A105"/>
  <c r="H192" i="11"/>
  <c r="H164"/>
  <c r="D161" s="1"/>
  <c r="E161" s="1"/>
  <c r="E162"/>
  <c r="H161"/>
  <c r="G161"/>
  <c r="G164" s="1"/>
  <c r="D160" s="1"/>
  <c r="E160" s="1"/>
  <c r="F161"/>
  <c r="F160"/>
  <c r="F159"/>
  <c r="I135"/>
  <c r="I178" s="1"/>
  <c r="F128"/>
  <c r="G113"/>
  <c r="C113"/>
  <c r="A113"/>
  <c r="H112"/>
  <c r="F111"/>
  <c r="G109"/>
  <c r="C109"/>
  <c r="A109"/>
  <c r="G105"/>
  <c r="C105"/>
  <c r="A105"/>
  <c r="I100"/>
  <c r="I99"/>
  <c r="A96"/>
  <c r="A97" s="1"/>
  <c r="A98" s="1"/>
  <c r="A99" s="1"/>
  <c r="A100" s="1"/>
  <c r="H86"/>
  <c r="H79"/>
  <c r="H67"/>
  <c r="G189" s="1"/>
  <c r="I46"/>
  <c r="I42"/>
  <c r="I41"/>
  <c r="I40"/>
  <c r="A40"/>
  <c r="A41" s="1"/>
  <c r="A42" s="1"/>
  <c r="A43" s="1"/>
  <c r="A44" s="1"/>
  <c r="A45" s="1"/>
  <c r="A46" s="1"/>
  <c r="G11"/>
  <c r="A6"/>
  <c r="I5"/>
  <c r="I39" s="1"/>
  <c r="I43" s="1"/>
  <c r="G5"/>
  <c r="E105" l="1"/>
  <c r="E113"/>
  <c r="H89"/>
  <c r="H90" s="1"/>
  <c r="H92" s="1"/>
  <c r="E109"/>
  <c r="F109" s="1"/>
  <c r="H109" s="1"/>
  <c r="I109" s="1"/>
  <c r="I96" s="1"/>
  <c r="I44"/>
  <c r="F105"/>
  <c r="H105" s="1"/>
  <c r="I105" s="1"/>
  <c r="I98" s="1"/>
  <c r="F113"/>
  <c r="H113" s="1"/>
  <c r="I113" s="1"/>
  <c r="I95" s="1"/>
  <c r="I32" i="2"/>
  <c r="I47" i="11" l="1"/>
  <c r="I189" s="1"/>
  <c r="F2" i="3" s="1"/>
  <c r="G2" s="1"/>
  <c r="F4" s="1"/>
  <c r="I128" i="11"/>
  <c r="I141"/>
  <c r="I101"/>
  <c r="I78" l="1"/>
  <c r="H45"/>
  <c r="A130"/>
  <c r="I65"/>
  <c r="I64"/>
  <c r="I72"/>
  <c r="I71"/>
  <c r="I83"/>
  <c r="H96"/>
  <c r="H98"/>
  <c r="H46"/>
  <c r="I60"/>
  <c r="H42"/>
  <c r="I75"/>
  <c r="H100"/>
  <c r="I73"/>
  <c r="H40"/>
  <c r="I77"/>
  <c r="I74"/>
  <c r="H43"/>
  <c r="H39"/>
  <c r="I89"/>
  <c r="I90" s="1"/>
  <c r="F130" s="1"/>
  <c r="I171"/>
  <c r="H41"/>
  <c r="I66"/>
  <c r="I85"/>
  <c r="H95"/>
  <c r="I61"/>
  <c r="H44"/>
  <c r="A143"/>
  <c r="H97"/>
  <c r="I76"/>
  <c r="I62"/>
  <c r="I84"/>
  <c r="H99"/>
  <c r="I59"/>
  <c r="I63"/>
  <c r="G130"/>
  <c r="I173"/>
  <c r="G143"/>
  <c r="H47" l="1"/>
  <c r="H101"/>
  <c r="I86"/>
  <c r="E143" s="1"/>
  <c r="I79"/>
  <c r="D143" s="1"/>
  <c r="I67"/>
  <c r="F143"/>
  <c r="I172" l="1"/>
  <c r="I174" s="1"/>
  <c r="H115"/>
  <c r="I92"/>
  <c r="I115" s="1"/>
  <c r="A159" s="1"/>
  <c r="D130"/>
  <c r="E130"/>
  <c r="C143"/>
  <c r="H143" s="1"/>
  <c r="I143" s="1"/>
  <c r="G141" s="1"/>
  <c r="H138" s="1"/>
  <c r="H139" s="1"/>
  <c r="C130"/>
  <c r="A96" i="2"/>
  <c r="A97" s="1"/>
  <c r="A98" s="1"/>
  <c r="A99" s="1"/>
  <c r="A100" s="1"/>
  <c r="H130" i="11" l="1"/>
  <c r="I130" s="1"/>
  <c r="H119" s="1"/>
  <c r="H133"/>
  <c r="H134"/>
  <c r="I139"/>
  <c r="H121" l="1"/>
  <c r="H124"/>
  <c r="G128"/>
  <c r="H135"/>
  <c r="H123"/>
  <c r="I179"/>
  <c r="H122" l="1"/>
  <c r="I120"/>
  <c r="H120" s="1"/>
  <c r="H192" i="2"/>
  <c r="E162"/>
  <c r="H161"/>
  <c r="H164" s="1"/>
  <c r="D161" s="1"/>
  <c r="E161" s="1"/>
  <c r="G161"/>
  <c r="G164" s="1"/>
  <c r="D160" s="1"/>
  <c r="E160" s="1"/>
  <c r="I135"/>
  <c r="I178" s="1"/>
  <c r="F128"/>
  <c r="E113"/>
  <c r="H112"/>
  <c r="E109"/>
  <c r="E105"/>
  <c r="I100"/>
  <c r="I99"/>
  <c r="H86"/>
  <c r="H79"/>
  <c r="H67"/>
  <c r="G189" s="1"/>
  <c r="B55"/>
  <c r="I47"/>
  <c r="I43"/>
  <c r="I42"/>
  <c r="A40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I35"/>
  <c r="I34"/>
  <c r="I31"/>
  <c r="G11"/>
  <c r="A6"/>
  <c r="I5"/>
  <c r="I39" s="1"/>
  <c r="G5"/>
  <c r="H125" i="11" l="1"/>
  <c r="H145" s="1"/>
  <c r="I125"/>
  <c r="I41" i="2"/>
  <c r="I44"/>
  <c r="I45"/>
  <c r="I46" s="1"/>
  <c r="I120"/>
  <c r="I51"/>
  <c r="I48"/>
  <c r="H89"/>
  <c r="H90" s="1"/>
  <c r="H92" s="1"/>
  <c r="F105"/>
  <c r="H105" s="1"/>
  <c r="I105" s="1"/>
  <c r="I98" s="1"/>
  <c r="F109"/>
  <c r="H109" s="1"/>
  <c r="I109" s="1"/>
  <c r="I96" s="1"/>
  <c r="F113"/>
  <c r="H113" s="1"/>
  <c r="I113" s="1"/>
  <c r="I95" s="1"/>
  <c r="I177" i="11" l="1"/>
  <c r="I180" s="1"/>
  <c r="I145"/>
  <c r="C159" s="1"/>
  <c r="D159" s="1"/>
  <c r="I54" i="2"/>
  <c r="I49"/>
  <c r="I50"/>
  <c r="I53"/>
  <c r="I52"/>
  <c r="I141"/>
  <c r="I128"/>
  <c r="I101"/>
  <c r="I152" i="11" l="1"/>
  <c r="H152" s="1"/>
  <c r="I153"/>
  <c r="H153" s="1"/>
  <c r="I150"/>
  <c r="H150" s="1"/>
  <c r="I151"/>
  <c r="H151" s="1"/>
  <c r="I149"/>
  <c r="I56" i="2"/>
  <c r="I189" s="1"/>
  <c r="G143"/>
  <c r="G130"/>
  <c r="I173"/>
  <c r="H149" i="11" l="1"/>
  <c r="H154" s="1"/>
  <c r="H167" s="1"/>
  <c r="I154"/>
  <c r="H48" i="2"/>
  <c r="H46"/>
  <c r="H42"/>
  <c r="I65"/>
  <c r="I71"/>
  <c r="I83"/>
  <c r="I61"/>
  <c r="H43"/>
  <c r="I59"/>
  <c r="I84"/>
  <c r="H95"/>
  <c r="I74"/>
  <c r="H53"/>
  <c r="H98"/>
  <c r="I64"/>
  <c r="H49"/>
  <c r="H47"/>
  <c r="H44"/>
  <c r="H40"/>
  <c r="I62"/>
  <c r="H97"/>
  <c r="H54"/>
  <c r="I75"/>
  <c r="H96"/>
  <c r="A130"/>
  <c r="I63"/>
  <c r="H100"/>
  <c r="H50"/>
  <c r="I72"/>
  <c r="H45"/>
  <c r="H51"/>
  <c r="I85"/>
  <c r="I89"/>
  <c r="I90" s="1"/>
  <c r="I77"/>
  <c r="I171"/>
  <c r="H39"/>
  <c r="H55"/>
  <c r="I73"/>
  <c r="H99"/>
  <c r="H41"/>
  <c r="I78"/>
  <c r="A143"/>
  <c r="I60"/>
  <c r="I76"/>
  <c r="I66"/>
  <c r="H52"/>
  <c r="I184" i="11" l="1"/>
  <c r="G192" s="1"/>
  <c r="I183"/>
  <c r="I167"/>
  <c r="H56" i="2"/>
  <c r="I67"/>
  <c r="C143" s="1"/>
  <c r="H101"/>
  <c r="I86"/>
  <c r="I79"/>
  <c r="F143"/>
  <c r="F130"/>
  <c r="H183" i="11" l="1"/>
  <c r="H184" s="1"/>
  <c r="I192"/>
  <c r="H2" i="3" s="1"/>
  <c r="I2" s="1"/>
  <c r="I6" s="1"/>
  <c r="I4" s="1"/>
  <c r="H178" i="11"/>
  <c r="H172"/>
  <c r="H173"/>
  <c r="H179"/>
  <c r="H171"/>
  <c r="H177"/>
  <c r="H115" i="2"/>
  <c r="C130"/>
  <c r="D143"/>
  <c r="D130"/>
  <c r="E143"/>
  <c r="E130"/>
  <c r="I92"/>
  <c r="I115" s="1"/>
  <c r="A159" s="1"/>
  <c r="I172"/>
  <c r="I174" s="1"/>
  <c r="H174" i="11" l="1"/>
  <c r="H180"/>
  <c r="H130" i="2"/>
  <c r="I130" s="1"/>
  <c r="H123" s="1"/>
  <c r="H143"/>
  <c r="I143" s="1"/>
  <c r="H133" s="1"/>
  <c r="G128" l="1"/>
  <c r="I122" s="1"/>
  <c r="I125" s="1"/>
  <c r="I177" s="1"/>
  <c r="H120"/>
  <c r="H121"/>
  <c r="H124"/>
  <c r="H134"/>
  <c r="H135" s="1"/>
  <c r="H119"/>
  <c r="G141"/>
  <c r="I138" s="1"/>
  <c r="H138" s="1"/>
  <c r="H139" s="1"/>
  <c r="H122" l="1"/>
  <c r="H125" s="1"/>
  <c r="H145" s="1"/>
  <c r="I139"/>
  <c r="I145" s="1"/>
  <c r="C159" s="1"/>
  <c r="D159" s="1"/>
  <c r="I179" l="1"/>
  <c r="I180" s="1"/>
  <c r="I151"/>
  <c r="H151" s="1"/>
  <c r="I150"/>
  <c r="H150" s="1"/>
  <c r="I149"/>
  <c r="I152"/>
  <c r="H152" s="1"/>
  <c r="I153"/>
  <c r="H153" s="1"/>
  <c r="I154" l="1"/>
  <c r="H149"/>
  <c r="H154" s="1"/>
  <c r="H167" s="1"/>
  <c r="I184" l="1"/>
  <c r="G192" s="1"/>
  <c r="I183"/>
  <c r="I167"/>
  <c r="H183" l="1"/>
  <c r="H184" s="1"/>
  <c r="H179"/>
  <c r="I192"/>
  <c r="H177"/>
  <c r="H178"/>
  <c r="H172"/>
  <c r="H173"/>
  <c r="H171"/>
  <c r="H174" l="1"/>
  <c r="H180"/>
</calcChain>
</file>

<file path=xl/comments1.xml><?xml version="1.0" encoding="utf-8"?>
<comments xmlns="http://schemas.openxmlformats.org/spreadsheetml/2006/main">
  <authors>
    <author>gn</author>
  </authors>
  <commentList>
    <comment ref="C2" author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2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1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1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1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1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5" authorId="1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6" authorId="1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7" authorId="1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8" authorId="1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1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1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1" authorId="1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2" authorId="1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3" authorId="2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4" authorId="1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5" authorId="1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<sst xmlns="http://schemas.openxmlformats.org/spreadsheetml/2006/main" count="541" uniqueCount="230">
  <si>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</si>
  <si>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</si>
  <si>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</si>
  <si>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</si>
  <si>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</si>
  <si>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</si>
  <si>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</si>
  <si>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</si>
  <si>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</si>
  <si>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</si>
  <si>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</si>
  <si>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</si>
  <si>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</si>
  <si>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</si>
  <si>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</si>
  <si>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</si>
  <si>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</si>
  <si>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</si>
  <si>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</si>
  <si>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</si>
  <si>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</si>
  <si>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</si>
  <si>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</si>
  <si>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</si>
  <si>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</si>
  <si>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</si>
  <si>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</si>
  <si>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</si>
  <si>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</si>
  <si>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</si>
  <si>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</si>
  <si>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</si>
  <si>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</si>
  <si>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</si>
  <si>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</si>
  <si>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</si>
  <si>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</si>
  <si>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</si>
  <si>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</si>
  <si>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</si>
  <si>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</si>
  <si>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</si>
  <si>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</si>
  <si>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</si>
  <si>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</si>
  <si>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</si>
  <si>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</si>
  <si>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</si>
  <si>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</si>
  <si>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</si>
  <si>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</si>
  <si>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</si>
  <si>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</si>
  <si>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</si>
  <si>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</si>
  <si>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</si>
  <si>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</si>
  <si>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</si>
  <si>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</si>
  <si>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</si>
  <si>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</si>
  <si>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</si>
  <si>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</si>
  <si>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</si>
  <si>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</si>
  <si>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</si>
  <si>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</si>
  <si>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</si>
  <si>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</si>
  <si>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</si>
  <si>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</si>
  <si>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</si>
  <si>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</si>
  <si>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</si>
  <si>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</si>
  <si>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</si>
  <si>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</si>
  <si>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</si>
  <si>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</si>
  <si>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</si>
  <si>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</si>
  <si>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</si>
  <si>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</si>
  <si>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</si>
  <si>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</si>
  <si>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</si>
  <si>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</si>
  <si>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</si>
  <si>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</si>
  <si>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</si>
  <si>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</si>
  <si>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</si>
  <si>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</si>
  <si>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</si>
  <si>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</si>
  <si>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</si>
  <si>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</si>
  <si>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</si>
  <si>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</si>
  <si>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</si>
  <si>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</si>
  <si>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</si>
  <si>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</si>
  <si>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</si>
  <si>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</si>
  <si>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</si>
  <si>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</si>
  <si>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</si>
  <si>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</si>
  <si>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</si>
  <si>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</si>
  <si>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</si>
  <si>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</si>
  <si>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</si>
  <si>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</si>
  <si>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</si>
  <si>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</si>
  <si>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</si>
  <si>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</si>
  <si>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</si>
  <si>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</si>
  <si>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</si>
  <si>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</si>
  <si>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</si>
  <si>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</si>
  <si>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</si>
  <si>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</si>
  <si>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</si>
  <si>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</si>
  <si>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</si>
  <si>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</si>
  <si>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</si>
  <si>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</si>
  <si>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</si>
  <si>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</si>
  <si>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</si>
  <si>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</si>
  <si>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</si>
  <si>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</si>
  <si>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</si>
  <si>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</si>
  <si>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</si>
  <si>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</si>
  <si>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</si>
  <si>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</si>
  <si>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</si>
  <si>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</si>
  <si>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</si>
  <si>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</si>
  <si>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</si>
  <si>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</si>
  <si>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</si>
  <si>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</si>
  <si>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</si>
  <si>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</si>
  <si>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</si>
  <si>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</si>
  <si>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</si>
  <si>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</si>
  <si>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</si>
  <si>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</si>
  <si>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</si>
  <si>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</si>
  <si>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</si>
  <si>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</si>
  <si>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</si>
  <si>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</si>
  <si>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</si>
  <si>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</si>
  <si>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</si>
  <si>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</si>
  <si>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</si>
  <si>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</si>
  <si>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</si>
  <si>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</si>
  <si>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</si>
  <si>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</si>
  <si>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</si>
  <si>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</si>
  <si>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</si>
  <si>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</si>
  <si>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</si>
  <si>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</si>
  <si>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</si>
  <si>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</si>
  <si>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</si>
  <si>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</si>
  <si>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</si>
  <si>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</si>
  <si>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</si>
  <si>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</si>
  <si>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</si>
  <si>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</si>
  <si>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</si>
  <si>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Adicional de insalubridade sobre Reduzida Noturna</t>
  </si>
  <si>
    <t>Adicional de insalubridade sobre o Adicional Noturno</t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</si>
  <si>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</si>
  <si>
    <t>Adicional de periculosidade sobre Reduzida Noturna</t>
  </si>
  <si>
    <t>Adicional de periculosidade sobre o Adicional Noturno</t>
  </si>
  <si>
    <t xml:space="preserve">Auxílio Alimentação </t>
  </si>
  <si>
    <t xml:space="preserve">Salário Normativo </t>
  </si>
  <si>
    <t>Outros benefícios que refletem na planilha de custos, caso constem na CCT</t>
  </si>
  <si>
    <t>EXCLUIR AS EXPLICAÇÕES ACIMA APÓS ELABORADA A PLANILHA DE CUSTOS</t>
  </si>
  <si>
    <r>
      <t xml:space="preserve">Obs. 1: PARA POSTOS REFERENTE A CCT DA SINDASSEIO E SEEAC (LIMPEZA E OUTROS), UTILIZAR ESTE CAMPO PARA O </t>
    </r>
    <r>
      <rPr>
        <b/>
        <u/>
        <sz val="7"/>
        <color rgb="FFFF0000"/>
        <rFont val="Calibri"/>
        <family val="2"/>
        <charset val="1"/>
      </rPr>
      <t>PLANO DE BENEFÍCIO SOCIAL FAMILIAR.</t>
    </r>
  </si>
  <si>
    <r>
      <t xml:space="preserve">Obs. 2: Para CCTs, que tenham cláusula referente à </t>
    </r>
    <r>
      <rPr>
        <b/>
        <u/>
        <sz val="7"/>
        <color rgb="FF0070C0"/>
        <rFont val="Calibri"/>
        <family val="2"/>
        <charset val="1"/>
      </rPr>
      <t>PRÊMIO ASSIDUIDADE</t>
    </r>
    <r>
      <rPr>
        <sz val="7"/>
        <color rgb="FF0070C0"/>
        <rFont val="Calibri"/>
        <family val="2"/>
        <charset val="1"/>
      </rPr>
      <t>, incluir o valor do prêmio neste item</t>
    </r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</si>
  <si>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</si>
  <si>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>(6)   Somente será preenchido quando o licitante fornecer transporte próprio, pagamento de combustível ou quando for necessário outro modal para transporte do funcionário
(6a)  EPI - Equipamento de Proteção Individual
(7)   Tais custos de mobilização não são renováveis, devendo ser eliminados após o primeiro ano de contrato caso haja prorrogação</t>
  </si>
  <si>
    <t>TOTAL DOS ENCARGOS SOCIAIS (II + III + IV + V)</t>
  </si>
  <si>
    <t>Soma das porcentagens de Férias Gozadas + Aviso Prévio Trabalhado + 13º salário + total de indenizações + Incidências</t>
  </si>
  <si>
    <t>Porcentagem do adicional noturno</t>
  </si>
  <si>
    <t>Valor unitário mensal do posto</t>
  </si>
  <si>
    <t>Valor total mensal</t>
  </si>
  <si>
    <t>Conta vinculada</t>
  </si>
  <si>
    <t>Valor total do posto</t>
  </si>
  <si>
    <t>QUADRO RESUMO UNITÁRIO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</si>
  <si>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X unidades de serviço)</t>
    </r>
  </si>
  <si>
    <t>Valor unitário de retenção para a conta vinculada</t>
  </si>
  <si>
    <t>Valor total de retenção para a conta vinculada</t>
  </si>
  <si>
    <t>PORCENTAGEM CORRESPONDENTE EM RELAÇÃO AO VALOR TOTAL</t>
  </si>
  <si>
    <t>VALOR GLOBAL MENSAL</t>
  </si>
  <si>
    <t>Não aplicável</t>
  </si>
  <si>
    <t>VALOR MENSAL PARA RETENÇÃO EM CONTA VINCULADA</t>
  </si>
  <si>
    <t>TOTAL DE POSTOS</t>
  </si>
  <si>
    <t>24/2158-0001712-0</t>
  </si>
  <si>
    <t>RS000040/2025</t>
  </si>
  <si>
    <t>Porto Alegre</t>
  </si>
  <si>
    <t>Plano de benefício social familiar</t>
  </si>
  <si>
    <t>Limpeza</t>
  </si>
  <si>
    <t>Servente de Limpeza - Segunda a sexta,</t>
  </si>
  <si>
    <t>seg-sex</t>
  </si>
</sst>
</file>

<file path=xl/styles.xml><?xml version="1.0" encoding="utf-8"?>
<styleSheet xmlns="http://schemas.openxmlformats.org/spreadsheetml/2006/main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</numFmts>
  <fonts count="43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8"/>
      <color rgb="FF000000"/>
      <name val="Calibri"/>
      <family val="2"/>
    </font>
    <font>
      <b/>
      <sz val="9"/>
      <color indexed="81"/>
      <name val="Segoe UI"/>
      <family val="2"/>
    </font>
    <font>
      <sz val="7"/>
      <color rgb="FFFF0000"/>
      <name val="Calibri"/>
      <family val="2"/>
      <charset val="1"/>
    </font>
    <font>
      <b/>
      <u/>
      <sz val="7"/>
      <color rgb="FFFF0000"/>
      <name val="Calibri"/>
      <family val="2"/>
      <charset val="1"/>
    </font>
    <font>
      <sz val="7"/>
      <color rgb="FF0070C0"/>
      <name val="Calibri"/>
      <family val="2"/>
      <charset val="1"/>
    </font>
    <font>
      <b/>
      <u/>
      <sz val="7"/>
      <color rgb="FF0070C0"/>
      <name val="Calibri"/>
      <family val="2"/>
      <charset val="1"/>
    </font>
    <font>
      <b/>
      <u/>
      <sz val="10"/>
      <color theme="5" tint="0.39997558519241921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</cellStyleXfs>
  <cellXfs count="241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8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7" fillId="0" borderId="0" xfId="4" applyFont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8" fillId="0" borderId="0" xfId="4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37" fillId="10" borderId="1" xfId="0" applyFont="1" applyFill="1" applyBorder="1" applyAlignment="1">
      <alignment horizontal="center" vertical="center" wrapText="1"/>
    </xf>
    <xf numFmtId="0" fontId="38" fillId="10" borderId="1" xfId="0" applyFont="1" applyFill="1" applyBorder="1" applyAlignment="1">
      <alignment horizontal="center" vertical="center" wrapText="1"/>
    </xf>
    <xf numFmtId="44" fontId="37" fillId="10" borderId="10" xfId="8" applyFont="1" applyFill="1" applyBorder="1" applyAlignment="1">
      <alignment horizontal="center" vertical="center" wrapText="1"/>
    </xf>
    <xf numFmtId="4" fontId="38" fillId="10" borderId="2" xfId="0" applyNumberFormat="1" applyFont="1" applyFill="1" applyBorder="1" applyAlignment="1">
      <alignment horizontal="center" vertical="center" wrapText="1"/>
    </xf>
    <xf numFmtId="44" fontId="28" fillId="0" borderId="2" xfId="8" applyBorder="1" applyAlignment="1">
      <alignment horizontal="center"/>
    </xf>
    <xf numFmtId="0" fontId="28" fillId="0" borderId="2" xfId="4" applyBorder="1" applyAlignment="1">
      <alignment horizontal="center"/>
    </xf>
    <xf numFmtId="164" fontId="28" fillId="0" borderId="2" xfId="4" applyNumberFormat="1" applyBorder="1"/>
    <xf numFmtId="0" fontId="26" fillId="12" borderId="1" xfId="4" applyFont="1" applyFill="1" applyBorder="1" applyAlignment="1">
      <alignment horizontal="center" vertical="center" wrapText="1"/>
    </xf>
    <xf numFmtId="0" fontId="26" fillId="12" borderId="3" xfId="4" applyFont="1" applyFill="1" applyBorder="1" applyAlignment="1">
      <alignment horizontal="center" vertical="center" wrapText="1"/>
    </xf>
    <xf numFmtId="0" fontId="25" fillId="12" borderId="5" xfId="4" applyFont="1" applyFill="1" applyBorder="1" applyAlignment="1">
      <alignment horizontal="center" vertical="center" wrapText="1"/>
    </xf>
    <xf numFmtId="0" fontId="25" fillId="12" borderId="1" xfId="4" applyFont="1" applyFill="1" applyBorder="1" applyAlignment="1">
      <alignment horizontal="center" vertical="center" wrapText="1"/>
    </xf>
    <xf numFmtId="0" fontId="25" fillId="12" borderId="10" xfId="4" applyFont="1" applyFill="1" applyBorder="1" applyAlignment="1">
      <alignment horizontal="center" vertical="center" wrapText="1"/>
    </xf>
    <xf numFmtId="44" fontId="37" fillId="10" borderId="5" xfId="8" applyFont="1" applyFill="1" applyBorder="1" applyAlignment="1">
      <alignment vertical="center" wrapText="1"/>
    </xf>
    <xf numFmtId="4" fontId="37" fillId="10" borderId="1" xfId="0" applyNumberFormat="1" applyFont="1" applyFill="1" applyBorder="1" applyAlignment="1">
      <alignment horizontal="center" vertical="center" wrapText="1"/>
    </xf>
    <xf numFmtId="4" fontId="39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44" fontId="11" fillId="11" borderId="1" xfId="4" applyNumberFormat="1" applyFont="1" applyFill="1" applyBorder="1" applyAlignment="1">
      <alignment horizontal="center" vertical="center"/>
    </xf>
    <xf numFmtId="10" fontId="11" fillId="11" borderId="1" xfId="9" applyNumberFormat="1" applyFont="1" applyFill="1" applyBorder="1" applyAlignment="1">
      <alignment horizontal="center" vertical="center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42" fillId="0" borderId="8" xfId="0" applyFont="1" applyBorder="1" applyAlignment="1">
      <alignment vertical="center" wrapText="1"/>
    </xf>
    <xf numFmtId="0" fontId="42" fillId="0" borderId="0" xfId="0" applyFont="1" applyAlignment="1">
      <alignment horizontal="center" vertical="center" wrapText="1"/>
    </xf>
    <xf numFmtId="0" fontId="11" fillId="11" borderId="1" xfId="4" applyFont="1" applyFill="1" applyBorder="1" applyAlignment="1">
      <alignment vertical="center"/>
    </xf>
    <xf numFmtId="0" fontId="0" fillId="0" borderId="1" xfId="4" applyFont="1" applyBorder="1" applyAlignment="1">
      <alignment horizontal="center" vertical="center"/>
    </xf>
    <xf numFmtId="43" fontId="28" fillId="0" borderId="0" xfId="4" applyNumberFormat="1"/>
    <xf numFmtId="9" fontId="28" fillId="0" borderId="0" xfId="4" applyNumberFormat="1"/>
    <xf numFmtId="43" fontId="28" fillId="0" borderId="0" xfId="10"/>
    <xf numFmtId="9" fontId="2" fillId="4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7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167" fontId="2" fillId="4" borderId="11" xfId="0" applyNumberFormat="1" applyFont="1" applyFill="1" applyBorder="1" applyAlignment="1">
      <alignment horizontal="center" vertical="center" wrapText="1"/>
    </xf>
    <xf numFmtId="167" fontId="2" fillId="4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7" fillId="4" borderId="3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8" fillId="10" borderId="1" xfId="0" applyFont="1" applyFill="1" applyBorder="1" applyAlignment="1">
      <alignment horizontal="center" vertical="center" wrapText="1"/>
    </xf>
    <xf numFmtId="165" fontId="37" fillId="10" borderId="1" xfId="9" applyNumberFormat="1" applyFont="1" applyFill="1" applyBorder="1" applyAlignment="1">
      <alignment horizontal="center" vertical="center" wrapText="1"/>
    </xf>
    <xf numFmtId="0" fontId="37" fillId="10" borderId="6" xfId="0" applyFont="1" applyFill="1" applyBorder="1" applyAlignment="1">
      <alignment horizontal="center" vertical="center" wrapText="1"/>
    </xf>
    <xf numFmtId="0" fontId="37" fillId="10" borderId="8" xfId="0" applyFont="1" applyFill="1" applyBorder="1" applyAlignment="1">
      <alignment horizontal="center" vertical="center" wrapText="1"/>
    </xf>
    <xf numFmtId="0" fontId="37" fillId="10" borderId="12" xfId="0" applyFont="1" applyFill="1" applyBorder="1" applyAlignment="1">
      <alignment horizontal="center" vertical="center" wrapText="1"/>
    </xf>
    <xf numFmtId="0" fontId="37" fillId="10" borderId="4" xfId="0" applyFont="1" applyFill="1" applyBorder="1" applyAlignment="1">
      <alignment horizontal="center" vertical="center" wrapText="1"/>
    </xf>
    <xf numFmtId="0" fontId="37" fillId="10" borderId="9" xfId="0" applyFont="1" applyFill="1" applyBorder="1" applyAlignment="1">
      <alignment horizontal="center" vertical="center" wrapText="1"/>
    </xf>
    <xf numFmtId="0" fontId="37" fillId="10" borderId="1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0" fillId="0" borderId="5" xfId="0" applyFont="1" applyBorder="1" applyAlignment="1">
      <alignment horizontal="left" vertical="center" wrapText="1"/>
    </xf>
    <xf numFmtId="0" fontId="30" fillId="0" borderId="7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center" wrapText="1"/>
    </xf>
    <xf numFmtId="0" fontId="38" fillId="10" borderId="6" xfId="0" applyFont="1" applyFill="1" applyBorder="1" applyAlignment="1">
      <alignment horizontal="center" vertical="center" wrapText="1"/>
    </xf>
    <xf numFmtId="0" fontId="38" fillId="10" borderId="12" xfId="0" applyFont="1" applyFill="1" applyBorder="1" applyAlignment="1">
      <alignment horizontal="center" vertical="center" wrapText="1"/>
    </xf>
    <xf numFmtId="165" fontId="37" fillId="10" borderId="5" xfId="9" applyNumberFormat="1" applyFont="1" applyFill="1" applyBorder="1" applyAlignment="1">
      <alignment horizontal="center" vertical="center" wrapText="1"/>
    </xf>
    <xf numFmtId="165" fontId="37" fillId="10" borderId="10" xfId="9" applyNumberFormat="1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41" fillId="13" borderId="5" xfId="4" applyFont="1" applyFill="1" applyBorder="1" applyAlignment="1">
      <alignment horizontal="center"/>
    </xf>
    <xf numFmtId="0" fontId="41" fillId="13" borderId="7" xfId="4" applyFont="1" applyFill="1" applyBorder="1" applyAlignment="1">
      <alignment horizontal="center"/>
    </xf>
    <xf numFmtId="0" fontId="41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</cellXfs>
  <cellStyles count="12">
    <cellStyle name="Hiperlink 2" xfId="2"/>
    <cellStyle name="Hyperlink" xfId="1" builtinId="8"/>
    <cellStyle name="Moeda" xfId="8" builtinId="4"/>
    <cellStyle name="Moeda 2" xfId="3"/>
    <cellStyle name="Moeda 3" xfId="11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  <cellStyle name="Separador de milhares" xfId="10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2"/>
  <sheetViews>
    <sheetView showGridLines="0" tabSelected="1" view="pageBreakPreview" topLeftCell="A178" zoomScale="145" zoomScaleNormal="130" zoomScaleSheetLayoutView="145" zoomScalePageLayoutView="130" workbookViewId="0">
      <selection activeCell="I123" sqref="I123"/>
    </sheetView>
  </sheetViews>
  <sheetFormatPr defaultColWidth="9.28515625" defaultRowHeight="11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>
      <c r="A1" s="169" t="s">
        <v>0</v>
      </c>
      <c r="B1" s="169"/>
      <c r="C1" s="169"/>
      <c r="D1" s="169"/>
      <c r="E1" s="169"/>
      <c r="F1" s="169"/>
      <c r="G1" s="169"/>
      <c r="H1" s="169"/>
      <c r="I1" s="169"/>
      <c r="K1" s="4"/>
    </row>
    <row r="2" spans="1:11" ht="22.5" customHeight="1">
      <c r="A2" s="169" t="s">
        <v>1</v>
      </c>
      <c r="B2" s="169"/>
      <c r="C2" s="170" t="s">
        <v>223</v>
      </c>
      <c r="D2" s="170"/>
      <c r="E2" s="171" t="s">
        <v>2</v>
      </c>
      <c r="F2" s="171"/>
      <c r="G2" s="171"/>
      <c r="H2" s="171"/>
      <c r="I2" s="171"/>
    </row>
    <row r="3" spans="1:11" ht="11.25" customHeight="1">
      <c r="A3" s="169" t="s">
        <v>3</v>
      </c>
      <c r="B3" s="169"/>
      <c r="C3" s="5"/>
      <c r="D3" s="6"/>
      <c r="E3" s="7" t="s">
        <v>4</v>
      </c>
      <c r="F3" s="5"/>
      <c r="G3" s="6"/>
      <c r="H3" s="6"/>
      <c r="I3" s="6"/>
    </row>
    <row r="4" spans="1:11" ht="4.5" customHeight="1"/>
    <row r="5" spans="1:11" ht="18.75" customHeight="1">
      <c r="A5" s="137" t="s">
        <v>5</v>
      </c>
      <c r="B5" s="137"/>
      <c r="C5" s="137"/>
      <c r="D5" s="172" t="s">
        <v>228</v>
      </c>
      <c r="E5" s="172"/>
      <c r="F5" s="172"/>
      <c r="G5" s="156" t="str">
        <f>IF(D6="12x36","Regime de trabalho:","Quantidade de HORAS/MÊS")</f>
        <v>Quantidade de HORAS/MÊS</v>
      </c>
      <c r="H5" s="156"/>
      <c r="I5" s="173">
        <f>IF(D6="12x36",D6,5*D6)</f>
        <v>200</v>
      </c>
    </row>
    <row r="6" spans="1:11" ht="18.75" customHeight="1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56"/>
      <c r="H6" s="156"/>
      <c r="I6" s="173"/>
    </row>
    <row r="7" spans="1:11" ht="22.5" customHeight="1">
      <c r="A7" s="137" t="s">
        <v>6</v>
      </c>
      <c r="B7" s="137"/>
      <c r="C7" s="137"/>
      <c r="D7" s="112" t="s">
        <v>224</v>
      </c>
      <c r="E7" s="112"/>
      <c r="F7" s="112"/>
      <c r="G7" s="183" t="s">
        <v>7</v>
      </c>
      <c r="H7" s="183"/>
      <c r="I7" s="184">
        <v>0.4</v>
      </c>
    </row>
    <row r="8" spans="1:11" ht="22.5" customHeight="1">
      <c r="A8" s="137" t="s">
        <v>8</v>
      </c>
      <c r="B8" s="137"/>
      <c r="C8" s="137"/>
      <c r="D8" s="185" t="s">
        <v>16</v>
      </c>
      <c r="E8" s="186"/>
      <c r="F8" s="187"/>
      <c r="G8" s="183"/>
      <c r="H8" s="183"/>
      <c r="I8" s="184"/>
    </row>
    <row r="9" spans="1:11" ht="24.75" customHeight="1">
      <c r="A9" s="137" t="s">
        <v>9</v>
      </c>
      <c r="B9" s="137"/>
      <c r="C9" s="137"/>
      <c r="D9" s="137" t="s">
        <v>225</v>
      </c>
      <c r="E9" s="137"/>
      <c r="F9" s="137"/>
      <c r="G9" s="183" t="s">
        <v>10</v>
      </c>
      <c r="H9" s="183"/>
      <c r="I9" s="9" t="s">
        <v>220</v>
      </c>
    </row>
    <row r="10" spans="1:11" ht="32.25" customHeight="1">
      <c r="A10" s="191" t="s">
        <v>200</v>
      </c>
      <c r="B10" s="191"/>
      <c r="C10" s="191"/>
      <c r="D10" s="191"/>
      <c r="E10" s="191"/>
      <c r="F10" s="191"/>
      <c r="G10" s="8" t="s">
        <v>12</v>
      </c>
      <c r="H10" s="10">
        <v>220</v>
      </c>
      <c r="I10" s="11">
        <v>1653.58</v>
      </c>
    </row>
    <row r="11" spans="1:11" ht="11.25" customHeight="1">
      <c r="A11" s="126" t="s">
        <v>13</v>
      </c>
      <c r="B11" s="126"/>
      <c r="C11" s="126"/>
      <c r="D11" s="126"/>
      <c r="E11" s="126"/>
      <c r="F11" s="126"/>
      <c r="G11" s="10" t="str">
        <f>D9</f>
        <v>Porto Alegre</v>
      </c>
      <c r="H11" s="10" t="s">
        <v>14</v>
      </c>
      <c r="I11" s="13">
        <v>2.5000000000000001E-2</v>
      </c>
    </row>
    <row r="12" spans="1:11" ht="15" customHeight="1">
      <c r="A12" s="126" t="s">
        <v>15</v>
      </c>
      <c r="B12" s="126"/>
      <c r="C12" s="126"/>
      <c r="D12" s="126"/>
      <c r="E12" s="126"/>
      <c r="F12" s="126"/>
      <c r="G12" s="155" t="s">
        <v>16</v>
      </c>
      <c r="H12" s="10" t="s">
        <v>17</v>
      </c>
      <c r="I12" s="11">
        <v>5</v>
      </c>
    </row>
    <row r="13" spans="1:11">
      <c r="A13" s="126"/>
      <c r="B13" s="126"/>
      <c r="C13" s="126"/>
      <c r="D13" s="126"/>
      <c r="E13" s="126"/>
      <c r="F13" s="126"/>
      <c r="G13" s="155"/>
      <c r="H13" s="10" t="s">
        <v>18</v>
      </c>
      <c r="I13" s="14">
        <v>22</v>
      </c>
    </row>
    <row r="14" spans="1:11">
      <c r="A14" s="126"/>
      <c r="B14" s="126"/>
      <c r="C14" s="126"/>
      <c r="D14" s="126"/>
      <c r="E14" s="126"/>
      <c r="F14" s="126"/>
      <c r="G14" s="155"/>
      <c r="H14" s="10" t="s">
        <v>19</v>
      </c>
      <c r="I14" s="9">
        <v>0.06</v>
      </c>
    </row>
    <row r="15" spans="1:11" ht="11.25" customHeight="1">
      <c r="A15" s="126" t="s">
        <v>199</v>
      </c>
      <c r="B15" s="126"/>
      <c r="C15" s="126"/>
      <c r="D15" s="126"/>
      <c r="E15" s="126"/>
      <c r="F15" s="126"/>
      <c r="G15" s="155" t="s">
        <v>16</v>
      </c>
      <c r="H15" s="10" t="s">
        <v>17</v>
      </c>
      <c r="I15" s="11">
        <v>25.42</v>
      </c>
    </row>
    <row r="16" spans="1:11" ht="11.25" customHeight="1">
      <c r="A16" s="126"/>
      <c r="B16" s="126"/>
      <c r="C16" s="126"/>
      <c r="D16" s="126"/>
      <c r="E16" s="126"/>
      <c r="F16" s="126"/>
      <c r="G16" s="155"/>
      <c r="H16" s="10" t="s">
        <v>18</v>
      </c>
      <c r="I16" s="14">
        <v>22</v>
      </c>
    </row>
    <row r="17" spans="1:9">
      <c r="A17" s="126"/>
      <c r="B17" s="126"/>
      <c r="C17" s="126"/>
      <c r="D17" s="126"/>
      <c r="E17" s="126"/>
      <c r="F17" s="126"/>
      <c r="G17" s="155"/>
      <c r="H17" s="10" t="s">
        <v>19</v>
      </c>
      <c r="I17" s="9">
        <v>0.19</v>
      </c>
    </row>
    <row r="18" spans="1:9" ht="11.25" customHeight="1">
      <c r="A18" s="126" t="s">
        <v>21</v>
      </c>
      <c r="B18" s="126"/>
      <c r="C18" s="126"/>
      <c r="D18" s="126"/>
      <c r="E18" s="126"/>
      <c r="F18" s="126"/>
      <c r="G18" s="155" t="s">
        <v>16</v>
      </c>
      <c r="H18" s="10" t="s">
        <v>17</v>
      </c>
      <c r="I18" s="11">
        <v>0</v>
      </c>
    </row>
    <row r="19" spans="1:9">
      <c r="A19" s="126"/>
      <c r="B19" s="126"/>
      <c r="C19" s="126"/>
      <c r="D19" s="126"/>
      <c r="E19" s="126"/>
      <c r="F19" s="126"/>
      <c r="G19" s="155"/>
      <c r="H19" s="10" t="s">
        <v>18</v>
      </c>
      <c r="I19" s="14">
        <v>0</v>
      </c>
    </row>
    <row r="20" spans="1:9">
      <c r="A20" s="164"/>
      <c r="B20" s="164"/>
      <c r="C20" s="164"/>
      <c r="D20" s="164"/>
      <c r="E20" s="164"/>
      <c r="F20" s="164"/>
      <c r="G20" s="155"/>
      <c r="H20" s="10" t="s">
        <v>19</v>
      </c>
      <c r="I20" s="9">
        <v>0</v>
      </c>
    </row>
    <row r="21" spans="1:9" ht="14.25" customHeight="1">
      <c r="A21" s="164" t="s">
        <v>226</v>
      </c>
      <c r="B21" s="165"/>
      <c r="C21" s="165"/>
      <c r="D21" s="165"/>
      <c r="E21" s="165"/>
      <c r="F21" s="166"/>
      <c r="G21" s="188" t="s">
        <v>16</v>
      </c>
      <c r="H21" s="156" t="s">
        <v>22</v>
      </c>
      <c r="I21" s="159">
        <v>24.1</v>
      </c>
    </row>
    <row r="22" spans="1:9" ht="16.5" customHeight="1">
      <c r="A22" s="167"/>
      <c r="B22" s="162"/>
      <c r="C22" s="162"/>
      <c r="D22" s="162"/>
      <c r="E22" s="162"/>
      <c r="F22" s="168"/>
      <c r="G22" s="189"/>
      <c r="H22" s="157"/>
      <c r="I22" s="160"/>
    </row>
    <row r="23" spans="1:9" ht="11.25" customHeight="1">
      <c r="A23" s="167"/>
      <c r="B23" s="162"/>
      <c r="C23" s="162"/>
      <c r="D23" s="162"/>
      <c r="E23" s="162"/>
      <c r="F23" s="168"/>
      <c r="G23" s="189"/>
      <c r="H23" s="157"/>
      <c r="I23" s="160"/>
    </row>
    <row r="24" spans="1:9" ht="12.75" customHeight="1">
      <c r="A24" s="167"/>
      <c r="B24" s="162"/>
      <c r="C24" s="162"/>
      <c r="D24" s="162"/>
      <c r="E24" s="162"/>
      <c r="F24" s="168"/>
      <c r="G24" s="190"/>
      <c r="H24" s="158"/>
      <c r="I24" s="161"/>
    </row>
    <row r="25" spans="1:9" ht="22.5" customHeight="1">
      <c r="A25" s="143" t="s">
        <v>23</v>
      </c>
      <c r="B25" s="143"/>
      <c r="C25" s="143"/>
      <c r="D25" s="143"/>
      <c r="E25" s="143"/>
      <c r="F25" s="143"/>
      <c r="G25" s="15"/>
      <c r="H25" s="15" t="s">
        <v>24</v>
      </c>
      <c r="I25" s="18" t="s">
        <v>220</v>
      </c>
    </row>
    <row r="26" spans="1:9" ht="34.5" customHeight="1">
      <c r="A26" s="125" t="s">
        <v>25</v>
      </c>
      <c r="B26" s="125"/>
      <c r="C26" s="125"/>
      <c r="D26" s="125"/>
      <c r="E26" s="125"/>
      <c r="F26" s="125"/>
      <c r="G26" s="10"/>
      <c r="H26" s="10" t="s">
        <v>26</v>
      </c>
      <c r="I26" s="11">
        <v>1503.25</v>
      </c>
    </row>
    <row r="27" spans="1:9" ht="15" customHeight="1">
      <c r="A27" s="125" t="s">
        <v>27</v>
      </c>
      <c r="B27" s="125"/>
      <c r="C27" s="125"/>
      <c r="D27" s="125"/>
      <c r="E27" s="125"/>
      <c r="F27" s="125"/>
      <c r="G27" s="15"/>
      <c r="H27" s="19" t="s">
        <v>28</v>
      </c>
      <c r="I27" s="20">
        <v>0</v>
      </c>
    </row>
    <row r="28" spans="1:9" ht="15" customHeight="1">
      <c r="A28" s="125"/>
      <c r="B28" s="125"/>
      <c r="C28" s="125"/>
      <c r="D28" s="125"/>
      <c r="E28" s="125"/>
      <c r="F28" s="125"/>
      <c r="G28" s="15"/>
      <c r="H28" s="21" t="s">
        <v>29</v>
      </c>
      <c r="I28" s="110">
        <v>0</v>
      </c>
    </row>
    <row r="29" spans="1:9" ht="26.25" customHeight="1">
      <c r="A29" s="125" t="s">
        <v>30</v>
      </c>
      <c r="B29" s="125"/>
      <c r="C29" s="125"/>
      <c r="D29" s="125"/>
      <c r="E29" s="125"/>
      <c r="F29" s="125"/>
      <c r="G29" s="15"/>
      <c r="H29" s="10" t="s">
        <v>28</v>
      </c>
      <c r="I29" s="20" t="s">
        <v>220</v>
      </c>
    </row>
    <row r="30" spans="1:9" ht="35.25" customHeight="1">
      <c r="A30" s="125" t="s">
        <v>31</v>
      </c>
      <c r="B30" s="125"/>
      <c r="C30" s="125"/>
      <c r="D30" s="125"/>
      <c r="E30" s="125"/>
      <c r="F30" s="125"/>
      <c r="G30" s="10"/>
      <c r="H30" s="8" t="s">
        <v>24</v>
      </c>
      <c r="I30" s="9">
        <v>0.2</v>
      </c>
    </row>
    <row r="31" spans="1:9" ht="1.1499999999999999" customHeight="1">
      <c r="A31" s="102"/>
      <c r="B31" s="102"/>
      <c r="C31" s="102"/>
      <c r="D31" s="102"/>
      <c r="E31" s="102"/>
      <c r="F31" s="102"/>
      <c r="G31" s="102"/>
      <c r="H31" s="102"/>
      <c r="I31" s="103" t="s">
        <v>220</v>
      </c>
    </row>
    <row r="32" spans="1:9" ht="1.1499999999999999" customHeight="1">
      <c r="A32" s="162"/>
      <c r="B32" s="162"/>
      <c r="C32" s="162"/>
      <c r="D32" s="162"/>
      <c r="E32" s="162"/>
      <c r="F32" s="162"/>
      <c r="G32" s="162"/>
      <c r="H32" s="162"/>
      <c r="I32" s="162"/>
    </row>
    <row r="33" spans="1:10" ht="1.1499999999999999" customHeight="1">
      <c r="A33" s="162"/>
      <c r="B33" s="162"/>
      <c r="C33" s="162"/>
      <c r="D33" s="162"/>
      <c r="E33" s="162"/>
      <c r="F33" s="162"/>
      <c r="G33" s="162"/>
      <c r="H33" s="162"/>
      <c r="I33" s="162"/>
    </row>
    <row r="34" spans="1:10" ht="1.1499999999999999" customHeight="1">
      <c r="A34" s="162"/>
      <c r="B34" s="162"/>
      <c r="C34" s="162"/>
      <c r="D34" s="162"/>
      <c r="E34" s="162"/>
      <c r="F34" s="162"/>
      <c r="G34" s="162"/>
      <c r="H34" s="162"/>
      <c r="I34" s="162"/>
    </row>
    <row r="35" spans="1:10" ht="1.1499999999999999" customHeight="1">
      <c r="A35" s="162"/>
      <c r="B35" s="162"/>
      <c r="C35" s="162"/>
      <c r="D35" s="162"/>
      <c r="E35" s="162"/>
      <c r="F35" s="162"/>
      <c r="G35" s="162"/>
      <c r="H35" s="162"/>
      <c r="I35" s="162"/>
    </row>
    <row r="36" spans="1:10" ht="1.1499999999999999" customHeight="1">
      <c r="A36" s="163"/>
      <c r="B36" s="163"/>
      <c r="C36" s="163"/>
      <c r="D36" s="163"/>
      <c r="E36" s="163"/>
      <c r="F36" s="163"/>
      <c r="G36" s="163"/>
      <c r="H36" s="163"/>
      <c r="I36" s="163"/>
    </row>
    <row r="37" spans="1:10" ht="8.25" customHeight="1">
      <c r="A37" s="111" t="s">
        <v>32</v>
      </c>
      <c r="B37" s="111"/>
      <c r="C37" s="111"/>
      <c r="D37" s="111"/>
      <c r="E37" s="111"/>
      <c r="F37" s="111"/>
      <c r="G37" s="111"/>
      <c r="H37" s="111"/>
      <c r="I37" s="111"/>
    </row>
    <row r="38" spans="1:10" ht="33.75" customHeight="1">
      <c r="A38" s="22" t="s">
        <v>33</v>
      </c>
      <c r="B38" s="133" t="s">
        <v>34</v>
      </c>
      <c r="C38" s="133"/>
      <c r="D38" s="133"/>
      <c r="E38" s="133"/>
      <c r="F38" s="133"/>
      <c r="G38" s="133"/>
      <c r="H38" s="22" t="s">
        <v>35</v>
      </c>
      <c r="I38" s="22" t="s">
        <v>36</v>
      </c>
    </row>
    <row r="39" spans="1:10" ht="15" customHeight="1">
      <c r="A39" s="17">
        <v>1</v>
      </c>
      <c r="B39" s="112" t="s">
        <v>37</v>
      </c>
      <c r="C39" s="112"/>
      <c r="D39" s="112"/>
      <c r="E39" s="112"/>
      <c r="F39" s="112"/>
      <c r="G39" s="112"/>
      <c r="H39" s="23">
        <f t="shared" ref="H39:H46" si="0">I39/$I$47</f>
        <v>0.7142863313765383</v>
      </c>
      <c r="I39" s="24">
        <f>IF(D6="12x36",I10,I10/H10*I5)</f>
        <v>1503.2545454545455</v>
      </c>
    </row>
    <row r="40" spans="1:10" ht="15" customHeight="1">
      <c r="A40" s="17">
        <f t="shared" ref="A40:A46" si="1">A39+1</f>
        <v>2</v>
      </c>
      <c r="B40" s="112" t="s">
        <v>38</v>
      </c>
      <c r="C40" s="112"/>
      <c r="D40" s="112"/>
      <c r="E40" s="112"/>
      <c r="F40" s="112"/>
      <c r="G40" s="112"/>
      <c r="H40" s="23">
        <f t="shared" si="0"/>
        <v>0</v>
      </c>
      <c r="I40" s="24">
        <f>IF(I9=30%,I39*I9,0)</f>
        <v>0</v>
      </c>
    </row>
    <row r="41" spans="1:10" ht="15" customHeight="1">
      <c r="A41" s="17">
        <f t="shared" si="1"/>
        <v>3</v>
      </c>
      <c r="B41" s="112" t="s">
        <v>39</v>
      </c>
      <c r="C41" s="112"/>
      <c r="D41" s="112"/>
      <c r="E41" s="112"/>
      <c r="F41" s="112"/>
      <c r="G41" s="112"/>
      <c r="H41" s="23">
        <f t="shared" si="0"/>
        <v>0</v>
      </c>
      <c r="I41" s="24">
        <f>IF(I7=10%,I26*I7,0)</f>
        <v>0</v>
      </c>
    </row>
    <row r="42" spans="1:10" ht="15" customHeight="1">
      <c r="A42" s="17">
        <f t="shared" si="1"/>
        <v>4</v>
      </c>
      <c r="B42" s="112" t="s">
        <v>40</v>
      </c>
      <c r="C42" s="112"/>
      <c r="D42" s="112"/>
      <c r="E42" s="112"/>
      <c r="F42" s="112"/>
      <c r="G42" s="112"/>
      <c r="H42" s="23">
        <f t="shared" si="0"/>
        <v>0</v>
      </c>
      <c r="I42" s="24">
        <f>IF(I7=20%,I26*I7,0)</f>
        <v>0</v>
      </c>
    </row>
    <row r="43" spans="1:10" ht="15" customHeight="1">
      <c r="A43" s="17">
        <f t="shared" si="1"/>
        <v>5</v>
      </c>
      <c r="B43" s="112" t="s">
        <v>41</v>
      </c>
      <c r="C43" s="112"/>
      <c r="D43" s="112"/>
      <c r="E43" s="112"/>
      <c r="F43" s="112"/>
      <c r="G43" s="112"/>
      <c r="H43" s="23">
        <f t="shared" si="0"/>
        <v>0.2857136686234617</v>
      </c>
      <c r="I43" s="24">
        <f>IF(I7=40%,I26*I7,0)</f>
        <v>601.30000000000007</v>
      </c>
    </row>
    <row r="44" spans="1:10" ht="15" customHeight="1">
      <c r="A44" s="17">
        <f t="shared" si="1"/>
        <v>6</v>
      </c>
      <c r="B44" s="112" t="s">
        <v>187</v>
      </c>
      <c r="C44" s="112"/>
      <c r="D44" s="112"/>
      <c r="E44" s="112"/>
      <c r="F44" s="112"/>
      <c r="G44" s="112"/>
      <c r="H44" s="23">
        <f t="shared" si="0"/>
        <v>0</v>
      </c>
      <c r="I44" s="24">
        <f>IF(I25="Não aplicável",0,I39*I25)</f>
        <v>0</v>
      </c>
    </row>
    <row r="45" spans="1:10" ht="15" customHeight="1">
      <c r="A45" s="17">
        <f t="shared" si="1"/>
        <v>7</v>
      </c>
      <c r="B45" s="112" t="s">
        <v>42</v>
      </c>
      <c r="C45" s="112"/>
      <c r="D45" s="112"/>
      <c r="E45" s="112"/>
      <c r="F45" s="112"/>
      <c r="G45" s="112"/>
      <c r="H45" s="23">
        <f t="shared" si="0"/>
        <v>0</v>
      </c>
      <c r="I45" s="24">
        <f>IF(I27="Não aplicável",0,(I39+I40+I41+I42+I43+I44)/I5*I27*(1+I28))</f>
        <v>0</v>
      </c>
    </row>
    <row r="46" spans="1:10" ht="23.25" customHeight="1">
      <c r="A46" s="17">
        <f t="shared" si="1"/>
        <v>8</v>
      </c>
      <c r="B46" s="112" t="s">
        <v>43</v>
      </c>
      <c r="C46" s="112"/>
      <c r="D46" s="112"/>
      <c r="E46" s="112"/>
      <c r="F46" s="112"/>
      <c r="G46" s="112"/>
      <c r="H46" s="23">
        <f t="shared" si="0"/>
        <v>0</v>
      </c>
      <c r="I46" s="24">
        <f>IF(I27="Não aplicável",0,I27/I13*5*(I10/H10*(1+I28)))</f>
        <v>0</v>
      </c>
    </row>
    <row r="47" spans="1:10" s="28" customFormat="1" ht="15" customHeight="1">
      <c r="A47" s="129" t="s">
        <v>44</v>
      </c>
      <c r="B47" s="129"/>
      <c r="C47" s="129"/>
      <c r="D47" s="129"/>
      <c r="E47" s="129"/>
      <c r="F47" s="129"/>
      <c r="G47" s="129"/>
      <c r="H47" s="25">
        <f>SUM(H39:H46)</f>
        <v>1</v>
      </c>
      <c r="I47" s="26">
        <f>SUM(I39:I46)</f>
        <v>2104.5545454545454</v>
      </c>
      <c r="J47" s="27"/>
    </row>
    <row r="48" spans="1:10" s="28" customFormat="1" ht="1.1499999999999999" customHeight="1">
      <c r="A48" s="152"/>
      <c r="B48" s="152"/>
      <c r="C48" s="152"/>
      <c r="D48" s="152"/>
      <c r="E48" s="152"/>
      <c r="F48" s="152"/>
      <c r="G48" s="152"/>
      <c r="H48" s="152"/>
      <c r="I48" s="152"/>
      <c r="J48" s="27"/>
    </row>
    <row r="49" spans="1:10" s="28" customFormat="1" ht="1.1499999999999999" customHeight="1">
      <c r="A49" s="153"/>
      <c r="B49" s="153"/>
      <c r="C49" s="153"/>
      <c r="D49" s="153"/>
      <c r="E49" s="153"/>
      <c r="F49" s="153"/>
      <c r="G49" s="153"/>
      <c r="H49" s="153"/>
      <c r="I49" s="153"/>
      <c r="J49" s="27"/>
    </row>
    <row r="50" spans="1:10" s="28" customFormat="1" ht="1.1499999999999999" customHeight="1">
      <c r="A50" s="153"/>
      <c r="B50" s="153"/>
      <c r="C50" s="153"/>
      <c r="D50" s="153"/>
      <c r="E50" s="153"/>
      <c r="F50" s="153"/>
      <c r="G50" s="153"/>
      <c r="H50" s="153"/>
      <c r="I50" s="153"/>
      <c r="J50" s="27"/>
    </row>
    <row r="51" spans="1:10" s="28" customFormat="1" ht="1.1499999999999999" customHeight="1">
      <c r="A51" s="153"/>
      <c r="B51" s="153"/>
      <c r="C51" s="153"/>
      <c r="D51" s="153"/>
      <c r="E51" s="153"/>
      <c r="F51" s="153"/>
      <c r="G51" s="153"/>
      <c r="H51" s="153"/>
      <c r="I51" s="153"/>
      <c r="J51" s="27"/>
    </row>
    <row r="52" spans="1:10" s="28" customFormat="1" ht="1.1499999999999999" customHeight="1">
      <c r="A52" s="153"/>
      <c r="B52" s="153"/>
      <c r="C52" s="153"/>
      <c r="D52" s="153"/>
      <c r="E52" s="153"/>
      <c r="F52" s="153"/>
      <c r="G52" s="153"/>
      <c r="H52" s="153"/>
      <c r="I52" s="153"/>
      <c r="J52" s="27"/>
    </row>
    <row r="53" spans="1:10" s="28" customFormat="1" ht="1.1499999999999999" customHeight="1">
      <c r="A53" s="153"/>
      <c r="B53" s="153"/>
      <c r="C53" s="153"/>
      <c r="D53" s="153"/>
      <c r="E53" s="153"/>
      <c r="F53" s="153"/>
      <c r="G53" s="153"/>
      <c r="H53" s="153"/>
      <c r="I53" s="153"/>
      <c r="J53" s="27"/>
    </row>
    <row r="54" spans="1:10" s="28" customFormat="1" ht="1.1499999999999999" customHeight="1">
      <c r="A54" s="153"/>
      <c r="B54" s="153"/>
      <c r="C54" s="153"/>
      <c r="D54" s="153"/>
      <c r="E54" s="153"/>
      <c r="F54" s="153"/>
      <c r="G54" s="153"/>
      <c r="H54" s="153"/>
      <c r="I54" s="153"/>
      <c r="J54" s="27"/>
    </row>
    <row r="55" spans="1:10" s="28" customFormat="1" ht="1.1499999999999999" customHeight="1">
      <c r="A55" s="153"/>
      <c r="B55" s="153"/>
      <c r="C55" s="153"/>
      <c r="D55" s="153"/>
      <c r="E55" s="153"/>
      <c r="F55" s="153"/>
      <c r="G55" s="153"/>
      <c r="H55" s="153"/>
      <c r="I55" s="153"/>
      <c r="J55" s="27"/>
    </row>
    <row r="56" spans="1:10" s="28" customFormat="1" ht="1.1499999999999999" customHeight="1">
      <c r="A56" s="153"/>
      <c r="B56" s="153"/>
      <c r="C56" s="153"/>
      <c r="D56" s="153"/>
      <c r="E56" s="153"/>
      <c r="F56" s="153"/>
      <c r="G56" s="153"/>
      <c r="H56" s="153"/>
      <c r="I56" s="153"/>
      <c r="J56" s="27"/>
    </row>
    <row r="57" spans="1:10" ht="1.1499999999999999" customHeight="1">
      <c r="A57" s="154"/>
      <c r="B57" s="154"/>
      <c r="C57" s="154"/>
      <c r="D57" s="154"/>
      <c r="E57" s="154"/>
      <c r="F57" s="154"/>
      <c r="G57" s="154"/>
      <c r="H57" s="154"/>
      <c r="I57" s="154"/>
    </row>
    <row r="58" spans="1:10" ht="33.75" customHeight="1">
      <c r="A58" s="22" t="s">
        <v>45</v>
      </c>
      <c r="B58" s="133" t="s">
        <v>46</v>
      </c>
      <c r="C58" s="133"/>
      <c r="D58" s="133"/>
      <c r="E58" s="133"/>
      <c r="F58" s="133"/>
      <c r="G58" s="133"/>
      <c r="H58" s="22" t="s">
        <v>35</v>
      </c>
      <c r="I58" s="22" t="s">
        <v>36</v>
      </c>
    </row>
    <row r="59" spans="1:10" ht="15" customHeight="1">
      <c r="A59" s="17">
        <v>1</v>
      </c>
      <c r="B59" s="112" t="s">
        <v>47</v>
      </c>
      <c r="C59" s="112"/>
      <c r="D59" s="112"/>
      <c r="E59" s="112"/>
      <c r="F59" s="112"/>
      <c r="G59" s="112"/>
      <c r="H59" s="23">
        <v>0.2</v>
      </c>
      <c r="I59" s="24">
        <f t="shared" ref="I59:I66" si="2">$I$47*H59</f>
        <v>420.91090909090912</v>
      </c>
    </row>
    <row r="60" spans="1:10" ht="15" customHeight="1">
      <c r="A60" s="17">
        <v>2</v>
      </c>
      <c r="B60" s="112" t="s">
        <v>48</v>
      </c>
      <c r="C60" s="112"/>
      <c r="D60" s="112"/>
      <c r="E60" s="112"/>
      <c r="F60" s="112"/>
      <c r="G60" s="112"/>
      <c r="H60" s="23">
        <v>1.4999999999999999E-2</v>
      </c>
      <c r="I60" s="24">
        <f t="shared" si="2"/>
        <v>31.568318181818182</v>
      </c>
    </row>
    <row r="61" spans="1:10" ht="15" customHeight="1">
      <c r="A61" s="17">
        <v>3</v>
      </c>
      <c r="B61" s="112" t="s">
        <v>49</v>
      </c>
      <c r="C61" s="112"/>
      <c r="D61" s="112"/>
      <c r="E61" s="112"/>
      <c r="F61" s="112"/>
      <c r="G61" s="112"/>
      <c r="H61" s="23">
        <v>0.01</v>
      </c>
      <c r="I61" s="24">
        <f t="shared" si="2"/>
        <v>21.045545454545454</v>
      </c>
    </row>
    <row r="62" spans="1:10" ht="15" customHeight="1">
      <c r="A62" s="17">
        <v>4</v>
      </c>
      <c r="B62" s="112" t="s">
        <v>50</v>
      </c>
      <c r="C62" s="112"/>
      <c r="D62" s="112"/>
      <c r="E62" s="112"/>
      <c r="F62" s="112"/>
      <c r="G62" s="112"/>
      <c r="H62" s="23">
        <v>2E-3</v>
      </c>
      <c r="I62" s="24">
        <f t="shared" si="2"/>
        <v>4.2091090909090907</v>
      </c>
    </row>
    <row r="63" spans="1:10" ht="15" customHeight="1">
      <c r="A63" s="17">
        <v>5</v>
      </c>
      <c r="B63" s="112" t="s">
        <v>51</v>
      </c>
      <c r="C63" s="112"/>
      <c r="D63" s="112"/>
      <c r="E63" s="112"/>
      <c r="F63" s="112"/>
      <c r="G63" s="112"/>
      <c r="H63" s="23">
        <v>2.5000000000000001E-2</v>
      </c>
      <c r="I63" s="24">
        <f t="shared" si="2"/>
        <v>52.613863636363639</v>
      </c>
    </row>
    <row r="64" spans="1:10" ht="15" customHeight="1">
      <c r="A64" s="17">
        <v>6</v>
      </c>
      <c r="B64" s="112" t="s">
        <v>52</v>
      </c>
      <c r="C64" s="112"/>
      <c r="D64" s="112"/>
      <c r="E64" s="112"/>
      <c r="F64" s="112"/>
      <c r="G64" s="112"/>
      <c r="H64" s="23">
        <v>0.08</v>
      </c>
      <c r="I64" s="24">
        <f t="shared" si="2"/>
        <v>168.36436363636363</v>
      </c>
    </row>
    <row r="65" spans="1:10" ht="15" customHeight="1">
      <c r="A65" s="17">
        <v>7</v>
      </c>
      <c r="B65" s="112" t="s">
        <v>53</v>
      </c>
      <c r="C65" s="112"/>
      <c r="D65" s="112"/>
      <c r="E65" s="112"/>
      <c r="F65" s="112"/>
      <c r="G65" s="112"/>
      <c r="H65" s="23">
        <v>0.03</v>
      </c>
      <c r="I65" s="24">
        <f t="shared" si="2"/>
        <v>63.136636363636363</v>
      </c>
    </row>
    <row r="66" spans="1:10" ht="15" customHeight="1">
      <c r="A66" s="17">
        <v>8</v>
      </c>
      <c r="B66" s="112" t="s">
        <v>54</v>
      </c>
      <c r="C66" s="112"/>
      <c r="D66" s="112"/>
      <c r="E66" s="112"/>
      <c r="F66" s="112"/>
      <c r="G66" s="112"/>
      <c r="H66" s="23">
        <v>6.0000000000000001E-3</v>
      </c>
      <c r="I66" s="24">
        <f t="shared" si="2"/>
        <v>12.627327272727273</v>
      </c>
    </row>
    <row r="67" spans="1:10" s="28" customFormat="1" ht="15" customHeight="1">
      <c r="A67" s="129" t="s">
        <v>55</v>
      </c>
      <c r="B67" s="129"/>
      <c r="C67" s="129"/>
      <c r="D67" s="129"/>
      <c r="E67" s="129"/>
      <c r="F67" s="129"/>
      <c r="G67" s="129"/>
      <c r="H67" s="25">
        <f>SUM(H59:H66)</f>
        <v>0.3680000000000001</v>
      </c>
      <c r="I67" s="26">
        <f>SUM(I59:I66)</f>
        <v>774.47607272727271</v>
      </c>
      <c r="J67" s="27"/>
    </row>
    <row r="68" spans="1:10" ht="15" customHeight="1">
      <c r="A68" s="144" t="s">
        <v>56</v>
      </c>
      <c r="B68" s="144"/>
      <c r="C68" s="144"/>
      <c r="D68" s="144"/>
      <c r="E68" s="144"/>
      <c r="F68" s="144"/>
      <c r="G68" s="144"/>
      <c r="H68" s="144"/>
      <c r="I68" s="144"/>
    </row>
    <row r="69" spans="1:10" ht="30.75" customHeight="1">
      <c r="A69" s="151" t="s">
        <v>57</v>
      </c>
      <c r="B69" s="151"/>
      <c r="C69" s="151"/>
      <c r="D69" s="151"/>
      <c r="E69" s="151"/>
      <c r="F69" s="151"/>
      <c r="G69" s="151"/>
      <c r="H69" s="151"/>
      <c r="I69" s="151"/>
    </row>
    <row r="70" spans="1:10" ht="33.75" customHeight="1">
      <c r="A70" s="22" t="s">
        <v>58</v>
      </c>
      <c r="B70" s="133" t="s">
        <v>59</v>
      </c>
      <c r="C70" s="133"/>
      <c r="D70" s="133"/>
      <c r="E70" s="133"/>
      <c r="F70" s="133"/>
      <c r="G70" s="133"/>
      <c r="H70" s="22" t="s">
        <v>35</v>
      </c>
      <c r="I70" s="22" t="s">
        <v>36</v>
      </c>
    </row>
    <row r="71" spans="1:10" ht="15" customHeight="1">
      <c r="A71" s="17">
        <v>1</v>
      </c>
      <c r="B71" s="112" t="s">
        <v>60</v>
      </c>
      <c r="C71" s="112"/>
      <c r="D71" s="112"/>
      <c r="E71" s="112"/>
      <c r="F71" s="112"/>
      <c r="G71" s="112"/>
      <c r="H71" s="23">
        <v>0.119314</v>
      </c>
      <c r="I71" s="24">
        <f t="shared" ref="I71:I78" si="3">$I$47*H71</f>
        <v>251.10282103636365</v>
      </c>
    </row>
    <row r="72" spans="1:10" ht="15" customHeight="1">
      <c r="A72" s="17">
        <v>2</v>
      </c>
      <c r="B72" s="112" t="s">
        <v>61</v>
      </c>
      <c r="C72" s="112"/>
      <c r="D72" s="112"/>
      <c r="E72" s="112"/>
      <c r="F72" s="112"/>
      <c r="G72" s="112"/>
      <c r="H72" s="23">
        <v>2.0479000000000001E-2</v>
      </c>
      <c r="I72" s="24">
        <f t="shared" si="3"/>
        <v>43.099172536363639</v>
      </c>
    </row>
    <row r="73" spans="1:10" ht="15" customHeight="1">
      <c r="A73" s="17">
        <v>3</v>
      </c>
      <c r="B73" s="112" t="s">
        <v>62</v>
      </c>
      <c r="C73" s="112"/>
      <c r="D73" s="112"/>
      <c r="E73" s="112"/>
      <c r="F73" s="112"/>
      <c r="G73" s="112"/>
      <c r="H73" s="23">
        <v>1.2123E-2</v>
      </c>
      <c r="I73" s="24">
        <f t="shared" si="3"/>
        <v>25.513514754545454</v>
      </c>
    </row>
    <row r="74" spans="1:10" ht="15" customHeight="1">
      <c r="A74" s="17">
        <v>4</v>
      </c>
      <c r="B74" s="112" t="s">
        <v>63</v>
      </c>
      <c r="C74" s="112"/>
      <c r="D74" s="112"/>
      <c r="E74" s="112"/>
      <c r="F74" s="112"/>
      <c r="G74" s="112"/>
      <c r="H74" s="23">
        <v>1.1436E-2</v>
      </c>
      <c r="I74" s="24">
        <f t="shared" si="3"/>
        <v>24.067685781818181</v>
      </c>
    </row>
    <row r="75" spans="1:10" ht="15" customHeight="1">
      <c r="A75" s="17">
        <v>5</v>
      </c>
      <c r="B75" s="112" t="s">
        <v>64</v>
      </c>
      <c r="C75" s="112"/>
      <c r="D75" s="112"/>
      <c r="E75" s="112"/>
      <c r="F75" s="112"/>
      <c r="G75" s="112"/>
      <c r="H75" s="23">
        <v>1.74E-4</v>
      </c>
      <c r="I75" s="24">
        <f t="shared" si="3"/>
        <v>0.3661924909090909</v>
      </c>
    </row>
    <row r="76" spans="1:10" ht="15" customHeight="1">
      <c r="A76" s="17">
        <v>6</v>
      </c>
      <c r="B76" s="112" t="s">
        <v>65</v>
      </c>
      <c r="C76" s="112"/>
      <c r="D76" s="112"/>
      <c r="E76" s="112"/>
      <c r="F76" s="112"/>
      <c r="G76" s="112"/>
      <c r="H76" s="23">
        <v>4.4200000000000001E-4</v>
      </c>
      <c r="I76" s="24">
        <f t="shared" si="3"/>
        <v>0.93021310909090904</v>
      </c>
    </row>
    <row r="77" spans="1:10" ht="15" customHeight="1">
      <c r="A77" s="17">
        <v>7</v>
      </c>
      <c r="B77" s="112" t="s">
        <v>66</v>
      </c>
      <c r="C77" s="112"/>
      <c r="D77" s="112"/>
      <c r="E77" s="112"/>
      <c r="F77" s="112"/>
      <c r="G77" s="112"/>
      <c r="H77" s="23">
        <v>1.85E-4</v>
      </c>
      <c r="I77" s="24">
        <f t="shared" si="3"/>
        <v>0.3893425909090909</v>
      </c>
    </row>
    <row r="78" spans="1:10" ht="15" customHeight="1">
      <c r="A78" s="17">
        <v>8</v>
      </c>
      <c r="B78" s="112" t="s">
        <v>67</v>
      </c>
      <c r="C78" s="112"/>
      <c r="D78" s="112"/>
      <c r="E78" s="112"/>
      <c r="F78" s="112"/>
      <c r="G78" s="112"/>
      <c r="H78" s="23">
        <v>9.0789999999999996E-2</v>
      </c>
      <c r="I78" s="24">
        <f t="shared" si="3"/>
        <v>191.07250718181817</v>
      </c>
    </row>
    <row r="79" spans="1:10" s="28" customFormat="1" ht="15" customHeight="1">
      <c r="A79" s="129" t="s">
        <v>68</v>
      </c>
      <c r="B79" s="129"/>
      <c r="C79" s="129"/>
      <c r="D79" s="129"/>
      <c r="E79" s="129"/>
      <c r="F79" s="129"/>
      <c r="G79" s="129"/>
      <c r="H79" s="25">
        <f>SUM(H71:H78)</f>
        <v>0.25494299999999998</v>
      </c>
      <c r="I79" s="26">
        <f>SUM(I71:I78)</f>
        <v>536.54144948181818</v>
      </c>
      <c r="J79" s="27"/>
    </row>
    <row r="80" spans="1:10" ht="11.25" customHeight="1">
      <c r="A80" s="29" t="s">
        <v>69</v>
      </c>
      <c r="B80" s="130" t="s">
        <v>70</v>
      </c>
      <c r="C80" s="130"/>
      <c r="D80" s="130"/>
      <c r="E80" s="130"/>
      <c r="F80" s="130"/>
      <c r="G80" s="130"/>
      <c r="H80" s="130"/>
      <c r="I80" s="130"/>
    </row>
    <row r="81" spans="1:11" ht="15" customHeight="1">
      <c r="A81" s="29" t="s">
        <v>71</v>
      </c>
      <c r="B81" s="150" t="s">
        <v>72</v>
      </c>
      <c r="C81" s="150"/>
      <c r="D81" s="150"/>
      <c r="E81" s="150"/>
      <c r="F81" s="150"/>
      <c r="G81" s="150"/>
      <c r="H81" s="150"/>
      <c r="I81" s="150"/>
    </row>
    <row r="82" spans="1:11" ht="33.75" customHeight="1">
      <c r="A82" s="22" t="s">
        <v>73</v>
      </c>
      <c r="B82" s="133" t="s">
        <v>74</v>
      </c>
      <c r="C82" s="133"/>
      <c r="D82" s="133"/>
      <c r="E82" s="133"/>
      <c r="F82" s="133"/>
      <c r="G82" s="133"/>
      <c r="H82" s="22" t="s">
        <v>35</v>
      </c>
      <c r="I82" s="22" t="s">
        <v>36</v>
      </c>
    </row>
    <row r="83" spans="1:11" ht="15" customHeight="1">
      <c r="A83" s="17">
        <v>1</v>
      </c>
      <c r="B83" s="112" t="s">
        <v>75</v>
      </c>
      <c r="C83" s="112"/>
      <c r="D83" s="112"/>
      <c r="E83" s="112"/>
      <c r="F83" s="112"/>
      <c r="G83" s="112"/>
      <c r="H83" s="23">
        <v>4.8321000000000003E-2</v>
      </c>
      <c r="I83" s="24">
        <f>$I$47*H83</f>
        <v>101.69418019090909</v>
      </c>
    </row>
    <row r="84" spans="1:11" ht="15" customHeight="1">
      <c r="A84" s="17">
        <v>2</v>
      </c>
      <c r="B84" s="112" t="s">
        <v>76</v>
      </c>
      <c r="C84" s="112"/>
      <c r="D84" s="112"/>
      <c r="E84" s="112"/>
      <c r="F84" s="112"/>
      <c r="G84" s="112"/>
      <c r="H84" s="23">
        <v>3.5109999999999998E-3</v>
      </c>
      <c r="I84" s="24">
        <f>$I$47*H84</f>
        <v>7.3890910090909081</v>
      </c>
    </row>
    <row r="85" spans="1:11" ht="15" customHeight="1">
      <c r="A85" s="17">
        <v>3</v>
      </c>
      <c r="B85" s="112" t="s">
        <v>77</v>
      </c>
      <c r="C85" s="112"/>
      <c r="D85" s="112"/>
      <c r="E85" s="112"/>
      <c r="F85" s="112"/>
      <c r="G85" s="112"/>
      <c r="H85" s="23">
        <v>1.9328000000000001E-2</v>
      </c>
      <c r="I85" s="24">
        <f>$I$47*H85</f>
        <v>40.676830254545457</v>
      </c>
    </row>
    <row r="86" spans="1:11" s="28" customFormat="1" ht="15" customHeight="1">
      <c r="A86" s="129" t="s">
        <v>78</v>
      </c>
      <c r="B86" s="129"/>
      <c r="C86" s="129"/>
      <c r="D86" s="129"/>
      <c r="E86" s="129"/>
      <c r="F86" s="129"/>
      <c r="G86" s="129"/>
      <c r="H86" s="25">
        <f>SUM(H83:H85)</f>
        <v>7.1160000000000001E-2</v>
      </c>
      <c r="I86" s="26">
        <f>SUM(I83:I85)</f>
        <v>149.76010145454546</v>
      </c>
      <c r="J86" s="27"/>
    </row>
    <row r="87" spans="1:11" ht="4.5" customHeight="1"/>
    <row r="88" spans="1:11" ht="33.75" customHeight="1">
      <c r="A88" s="22" t="s">
        <v>79</v>
      </c>
      <c r="B88" s="133" t="s">
        <v>80</v>
      </c>
      <c r="C88" s="133"/>
      <c r="D88" s="133"/>
      <c r="E88" s="133"/>
      <c r="F88" s="133"/>
      <c r="G88" s="133"/>
      <c r="H88" s="22" t="s">
        <v>35</v>
      </c>
      <c r="I88" s="22" t="s">
        <v>36</v>
      </c>
    </row>
    <row r="89" spans="1:11" ht="15" customHeight="1">
      <c r="A89" s="17">
        <v>1</v>
      </c>
      <c r="B89" s="112" t="s">
        <v>81</v>
      </c>
      <c r="C89" s="112"/>
      <c r="D89" s="112"/>
      <c r="E89" s="112"/>
      <c r="F89" s="112"/>
      <c r="G89" s="112"/>
      <c r="H89" s="23">
        <f>(H67*H79)</f>
        <v>9.3819024000000015E-2</v>
      </c>
      <c r="I89" s="24">
        <f>$I$47*H89</f>
        <v>197.44725340930913</v>
      </c>
    </row>
    <row r="90" spans="1:11" s="28" customFormat="1" ht="15" customHeight="1">
      <c r="A90" s="129" t="s">
        <v>82</v>
      </c>
      <c r="B90" s="129"/>
      <c r="C90" s="129"/>
      <c r="D90" s="129"/>
      <c r="E90" s="129"/>
      <c r="F90" s="129"/>
      <c r="G90" s="129"/>
      <c r="H90" s="25">
        <f>SUM(H89:H89)</f>
        <v>9.3819024000000015E-2</v>
      </c>
      <c r="I90" s="26">
        <f>I89</f>
        <v>197.44725340930913</v>
      </c>
      <c r="J90" s="27"/>
      <c r="K90" s="30"/>
    </row>
    <row r="91" spans="1:11" ht="4.5" customHeight="1">
      <c r="J91" s="31"/>
    </row>
    <row r="92" spans="1:11" s="28" customFormat="1" ht="12" customHeight="1">
      <c r="A92" s="149" t="s">
        <v>207</v>
      </c>
      <c r="B92" s="149"/>
      <c r="C92" s="149"/>
      <c r="D92" s="149"/>
      <c r="E92" s="149"/>
      <c r="F92" s="149"/>
      <c r="G92" s="149"/>
      <c r="H92" s="32">
        <f>H67+H79+H86+H90</f>
        <v>0.787922024</v>
      </c>
      <c r="I92" s="33">
        <f>I67+I79+I86+I90</f>
        <v>1658.2248770729454</v>
      </c>
      <c r="J92" s="27"/>
    </row>
    <row r="93" spans="1:11" ht="4.5" customHeight="1"/>
    <row r="94" spans="1:11" ht="33.75" customHeight="1">
      <c r="A94" s="22" t="s">
        <v>83</v>
      </c>
      <c r="B94" s="133" t="s">
        <v>84</v>
      </c>
      <c r="C94" s="133"/>
      <c r="D94" s="133"/>
      <c r="E94" s="133"/>
      <c r="F94" s="133"/>
      <c r="G94" s="133"/>
      <c r="H94" s="22" t="s">
        <v>35</v>
      </c>
      <c r="I94" s="22" t="s">
        <v>36</v>
      </c>
    </row>
    <row r="95" spans="1:11" ht="15" customHeight="1">
      <c r="A95" s="17">
        <v>1</v>
      </c>
      <c r="B95" s="112" t="s">
        <v>20</v>
      </c>
      <c r="C95" s="112"/>
      <c r="D95" s="112"/>
      <c r="E95" s="112"/>
      <c r="F95" s="112"/>
      <c r="G95" s="112"/>
      <c r="H95" s="23">
        <f t="shared" ref="H95:H100" si="4">I95/$I$47</f>
        <v>0.21524003784000934</v>
      </c>
      <c r="I95" s="24">
        <f>I113</f>
        <v>452.98439999999999</v>
      </c>
    </row>
    <row r="96" spans="1:11" ht="15" customHeight="1">
      <c r="A96" s="17">
        <f>A95+1</f>
        <v>2</v>
      </c>
      <c r="B96" s="112" t="s">
        <v>21</v>
      </c>
      <c r="C96" s="112"/>
      <c r="D96" s="112"/>
      <c r="E96" s="112"/>
      <c r="F96" s="112"/>
      <c r="G96" s="112"/>
      <c r="H96" s="23">
        <f t="shared" si="4"/>
        <v>0</v>
      </c>
      <c r="I96" s="24">
        <f>I109</f>
        <v>0</v>
      </c>
    </row>
    <row r="97" spans="1:10" ht="15" customHeight="1">
      <c r="A97" s="17">
        <f t="shared" ref="A97:A100" si="5">A96+1</f>
        <v>3</v>
      </c>
      <c r="B97" s="146" t="s">
        <v>191</v>
      </c>
      <c r="C97" s="147"/>
      <c r="D97" s="147"/>
      <c r="E97" s="147"/>
      <c r="F97" s="147"/>
      <c r="G97" s="148"/>
      <c r="H97" s="23">
        <f t="shared" si="4"/>
        <v>0</v>
      </c>
      <c r="I97" s="24">
        <v>0</v>
      </c>
    </row>
    <row r="98" spans="1:10" ht="15" customHeight="1">
      <c r="A98" s="17">
        <f t="shared" si="5"/>
        <v>4</v>
      </c>
      <c r="B98" s="112" t="s">
        <v>85</v>
      </c>
      <c r="C98" s="112"/>
      <c r="D98" s="112"/>
      <c r="E98" s="112"/>
      <c r="F98" s="112"/>
      <c r="G98" s="112"/>
      <c r="H98" s="23">
        <f t="shared" si="4"/>
        <v>6.1678005710558495E-2</v>
      </c>
      <c r="I98" s="24">
        <f>I105</f>
        <v>129.80472727272729</v>
      </c>
    </row>
    <row r="99" spans="1:10" ht="15" customHeight="1">
      <c r="A99" s="17">
        <f t="shared" si="5"/>
        <v>5</v>
      </c>
      <c r="B99" s="112" t="s">
        <v>86</v>
      </c>
      <c r="C99" s="112"/>
      <c r="D99" s="112"/>
      <c r="E99" s="112"/>
      <c r="F99" s="112"/>
      <c r="G99" s="112"/>
      <c r="H99" s="23">
        <f t="shared" si="4"/>
        <v>0</v>
      </c>
      <c r="I99" s="24">
        <f>IF(I29="Não aplicável",0,((I10/H10)*1.5*I29))</f>
        <v>0</v>
      </c>
    </row>
    <row r="100" spans="1:10" ht="15" customHeight="1">
      <c r="A100" s="17">
        <f t="shared" si="5"/>
        <v>6</v>
      </c>
      <c r="B100" s="112" t="s">
        <v>87</v>
      </c>
      <c r="C100" s="112"/>
      <c r="D100" s="112"/>
      <c r="E100" s="112"/>
      <c r="F100" s="112"/>
      <c r="G100" s="112"/>
      <c r="H100" s="23">
        <f t="shared" si="4"/>
        <v>1.1451354421795155E-2</v>
      </c>
      <c r="I100" s="24">
        <f>IF(I21="Não aplicável",0,I21)</f>
        <v>24.1</v>
      </c>
    </row>
    <row r="101" spans="1:10" ht="15" customHeight="1">
      <c r="A101" s="129" t="s">
        <v>88</v>
      </c>
      <c r="B101" s="129"/>
      <c r="C101" s="129"/>
      <c r="D101" s="129"/>
      <c r="E101" s="129"/>
      <c r="F101" s="129"/>
      <c r="G101" s="129"/>
      <c r="H101" s="25">
        <f>SUM(H95:H100)</f>
        <v>0.288369397972363</v>
      </c>
      <c r="I101" s="26">
        <f>SUM(I95:I100)</f>
        <v>606.88912727272725</v>
      </c>
      <c r="J101" s="34"/>
    </row>
    <row r="102" spans="1:10" ht="18" customHeight="1">
      <c r="A102" s="29" t="s">
        <v>89</v>
      </c>
      <c r="B102" s="144" t="s">
        <v>90</v>
      </c>
      <c r="C102" s="144"/>
      <c r="D102" s="144"/>
      <c r="E102" s="144"/>
      <c r="F102" s="144"/>
      <c r="G102" s="144"/>
      <c r="H102" s="35"/>
      <c r="I102" s="36"/>
    </row>
    <row r="103" spans="1:10" ht="15" customHeight="1">
      <c r="A103" s="124" t="s">
        <v>91</v>
      </c>
      <c r="B103" s="124"/>
      <c r="C103" s="124"/>
      <c r="D103" s="124"/>
      <c r="E103" s="124"/>
      <c r="F103" s="124"/>
      <c r="G103" s="124"/>
      <c r="H103" s="124"/>
      <c r="I103" s="124"/>
    </row>
    <row r="104" spans="1:10" ht="24" customHeight="1">
      <c r="A104" s="125" t="s">
        <v>92</v>
      </c>
      <c r="B104" s="125"/>
      <c r="C104" s="17" t="s">
        <v>93</v>
      </c>
      <c r="D104" s="17" t="s">
        <v>94</v>
      </c>
      <c r="E104" s="17" t="s">
        <v>95</v>
      </c>
      <c r="F104" s="17" t="s">
        <v>96</v>
      </c>
      <c r="G104" s="17" t="s">
        <v>97</v>
      </c>
      <c r="H104" s="23" t="s">
        <v>98</v>
      </c>
      <c r="I104" s="24" t="s">
        <v>99</v>
      </c>
    </row>
    <row r="105" spans="1:10" ht="15" customHeight="1">
      <c r="A105" s="145">
        <f>IF(I12="Não aplicável",0,I12)</f>
        <v>5</v>
      </c>
      <c r="B105" s="145"/>
      <c r="C105" s="17">
        <f>IF(I13="Não aplicável",0,I13)</f>
        <v>22</v>
      </c>
      <c r="D105" s="17">
        <v>2</v>
      </c>
      <c r="E105" s="37">
        <f>A105*C105*D105</f>
        <v>220</v>
      </c>
      <c r="F105" s="37">
        <f>I39</f>
        <v>1503.2545454545455</v>
      </c>
      <c r="G105" s="38">
        <f>IF(I14="Não aplicável",0,I14)</f>
        <v>0.06</v>
      </c>
      <c r="H105" s="37">
        <f>F105*G105</f>
        <v>90.195272727272723</v>
      </c>
      <c r="I105" s="24">
        <f>IF((E105-H105)&gt;0,E105-H105,0)</f>
        <v>129.80472727272729</v>
      </c>
    </row>
    <row r="106" spans="1:10" ht="3.75" customHeight="1">
      <c r="A106" s="39"/>
      <c r="E106" s="34"/>
      <c r="F106" s="34"/>
      <c r="G106" s="40"/>
      <c r="H106" s="34"/>
      <c r="I106" s="41"/>
    </row>
    <row r="107" spans="1:10" ht="15" customHeight="1">
      <c r="A107" s="124" t="s">
        <v>100</v>
      </c>
      <c r="B107" s="124"/>
      <c r="C107" s="124"/>
      <c r="D107" s="124"/>
      <c r="E107" s="124"/>
      <c r="F107" s="124"/>
      <c r="G107" s="124"/>
      <c r="H107" s="124"/>
      <c r="I107" s="124"/>
    </row>
    <row r="108" spans="1:10" ht="23.25" customHeight="1">
      <c r="A108" s="125" t="s">
        <v>92</v>
      </c>
      <c r="B108" s="125"/>
      <c r="C108" s="17" t="s">
        <v>101</v>
      </c>
      <c r="D108" s="17" t="s">
        <v>94</v>
      </c>
      <c r="E108" s="17" t="s">
        <v>95</v>
      </c>
      <c r="F108" s="17" t="s">
        <v>96</v>
      </c>
      <c r="G108" s="17" t="s">
        <v>97</v>
      </c>
      <c r="H108" s="23" t="s">
        <v>98</v>
      </c>
      <c r="I108" s="24" t="s">
        <v>99</v>
      </c>
    </row>
    <row r="109" spans="1:10" ht="15" customHeight="1">
      <c r="A109" s="138">
        <f>IF(I18="Não aplicável",0,I18)</f>
        <v>0</v>
      </c>
      <c r="B109" s="138"/>
      <c r="C109" s="42">
        <f>IF(I19="Não aplicável",0,I19)</f>
        <v>0</v>
      </c>
      <c r="D109" s="17">
        <v>1</v>
      </c>
      <c r="E109" s="37">
        <f>A109*C109*D109</f>
        <v>0</v>
      </c>
      <c r="F109" s="37">
        <f>E109</f>
        <v>0</v>
      </c>
      <c r="G109" s="43">
        <f>IF(I20="Não aplicável",0,I20)</f>
        <v>0</v>
      </c>
      <c r="H109" s="37">
        <f>F109*G109</f>
        <v>0</v>
      </c>
      <c r="I109" s="24">
        <f>E109-H109</f>
        <v>0</v>
      </c>
    </row>
    <row r="110" spans="1:10" ht="4.5" customHeight="1">
      <c r="A110" s="44"/>
      <c r="B110" s="44"/>
      <c r="C110" s="44"/>
      <c r="D110" s="44"/>
      <c r="E110" s="27"/>
      <c r="F110" s="27"/>
      <c r="G110" s="45"/>
      <c r="H110" s="27"/>
      <c r="I110" s="46"/>
    </row>
    <row r="111" spans="1:10" ht="15" customHeight="1">
      <c r="A111" s="139" t="s">
        <v>188</v>
      </c>
      <c r="B111" s="140"/>
      <c r="C111" s="140"/>
      <c r="D111" s="140"/>
      <c r="E111" s="140"/>
      <c r="F111" s="141" t="str">
        <f>A15</f>
        <v xml:space="preserve">Auxílio Alimentação </v>
      </c>
      <c r="G111" s="141"/>
      <c r="H111" s="141"/>
      <c r="I111" s="142"/>
    </row>
    <row r="112" spans="1:10" ht="23.25" customHeight="1">
      <c r="A112" s="143" t="s">
        <v>92</v>
      </c>
      <c r="B112" s="143"/>
      <c r="C112" s="82" t="s">
        <v>101</v>
      </c>
      <c r="D112" s="82" t="s">
        <v>94</v>
      </c>
      <c r="E112" s="82" t="s">
        <v>95</v>
      </c>
      <c r="F112" s="82" t="s">
        <v>96</v>
      </c>
      <c r="G112" s="82" t="s">
        <v>97</v>
      </c>
      <c r="H112" s="79" t="str">
        <f>H104</f>
        <v>Valor desconto</v>
      </c>
      <c r="I112" s="80" t="s">
        <v>99</v>
      </c>
    </row>
    <row r="113" spans="1:12" ht="15" customHeight="1">
      <c r="A113" s="138">
        <f>IF(I15="Não aplicável",0,I15)</f>
        <v>25.42</v>
      </c>
      <c r="B113" s="138"/>
      <c r="C113" s="42">
        <f>IF(I16="Não aplicável",0,I16)</f>
        <v>22</v>
      </c>
      <c r="D113" s="17">
        <v>1</v>
      </c>
      <c r="E113" s="37">
        <f>A113*C113*D113</f>
        <v>559.24</v>
      </c>
      <c r="F113" s="37">
        <f>E113</f>
        <v>559.24</v>
      </c>
      <c r="G113" s="43">
        <f>IF(I17="Não aplicável",0,I17)</f>
        <v>0.19</v>
      </c>
      <c r="H113" s="37">
        <f>F113*G113</f>
        <v>106.2556</v>
      </c>
      <c r="I113" s="24">
        <f>E113-H113</f>
        <v>452.98439999999999</v>
      </c>
    </row>
    <row r="114" spans="1:12" ht="4.5" customHeight="1"/>
    <row r="115" spans="1:12" ht="12" customHeight="1">
      <c r="A115" s="113" t="s">
        <v>103</v>
      </c>
      <c r="B115" s="113"/>
      <c r="C115" s="113"/>
      <c r="D115" s="113"/>
      <c r="E115" s="113"/>
      <c r="F115" s="113"/>
      <c r="G115" s="113"/>
      <c r="H115" s="47">
        <f>H47+H92+H101</f>
        <v>2.0762914219723632</v>
      </c>
      <c r="I115" s="48">
        <f>I47+I92+I101</f>
        <v>4369.668549800218</v>
      </c>
      <c r="J115" s="34"/>
      <c r="L115" s="34"/>
    </row>
    <row r="116" spans="1:12" s="53" customFormat="1" ht="4.5" customHeight="1">
      <c r="A116" s="49"/>
      <c r="B116" s="49"/>
      <c r="C116" s="49"/>
      <c r="D116" s="49"/>
      <c r="E116" s="49"/>
      <c r="F116" s="49"/>
      <c r="G116" s="49"/>
      <c r="H116" s="50"/>
      <c r="I116" s="51"/>
      <c r="J116" s="52"/>
      <c r="L116" s="52"/>
    </row>
    <row r="117" spans="1:12" ht="11.25" customHeight="1">
      <c r="A117" s="111" t="s">
        <v>104</v>
      </c>
      <c r="B117" s="111"/>
      <c r="C117" s="111"/>
      <c r="D117" s="111"/>
      <c r="E117" s="111"/>
      <c r="F117" s="111"/>
      <c r="G117" s="111"/>
      <c r="H117" s="111"/>
      <c r="I117" s="111"/>
    </row>
    <row r="118" spans="1:12" ht="33.75" customHeight="1">
      <c r="A118" s="22" t="s">
        <v>33</v>
      </c>
      <c r="B118" s="133" t="s">
        <v>105</v>
      </c>
      <c r="C118" s="133"/>
      <c r="D118" s="133"/>
      <c r="E118" s="133"/>
      <c r="F118" s="133"/>
      <c r="G118" s="133"/>
      <c r="H118" s="22" t="s">
        <v>35</v>
      </c>
      <c r="I118" s="22" t="s">
        <v>36</v>
      </c>
    </row>
    <row r="119" spans="1:12" ht="15" customHeight="1">
      <c r="A119" s="17">
        <v>1</v>
      </c>
      <c r="B119" s="112" t="s">
        <v>106</v>
      </c>
      <c r="C119" s="112"/>
      <c r="D119" s="112"/>
      <c r="E119" s="112"/>
      <c r="F119" s="112"/>
      <c r="G119" s="112"/>
      <c r="H119" s="23">
        <f t="shared" ref="H119:H124" si="6">I119/$I$130</f>
        <v>0</v>
      </c>
      <c r="I119" s="24">
        <v>0</v>
      </c>
    </row>
    <row r="120" spans="1:12" ht="15" customHeight="1">
      <c r="A120" s="17">
        <v>2</v>
      </c>
      <c r="B120" s="137" t="s">
        <v>107</v>
      </c>
      <c r="C120" s="137"/>
      <c r="D120" s="137"/>
      <c r="E120" s="137"/>
      <c r="F120" s="137"/>
      <c r="G120" s="137"/>
      <c r="H120" s="23">
        <f t="shared" si="6"/>
        <v>0</v>
      </c>
      <c r="I120" s="24">
        <f>IF(F128=10%,G128,0)</f>
        <v>0</v>
      </c>
    </row>
    <row r="121" spans="1:12" ht="15" customHeight="1">
      <c r="A121" s="17">
        <v>3</v>
      </c>
      <c r="B121" s="112" t="s">
        <v>108</v>
      </c>
      <c r="C121" s="112"/>
      <c r="D121" s="112"/>
      <c r="E121" s="112"/>
      <c r="F121" s="112"/>
      <c r="G121" s="112"/>
      <c r="H121" s="23">
        <f t="shared" si="6"/>
        <v>0</v>
      </c>
      <c r="I121" s="24">
        <v>0</v>
      </c>
    </row>
    <row r="122" spans="1:12" ht="15" customHeight="1">
      <c r="A122" s="17">
        <v>4</v>
      </c>
      <c r="B122" s="137" t="s">
        <v>109</v>
      </c>
      <c r="C122" s="137"/>
      <c r="D122" s="137"/>
      <c r="E122" s="137"/>
      <c r="F122" s="137"/>
      <c r="G122" s="137"/>
      <c r="H122" s="23">
        <f t="shared" si="6"/>
        <v>0</v>
      </c>
      <c r="I122" s="24">
        <v>0</v>
      </c>
    </row>
    <row r="123" spans="1:12" ht="15" customHeight="1">
      <c r="A123" s="17">
        <v>5</v>
      </c>
      <c r="B123" s="112" t="s">
        <v>110</v>
      </c>
      <c r="C123" s="112"/>
      <c r="D123" s="112"/>
      <c r="E123" s="112"/>
      <c r="F123" s="112"/>
      <c r="G123" s="112"/>
      <c r="H123" s="23">
        <f t="shared" si="6"/>
        <v>0</v>
      </c>
      <c r="I123" s="24">
        <v>0</v>
      </c>
    </row>
    <row r="124" spans="1:12" ht="15" customHeight="1">
      <c r="A124" s="17">
        <v>6</v>
      </c>
      <c r="B124" s="112" t="s">
        <v>111</v>
      </c>
      <c r="C124" s="112"/>
      <c r="D124" s="112"/>
      <c r="E124" s="112"/>
      <c r="F124" s="112"/>
      <c r="G124" s="112"/>
      <c r="H124" s="23">
        <f t="shared" si="6"/>
        <v>0</v>
      </c>
      <c r="I124" s="24">
        <v>0</v>
      </c>
    </row>
    <row r="125" spans="1:12" ht="15" customHeight="1">
      <c r="A125" s="129" t="s">
        <v>112</v>
      </c>
      <c r="B125" s="129"/>
      <c r="C125" s="129"/>
      <c r="D125" s="129"/>
      <c r="E125" s="129"/>
      <c r="F125" s="129"/>
      <c r="G125" s="129"/>
      <c r="H125" s="25">
        <f>H119+H120+H121+H122+H123+H124</f>
        <v>0</v>
      </c>
      <c r="I125" s="54">
        <f>SUM(I119:I124)</f>
        <v>0</v>
      </c>
      <c r="J125" s="34"/>
    </row>
    <row r="126" spans="1:12" ht="36" customHeight="1">
      <c r="B126" s="130" t="s">
        <v>206</v>
      </c>
      <c r="C126" s="130"/>
      <c r="D126" s="130"/>
      <c r="E126" s="130"/>
      <c r="F126" s="130"/>
      <c r="G126" s="130"/>
      <c r="H126" s="130"/>
      <c r="I126" s="130"/>
    </row>
    <row r="127" spans="1:12" ht="5.25" customHeight="1"/>
    <row r="128" spans="1:12" ht="48.75" customHeight="1">
      <c r="A128" s="135" t="s">
        <v>114</v>
      </c>
      <c r="B128" s="135"/>
      <c r="C128" s="135"/>
      <c r="D128" s="135"/>
      <c r="E128" s="135"/>
      <c r="F128" s="55">
        <f>I30</f>
        <v>0.2</v>
      </c>
      <c r="G128" s="56">
        <f>I130*F128</f>
        <v>847.97276450549816</v>
      </c>
      <c r="H128" s="57" t="s">
        <v>115</v>
      </c>
      <c r="I128" s="58">
        <f>I98</f>
        <v>129.80472727272729</v>
      </c>
    </row>
    <row r="129" spans="1:12" s="61" customFormat="1" ht="16.5" customHeight="1">
      <c r="A129" s="131" t="s">
        <v>116</v>
      </c>
      <c r="B129" s="131"/>
      <c r="C129" s="57" t="s">
        <v>117</v>
      </c>
      <c r="D129" s="57" t="s">
        <v>118</v>
      </c>
      <c r="E129" s="57" t="s">
        <v>119</v>
      </c>
      <c r="F129" s="57" t="s">
        <v>120</v>
      </c>
      <c r="G129" s="57" t="s">
        <v>121</v>
      </c>
      <c r="H129" s="57" t="s">
        <v>122</v>
      </c>
      <c r="I129" s="59" t="s">
        <v>123</v>
      </c>
      <c r="J129" s="60"/>
    </row>
    <row r="130" spans="1:12" ht="16.5" customHeight="1">
      <c r="A130" s="132">
        <f>I47</f>
        <v>2104.5545454545454</v>
      </c>
      <c r="B130" s="132"/>
      <c r="C130" s="62">
        <f>I67</f>
        <v>774.47607272727271</v>
      </c>
      <c r="D130" s="62">
        <f>I79</f>
        <v>536.54144948181818</v>
      </c>
      <c r="E130" s="62">
        <f>I86</f>
        <v>149.76010145454546</v>
      </c>
      <c r="F130" s="62">
        <f>I90</f>
        <v>197.44725340930913</v>
      </c>
      <c r="G130" s="62">
        <f>I101</f>
        <v>606.88912727272725</v>
      </c>
      <c r="H130" s="62">
        <f>A130+C130+D130+E130+F130+G130</f>
        <v>4369.668549800218</v>
      </c>
      <c r="I130" s="62">
        <f>H130-I128</f>
        <v>4239.8638225274908</v>
      </c>
      <c r="J130" s="34"/>
    </row>
    <row r="131" spans="1:12" ht="4.5" customHeight="1">
      <c r="A131" s="29"/>
      <c r="B131" s="136"/>
      <c r="C131" s="136"/>
      <c r="D131" s="136"/>
      <c r="E131" s="136"/>
      <c r="F131" s="136"/>
      <c r="G131" s="136"/>
      <c r="H131" s="136"/>
      <c r="I131" s="136"/>
    </row>
    <row r="132" spans="1:12" ht="33.75" customHeight="1">
      <c r="A132" s="22" t="s">
        <v>45</v>
      </c>
      <c r="B132" s="133" t="s">
        <v>124</v>
      </c>
      <c r="C132" s="133"/>
      <c r="D132" s="133"/>
      <c r="E132" s="133"/>
      <c r="F132" s="133"/>
      <c r="G132" s="133"/>
      <c r="H132" s="22" t="s">
        <v>35</v>
      </c>
      <c r="I132" s="22" t="s">
        <v>36</v>
      </c>
    </row>
    <row r="133" spans="1:12" ht="15" customHeight="1">
      <c r="A133" s="17">
        <v>1</v>
      </c>
      <c r="B133" s="112" t="s">
        <v>125</v>
      </c>
      <c r="C133" s="112"/>
      <c r="D133" s="112"/>
      <c r="E133" s="112"/>
      <c r="F133" s="112"/>
      <c r="G133" s="112"/>
      <c r="H133" s="23">
        <f>I133/$I$143</f>
        <v>0</v>
      </c>
      <c r="I133" s="24"/>
    </row>
    <row r="134" spans="1:12" ht="15" customHeight="1">
      <c r="A134" s="17">
        <v>2</v>
      </c>
      <c r="B134" s="112" t="s">
        <v>126</v>
      </c>
      <c r="C134" s="112"/>
      <c r="D134" s="112"/>
      <c r="E134" s="112"/>
      <c r="F134" s="112"/>
      <c r="G134" s="112"/>
      <c r="H134" s="23">
        <f>I134/$I$143</f>
        <v>0</v>
      </c>
      <c r="I134" s="24"/>
    </row>
    <row r="135" spans="1:12" ht="35.65" customHeight="1">
      <c r="A135" s="129" t="s">
        <v>193</v>
      </c>
      <c r="B135" s="129"/>
      <c r="C135" s="129"/>
      <c r="D135" s="129"/>
      <c r="E135" s="129"/>
      <c r="F135" s="129"/>
      <c r="G135" s="129"/>
      <c r="H135" s="25">
        <f>H133+H134</f>
        <v>0</v>
      </c>
      <c r="I135" s="26">
        <f>SUM(I133:I134)</f>
        <v>0</v>
      </c>
    </row>
    <row r="136" spans="1:12" ht="4.5" customHeight="1"/>
    <row r="137" spans="1:12" ht="33.75" customHeight="1">
      <c r="A137" s="22" t="s">
        <v>58</v>
      </c>
      <c r="B137" s="133" t="s">
        <v>127</v>
      </c>
      <c r="C137" s="133"/>
      <c r="D137" s="133"/>
      <c r="E137" s="133"/>
      <c r="F137" s="133"/>
      <c r="G137" s="133"/>
      <c r="H137" s="22" t="s">
        <v>35</v>
      </c>
      <c r="I137" s="22" t="s">
        <v>36</v>
      </c>
    </row>
    <row r="138" spans="1:12" ht="15" customHeight="1">
      <c r="A138" s="17">
        <v>1</v>
      </c>
      <c r="B138" s="112" t="s">
        <v>127</v>
      </c>
      <c r="C138" s="112"/>
      <c r="D138" s="112"/>
      <c r="E138" s="112"/>
      <c r="F138" s="112"/>
      <c r="G138" s="112"/>
      <c r="H138" s="23">
        <f>I138/I143</f>
        <v>0</v>
      </c>
      <c r="I138" s="24"/>
    </row>
    <row r="139" spans="1:12" ht="36.6" customHeight="1">
      <c r="A139" s="129" t="s">
        <v>192</v>
      </c>
      <c r="B139" s="129"/>
      <c r="C139" s="129"/>
      <c r="D139" s="129"/>
      <c r="E139" s="129"/>
      <c r="F139" s="129"/>
      <c r="G139" s="129"/>
      <c r="H139" s="25">
        <f>H138</f>
        <v>0</v>
      </c>
      <c r="I139" s="26">
        <f>I138</f>
        <v>0</v>
      </c>
      <c r="J139" s="34"/>
      <c r="K139" s="34"/>
      <c r="L139" s="2"/>
    </row>
    <row r="140" spans="1:12" ht="4.5" customHeight="1">
      <c r="A140" s="28"/>
      <c r="B140" s="28"/>
      <c r="C140" s="28"/>
      <c r="D140" s="28"/>
      <c r="E140" s="28"/>
      <c r="F140" s="28"/>
      <c r="G140" s="28"/>
      <c r="H140" s="35"/>
      <c r="I140" s="36"/>
    </row>
    <row r="141" spans="1:12" ht="39" customHeight="1">
      <c r="A141" s="134" t="s">
        <v>128</v>
      </c>
      <c r="B141" s="134"/>
      <c r="C141" s="134"/>
      <c r="D141" s="134"/>
      <c r="E141" s="134"/>
      <c r="F141" s="55">
        <v>0.18</v>
      </c>
      <c r="G141" s="56">
        <f>I143*F141</f>
        <v>763.17548805494835</v>
      </c>
      <c r="H141" s="57" t="s">
        <v>115</v>
      </c>
      <c r="I141" s="58">
        <f>I98</f>
        <v>129.80472727272729</v>
      </c>
      <c r="L141" s="2"/>
    </row>
    <row r="142" spans="1:12" s="61" customFormat="1" ht="16.5" customHeight="1">
      <c r="A142" s="131" t="s">
        <v>116</v>
      </c>
      <c r="B142" s="131"/>
      <c r="C142" s="57" t="s">
        <v>117</v>
      </c>
      <c r="D142" s="57" t="s">
        <v>118</v>
      </c>
      <c r="E142" s="57" t="s">
        <v>119</v>
      </c>
      <c r="F142" s="57" t="s">
        <v>120</v>
      </c>
      <c r="G142" s="57" t="s">
        <v>121</v>
      </c>
      <c r="H142" s="57" t="s">
        <v>122</v>
      </c>
      <c r="I142" s="59" t="s">
        <v>123</v>
      </c>
      <c r="J142" s="60"/>
      <c r="L142" s="60"/>
    </row>
    <row r="143" spans="1:12" ht="16.5" customHeight="1">
      <c r="A143" s="132">
        <f>I47</f>
        <v>2104.5545454545454</v>
      </c>
      <c r="B143" s="132"/>
      <c r="C143" s="62">
        <f>I67</f>
        <v>774.47607272727271</v>
      </c>
      <c r="D143" s="62">
        <f>I79</f>
        <v>536.54144948181818</v>
      </c>
      <c r="E143" s="62">
        <f>I86</f>
        <v>149.76010145454546</v>
      </c>
      <c r="F143" s="62">
        <f>I90</f>
        <v>197.44725340930913</v>
      </c>
      <c r="G143" s="62">
        <f>I101</f>
        <v>606.88912727272725</v>
      </c>
      <c r="H143" s="62">
        <f>A143+C143+D143+E143+F143+G143</f>
        <v>4369.668549800218</v>
      </c>
      <c r="I143" s="62">
        <f>H143-I141</f>
        <v>4239.8638225274908</v>
      </c>
      <c r="J143" s="34"/>
      <c r="L143" s="2"/>
    </row>
    <row r="144" spans="1:12" ht="4.5" customHeight="1"/>
    <row r="145" spans="1:10" ht="12" customHeight="1">
      <c r="A145" s="113" t="s">
        <v>129</v>
      </c>
      <c r="B145" s="113"/>
      <c r="C145" s="113"/>
      <c r="D145" s="113"/>
      <c r="E145" s="113"/>
      <c r="F145" s="113"/>
      <c r="G145" s="113"/>
      <c r="H145" s="47">
        <f>H125+H135+H139</f>
        <v>0</v>
      </c>
      <c r="I145" s="48">
        <f>I125+I135+I139</f>
        <v>0</v>
      </c>
    </row>
    <row r="146" spans="1:10" ht="4.5" customHeight="1"/>
    <row r="147" spans="1:10" ht="11.25" customHeight="1">
      <c r="A147" s="111" t="s">
        <v>130</v>
      </c>
      <c r="B147" s="111"/>
      <c r="C147" s="111"/>
      <c r="D147" s="111"/>
      <c r="E147" s="111"/>
      <c r="F147" s="111"/>
      <c r="G147" s="111"/>
      <c r="H147" s="111"/>
      <c r="I147" s="111"/>
    </row>
    <row r="148" spans="1:10" ht="33.75" customHeight="1">
      <c r="A148" s="22" t="s">
        <v>33</v>
      </c>
      <c r="B148" s="133" t="s">
        <v>131</v>
      </c>
      <c r="C148" s="133"/>
      <c r="D148" s="133"/>
      <c r="E148" s="133"/>
      <c r="F148" s="133"/>
      <c r="G148" s="133"/>
      <c r="H148" s="22" t="s">
        <v>35</v>
      </c>
      <c r="I148" s="22" t="s">
        <v>36</v>
      </c>
    </row>
    <row r="149" spans="1:10" ht="15" customHeight="1">
      <c r="A149" s="17">
        <v>1</v>
      </c>
      <c r="B149" s="112" t="s">
        <v>132</v>
      </c>
      <c r="C149" s="112"/>
      <c r="D149" s="112"/>
      <c r="E149" s="112"/>
      <c r="F149" s="112"/>
      <c r="G149" s="112"/>
      <c r="H149" s="23">
        <f>I149/$I$115</f>
        <v>1.8696883852691217E-2</v>
      </c>
      <c r="I149" s="24">
        <f>($D$159/$E$160)*G159</f>
        <v>81.699185350372346</v>
      </c>
    </row>
    <row r="150" spans="1:10" ht="15" customHeight="1">
      <c r="A150" s="17">
        <v>2</v>
      </c>
      <c r="B150" s="112" t="s">
        <v>133</v>
      </c>
      <c r="C150" s="112"/>
      <c r="D150" s="112"/>
      <c r="E150" s="112"/>
      <c r="F150" s="112"/>
      <c r="G150" s="112"/>
      <c r="H150" s="23">
        <f>I150/$I$115</f>
        <v>8.6118980169971673E-2</v>
      </c>
      <c r="I150" s="24">
        <f>($D$159/$E$160)*G160</f>
        <v>376.31139918959383</v>
      </c>
    </row>
    <row r="151" spans="1:10" ht="15" customHeight="1">
      <c r="A151" s="17">
        <v>3</v>
      </c>
      <c r="B151" s="112" t="s">
        <v>13</v>
      </c>
      <c r="C151" s="112"/>
      <c r="D151" s="112"/>
      <c r="E151" s="112"/>
      <c r="F151" s="112"/>
      <c r="G151" s="112"/>
      <c r="H151" s="23">
        <f>I151/$I$115</f>
        <v>2.8328611898016998E-2</v>
      </c>
      <c r="I151" s="24">
        <f>($D$159/$E$160)*G161</f>
        <v>123.78664447026114</v>
      </c>
    </row>
    <row r="152" spans="1:10" ht="15" customHeight="1">
      <c r="A152" s="17">
        <v>4</v>
      </c>
      <c r="B152" s="112" t="s">
        <v>134</v>
      </c>
      <c r="C152" s="112"/>
      <c r="D152" s="112"/>
      <c r="E152" s="112"/>
      <c r="F152" s="112"/>
      <c r="G152" s="112"/>
      <c r="H152" s="23">
        <f>I152/$I$115</f>
        <v>0</v>
      </c>
      <c r="I152" s="24">
        <f>($D$159/$E$160)*G162</f>
        <v>0</v>
      </c>
    </row>
    <row r="153" spans="1:10" ht="15" customHeight="1">
      <c r="A153" s="17">
        <v>5</v>
      </c>
      <c r="B153" s="112" t="s">
        <v>135</v>
      </c>
      <c r="C153" s="112"/>
      <c r="D153" s="112"/>
      <c r="E153" s="112"/>
      <c r="F153" s="112"/>
      <c r="G153" s="112"/>
      <c r="H153" s="23">
        <f>I153/$I$115</f>
        <v>0</v>
      </c>
      <c r="I153" s="24">
        <f>($D$159/$E$160)*G163</f>
        <v>0</v>
      </c>
    </row>
    <row r="154" spans="1:10" ht="15" customHeight="1">
      <c r="A154" s="129" t="s">
        <v>136</v>
      </c>
      <c r="B154" s="129"/>
      <c r="C154" s="129"/>
      <c r="D154" s="129"/>
      <c r="E154" s="129"/>
      <c r="F154" s="129"/>
      <c r="G154" s="129"/>
      <c r="H154" s="25">
        <f>H149+H150+H151+H152+H153</f>
        <v>0.13314447592067991</v>
      </c>
      <c r="I154" s="26">
        <f>SUM(I149:I153)</f>
        <v>581.79722901022728</v>
      </c>
    </row>
    <row r="155" spans="1:10" ht="11.25" customHeight="1">
      <c r="A155" s="29" t="s">
        <v>137</v>
      </c>
      <c r="B155" s="130" t="s">
        <v>138</v>
      </c>
      <c r="C155" s="130"/>
      <c r="D155" s="130"/>
      <c r="E155" s="130"/>
      <c r="F155" s="130"/>
      <c r="G155" s="130"/>
      <c r="H155" s="130"/>
      <c r="I155" s="130"/>
    </row>
    <row r="156" spans="1:10" ht="18.75" customHeight="1">
      <c r="A156" s="29" t="s">
        <v>139</v>
      </c>
      <c r="B156" s="119" t="s">
        <v>140</v>
      </c>
      <c r="C156" s="119"/>
      <c r="D156" s="119"/>
      <c r="E156" s="119"/>
      <c r="F156" s="119"/>
      <c r="G156" s="119"/>
      <c r="H156" s="119"/>
      <c r="I156" s="119"/>
    </row>
    <row r="157" spans="1:10" ht="13.5" customHeight="1">
      <c r="A157" s="124" t="s">
        <v>141</v>
      </c>
      <c r="B157" s="124"/>
      <c r="C157" s="124"/>
      <c r="D157" s="124"/>
      <c r="E157" s="124"/>
      <c r="F157" s="124"/>
      <c r="G157" s="124"/>
      <c r="H157" s="124"/>
      <c r="I157" s="124"/>
    </row>
    <row r="158" spans="1:10" ht="13.5" customHeight="1">
      <c r="A158" s="125" t="s">
        <v>142</v>
      </c>
      <c r="B158" s="125"/>
      <c r="C158" s="17" t="s">
        <v>143</v>
      </c>
      <c r="D158" s="126" t="s">
        <v>144</v>
      </c>
      <c r="E158" s="126"/>
      <c r="F158" s="17" t="s">
        <v>145</v>
      </c>
      <c r="G158" s="63" t="s">
        <v>146</v>
      </c>
      <c r="H158" s="125" t="s">
        <v>147</v>
      </c>
      <c r="I158" s="125"/>
    </row>
    <row r="159" spans="1:10" ht="13.5" customHeight="1">
      <c r="A159" s="127">
        <f>I115</f>
        <v>4369.668549800218</v>
      </c>
      <c r="B159" s="127"/>
      <c r="C159" s="24">
        <f>I145</f>
        <v>0</v>
      </c>
      <c r="D159" s="128">
        <f>A159+C159</f>
        <v>4369.668549800218</v>
      </c>
      <c r="E159" s="128"/>
      <c r="F159" s="17" t="str">
        <f>B149</f>
        <v>PIS</v>
      </c>
      <c r="G159" s="64">
        <v>1.6500000000000001E-2</v>
      </c>
      <c r="H159" s="117">
        <v>6.4999999999999997E-3</v>
      </c>
      <c r="I159" s="117"/>
      <c r="J159" s="34"/>
    </row>
    <row r="160" spans="1:10" ht="13.5" customHeight="1">
      <c r="A160" s="121" t="s">
        <v>148</v>
      </c>
      <c r="B160" s="121"/>
      <c r="C160" s="63">
        <v>1</v>
      </c>
      <c r="D160" s="65">
        <f>G164/1</f>
        <v>0.11749999999999999</v>
      </c>
      <c r="E160" s="66">
        <f>C160-D160</f>
        <v>0.88250000000000006</v>
      </c>
      <c r="F160" s="17" t="str">
        <f>B150</f>
        <v>COFINS</v>
      </c>
      <c r="G160" s="64">
        <v>7.5999999999999998E-2</v>
      </c>
      <c r="H160" s="117">
        <v>0.03</v>
      </c>
      <c r="I160" s="117"/>
    </row>
    <row r="161" spans="1:10" ht="13.5" customHeight="1">
      <c r="A161" s="122" t="s">
        <v>149</v>
      </c>
      <c r="B161" s="122"/>
      <c r="C161" s="17">
        <v>1</v>
      </c>
      <c r="D161" s="67">
        <f>H164</f>
        <v>6.1499999999999999E-2</v>
      </c>
      <c r="E161" s="68">
        <f>C161-D161</f>
        <v>0.9385</v>
      </c>
      <c r="F161" s="17" t="str">
        <f>B151</f>
        <v>ISS</v>
      </c>
      <c r="G161" s="64">
        <f>I11</f>
        <v>2.5000000000000001E-2</v>
      </c>
      <c r="H161" s="117">
        <f>I11</f>
        <v>2.5000000000000001E-2</v>
      </c>
      <c r="I161" s="117"/>
    </row>
    <row r="162" spans="1:10" ht="13.5" customHeight="1">
      <c r="A162" s="123" t="s">
        <v>150</v>
      </c>
      <c r="B162" s="123"/>
      <c r="C162" s="17">
        <v>1</v>
      </c>
      <c r="D162" s="69">
        <v>0.09</v>
      </c>
      <c r="E162" s="70">
        <f>C162-D162</f>
        <v>0.91</v>
      </c>
      <c r="F162" s="17" t="s">
        <v>151</v>
      </c>
      <c r="G162" s="64">
        <v>0</v>
      </c>
      <c r="H162" s="117">
        <v>0</v>
      </c>
      <c r="I162" s="117"/>
    </row>
    <row r="163" spans="1:10" ht="13.5" customHeight="1">
      <c r="A163" s="116" t="s">
        <v>152</v>
      </c>
      <c r="B163" s="116" t="s">
        <v>153</v>
      </c>
      <c r="C163" s="116"/>
      <c r="D163" s="116"/>
      <c r="E163" s="116"/>
      <c r="F163" s="12" t="s">
        <v>154</v>
      </c>
      <c r="G163" s="64">
        <v>0</v>
      </c>
      <c r="H163" s="117">
        <v>0</v>
      </c>
      <c r="I163" s="117"/>
    </row>
    <row r="164" spans="1:10" ht="18" customHeight="1">
      <c r="A164" s="116"/>
      <c r="B164" s="116"/>
      <c r="C164" s="116"/>
      <c r="D164" s="116"/>
      <c r="E164" s="116"/>
      <c r="F164" s="3" t="s">
        <v>155</v>
      </c>
      <c r="G164" s="71">
        <f>SUM(G159:G163)</f>
        <v>0.11749999999999999</v>
      </c>
      <c r="H164" s="118">
        <f>SUM(H159:I163)</f>
        <v>6.1499999999999999E-2</v>
      </c>
      <c r="I164" s="118"/>
    </row>
    <row r="165" spans="1:10" ht="18" customHeight="1">
      <c r="A165" s="29" t="s">
        <v>156</v>
      </c>
      <c r="B165" s="119" t="s">
        <v>157</v>
      </c>
      <c r="C165" s="119"/>
      <c r="D165" s="119"/>
      <c r="E165" s="119"/>
      <c r="F165" s="119"/>
      <c r="G165" s="119"/>
      <c r="H165" s="119"/>
      <c r="I165" s="119"/>
    </row>
    <row r="166" spans="1:10" ht="4.5" customHeight="1">
      <c r="A166" s="72"/>
      <c r="B166" s="120"/>
      <c r="C166" s="120"/>
      <c r="D166" s="120"/>
      <c r="E166" s="120"/>
      <c r="F166" s="120"/>
      <c r="G166" s="120"/>
      <c r="H166" s="120"/>
      <c r="I166" s="120"/>
    </row>
    <row r="167" spans="1:10" ht="12" customHeight="1">
      <c r="A167" s="113" t="s">
        <v>158</v>
      </c>
      <c r="B167" s="113"/>
      <c r="C167" s="113"/>
      <c r="D167" s="113"/>
      <c r="E167" s="113"/>
      <c r="F167" s="113"/>
      <c r="G167" s="113"/>
      <c r="H167" s="47">
        <f>H154</f>
        <v>0.13314447592067991</v>
      </c>
      <c r="I167" s="48">
        <f>I154</f>
        <v>581.79722901022728</v>
      </c>
    </row>
    <row r="168" spans="1:10" ht="4.5" customHeight="1"/>
    <row r="169" spans="1:10" ht="11.25" customHeight="1">
      <c r="A169" s="115" t="s">
        <v>159</v>
      </c>
      <c r="B169" s="115"/>
      <c r="C169" s="115"/>
      <c r="D169" s="115"/>
      <c r="E169" s="115"/>
      <c r="F169" s="115"/>
      <c r="G169" s="115"/>
      <c r="H169" s="115"/>
      <c r="I169" s="115"/>
    </row>
    <row r="170" spans="1:10" ht="11.25" customHeight="1">
      <c r="A170" s="111" t="s">
        <v>32</v>
      </c>
      <c r="B170" s="111"/>
      <c r="C170" s="111"/>
      <c r="D170" s="111"/>
      <c r="E170" s="111"/>
      <c r="F170" s="111"/>
      <c r="G170" s="111"/>
      <c r="H170" s="111"/>
      <c r="I170" s="111"/>
    </row>
    <row r="171" spans="1:10" ht="15" customHeight="1">
      <c r="A171" s="17">
        <v>1</v>
      </c>
      <c r="B171" s="112" t="s">
        <v>160</v>
      </c>
      <c r="C171" s="112"/>
      <c r="D171" s="112"/>
      <c r="E171" s="112"/>
      <c r="F171" s="112"/>
      <c r="G171" s="112"/>
      <c r="H171" s="23">
        <f>I171/$G$192</f>
        <v>0.42503667387965871</v>
      </c>
      <c r="I171" s="73">
        <f>I47</f>
        <v>2104.5545454545454</v>
      </c>
    </row>
    <row r="172" spans="1:10" ht="15" customHeight="1">
      <c r="A172" s="17">
        <v>2</v>
      </c>
      <c r="B172" s="112" t="s">
        <v>161</v>
      </c>
      <c r="C172" s="112"/>
      <c r="D172" s="112"/>
      <c r="E172" s="112"/>
      <c r="F172" s="112"/>
      <c r="G172" s="112"/>
      <c r="H172" s="23">
        <f>I172/$G$192</f>
        <v>0.33489575635748864</v>
      </c>
      <c r="I172" s="73">
        <f>I67+I79+I86+I90</f>
        <v>1658.2248770729454</v>
      </c>
    </row>
    <row r="173" spans="1:10" ht="15" customHeight="1">
      <c r="A173" s="17">
        <v>3</v>
      </c>
      <c r="B173" s="112" t="s">
        <v>162</v>
      </c>
      <c r="C173" s="112"/>
      <c r="D173" s="112"/>
      <c r="E173" s="112"/>
      <c r="F173" s="112"/>
      <c r="G173" s="112"/>
      <c r="H173" s="23">
        <f>I173/$G$192</f>
        <v>0.12256756976285275</v>
      </c>
      <c r="I173" s="73">
        <f>I101</f>
        <v>606.88912727272725</v>
      </c>
    </row>
    <row r="174" spans="1:10" s="28" customFormat="1" ht="15" customHeight="1">
      <c r="A174" s="113" t="s">
        <v>163</v>
      </c>
      <c r="B174" s="113"/>
      <c r="C174" s="113"/>
      <c r="D174" s="113"/>
      <c r="E174" s="113"/>
      <c r="F174" s="113"/>
      <c r="G174" s="113"/>
      <c r="H174" s="47">
        <f>H171+H172+H173</f>
        <v>0.88250000000000006</v>
      </c>
      <c r="I174" s="48">
        <f>SUM(I171:I173)</f>
        <v>4369.668549800218</v>
      </c>
      <c r="J174" s="35"/>
    </row>
    <row r="175" spans="1:10" ht="4.5" customHeight="1"/>
    <row r="176" spans="1:10" ht="11.25" customHeight="1">
      <c r="A176" s="111" t="s">
        <v>104</v>
      </c>
      <c r="B176" s="111"/>
      <c r="C176" s="111"/>
      <c r="D176" s="111"/>
      <c r="E176" s="111"/>
      <c r="F176" s="111"/>
      <c r="G176" s="111"/>
      <c r="H176" s="111"/>
      <c r="I176" s="111"/>
    </row>
    <row r="177" spans="1:11" ht="15" customHeight="1">
      <c r="A177" s="17">
        <v>1</v>
      </c>
      <c r="B177" s="112" t="s">
        <v>164</v>
      </c>
      <c r="C177" s="112"/>
      <c r="D177" s="112"/>
      <c r="E177" s="112"/>
      <c r="F177" s="112"/>
      <c r="G177" s="112"/>
      <c r="H177" s="23">
        <f>I177/$G$192</f>
        <v>0</v>
      </c>
      <c r="I177" s="24">
        <f>I125</f>
        <v>0</v>
      </c>
    </row>
    <row r="178" spans="1:11" ht="15" customHeight="1">
      <c r="A178" s="17">
        <v>2</v>
      </c>
      <c r="B178" s="112" t="s">
        <v>165</v>
      </c>
      <c r="C178" s="112"/>
      <c r="D178" s="112"/>
      <c r="E178" s="112"/>
      <c r="F178" s="112"/>
      <c r="G178" s="112"/>
      <c r="H178" s="23">
        <f>I178/$G$192</f>
        <v>0</v>
      </c>
      <c r="I178" s="24">
        <f>I135</f>
        <v>0</v>
      </c>
    </row>
    <row r="179" spans="1:11" ht="15" customHeight="1">
      <c r="A179" s="17">
        <v>3</v>
      </c>
      <c r="B179" s="112" t="s">
        <v>166</v>
      </c>
      <c r="C179" s="112"/>
      <c r="D179" s="112"/>
      <c r="E179" s="112"/>
      <c r="F179" s="112"/>
      <c r="G179" s="112"/>
      <c r="H179" s="23">
        <f>I179/$G$192</f>
        <v>0</v>
      </c>
      <c r="I179" s="24">
        <f>I139</f>
        <v>0</v>
      </c>
    </row>
    <row r="180" spans="1:11" ht="15" customHeight="1">
      <c r="A180" s="113" t="s">
        <v>167</v>
      </c>
      <c r="B180" s="113"/>
      <c r="C180" s="113"/>
      <c r="D180" s="113"/>
      <c r="E180" s="113"/>
      <c r="F180" s="113"/>
      <c r="G180" s="113"/>
      <c r="H180" s="47">
        <f>H177+H178+H179</f>
        <v>0</v>
      </c>
      <c r="I180" s="48">
        <f>I177+I178+I179</f>
        <v>0</v>
      </c>
    </row>
    <row r="181" spans="1:11" ht="4.5" customHeight="1"/>
    <row r="182" spans="1:11" ht="11.25" customHeight="1">
      <c r="A182" s="111" t="s">
        <v>130</v>
      </c>
      <c r="B182" s="111"/>
      <c r="C182" s="111"/>
      <c r="D182" s="111"/>
      <c r="E182" s="111"/>
      <c r="F182" s="111"/>
      <c r="G182" s="111"/>
      <c r="H182" s="111"/>
      <c r="I182" s="111"/>
    </row>
    <row r="183" spans="1:11" ht="15" customHeight="1">
      <c r="A183" s="17">
        <v>1</v>
      </c>
      <c r="B183" s="112" t="s">
        <v>168</v>
      </c>
      <c r="C183" s="112"/>
      <c r="D183" s="112"/>
      <c r="E183" s="112"/>
      <c r="F183" s="112"/>
      <c r="G183" s="112"/>
      <c r="H183" s="23">
        <f>I183/$G$192</f>
        <v>0.11749999999999999</v>
      </c>
      <c r="I183" s="24">
        <f>I154</f>
        <v>581.79722901022728</v>
      </c>
    </row>
    <row r="184" spans="1:11" ht="15" customHeight="1">
      <c r="A184" s="113" t="s">
        <v>169</v>
      </c>
      <c r="B184" s="113"/>
      <c r="C184" s="113"/>
      <c r="D184" s="113"/>
      <c r="E184" s="113"/>
      <c r="F184" s="113"/>
      <c r="G184" s="113"/>
      <c r="H184" s="47">
        <f>H183</f>
        <v>0.11749999999999999</v>
      </c>
      <c r="I184" s="48">
        <f>I154</f>
        <v>581.79722901022728</v>
      </c>
      <c r="K184" s="41"/>
    </row>
    <row r="185" spans="1:11" ht="4.5" customHeight="1"/>
    <row r="186" spans="1:11" ht="11.25" customHeight="1">
      <c r="A186" s="114" t="s">
        <v>214</v>
      </c>
      <c r="B186" s="114"/>
      <c r="C186" s="114"/>
      <c r="D186" s="114"/>
      <c r="E186" s="114"/>
      <c r="F186" s="114"/>
      <c r="G186" s="114"/>
      <c r="H186" s="114"/>
      <c r="I186" s="114"/>
    </row>
    <row r="187" spans="1:11" ht="4.9000000000000004" customHeight="1">
      <c r="A187" s="174"/>
      <c r="B187" s="174"/>
      <c r="C187" s="174"/>
      <c r="D187" s="174"/>
      <c r="E187" s="174"/>
      <c r="F187" s="174"/>
      <c r="G187" s="174"/>
      <c r="H187" s="174"/>
      <c r="I187" s="174"/>
    </row>
    <row r="188" spans="1:11" ht="57" customHeight="1">
      <c r="A188" s="114" t="s">
        <v>212</v>
      </c>
      <c r="B188" s="114"/>
      <c r="C188" s="114"/>
      <c r="D188" s="114"/>
      <c r="E188" s="114"/>
      <c r="F188" s="114"/>
      <c r="G188" s="175" t="s">
        <v>208</v>
      </c>
      <c r="H188" s="175"/>
      <c r="I188" s="86" t="s">
        <v>215</v>
      </c>
    </row>
    <row r="189" spans="1:11" ht="11.25" customHeight="1">
      <c r="A189" s="114"/>
      <c r="B189" s="114"/>
      <c r="C189" s="114"/>
      <c r="D189" s="114"/>
      <c r="E189" s="114"/>
      <c r="F189" s="114"/>
      <c r="G189" s="176">
        <f>(H71+H77+H78+H83+H84+H85)+((H71+H77+H78+H83+H84+H85)*H67)</f>
        <v>0.38502223200000002</v>
      </c>
      <c r="H189" s="176"/>
      <c r="I189" s="95">
        <f>G189*I47*H192</f>
        <v>810.30028845665458</v>
      </c>
    </row>
    <row r="190" spans="1:11" ht="4.9000000000000004" customHeight="1">
      <c r="A190" s="174"/>
      <c r="B190" s="174"/>
      <c r="C190" s="174"/>
      <c r="D190" s="174"/>
      <c r="E190" s="174"/>
      <c r="F190" s="174"/>
      <c r="G190" s="174"/>
      <c r="H190" s="174"/>
      <c r="I190" s="174"/>
    </row>
    <row r="191" spans="1:11" ht="35.450000000000003" customHeight="1">
      <c r="A191" s="177" t="s">
        <v>213</v>
      </c>
      <c r="B191" s="178"/>
      <c r="C191" s="178"/>
      <c r="D191" s="178"/>
      <c r="E191" s="178"/>
      <c r="F191" s="179"/>
      <c r="G191" s="84" t="s">
        <v>170</v>
      </c>
      <c r="H191" s="84" t="s">
        <v>171</v>
      </c>
      <c r="I191" s="84" t="s">
        <v>172</v>
      </c>
    </row>
    <row r="192" spans="1:11" ht="14.45" customHeight="1">
      <c r="A192" s="180"/>
      <c r="B192" s="181"/>
      <c r="C192" s="181"/>
      <c r="D192" s="181"/>
      <c r="E192" s="181"/>
      <c r="F192" s="182"/>
      <c r="G192" s="96">
        <f>I174+I180+I184</f>
        <v>4951.465778810445</v>
      </c>
      <c r="H192" s="83">
        <f>IF(D6="12x36",2,1)</f>
        <v>1</v>
      </c>
      <c r="I192" s="97">
        <f>G192*H192</f>
        <v>4951.465778810445</v>
      </c>
    </row>
  </sheetData>
  <mergeCells count="179">
    <mergeCell ref="A187:I187"/>
    <mergeCell ref="A190:I190"/>
    <mergeCell ref="A188:F189"/>
    <mergeCell ref="G188:H188"/>
    <mergeCell ref="G189:H189"/>
    <mergeCell ref="A191:F192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A18:F20"/>
    <mergeCell ref="G18:G20"/>
    <mergeCell ref="G21:G24"/>
    <mergeCell ref="A9:C9"/>
    <mergeCell ref="D9:F9"/>
    <mergeCell ref="G9:H9"/>
    <mergeCell ref="A10:F10"/>
    <mergeCell ref="A11:F11"/>
    <mergeCell ref="A12:F14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G12:G14"/>
    <mergeCell ref="A26:F26"/>
    <mergeCell ref="A27:F28"/>
    <mergeCell ref="A29:F29"/>
    <mergeCell ref="A30:F30"/>
    <mergeCell ref="A37:I37"/>
    <mergeCell ref="B38:G38"/>
    <mergeCell ref="H21:H24"/>
    <mergeCell ref="I21:I24"/>
    <mergeCell ref="A25:F25"/>
    <mergeCell ref="A32:I36"/>
    <mergeCell ref="A21:F24"/>
    <mergeCell ref="B45:G45"/>
    <mergeCell ref="B46:G46"/>
    <mergeCell ref="A47:G47"/>
    <mergeCell ref="B58:G58"/>
    <mergeCell ref="B59:G59"/>
    <mergeCell ref="B60:G60"/>
    <mergeCell ref="B39:G39"/>
    <mergeCell ref="B40:G40"/>
    <mergeCell ref="B41:G41"/>
    <mergeCell ref="B42:G42"/>
    <mergeCell ref="B43:G43"/>
    <mergeCell ref="B44:G44"/>
    <mergeCell ref="A48:I57"/>
    <mergeCell ref="A67:G67"/>
    <mergeCell ref="A68:I68"/>
    <mergeCell ref="A69:I69"/>
    <mergeCell ref="B70:G70"/>
    <mergeCell ref="B71:G71"/>
    <mergeCell ref="B72:G72"/>
    <mergeCell ref="B61:G61"/>
    <mergeCell ref="B62:G62"/>
    <mergeCell ref="B63:G63"/>
    <mergeCell ref="B64:G64"/>
    <mergeCell ref="B65:G65"/>
    <mergeCell ref="B66:G66"/>
    <mergeCell ref="A79:G79"/>
    <mergeCell ref="B80:I80"/>
    <mergeCell ref="B81:I81"/>
    <mergeCell ref="B82:G82"/>
    <mergeCell ref="B83:G83"/>
    <mergeCell ref="B84:G84"/>
    <mergeCell ref="B73:G73"/>
    <mergeCell ref="B74:G74"/>
    <mergeCell ref="B75:G75"/>
    <mergeCell ref="B76:G76"/>
    <mergeCell ref="B77:G77"/>
    <mergeCell ref="B78:G78"/>
    <mergeCell ref="B94:G94"/>
    <mergeCell ref="B95:G95"/>
    <mergeCell ref="B96:G96"/>
    <mergeCell ref="B97:G97"/>
    <mergeCell ref="B98:G98"/>
    <mergeCell ref="B99:G99"/>
    <mergeCell ref="B85:G85"/>
    <mergeCell ref="A86:G86"/>
    <mergeCell ref="B88:G88"/>
    <mergeCell ref="B89:G89"/>
    <mergeCell ref="A90:G90"/>
    <mergeCell ref="A92:G92"/>
    <mergeCell ref="A107:I107"/>
    <mergeCell ref="A108:B108"/>
    <mergeCell ref="A109:B109"/>
    <mergeCell ref="A111:E111"/>
    <mergeCell ref="F111:I111"/>
    <mergeCell ref="A112:B112"/>
    <mergeCell ref="B100:G100"/>
    <mergeCell ref="A101:G101"/>
    <mergeCell ref="B102:G102"/>
    <mergeCell ref="A103:I103"/>
    <mergeCell ref="A104:B104"/>
    <mergeCell ref="A105:B105"/>
    <mergeCell ref="B121:G121"/>
    <mergeCell ref="B122:G122"/>
    <mergeCell ref="B123:G123"/>
    <mergeCell ref="B124:G124"/>
    <mergeCell ref="A125:G125"/>
    <mergeCell ref="B126:I126"/>
    <mergeCell ref="A113:B113"/>
    <mergeCell ref="A115:G115"/>
    <mergeCell ref="A117:I117"/>
    <mergeCell ref="B118:G118"/>
    <mergeCell ref="B119:G119"/>
    <mergeCell ref="B120:G120"/>
    <mergeCell ref="B134:G134"/>
    <mergeCell ref="A135:G135"/>
    <mergeCell ref="B137:G137"/>
    <mergeCell ref="B138:G138"/>
    <mergeCell ref="A139:G139"/>
    <mergeCell ref="A141:E141"/>
    <mergeCell ref="A128:E128"/>
    <mergeCell ref="A129:B129"/>
    <mergeCell ref="A130:B130"/>
    <mergeCell ref="B131:I131"/>
    <mergeCell ref="B132:G132"/>
    <mergeCell ref="B133:G133"/>
    <mergeCell ref="B150:G150"/>
    <mergeCell ref="B151:G151"/>
    <mergeCell ref="B152:G152"/>
    <mergeCell ref="B153:G153"/>
    <mergeCell ref="A154:G154"/>
    <mergeCell ref="B155:I155"/>
    <mergeCell ref="A142:B142"/>
    <mergeCell ref="A143:B143"/>
    <mergeCell ref="A145:G145"/>
    <mergeCell ref="A147:I147"/>
    <mergeCell ref="B148:G148"/>
    <mergeCell ref="B149:G149"/>
    <mergeCell ref="A160:B160"/>
    <mergeCell ref="H160:I160"/>
    <mergeCell ref="A161:B161"/>
    <mergeCell ref="H161:I161"/>
    <mergeCell ref="A162:B162"/>
    <mergeCell ref="H162:I162"/>
    <mergeCell ref="B156:I156"/>
    <mergeCell ref="A157:I157"/>
    <mergeCell ref="A158:B158"/>
    <mergeCell ref="D158:E158"/>
    <mergeCell ref="H158:I158"/>
    <mergeCell ref="A159:B159"/>
    <mergeCell ref="D159:E159"/>
    <mergeCell ref="H159:I159"/>
    <mergeCell ref="A167:G167"/>
    <mergeCell ref="A169:I169"/>
    <mergeCell ref="A170:I170"/>
    <mergeCell ref="B171:G171"/>
    <mergeCell ref="B172:G172"/>
    <mergeCell ref="B173:G173"/>
    <mergeCell ref="A163:A164"/>
    <mergeCell ref="B163:E164"/>
    <mergeCell ref="H163:I163"/>
    <mergeCell ref="H164:I164"/>
    <mergeCell ref="B165:I165"/>
    <mergeCell ref="B166:I166"/>
    <mergeCell ref="A182:I182"/>
    <mergeCell ref="B183:G183"/>
    <mergeCell ref="A184:G184"/>
    <mergeCell ref="A186:I186"/>
    <mergeCell ref="A174:G174"/>
    <mergeCell ref="A176:I176"/>
    <mergeCell ref="B177:G177"/>
    <mergeCell ref="B178:G178"/>
    <mergeCell ref="B179:G179"/>
    <mergeCell ref="A180:G18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92"/>
  <sheetViews>
    <sheetView showGridLines="0" view="pageBreakPreview" zoomScale="130" zoomScaleNormal="130" zoomScalePageLayoutView="130" workbookViewId="0">
      <selection activeCell="D6" sqref="D6:F6"/>
    </sheetView>
  </sheetViews>
  <sheetFormatPr defaultColWidth="9.28515625" defaultRowHeight="11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>
      <c r="A1" s="169" t="s">
        <v>173</v>
      </c>
      <c r="B1" s="169"/>
      <c r="C1" s="169"/>
      <c r="D1" s="169"/>
      <c r="E1" s="169"/>
      <c r="F1" s="169"/>
      <c r="G1" s="169"/>
      <c r="H1" s="169"/>
      <c r="I1" s="169"/>
      <c r="K1" s="4"/>
    </row>
    <row r="2" spans="1:11" ht="22.5" customHeight="1">
      <c r="A2" s="169" t="s">
        <v>1</v>
      </c>
      <c r="B2" s="169"/>
      <c r="C2" s="170"/>
      <c r="D2" s="170"/>
      <c r="E2" s="171" t="s">
        <v>2</v>
      </c>
      <c r="F2" s="171"/>
      <c r="G2" s="171"/>
      <c r="H2" s="171"/>
      <c r="I2" s="171"/>
    </row>
    <row r="3" spans="1:11" ht="11.25" customHeight="1">
      <c r="A3" s="169" t="s">
        <v>3</v>
      </c>
      <c r="B3" s="169"/>
      <c r="C3" s="5"/>
      <c r="D3" s="6"/>
      <c r="E3" s="7" t="s">
        <v>4</v>
      </c>
      <c r="F3" s="5"/>
      <c r="G3" s="6"/>
      <c r="H3" s="6"/>
      <c r="I3" s="6"/>
    </row>
    <row r="4" spans="1:11" ht="4.5" customHeight="1"/>
    <row r="5" spans="1:11" ht="18.75" customHeight="1">
      <c r="A5" s="137" t="s">
        <v>5</v>
      </c>
      <c r="B5" s="137"/>
      <c r="C5" s="137"/>
      <c r="D5" s="172"/>
      <c r="E5" s="172"/>
      <c r="F5" s="172"/>
      <c r="G5" s="156" t="str">
        <f>IF(D6="12x36","Regime de trabalho:","Quantidade de HORAS/MÊS")</f>
        <v>Quantidade de HORAS/MÊS</v>
      </c>
      <c r="H5" s="156"/>
      <c r="I5" s="173">
        <f>IF(D6="12x36",D6,5*D6)</f>
        <v>0</v>
      </c>
    </row>
    <row r="6" spans="1:11" ht="18.75" customHeight="1">
      <c r="A6" s="137" t="str">
        <f>IF(D6="12x36","Regime de trabalho:","Regime de trabalho (horas semanais):")</f>
        <v>Regime de trabalho (horas semanais):</v>
      </c>
      <c r="B6" s="137"/>
      <c r="C6" s="137"/>
      <c r="D6" s="137"/>
      <c r="E6" s="137"/>
      <c r="F6" s="137"/>
      <c r="G6" s="156"/>
      <c r="H6" s="156"/>
      <c r="I6" s="173"/>
    </row>
    <row r="7" spans="1:11" ht="22.5" customHeight="1">
      <c r="A7" s="137" t="s">
        <v>6</v>
      </c>
      <c r="B7" s="137"/>
      <c r="C7" s="137"/>
      <c r="D7" s="112"/>
      <c r="E7" s="112"/>
      <c r="F7" s="112"/>
      <c r="G7" s="183" t="s">
        <v>7</v>
      </c>
      <c r="H7" s="183"/>
      <c r="I7" s="184"/>
    </row>
    <row r="8" spans="1:11" ht="22.5" customHeight="1">
      <c r="A8" s="137" t="s">
        <v>8</v>
      </c>
      <c r="B8" s="137"/>
      <c r="C8" s="137"/>
      <c r="D8" s="112"/>
      <c r="E8" s="112"/>
      <c r="F8" s="112"/>
      <c r="G8" s="183"/>
      <c r="H8" s="183"/>
      <c r="I8" s="184"/>
    </row>
    <row r="9" spans="1:11" ht="24.75" customHeight="1">
      <c r="A9" s="137" t="s">
        <v>9</v>
      </c>
      <c r="B9" s="137"/>
      <c r="C9" s="137"/>
      <c r="D9" s="137"/>
      <c r="E9" s="137"/>
      <c r="F9" s="137"/>
      <c r="G9" s="183" t="s">
        <v>10</v>
      </c>
      <c r="H9" s="183"/>
      <c r="I9" s="9"/>
    </row>
    <row r="10" spans="1:11" ht="32.25" customHeight="1">
      <c r="A10" s="191" t="s">
        <v>11</v>
      </c>
      <c r="B10" s="191"/>
      <c r="C10" s="191"/>
      <c r="D10" s="191"/>
      <c r="E10" s="191"/>
      <c r="F10" s="191"/>
      <c r="G10" s="8" t="s">
        <v>12</v>
      </c>
      <c r="H10" s="10"/>
      <c r="I10" s="11"/>
    </row>
    <row r="11" spans="1:11" ht="11.25" customHeight="1">
      <c r="A11" s="126" t="s">
        <v>13</v>
      </c>
      <c r="B11" s="126"/>
      <c r="C11" s="126"/>
      <c r="D11" s="126"/>
      <c r="E11" s="126"/>
      <c r="F11" s="126"/>
      <c r="G11" s="10">
        <f>D9</f>
        <v>0</v>
      </c>
      <c r="H11" s="10" t="s">
        <v>14</v>
      </c>
      <c r="I11" s="13"/>
    </row>
    <row r="12" spans="1:11" ht="11.25" customHeight="1">
      <c r="A12" s="126" t="s">
        <v>15</v>
      </c>
      <c r="B12" s="126"/>
      <c r="C12" s="126"/>
      <c r="D12" s="126"/>
      <c r="E12" s="126"/>
      <c r="F12" s="126"/>
      <c r="G12" s="155" t="s">
        <v>16</v>
      </c>
      <c r="H12" s="10" t="s">
        <v>17</v>
      </c>
      <c r="I12" s="11"/>
    </row>
    <row r="13" spans="1:11" ht="11.25" customHeight="1">
      <c r="A13" s="126"/>
      <c r="B13" s="126"/>
      <c r="C13" s="126"/>
      <c r="D13" s="126"/>
      <c r="E13" s="126"/>
      <c r="F13" s="126"/>
      <c r="G13" s="155"/>
      <c r="H13" s="10" t="s">
        <v>18</v>
      </c>
      <c r="I13" s="14"/>
    </row>
    <row r="14" spans="1:11" ht="11.25" customHeight="1">
      <c r="A14" s="126"/>
      <c r="B14" s="126"/>
      <c r="C14" s="126"/>
      <c r="D14" s="126"/>
      <c r="E14" s="126"/>
      <c r="F14" s="126"/>
      <c r="G14" s="155"/>
      <c r="H14" s="10" t="s">
        <v>19</v>
      </c>
      <c r="I14" s="9"/>
    </row>
    <row r="15" spans="1:11" ht="11.25" customHeight="1">
      <c r="A15" s="126" t="s">
        <v>174</v>
      </c>
      <c r="B15" s="126"/>
      <c r="C15" s="126"/>
      <c r="D15" s="126"/>
      <c r="E15" s="126"/>
      <c r="F15" s="126"/>
      <c r="G15" s="155" t="s">
        <v>16</v>
      </c>
      <c r="H15" s="10" t="s">
        <v>17</v>
      </c>
      <c r="I15" s="11"/>
    </row>
    <row r="16" spans="1:11" ht="11.25" customHeight="1">
      <c r="A16" s="126"/>
      <c r="B16" s="126"/>
      <c r="C16" s="126"/>
      <c r="D16" s="126"/>
      <c r="E16" s="126"/>
      <c r="F16" s="126"/>
      <c r="G16" s="155"/>
      <c r="H16" s="10" t="s">
        <v>18</v>
      </c>
      <c r="I16" s="14"/>
    </row>
    <row r="17" spans="1:9" ht="11.25" customHeight="1">
      <c r="A17" s="126"/>
      <c r="B17" s="126"/>
      <c r="C17" s="126"/>
      <c r="D17" s="126"/>
      <c r="E17" s="126"/>
      <c r="F17" s="126"/>
      <c r="G17" s="155"/>
      <c r="H17" s="10" t="s">
        <v>19</v>
      </c>
      <c r="I17" s="9"/>
    </row>
    <row r="18" spans="1:9" ht="11.25" customHeight="1">
      <c r="A18" s="126" t="s">
        <v>21</v>
      </c>
      <c r="B18" s="126"/>
      <c r="C18" s="126"/>
      <c r="D18" s="126"/>
      <c r="E18" s="126"/>
      <c r="F18" s="126"/>
      <c r="G18" s="155" t="s">
        <v>16</v>
      </c>
      <c r="H18" s="10" t="s">
        <v>17</v>
      </c>
      <c r="I18" s="11"/>
    </row>
    <row r="19" spans="1:9" ht="11.25" customHeight="1">
      <c r="A19" s="126"/>
      <c r="B19" s="126"/>
      <c r="C19" s="126"/>
      <c r="D19" s="126"/>
      <c r="E19" s="126"/>
      <c r="F19" s="126"/>
      <c r="G19" s="155"/>
      <c r="H19" s="10" t="s">
        <v>18</v>
      </c>
      <c r="I19" s="14"/>
    </row>
    <row r="20" spans="1:9" ht="11.25" customHeight="1">
      <c r="A20" s="126"/>
      <c r="B20" s="126"/>
      <c r="C20" s="126"/>
      <c r="D20" s="126"/>
      <c r="E20" s="126"/>
      <c r="F20" s="126"/>
      <c r="G20" s="155"/>
      <c r="H20" s="10" t="s">
        <v>19</v>
      </c>
      <c r="I20" s="9"/>
    </row>
    <row r="21" spans="1:9" ht="13.5" customHeight="1">
      <c r="A21" s="164" t="s">
        <v>201</v>
      </c>
      <c r="B21" s="164"/>
      <c r="C21" s="164"/>
      <c r="D21" s="164"/>
      <c r="E21" s="164"/>
      <c r="F21" s="164"/>
      <c r="G21" s="156" t="s">
        <v>16</v>
      </c>
      <c r="H21" s="156" t="s">
        <v>22</v>
      </c>
      <c r="I21" s="159"/>
    </row>
    <row r="22" spans="1:9" ht="16.5" customHeight="1">
      <c r="A22" s="224" t="s">
        <v>203</v>
      </c>
      <c r="B22" s="225"/>
      <c r="C22" s="225"/>
      <c r="D22" s="225"/>
      <c r="E22" s="225"/>
      <c r="F22" s="226"/>
      <c r="G22" s="157"/>
      <c r="H22" s="157"/>
      <c r="I22" s="160"/>
    </row>
    <row r="23" spans="1:9" ht="12.75" customHeight="1">
      <c r="A23" s="227" t="s">
        <v>204</v>
      </c>
      <c r="B23" s="228"/>
      <c r="C23" s="228"/>
      <c r="D23" s="228"/>
      <c r="E23" s="228"/>
      <c r="F23" s="229"/>
      <c r="G23" s="157"/>
      <c r="H23" s="157"/>
      <c r="I23" s="160"/>
    </row>
    <row r="24" spans="1:9" ht="14.25" customHeight="1">
      <c r="A24" s="221" t="s">
        <v>202</v>
      </c>
      <c r="B24" s="222"/>
      <c r="C24" s="222"/>
      <c r="D24" s="222"/>
      <c r="E24" s="222"/>
      <c r="F24" s="223"/>
      <c r="G24" s="158"/>
      <c r="H24" s="158"/>
      <c r="I24" s="161"/>
    </row>
    <row r="25" spans="1:9" ht="22.5" customHeight="1">
      <c r="A25" s="125" t="s">
        <v>23</v>
      </c>
      <c r="B25" s="125"/>
      <c r="C25" s="125"/>
      <c r="D25" s="125"/>
      <c r="E25" s="125"/>
      <c r="F25" s="125"/>
      <c r="G25" s="15"/>
      <c r="H25" s="15" t="s">
        <v>24</v>
      </c>
      <c r="I25" s="18"/>
    </row>
    <row r="26" spans="1:9" ht="36" customHeight="1">
      <c r="A26" s="125" t="s">
        <v>25</v>
      </c>
      <c r="B26" s="125"/>
      <c r="C26" s="125"/>
      <c r="D26" s="125"/>
      <c r="E26" s="125"/>
      <c r="F26" s="125"/>
      <c r="G26" s="10"/>
      <c r="H26" s="10" t="s">
        <v>26</v>
      </c>
      <c r="I26" s="11"/>
    </row>
    <row r="27" spans="1:9" ht="15" customHeight="1">
      <c r="A27" s="125" t="s">
        <v>27</v>
      </c>
      <c r="B27" s="125"/>
      <c r="C27" s="125"/>
      <c r="D27" s="125"/>
      <c r="E27" s="125"/>
      <c r="F27" s="125"/>
      <c r="G27" s="15"/>
      <c r="H27" s="19" t="s">
        <v>28</v>
      </c>
      <c r="I27" s="20"/>
    </row>
    <row r="28" spans="1:9" ht="15" customHeight="1">
      <c r="A28" s="125"/>
      <c r="B28" s="125"/>
      <c r="C28" s="125"/>
      <c r="D28" s="125"/>
      <c r="E28" s="125"/>
      <c r="F28" s="125"/>
      <c r="G28" s="15"/>
      <c r="H28" s="21" t="s">
        <v>29</v>
      </c>
      <c r="I28" s="9"/>
    </row>
    <row r="29" spans="1:9" ht="26.25" customHeight="1">
      <c r="A29" s="125" t="s">
        <v>30</v>
      </c>
      <c r="B29" s="125"/>
      <c r="C29" s="125"/>
      <c r="D29" s="125"/>
      <c r="E29" s="125"/>
      <c r="F29" s="125"/>
      <c r="G29" s="15"/>
      <c r="H29" s="10" t="s">
        <v>28</v>
      </c>
      <c r="I29" s="20"/>
    </row>
    <row r="30" spans="1:9" ht="36.75" customHeight="1">
      <c r="A30" s="125" t="s">
        <v>31</v>
      </c>
      <c r="B30" s="125"/>
      <c r="C30" s="125"/>
      <c r="D30" s="125"/>
      <c r="E30" s="125"/>
      <c r="F30" s="125"/>
      <c r="G30" s="10"/>
      <c r="H30" s="8" t="s">
        <v>24</v>
      </c>
      <c r="I30" s="9"/>
    </row>
    <row r="31" spans="1:9" ht="18.75" customHeight="1">
      <c r="A31" s="193" t="s">
        <v>205</v>
      </c>
      <c r="B31" s="194"/>
      <c r="C31" s="194"/>
      <c r="D31" s="194"/>
      <c r="E31" s="194"/>
      <c r="F31" s="195"/>
      <c r="G31" s="156" t="s">
        <v>16</v>
      </c>
      <c r="H31" s="15" t="s">
        <v>175</v>
      </c>
      <c r="I31" s="74">
        <f>((60/52.5)*7)*15</f>
        <v>120</v>
      </c>
    </row>
    <row r="32" spans="1:9" ht="16.5" customHeight="1">
      <c r="A32" s="196"/>
      <c r="B32" s="197"/>
      <c r="C32" s="197"/>
      <c r="D32" s="197"/>
      <c r="E32" s="197"/>
      <c r="F32" s="198"/>
      <c r="G32" s="157"/>
      <c r="H32" s="15" t="s">
        <v>176</v>
      </c>
      <c r="I32" s="16" t="e">
        <f>I10/H10*I33</f>
        <v>#DIV/0!</v>
      </c>
    </row>
    <row r="33" spans="1:10" ht="33.75" customHeight="1">
      <c r="A33" s="199"/>
      <c r="B33" s="200"/>
      <c r="C33" s="200"/>
      <c r="D33" s="200"/>
      <c r="E33" s="200"/>
      <c r="F33" s="201"/>
      <c r="G33" s="158"/>
      <c r="H33" s="15" t="s">
        <v>209</v>
      </c>
      <c r="I33" s="18"/>
    </row>
    <row r="34" spans="1:10" ht="24.75" customHeight="1">
      <c r="A34" s="192" t="s">
        <v>177</v>
      </c>
      <c r="B34" s="192"/>
      <c r="C34" s="192"/>
      <c r="D34" s="192"/>
      <c r="E34" s="192"/>
      <c r="F34" s="192"/>
      <c r="G34" s="155" t="s">
        <v>16</v>
      </c>
      <c r="H34" s="10" t="s">
        <v>175</v>
      </c>
      <c r="I34" s="20">
        <f>(((60/52.5)*7)-7)*15</f>
        <v>15</v>
      </c>
    </row>
    <row r="35" spans="1:10" ht="24.75" customHeight="1">
      <c r="A35" s="192"/>
      <c r="B35" s="192"/>
      <c r="C35" s="192"/>
      <c r="D35" s="192"/>
      <c r="E35" s="192"/>
      <c r="F35" s="192"/>
      <c r="G35" s="155"/>
      <c r="H35" s="10" t="s">
        <v>176</v>
      </c>
      <c r="I35" s="11" t="e">
        <f>(I10/H10)*1.5</f>
        <v>#DIV/0!</v>
      </c>
    </row>
    <row r="36" spans="1:10" ht="6.75" customHeight="1">
      <c r="I36" s="104" t="s">
        <v>220</v>
      </c>
    </row>
    <row r="37" spans="1:10" ht="17.25" customHeight="1">
      <c r="A37" s="111" t="s">
        <v>32</v>
      </c>
      <c r="B37" s="111"/>
      <c r="C37" s="111"/>
      <c r="D37" s="111"/>
      <c r="E37" s="111"/>
      <c r="F37" s="111"/>
      <c r="G37" s="111"/>
      <c r="H37" s="111"/>
      <c r="I37" s="111"/>
    </row>
    <row r="38" spans="1:10" ht="33.75" customHeight="1">
      <c r="A38" s="22" t="s">
        <v>33</v>
      </c>
      <c r="B38" s="133" t="s">
        <v>34</v>
      </c>
      <c r="C38" s="133"/>
      <c r="D38" s="133"/>
      <c r="E38" s="133"/>
      <c r="F38" s="133"/>
      <c r="G38" s="133"/>
      <c r="H38" s="22" t="s">
        <v>35</v>
      </c>
      <c r="I38" s="22" t="s">
        <v>36</v>
      </c>
    </row>
    <row r="39" spans="1:10" ht="15" customHeight="1">
      <c r="A39" s="17">
        <v>1</v>
      </c>
      <c r="B39" s="112" t="s">
        <v>37</v>
      </c>
      <c r="C39" s="112"/>
      <c r="D39" s="112"/>
      <c r="E39" s="112"/>
      <c r="F39" s="112"/>
      <c r="G39" s="112"/>
      <c r="H39" s="23" t="e">
        <f t="shared" ref="H39:H55" si="0">I39/$I$56</f>
        <v>#DIV/0!</v>
      </c>
      <c r="I39" s="24" t="e">
        <f>IF(D6="12x36",I10,I10/H10*I5)</f>
        <v>#DIV/0!</v>
      </c>
    </row>
    <row r="40" spans="1:10" ht="15" customHeight="1">
      <c r="A40" s="17">
        <f t="shared" ref="A40:A55" si="1">A39+1</f>
        <v>2</v>
      </c>
      <c r="B40" s="112" t="s">
        <v>178</v>
      </c>
      <c r="C40" s="112"/>
      <c r="D40" s="112"/>
      <c r="E40" s="112"/>
      <c r="F40" s="112"/>
      <c r="G40" s="112"/>
      <c r="H40" s="23" t="e">
        <f t="shared" si="0"/>
        <v>#DIV/0!</v>
      </c>
      <c r="I40" s="62">
        <v>0</v>
      </c>
      <c r="J40" s="34"/>
    </row>
    <row r="41" spans="1:10" ht="15" customHeight="1">
      <c r="A41" s="17">
        <f t="shared" si="1"/>
        <v>3</v>
      </c>
      <c r="B41" s="112" t="s">
        <v>38</v>
      </c>
      <c r="C41" s="112"/>
      <c r="D41" s="112"/>
      <c r="E41" s="112"/>
      <c r="F41" s="112"/>
      <c r="G41" s="112"/>
      <c r="H41" s="23" t="e">
        <f t="shared" si="0"/>
        <v>#DIV/0!</v>
      </c>
      <c r="I41" s="24">
        <f>IF(I9=30%,I39*I9,0)</f>
        <v>0</v>
      </c>
    </row>
    <row r="42" spans="1:10" ht="15" customHeight="1">
      <c r="A42" s="17">
        <f t="shared" si="1"/>
        <v>4</v>
      </c>
      <c r="B42" s="112" t="s">
        <v>196</v>
      </c>
      <c r="C42" s="112"/>
      <c r="D42" s="112"/>
      <c r="E42" s="112"/>
      <c r="F42" s="112"/>
      <c r="G42" s="112"/>
      <c r="H42" s="23" t="e">
        <f t="shared" si="0"/>
        <v>#DIV/0!</v>
      </c>
      <c r="I42" s="24">
        <f>IF(I7=10%,I26*I7,0)</f>
        <v>0</v>
      </c>
    </row>
    <row r="43" spans="1:10" ht="15" customHeight="1">
      <c r="A43" s="17">
        <f t="shared" si="1"/>
        <v>5</v>
      </c>
      <c r="B43" s="112" t="s">
        <v>40</v>
      </c>
      <c r="C43" s="112"/>
      <c r="D43" s="112"/>
      <c r="E43" s="112"/>
      <c r="F43" s="112"/>
      <c r="G43" s="112"/>
      <c r="H43" s="23" t="e">
        <f t="shared" si="0"/>
        <v>#DIV/0!</v>
      </c>
      <c r="I43" s="24">
        <f>IF(I7=20%,I26*I7,0)</f>
        <v>0</v>
      </c>
    </row>
    <row r="44" spans="1:10" ht="15" customHeight="1">
      <c r="A44" s="17">
        <f t="shared" si="1"/>
        <v>6</v>
      </c>
      <c r="B44" s="112" t="s">
        <v>41</v>
      </c>
      <c r="C44" s="112"/>
      <c r="D44" s="112"/>
      <c r="E44" s="112"/>
      <c r="F44" s="112"/>
      <c r="G44" s="112"/>
      <c r="H44" s="23" t="e">
        <f t="shared" si="0"/>
        <v>#DIV/0!</v>
      </c>
      <c r="I44" s="24">
        <f>IF(I7=40%,I26*I7,0)</f>
        <v>0</v>
      </c>
    </row>
    <row r="45" spans="1:10" ht="15" customHeight="1">
      <c r="A45" s="17">
        <f t="shared" si="1"/>
        <v>7</v>
      </c>
      <c r="B45" s="112" t="s">
        <v>187</v>
      </c>
      <c r="C45" s="112"/>
      <c r="D45" s="112"/>
      <c r="E45" s="112"/>
      <c r="F45" s="112"/>
      <c r="G45" s="112"/>
      <c r="H45" s="23" t="e">
        <f t="shared" si="0"/>
        <v>#DIV/0!</v>
      </c>
      <c r="I45" s="24" t="e">
        <f>IF(I25="Não aplicável",0,I39*I25)</f>
        <v>#DIV/0!</v>
      </c>
    </row>
    <row r="46" spans="1:10" ht="15" customHeight="1">
      <c r="A46" s="17">
        <f t="shared" si="1"/>
        <v>8</v>
      </c>
      <c r="B46" s="112" t="s">
        <v>42</v>
      </c>
      <c r="C46" s="112"/>
      <c r="D46" s="112"/>
      <c r="E46" s="112"/>
      <c r="F46" s="112"/>
      <c r="G46" s="112"/>
      <c r="H46" s="23" t="e">
        <f t="shared" si="0"/>
        <v>#DIV/0!</v>
      </c>
      <c r="I46" s="24" t="e">
        <f>IF(I27="Não aplicável",0,(I39+I40+I41+I42+I43+I44+I45+I55)/I5*I27*(1+I28))</f>
        <v>#DIV/0!</v>
      </c>
    </row>
    <row r="47" spans="1:10" ht="23.25" customHeight="1">
      <c r="A47" s="17">
        <f t="shared" si="1"/>
        <v>9</v>
      </c>
      <c r="B47" s="112" t="s">
        <v>43</v>
      </c>
      <c r="C47" s="112"/>
      <c r="D47" s="112"/>
      <c r="E47" s="112"/>
      <c r="F47" s="112"/>
      <c r="G47" s="112"/>
      <c r="H47" s="23" t="e">
        <f t="shared" si="0"/>
        <v>#DIV/0!</v>
      </c>
      <c r="I47" s="24" t="e">
        <f>IF(I27="Não aplicável",0,I27/I13*5*(I10/H10*(1+I28)))</f>
        <v>#DIV/0!</v>
      </c>
    </row>
    <row r="48" spans="1:10" ht="15" customHeight="1">
      <c r="A48" s="17">
        <f t="shared" si="1"/>
        <v>10</v>
      </c>
      <c r="B48" s="112" t="s">
        <v>179</v>
      </c>
      <c r="C48" s="112"/>
      <c r="D48" s="112"/>
      <c r="E48" s="112"/>
      <c r="F48" s="112"/>
      <c r="G48" s="112"/>
      <c r="H48" s="23" t="e">
        <f t="shared" si="0"/>
        <v>#DIV/0!</v>
      </c>
      <c r="I48" s="24" t="e">
        <f>I34*I35</f>
        <v>#DIV/0!</v>
      </c>
    </row>
    <row r="49" spans="1:10" ht="15" customHeight="1">
      <c r="A49" s="17">
        <f t="shared" si="1"/>
        <v>11</v>
      </c>
      <c r="B49" s="204" t="s">
        <v>194</v>
      </c>
      <c r="C49" s="205"/>
      <c r="D49" s="205"/>
      <c r="E49" s="205"/>
      <c r="F49" s="205"/>
      <c r="G49" s="206"/>
      <c r="H49" s="23" t="e">
        <f t="shared" si="0"/>
        <v>#DIV/0!</v>
      </c>
      <c r="I49" s="24">
        <f>IF(OR(I7=10%,I7=20%,I7=40%),I48*I7,0)</f>
        <v>0</v>
      </c>
    </row>
    <row r="50" spans="1:10" ht="15" customHeight="1">
      <c r="A50" s="17">
        <f t="shared" si="1"/>
        <v>12</v>
      </c>
      <c r="B50" s="204" t="s">
        <v>197</v>
      </c>
      <c r="C50" s="205"/>
      <c r="D50" s="205"/>
      <c r="E50" s="205"/>
      <c r="F50" s="205"/>
      <c r="G50" s="206"/>
      <c r="H50" s="23" t="e">
        <f t="shared" si="0"/>
        <v>#DIV/0!</v>
      </c>
      <c r="I50" s="24">
        <f>IF(I9=30%,I48*I9,0)</f>
        <v>0</v>
      </c>
    </row>
    <row r="51" spans="1:10" ht="15" customHeight="1">
      <c r="A51" s="17">
        <f t="shared" si="1"/>
        <v>13</v>
      </c>
      <c r="B51" s="202" t="s">
        <v>180</v>
      </c>
      <c r="C51" s="202"/>
      <c r="D51" s="202"/>
      <c r="E51" s="202"/>
      <c r="F51" s="202"/>
      <c r="G51" s="202"/>
      <c r="H51" s="23" t="e">
        <f t="shared" si="0"/>
        <v>#DIV/0!</v>
      </c>
      <c r="I51" s="24" t="e">
        <f>I31*I32</f>
        <v>#DIV/0!</v>
      </c>
    </row>
    <row r="52" spans="1:10" ht="15" customHeight="1">
      <c r="A52" s="17">
        <f t="shared" si="1"/>
        <v>14</v>
      </c>
      <c r="B52" s="204" t="s">
        <v>195</v>
      </c>
      <c r="C52" s="205"/>
      <c r="D52" s="205"/>
      <c r="E52" s="205"/>
      <c r="F52" s="205"/>
      <c r="G52" s="206"/>
      <c r="H52" s="23" t="e">
        <f t="shared" si="0"/>
        <v>#DIV/0!</v>
      </c>
      <c r="I52" s="24">
        <f>IF(OR(I7=10%,I7=20%,I7=40%),I51*I7,0)</f>
        <v>0</v>
      </c>
    </row>
    <row r="53" spans="1:10" ht="15" customHeight="1">
      <c r="A53" s="17">
        <f t="shared" si="1"/>
        <v>15</v>
      </c>
      <c r="B53" s="204" t="s">
        <v>198</v>
      </c>
      <c r="C53" s="205"/>
      <c r="D53" s="205"/>
      <c r="E53" s="205"/>
      <c r="F53" s="205"/>
      <c r="G53" s="206"/>
      <c r="H53" s="23" t="e">
        <f t="shared" si="0"/>
        <v>#DIV/0!</v>
      </c>
      <c r="I53" s="24">
        <f>IF(I9=30%,I51*I9,0)</f>
        <v>0</v>
      </c>
    </row>
    <row r="54" spans="1:10" ht="24" customHeight="1">
      <c r="A54" s="17">
        <f t="shared" si="1"/>
        <v>16</v>
      </c>
      <c r="B54" s="203" t="s">
        <v>181</v>
      </c>
      <c r="C54" s="203"/>
      <c r="D54" s="203"/>
      <c r="E54" s="203"/>
      <c r="F54" s="203"/>
      <c r="G54" s="203"/>
      <c r="H54" s="23" t="e">
        <f t="shared" si="0"/>
        <v>#DIV/0!</v>
      </c>
      <c r="I54" s="24" t="e">
        <f>(I48+I51)*0.2</f>
        <v>#DIV/0!</v>
      </c>
    </row>
    <row r="55" spans="1:10" ht="15" customHeight="1">
      <c r="A55" s="17">
        <f t="shared" si="1"/>
        <v>17</v>
      </c>
      <c r="B55" s="203" t="str">
        <f>IF(D6="12x36","Para postos 12x36 os feriados são considerados compensados, conforme parágrafo único, Art. 59-A da CLT","Outros")</f>
        <v>Outros</v>
      </c>
      <c r="C55" s="203"/>
      <c r="D55" s="203"/>
      <c r="E55" s="203"/>
      <c r="F55" s="203"/>
      <c r="G55" s="203"/>
      <c r="H55" s="23" t="e">
        <f t="shared" si="0"/>
        <v>#DIV/0!</v>
      </c>
      <c r="I55" s="24">
        <v>0</v>
      </c>
    </row>
    <row r="56" spans="1:10" s="28" customFormat="1" ht="15" customHeight="1">
      <c r="A56" s="129" t="s">
        <v>44</v>
      </c>
      <c r="B56" s="129"/>
      <c r="C56" s="129"/>
      <c r="D56" s="129"/>
      <c r="E56" s="129"/>
      <c r="F56" s="129"/>
      <c r="G56" s="129"/>
      <c r="H56" s="25" t="e">
        <f>SUM(H39:H55)</f>
        <v>#DIV/0!</v>
      </c>
      <c r="I56" s="26" t="e">
        <f>SUM(I39:I55)</f>
        <v>#DIV/0!</v>
      </c>
      <c r="J56" s="27"/>
    </row>
    <row r="57" spans="1:10" ht="4.5" customHeight="1"/>
    <row r="58" spans="1:10" ht="33.75" customHeight="1">
      <c r="A58" s="22" t="s">
        <v>45</v>
      </c>
      <c r="B58" s="133" t="s">
        <v>46</v>
      </c>
      <c r="C58" s="133"/>
      <c r="D58" s="133"/>
      <c r="E58" s="133"/>
      <c r="F58" s="133"/>
      <c r="G58" s="133"/>
      <c r="H58" s="22" t="s">
        <v>35</v>
      </c>
      <c r="I58" s="22" t="s">
        <v>36</v>
      </c>
    </row>
    <row r="59" spans="1:10" ht="15" customHeight="1">
      <c r="A59" s="17">
        <v>1</v>
      </c>
      <c r="B59" s="112" t="s">
        <v>47</v>
      </c>
      <c r="C59" s="112"/>
      <c r="D59" s="112"/>
      <c r="E59" s="112"/>
      <c r="F59" s="112"/>
      <c r="G59" s="112"/>
      <c r="H59" s="23">
        <v>0.2</v>
      </c>
      <c r="I59" s="24" t="e">
        <f t="shared" ref="I59:I66" si="2">$I$56*H59</f>
        <v>#DIV/0!</v>
      </c>
    </row>
    <row r="60" spans="1:10" ht="15" customHeight="1">
      <c r="A60" s="17">
        <v>2</v>
      </c>
      <c r="B60" s="112" t="s">
        <v>48</v>
      </c>
      <c r="C60" s="112"/>
      <c r="D60" s="112"/>
      <c r="E60" s="112"/>
      <c r="F60" s="112"/>
      <c r="G60" s="112"/>
      <c r="H60" s="23">
        <v>1.4999999999999999E-2</v>
      </c>
      <c r="I60" s="24" t="e">
        <f t="shared" si="2"/>
        <v>#DIV/0!</v>
      </c>
    </row>
    <row r="61" spans="1:10" ht="15" customHeight="1">
      <c r="A61" s="17">
        <v>3</v>
      </c>
      <c r="B61" s="112" t="s">
        <v>49</v>
      </c>
      <c r="C61" s="112"/>
      <c r="D61" s="112"/>
      <c r="E61" s="112"/>
      <c r="F61" s="112"/>
      <c r="G61" s="112"/>
      <c r="H61" s="23">
        <v>0.01</v>
      </c>
      <c r="I61" s="24" t="e">
        <f t="shared" si="2"/>
        <v>#DIV/0!</v>
      </c>
    </row>
    <row r="62" spans="1:10" ht="15" customHeight="1">
      <c r="A62" s="17">
        <v>4</v>
      </c>
      <c r="B62" s="112" t="s">
        <v>50</v>
      </c>
      <c r="C62" s="112"/>
      <c r="D62" s="112"/>
      <c r="E62" s="112"/>
      <c r="F62" s="112"/>
      <c r="G62" s="112"/>
      <c r="H62" s="23">
        <v>2E-3</v>
      </c>
      <c r="I62" s="24" t="e">
        <f t="shared" si="2"/>
        <v>#DIV/0!</v>
      </c>
    </row>
    <row r="63" spans="1:10" ht="15" customHeight="1">
      <c r="A63" s="17">
        <v>5</v>
      </c>
      <c r="B63" s="112" t="s">
        <v>51</v>
      </c>
      <c r="C63" s="112"/>
      <c r="D63" s="112"/>
      <c r="E63" s="112"/>
      <c r="F63" s="112"/>
      <c r="G63" s="112"/>
      <c r="H63" s="23">
        <v>2.5000000000000001E-2</v>
      </c>
      <c r="I63" s="24" t="e">
        <f t="shared" si="2"/>
        <v>#DIV/0!</v>
      </c>
    </row>
    <row r="64" spans="1:10" ht="15" customHeight="1">
      <c r="A64" s="17">
        <v>6</v>
      </c>
      <c r="B64" s="112" t="s">
        <v>52</v>
      </c>
      <c r="C64" s="112"/>
      <c r="D64" s="112"/>
      <c r="E64" s="112"/>
      <c r="F64" s="112"/>
      <c r="G64" s="112"/>
      <c r="H64" s="23">
        <v>0.08</v>
      </c>
      <c r="I64" s="24" t="e">
        <f t="shared" si="2"/>
        <v>#DIV/0!</v>
      </c>
    </row>
    <row r="65" spans="1:10" ht="15" customHeight="1">
      <c r="A65" s="17">
        <v>7</v>
      </c>
      <c r="B65" s="112" t="s">
        <v>53</v>
      </c>
      <c r="C65" s="112"/>
      <c r="D65" s="112"/>
      <c r="E65" s="112"/>
      <c r="F65" s="112"/>
      <c r="G65" s="112"/>
      <c r="H65" s="23">
        <v>0.03</v>
      </c>
      <c r="I65" s="24" t="e">
        <f t="shared" si="2"/>
        <v>#DIV/0!</v>
      </c>
    </row>
    <row r="66" spans="1:10" ht="15" customHeight="1">
      <c r="A66" s="17">
        <v>8</v>
      </c>
      <c r="B66" s="112" t="s">
        <v>54</v>
      </c>
      <c r="C66" s="112"/>
      <c r="D66" s="112"/>
      <c r="E66" s="112"/>
      <c r="F66" s="112"/>
      <c r="G66" s="112"/>
      <c r="H66" s="23">
        <v>6.0000000000000001E-3</v>
      </c>
      <c r="I66" s="24" t="e">
        <f t="shared" si="2"/>
        <v>#DIV/0!</v>
      </c>
    </row>
    <row r="67" spans="1:10" s="28" customFormat="1" ht="15" customHeight="1">
      <c r="A67" s="129" t="s">
        <v>55</v>
      </c>
      <c r="B67" s="129"/>
      <c r="C67" s="129"/>
      <c r="D67" s="129"/>
      <c r="E67" s="129"/>
      <c r="F67" s="129"/>
      <c r="G67" s="129"/>
      <c r="H67" s="25">
        <f>SUM(H59:H66)</f>
        <v>0.3680000000000001</v>
      </c>
      <c r="I67" s="26" t="e">
        <f>SUM(I59:I66)</f>
        <v>#DIV/0!</v>
      </c>
      <c r="J67" s="27"/>
    </row>
    <row r="68" spans="1:10" ht="15" customHeight="1">
      <c r="A68" s="144" t="s">
        <v>56</v>
      </c>
      <c r="B68" s="144"/>
      <c r="C68" s="144"/>
      <c r="D68" s="144"/>
      <c r="E68" s="144"/>
      <c r="F68" s="144"/>
      <c r="G68" s="144"/>
      <c r="H68" s="144"/>
      <c r="I68" s="144"/>
    </row>
    <row r="69" spans="1:10" ht="30.75" customHeight="1">
      <c r="A69" s="151" t="s">
        <v>57</v>
      </c>
      <c r="B69" s="151"/>
      <c r="C69" s="151"/>
      <c r="D69" s="151"/>
      <c r="E69" s="151"/>
      <c r="F69" s="151"/>
      <c r="G69" s="151"/>
      <c r="H69" s="151"/>
      <c r="I69" s="151"/>
    </row>
    <row r="70" spans="1:10" ht="33.75" customHeight="1">
      <c r="A70" s="22" t="s">
        <v>58</v>
      </c>
      <c r="B70" s="133" t="s">
        <v>59</v>
      </c>
      <c r="C70" s="133"/>
      <c r="D70" s="133"/>
      <c r="E70" s="133"/>
      <c r="F70" s="133"/>
      <c r="G70" s="133"/>
      <c r="H70" s="22" t="s">
        <v>35</v>
      </c>
      <c r="I70" s="22" t="s">
        <v>36</v>
      </c>
    </row>
    <row r="71" spans="1:10" ht="15" customHeight="1">
      <c r="A71" s="17">
        <v>1</v>
      </c>
      <c r="B71" s="112" t="s">
        <v>60</v>
      </c>
      <c r="C71" s="112"/>
      <c r="D71" s="112"/>
      <c r="E71" s="112"/>
      <c r="F71" s="112"/>
      <c r="G71" s="112"/>
      <c r="H71" s="23">
        <v>0.119314</v>
      </c>
      <c r="I71" s="24" t="e">
        <f t="shared" ref="I71:I78" si="3">$I$56*H71</f>
        <v>#DIV/0!</v>
      </c>
    </row>
    <row r="72" spans="1:10" ht="15" customHeight="1">
      <c r="A72" s="17">
        <v>2</v>
      </c>
      <c r="B72" s="112" t="s">
        <v>61</v>
      </c>
      <c r="C72" s="112"/>
      <c r="D72" s="112"/>
      <c r="E72" s="112"/>
      <c r="F72" s="112"/>
      <c r="G72" s="112"/>
      <c r="H72" s="23">
        <v>2.0479000000000001E-2</v>
      </c>
      <c r="I72" s="24" t="e">
        <f t="shared" si="3"/>
        <v>#DIV/0!</v>
      </c>
    </row>
    <row r="73" spans="1:10" ht="15" customHeight="1">
      <c r="A73" s="17">
        <v>3</v>
      </c>
      <c r="B73" s="112" t="s">
        <v>62</v>
      </c>
      <c r="C73" s="112"/>
      <c r="D73" s="112"/>
      <c r="E73" s="112"/>
      <c r="F73" s="112"/>
      <c r="G73" s="112"/>
      <c r="H73" s="23">
        <v>1.2123E-2</v>
      </c>
      <c r="I73" s="24" t="e">
        <f t="shared" si="3"/>
        <v>#DIV/0!</v>
      </c>
    </row>
    <row r="74" spans="1:10" ht="15" customHeight="1">
      <c r="A74" s="17">
        <v>4</v>
      </c>
      <c r="B74" s="112" t="s">
        <v>63</v>
      </c>
      <c r="C74" s="112"/>
      <c r="D74" s="112"/>
      <c r="E74" s="112"/>
      <c r="F74" s="112"/>
      <c r="G74" s="112"/>
      <c r="H74" s="23">
        <v>1.1436E-2</v>
      </c>
      <c r="I74" s="24" t="e">
        <f t="shared" si="3"/>
        <v>#DIV/0!</v>
      </c>
    </row>
    <row r="75" spans="1:10" ht="15" customHeight="1">
      <c r="A75" s="17">
        <v>5</v>
      </c>
      <c r="B75" s="112" t="s">
        <v>64</v>
      </c>
      <c r="C75" s="112"/>
      <c r="D75" s="112"/>
      <c r="E75" s="112"/>
      <c r="F75" s="112"/>
      <c r="G75" s="112"/>
      <c r="H75" s="23">
        <v>1.74E-4</v>
      </c>
      <c r="I75" s="24" t="e">
        <f t="shared" si="3"/>
        <v>#DIV/0!</v>
      </c>
    </row>
    <row r="76" spans="1:10" ht="15" customHeight="1">
      <c r="A76" s="17">
        <v>6</v>
      </c>
      <c r="B76" s="112" t="s">
        <v>65</v>
      </c>
      <c r="C76" s="112"/>
      <c r="D76" s="112"/>
      <c r="E76" s="112"/>
      <c r="F76" s="112"/>
      <c r="G76" s="112"/>
      <c r="H76" s="23">
        <v>4.4200000000000001E-4</v>
      </c>
      <c r="I76" s="24" t="e">
        <f t="shared" si="3"/>
        <v>#DIV/0!</v>
      </c>
    </row>
    <row r="77" spans="1:10" ht="15" customHeight="1">
      <c r="A77" s="17">
        <v>7</v>
      </c>
      <c r="B77" s="112" t="s">
        <v>66</v>
      </c>
      <c r="C77" s="112"/>
      <c r="D77" s="112"/>
      <c r="E77" s="112"/>
      <c r="F77" s="112"/>
      <c r="G77" s="112"/>
      <c r="H77" s="23">
        <v>1.85E-4</v>
      </c>
      <c r="I77" s="24" t="e">
        <f t="shared" si="3"/>
        <v>#DIV/0!</v>
      </c>
    </row>
    <row r="78" spans="1:10" ht="15" customHeight="1">
      <c r="A78" s="17">
        <v>8</v>
      </c>
      <c r="B78" s="112" t="s">
        <v>67</v>
      </c>
      <c r="C78" s="112"/>
      <c r="D78" s="112"/>
      <c r="E78" s="112"/>
      <c r="F78" s="112"/>
      <c r="G78" s="112"/>
      <c r="H78" s="23">
        <v>9.0789999999999996E-2</v>
      </c>
      <c r="I78" s="24" t="e">
        <f t="shared" si="3"/>
        <v>#DIV/0!</v>
      </c>
    </row>
    <row r="79" spans="1:10" s="28" customFormat="1" ht="15" customHeight="1">
      <c r="A79" s="129" t="s">
        <v>68</v>
      </c>
      <c r="B79" s="129"/>
      <c r="C79" s="129"/>
      <c r="D79" s="129"/>
      <c r="E79" s="129"/>
      <c r="F79" s="129"/>
      <c r="G79" s="129"/>
      <c r="H79" s="25">
        <f>SUM(H71:H78)</f>
        <v>0.25494299999999998</v>
      </c>
      <c r="I79" s="26" t="e">
        <f>SUM(I71:I78)</f>
        <v>#DIV/0!</v>
      </c>
      <c r="J79" s="27"/>
    </row>
    <row r="80" spans="1:10" ht="11.25" customHeight="1">
      <c r="A80" s="29" t="s">
        <v>69</v>
      </c>
      <c r="B80" s="130" t="s">
        <v>70</v>
      </c>
      <c r="C80" s="130"/>
      <c r="D80" s="130"/>
      <c r="E80" s="130"/>
      <c r="F80" s="130"/>
      <c r="G80" s="130"/>
      <c r="H80" s="130"/>
      <c r="I80" s="130"/>
    </row>
    <row r="81" spans="1:11" ht="15" customHeight="1">
      <c r="A81" s="29" t="s">
        <v>71</v>
      </c>
      <c r="B81" s="150" t="s">
        <v>72</v>
      </c>
      <c r="C81" s="150"/>
      <c r="D81" s="150"/>
      <c r="E81" s="150"/>
      <c r="F81" s="150"/>
      <c r="G81" s="150"/>
      <c r="H81" s="150"/>
      <c r="I81" s="150"/>
    </row>
    <row r="82" spans="1:11" ht="33.75" customHeight="1">
      <c r="A82" s="22" t="s">
        <v>73</v>
      </c>
      <c r="B82" s="133" t="s">
        <v>74</v>
      </c>
      <c r="C82" s="133"/>
      <c r="D82" s="133"/>
      <c r="E82" s="133"/>
      <c r="F82" s="133"/>
      <c r="G82" s="133"/>
      <c r="H82" s="22" t="s">
        <v>35</v>
      </c>
      <c r="I82" s="22" t="s">
        <v>36</v>
      </c>
    </row>
    <row r="83" spans="1:11" ht="15" customHeight="1">
      <c r="A83" s="17">
        <v>1</v>
      </c>
      <c r="B83" s="112" t="s">
        <v>75</v>
      </c>
      <c r="C83" s="112"/>
      <c r="D83" s="112"/>
      <c r="E83" s="112"/>
      <c r="F83" s="112"/>
      <c r="G83" s="112"/>
      <c r="H83" s="23">
        <v>4.8321000000000003E-2</v>
      </c>
      <c r="I83" s="24" t="e">
        <f>$I$56*H83</f>
        <v>#DIV/0!</v>
      </c>
    </row>
    <row r="84" spans="1:11" ht="15" customHeight="1">
      <c r="A84" s="17">
        <v>2</v>
      </c>
      <c r="B84" s="112" t="s">
        <v>76</v>
      </c>
      <c r="C84" s="112"/>
      <c r="D84" s="112"/>
      <c r="E84" s="112"/>
      <c r="F84" s="112"/>
      <c r="G84" s="112"/>
      <c r="H84" s="23">
        <v>3.5109999999999998E-3</v>
      </c>
      <c r="I84" s="24" t="e">
        <f>$I$56*H84</f>
        <v>#DIV/0!</v>
      </c>
    </row>
    <row r="85" spans="1:11" ht="15" customHeight="1">
      <c r="A85" s="17">
        <v>3</v>
      </c>
      <c r="B85" s="112" t="s">
        <v>77</v>
      </c>
      <c r="C85" s="112"/>
      <c r="D85" s="112"/>
      <c r="E85" s="112"/>
      <c r="F85" s="112"/>
      <c r="G85" s="112"/>
      <c r="H85" s="23">
        <v>1.9328000000000001E-2</v>
      </c>
      <c r="I85" s="24" t="e">
        <f>$I$56*H85</f>
        <v>#DIV/0!</v>
      </c>
    </row>
    <row r="86" spans="1:11" s="28" customFormat="1" ht="15" customHeight="1">
      <c r="A86" s="129" t="s">
        <v>78</v>
      </c>
      <c r="B86" s="129"/>
      <c r="C86" s="129"/>
      <c r="D86" s="129"/>
      <c r="E86" s="129"/>
      <c r="F86" s="129"/>
      <c r="G86" s="129"/>
      <c r="H86" s="25">
        <f>SUM(H83:H85)</f>
        <v>7.1160000000000001E-2</v>
      </c>
      <c r="I86" s="26" t="e">
        <f>SUM(I83:I85)</f>
        <v>#DIV/0!</v>
      </c>
      <c r="J86" s="27"/>
    </row>
    <row r="87" spans="1:11" ht="4.5" customHeight="1"/>
    <row r="88" spans="1:11" ht="33.75" customHeight="1">
      <c r="A88" s="22" t="s">
        <v>79</v>
      </c>
      <c r="B88" s="133" t="s">
        <v>80</v>
      </c>
      <c r="C88" s="133"/>
      <c r="D88" s="133"/>
      <c r="E88" s="133"/>
      <c r="F88" s="133"/>
      <c r="G88" s="133"/>
      <c r="H88" s="22" t="s">
        <v>35</v>
      </c>
      <c r="I88" s="22" t="s">
        <v>36</v>
      </c>
    </row>
    <row r="89" spans="1:11" ht="15" customHeight="1">
      <c r="A89" s="17">
        <v>1</v>
      </c>
      <c r="B89" s="112" t="s">
        <v>81</v>
      </c>
      <c r="C89" s="112"/>
      <c r="D89" s="112"/>
      <c r="E89" s="112"/>
      <c r="F89" s="112"/>
      <c r="G89" s="112"/>
      <c r="H89" s="23">
        <f>(H67*H79)</f>
        <v>9.3819024000000015E-2</v>
      </c>
      <c r="I89" s="24" t="e">
        <f>$I$56*H89</f>
        <v>#DIV/0!</v>
      </c>
    </row>
    <row r="90" spans="1:11" s="28" customFormat="1" ht="15" customHeight="1">
      <c r="A90" s="129" t="s">
        <v>82</v>
      </c>
      <c r="B90" s="129"/>
      <c r="C90" s="129"/>
      <c r="D90" s="129"/>
      <c r="E90" s="129"/>
      <c r="F90" s="129"/>
      <c r="G90" s="129"/>
      <c r="H90" s="25">
        <f>SUM(H89:H89)</f>
        <v>9.3819024000000015E-2</v>
      </c>
      <c r="I90" s="26" t="e">
        <f>I89</f>
        <v>#DIV/0!</v>
      </c>
      <c r="J90" s="27"/>
      <c r="K90" s="30"/>
    </row>
    <row r="91" spans="1:11" ht="4.5" customHeight="1">
      <c r="J91" s="31"/>
    </row>
    <row r="92" spans="1:11" s="28" customFormat="1" ht="12" customHeight="1">
      <c r="A92" s="149" t="s">
        <v>207</v>
      </c>
      <c r="B92" s="149"/>
      <c r="C92" s="149"/>
      <c r="D92" s="149"/>
      <c r="E92" s="149"/>
      <c r="F92" s="149"/>
      <c r="G92" s="149"/>
      <c r="H92" s="32">
        <f>H67+H79+H86+H90</f>
        <v>0.787922024</v>
      </c>
      <c r="I92" s="33" t="e">
        <f>I67+I79+I86+I90</f>
        <v>#DIV/0!</v>
      </c>
      <c r="J92" s="27"/>
    </row>
    <row r="93" spans="1:11" ht="4.5" customHeight="1"/>
    <row r="94" spans="1:11" ht="33.75" customHeight="1">
      <c r="A94" s="22" t="s">
        <v>83</v>
      </c>
      <c r="B94" s="133" t="s">
        <v>84</v>
      </c>
      <c r="C94" s="133"/>
      <c r="D94" s="133"/>
      <c r="E94" s="133"/>
      <c r="F94" s="133"/>
      <c r="G94" s="133"/>
      <c r="H94" s="22" t="s">
        <v>35</v>
      </c>
      <c r="I94" s="22" t="s">
        <v>36</v>
      </c>
    </row>
    <row r="95" spans="1:11" ht="15" customHeight="1">
      <c r="A95" s="17">
        <v>1</v>
      </c>
      <c r="B95" s="112" t="s">
        <v>20</v>
      </c>
      <c r="C95" s="112"/>
      <c r="D95" s="112"/>
      <c r="E95" s="112"/>
      <c r="F95" s="112"/>
      <c r="G95" s="112"/>
      <c r="H95" s="23" t="e">
        <f t="shared" ref="H95:H100" si="4">I95/$I$56</f>
        <v>#DIV/0!</v>
      </c>
      <c r="I95" s="24">
        <f>I113</f>
        <v>0</v>
      </c>
    </row>
    <row r="96" spans="1:11" ht="15" customHeight="1">
      <c r="A96" s="17">
        <f>A95+1</f>
        <v>2</v>
      </c>
      <c r="B96" s="112" t="s">
        <v>21</v>
      </c>
      <c r="C96" s="112"/>
      <c r="D96" s="112"/>
      <c r="E96" s="112"/>
      <c r="F96" s="112"/>
      <c r="G96" s="112"/>
      <c r="H96" s="23" t="e">
        <f t="shared" si="4"/>
        <v>#DIV/0!</v>
      </c>
      <c r="I96" s="24">
        <f>I109</f>
        <v>0</v>
      </c>
    </row>
    <row r="97" spans="1:10" ht="15" customHeight="1">
      <c r="A97" s="17">
        <f t="shared" ref="A97:A100" si="5">A96+1</f>
        <v>3</v>
      </c>
      <c r="B97" s="146" t="s">
        <v>191</v>
      </c>
      <c r="C97" s="147"/>
      <c r="D97" s="147"/>
      <c r="E97" s="147"/>
      <c r="F97" s="147"/>
      <c r="G97" s="148"/>
      <c r="H97" s="23" t="e">
        <f t="shared" si="4"/>
        <v>#DIV/0!</v>
      </c>
      <c r="I97" s="24">
        <v>0</v>
      </c>
    </row>
    <row r="98" spans="1:10" ht="15" customHeight="1">
      <c r="A98" s="17">
        <f t="shared" si="5"/>
        <v>4</v>
      </c>
      <c r="B98" s="112" t="s">
        <v>85</v>
      </c>
      <c r="C98" s="112"/>
      <c r="D98" s="112"/>
      <c r="E98" s="112"/>
      <c r="F98" s="112"/>
      <c r="G98" s="112"/>
      <c r="H98" s="23" t="e">
        <f t="shared" si="4"/>
        <v>#DIV/0!</v>
      </c>
      <c r="I98" s="24" t="e">
        <f>I105</f>
        <v>#DIV/0!</v>
      </c>
    </row>
    <row r="99" spans="1:10" ht="15" customHeight="1">
      <c r="A99" s="17">
        <f t="shared" si="5"/>
        <v>5</v>
      </c>
      <c r="B99" s="112" t="s">
        <v>86</v>
      </c>
      <c r="C99" s="112"/>
      <c r="D99" s="112"/>
      <c r="E99" s="112"/>
      <c r="F99" s="112"/>
      <c r="G99" s="112"/>
      <c r="H99" s="23" t="e">
        <f t="shared" si="4"/>
        <v>#DIV/0!</v>
      </c>
      <c r="I99" s="24" t="e">
        <f>IF(I29="Não aplicável",0,((I10/H10)*1.5*I29))</f>
        <v>#DIV/0!</v>
      </c>
    </row>
    <row r="100" spans="1:10" ht="15" customHeight="1">
      <c r="A100" s="17">
        <f t="shared" si="5"/>
        <v>6</v>
      </c>
      <c r="B100" s="112" t="s">
        <v>87</v>
      </c>
      <c r="C100" s="112"/>
      <c r="D100" s="112"/>
      <c r="E100" s="112"/>
      <c r="F100" s="112"/>
      <c r="G100" s="112"/>
      <c r="H100" s="23" t="e">
        <f t="shared" si="4"/>
        <v>#DIV/0!</v>
      </c>
      <c r="I100" s="24">
        <f>IF(I21="Não aplicável",0,I21)</f>
        <v>0</v>
      </c>
    </row>
    <row r="101" spans="1:10" ht="13.5" customHeight="1">
      <c r="A101" s="129" t="s">
        <v>88</v>
      </c>
      <c r="B101" s="129"/>
      <c r="C101" s="129"/>
      <c r="D101" s="129"/>
      <c r="E101" s="129"/>
      <c r="F101" s="129"/>
      <c r="G101" s="129"/>
      <c r="H101" s="25" t="e">
        <f>SUM(H95:H100)</f>
        <v>#DIV/0!</v>
      </c>
      <c r="I101" s="26" t="e">
        <f>SUM(I95:I100)</f>
        <v>#DIV/0!</v>
      </c>
      <c r="J101" s="34"/>
    </row>
    <row r="102" spans="1:10" ht="5.25" customHeight="1">
      <c r="A102" s="29"/>
      <c r="B102" s="144"/>
      <c r="C102" s="144"/>
      <c r="D102" s="144"/>
      <c r="E102" s="144"/>
      <c r="F102" s="144"/>
      <c r="G102" s="144"/>
      <c r="H102" s="35"/>
      <c r="I102" s="36"/>
    </row>
    <row r="103" spans="1:10" ht="15" customHeight="1">
      <c r="A103" s="124" t="s">
        <v>91</v>
      </c>
      <c r="B103" s="124"/>
      <c r="C103" s="124"/>
      <c r="D103" s="124"/>
      <c r="E103" s="124"/>
      <c r="F103" s="124"/>
      <c r="G103" s="124"/>
      <c r="H103" s="124"/>
      <c r="I103" s="124"/>
    </row>
    <row r="104" spans="1:10" ht="24" customHeight="1">
      <c r="A104" s="125" t="s">
        <v>92</v>
      </c>
      <c r="B104" s="125"/>
      <c r="C104" s="17" t="s">
        <v>93</v>
      </c>
      <c r="D104" s="17" t="s">
        <v>94</v>
      </c>
      <c r="E104" s="17" t="s">
        <v>95</v>
      </c>
      <c r="F104" s="17" t="s">
        <v>96</v>
      </c>
      <c r="G104" s="17" t="s">
        <v>97</v>
      </c>
      <c r="H104" s="23" t="s">
        <v>98</v>
      </c>
      <c r="I104" s="24" t="s">
        <v>99</v>
      </c>
    </row>
    <row r="105" spans="1:10" ht="15" customHeight="1">
      <c r="A105" s="145">
        <f>IF(I12="Não aplicável",0,I12)</f>
        <v>0</v>
      </c>
      <c r="B105" s="145"/>
      <c r="C105" s="17">
        <f>IF(I13="Não aplicável",0,I13)</f>
        <v>0</v>
      </c>
      <c r="D105" s="17">
        <v>2</v>
      </c>
      <c r="E105" s="37">
        <f>A105*C105*D105</f>
        <v>0</v>
      </c>
      <c r="F105" s="37" t="e">
        <f>I39</f>
        <v>#DIV/0!</v>
      </c>
      <c r="G105" s="38">
        <f>IF(I14="Não aplicável",0,I14)</f>
        <v>0</v>
      </c>
      <c r="H105" s="37" t="e">
        <f>F105*G105</f>
        <v>#DIV/0!</v>
      </c>
      <c r="I105" s="24" t="e">
        <f>IF((E105-H105)&gt;0,E105-H105,0)</f>
        <v>#DIV/0!</v>
      </c>
    </row>
    <row r="106" spans="1:10" ht="4.5" customHeight="1">
      <c r="A106" s="39"/>
      <c r="E106" s="34"/>
      <c r="F106" s="34"/>
      <c r="G106" s="40"/>
      <c r="H106" s="34"/>
      <c r="I106" s="41"/>
    </row>
    <row r="107" spans="1:10" ht="15" customHeight="1">
      <c r="A107" s="124" t="s">
        <v>100</v>
      </c>
      <c r="B107" s="124"/>
      <c r="C107" s="124"/>
      <c r="D107" s="124"/>
      <c r="E107" s="124"/>
      <c r="F107" s="124"/>
      <c r="G107" s="124"/>
      <c r="H107" s="124"/>
      <c r="I107" s="124"/>
    </row>
    <row r="108" spans="1:10" ht="24" customHeight="1">
      <c r="A108" s="125" t="s">
        <v>92</v>
      </c>
      <c r="B108" s="125"/>
      <c r="C108" s="17" t="s">
        <v>101</v>
      </c>
      <c r="D108" s="17" t="s">
        <v>94</v>
      </c>
      <c r="E108" s="17" t="s">
        <v>95</v>
      </c>
      <c r="F108" s="17" t="s">
        <v>96</v>
      </c>
      <c r="G108" s="17" t="s">
        <v>97</v>
      </c>
      <c r="H108" s="23" t="s">
        <v>98</v>
      </c>
      <c r="I108" s="24" t="s">
        <v>99</v>
      </c>
    </row>
    <row r="109" spans="1:10" ht="15" customHeight="1">
      <c r="A109" s="138">
        <f>IF(I18="Não aplicável",0,I18)</f>
        <v>0</v>
      </c>
      <c r="B109" s="138"/>
      <c r="C109" s="42">
        <f>IF(I19="Não aplicável",0,I19)</f>
        <v>0</v>
      </c>
      <c r="D109" s="17">
        <v>1</v>
      </c>
      <c r="E109" s="37">
        <f>A109*C109*D109</f>
        <v>0</v>
      </c>
      <c r="F109" s="37">
        <f>E109</f>
        <v>0</v>
      </c>
      <c r="G109" s="43">
        <f>IF(I20="Não aplicável",0,I20)</f>
        <v>0</v>
      </c>
      <c r="H109" s="37">
        <f>F109*G109</f>
        <v>0</v>
      </c>
      <c r="I109" s="24">
        <f>E109-H109</f>
        <v>0</v>
      </c>
    </row>
    <row r="110" spans="1:10" ht="4.5" customHeight="1">
      <c r="A110" s="44"/>
      <c r="B110" s="44"/>
      <c r="C110" s="44"/>
      <c r="D110" s="44"/>
      <c r="E110" s="27"/>
      <c r="F110" s="27"/>
      <c r="G110" s="45"/>
      <c r="H110" s="27"/>
      <c r="I110" s="46"/>
    </row>
    <row r="111" spans="1:10" ht="15" customHeight="1">
      <c r="A111" s="124" t="s">
        <v>102</v>
      </c>
      <c r="B111" s="124"/>
      <c r="C111" s="124"/>
      <c r="D111" s="124"/>
      <c r="E111" s="124"/>
      <c r="F111" s="124"/>
      <c r="G111" s="124"/>
      <c r="H111" s="124"/>
      <c r="I111" s="124"/>
    </row>
    <row r="112" spans="1:10" ht="23.25" customHeight="1">
      <c r="A112" s="125" t="s">
        <v>92</v>
      </c>
      <c r="B112" s="125"/>
      <c r="C112" s="17" t="s">
        <v>101</v>
      </c>
      <c r="D112" s="17" t="s">
        <v>94</v>
      </c>
      <c r="E112" s="17" t="s">
        <v>95</v>
      </c>
      <c r="F112" s="17" t="s">
        <v>96</v>
      </c>
      <c r="G112" s="17" t="s">
        <v>97</v>
      </c>
      <c r="H112" s="23" t="str">
        <f>H104</f>
        <v>Valor desconto</v>
      </c>
      <c r="I112" s="24" t="s">
        <v>99</v>
      </c>
    </row>
    <row r="113" spans="1:12" ht="15" customHeight="1">
      <c r="A113" s="138">
        <f>IF(I15="Não aplicável",0,I15)</f>
        <v>0</v>
      </c>
      <c r="B113" s="138"/>
      <c r="C113" s="42">
        <f>IF(I16="Não aplicável",0,I16)</f>
        <v>0</v>
      </c>
      <c r="D113" s="17">
        <v>1</v>
      </c>
      <c r="E113" s="37">
        <f>A113*C113*D113</f>
        <v>0</v>
      </c>
      <c r="F113" s="37">
        <f>E113</f>
        <v>0</v>
      </c>
      <c r="G113" s="43">
        <f>IF(I17="Não aplicável",0,I17)</f>
        <v>0</v>
      </c>
      <c r="H113" s="37">
        <f>F113*G113</f>
        <v>0</v>
      </c>
      <c r="I113" s="24">
        <f>E113-H113</f>
        <v>0</v>
      </c>
    </row>
    <row r="114" spans="1:12" ht="4.5" customHeight="1"/>
    <row r="115" spans="1:12" ht="12" customHeight="1">
      <c r="A115" s="113" t="s">
        <v>103</v>
      </c>
      <c r="B115" s="113"/>
      <c r="C115" s="113"/>
      <c r="D115" s="113"/>
      <c r="E115" s="113"/>
      <c r="F115" s="113"/>
      <c r="G115" s="113"/>
      <c r="H115" s="47" t="e">
        <f>H56+H92+H101</f>
        <v>#DIV/0!</v>
      </c>
      <c r="I115" s="48" t="e">
        <f>I56+I92+I101</f>
        <v>#DIV/0!</v>
      </c>
      <c r="J115" s="34"/>
      <c r="L115" s="34"/>
    </row>
    <row r="116" spans="1:12" s="53" customFormat="1" ht="4.5" customHeight="1">
      <c r="A116" s="49"/>
      <c r="B116" s="49"/>
      <c r="C116" s="49"/>
      <c r="D116" s="49"/>
      <c r="E116" s="49"/>
      <c r="F116" s="49"/>
      <c r="G116" s="49"/>
      <c r="H116" s="50"/>
      <c r="I116" s="51"/>
      <c r="J116" s="52"/>
      <c r="L116" s="52"/>
    </row>
    <row r="117" spans="1:12" ht="11.25" customHeight="1">
      <c r="A117" s="111" t="s">
        <v>104</v>
      </c>
      <c r="B117" s="111"/>
      <c r="C117" s="111"/>
      <c r="D117" s="111"/>
      <c r="E117" s="111"/>
      <c r="F117" s="111"/>
      <c r="G117" s="111"/>
      <c r="H117" s="111"/>
      <c r="I117" s="111"/>
    </row>
    <row r="118" spans="1:12" ht="33.75" customHeight="1">
      <c r="A118" s="22" t="s">
        <v>33</v>
      </c>
      <c r="B118" s="133" t="s">
        <v>105</v>
      </c>
      <c r="C118" s="133"/>
      <c r="D118" s="133"/>
      <c r="E118" s="133"/>
      <c r="F118" s="133"/>
      <c r="G118" s="133"/>
      <c r="H118" s="22" t="s">
        <v>35</v>
      </c>
      <c r="I118" s="22" t="s">
        <v>36</v>
      </c>
    </row>
    <row r="119" spans="1:12" ht="15" customHeight="1">
      <c r="A119" s="17">
        <v>1</v>
      </c>
      <c r="B119" s="112" t="s">
        <v>106</v>
      </c>
      <c r="C119" s="112"/>
      <c r="D119" s="112"/>
      <c r="E119" s="112"/>
      <c r="F119" s="112"/>
      <c r="G119" s="112"/>
      <c r="H119" s="23" t="e">
        <f t="shared" ref="H119:H124" si="6">I119/$I$130</f>
        <v>#DIV/0!</v>
      </c>
      <c r="I119" s="24">
        <v>0</v>
      </c>
    </row>
    <row r="120" spans="1:12" ht="15" customHeight="1">
      <c r="A120" s="17">
        <v>2</v>
      </c>
      <c r="B120" s="137" t="s">
        <v>107</v>
      </c>
      <c r="C120" s="137"/>
      <c r="D120" s="137"/>
      <c r="E120" s="137"/>
      <c r="F120" s="137"/>
      <c r="G120" s="137"/>
      <c r="H120" s="23" t="e">
        <f t="shared" si="6"/>
        <v>#DIV/0!</v>
      </c>
      <c r="I120" s="24">
        <f>IF(F128=10%,G128,0)</f>
        <v>0</v>
      </c>
    </row>
    <row r="121" spans="1:12" ht="15" customHeight="1">
      <c r="A121" s="17">
        <v>3</v>
      </c>
      <c r="B121" s="112" t="s">
        <v>108</v>
      </c>
      <c r="C121" s="112"/>
      <c r="D121" s="112"/>
      <c r="E121" s="112"/>
      <c r="F121" s="112"/>
      <c r="G121" s="112"/>
      <c r="H121" s="23" t="e">
        <f t="shared" si="6"/>
        <v>#DIV/0!</v>
      </c>
      <c r="I121" s="24">
        <v>0</v>
      </c>
    </row>
    <row r="122" spans="1:12" ht="15" customHeight="1">
      <c r="A122" s="17">
        <v>4</v>
      </c>
      <c r="B122" s="137" t="s">
        <v>109</v>
      </c>
      <c r="C122" s="137"/>
      <c r="D122" s="137"/>
      <c r="E122" s="137"/>
      <c r="F122" s="137"/>
      <c r="G122" s="137"/>
      <c r="H122" s="23" t="e">
        <f t="shared" si="6"/>
        <v>#DIV/0!</v>
      </c>
      <c r="I122" s="24">
        <f>IF(F128=20%,G128,0)</f>
        <v>0</v>
      </c>
    </row>
    <row r="123" spans="1:12" ht="15" customHeight="1">
      <c r="A123" s="17">
        <v>5</v>
      </c>
      <c r="B123" s="112" t="s">
        <v>110</v>
      </c>
      <c r="C123" s="112"/>
      <c r="D123" s="112"/>
      <c r="E123" s="112"/>
      <c r="F123" s="112"/>
      <c r="G123" s="112"/>
      <c r="H123" s="23" t="e">
        <f t="shared" si="6"/>
        <v>#DIV/0!</v>
      </c>
      <c r="I123" s="24">
        <v>0</v>
      </c>
    </row>
    <row r="124" spans="1:12" ht="15" customHeight="1">
      <c r="A124" s="17">
        <v>6</v>
      </c>
      <c r="B124" s="112" t="s">
        <v>111</v>
      </c>
      <c r="C124" s="112"/>
      <c r="D124" s="112"/>
      <c r="E124" s="112"/>
      <c r="F124" s="112"/>
      <c r="G124" s="112"/>
      <c r="H124" s="23" t="e">
        <f t="shared" si="6"/>
        <v>#DIV/0!</v>
      </c>
      <c r="I124" s="24">
        <v>0</v>
      </c>
    </row>
    <row r="125" spans="1:12" ht="15" customHeight="1">
      <c r="A125" s="129" t="s">
        <v>112</v>
      </c>
      <c r="B125" s="129"/>
      <c r="C125" s="129"/>
      <c r="D125" s="129"/>
      <c r="E125" s="129"/>
      <c r="F125" s="129"/>
      <c r="G125" s="129"/>
      <c r="H125" s="25" t="e">
        <f>H119+H120+H121+H122+H123+H124</f>
        <v>#DIV/0!</v>
      </c>
      <c r="I125" s="54">
        <f>SUM(I119:I124)</f>
        <v>0</v>
      </c>
      <c r="J125" s="34"/>
    </row>
    <row r="126" spans="1:12" ht="30" customHeight="1">
      <c r="B126" s="130" t="s">
        <v>113</v>
      </c>
      <c r="C126" s="130"/>
      <c r="D126" s="130"/>
      <c r="E126" s="130"/>
      <c r="F126" s="130"/>
      <c r="G126" s="130"/>
      <c r="H126" s="130"/>
      <c r="I126" s="130"/>
    </row>
    <row r="127" spans="1:12" ht="5.25" customHeight="1"/>
    <row r="128" spans="1:12" ht="48.75" customHeight="1">
      <c r="A128" s="135" t="s">
        <v>114</v>
      </c>
      <c r="B128" s="135"/>
      <c r="C128" s="135"/>
      <c r="D128" s="135"/>
      <c r="E128" s="135"/>
      <c r="F128" s="55">
        <f>I30</f>
        <v>0</v>
      </c>
      <c r="G128" s="56" t="e">
        <f>I130*F128</f>
        <v>#DIV/0!</v>
      </c>
      <c r="H128" s="57" t="s">
        <v>115</v>
      </c>
      <c r="I128" s="58" t="e">
        <f>I98</f>
        <v>#DIV/0!</v>
      </c>
    </row>
    <row r="129" spans="1:12" s="61" customFormat="1" ht="16.5" customHeight="1">
      <c r="A129" s="131" t="s">
        <v>116</v>
      </c>
      <c r="B129" s="131"/>
      <c r="C129" s="57" t="s">
        <v>117</v>
      </c>
      <c r="D129" s="57" t="s">
        <v>118</v>
      </c>
      <c r="E129" s="57" t="s">
        <v>119</v>
      </c>
      <c r="F129" s="57" t="s">
        <v>120</v>
      </c>
      <c r="G129" s="57" t="s">
        <v>121</v>
      </c>
      <c r="H129" s="57" t="s">
        <v>122</v>
      </c>
      <c r="I129" s="59" t="s">
        <v>123</v>
      </c>
      <c r="J129" s="60"/>
    </row>
    <row r="130" spans="1:12" ht="16.5" customHeight="1">
      <c r="A130" s="132" t="e">
        <f>I56</f>
        <v>#DIV/0!</v>
      </c>
      <c r="B130" s="132"/>
      <c r="C130" s="62" t="e">
        <f>I67</f>
        <v>#DIV/0!</v>
      </c>
      <c r="D130" s="62" t="e">
        <f>I79</f>
        <v>#DIV/0!</v>
      </c>
      <c r="E130" s="62" t="e">
        <f>I86</f>
        <v>#DIV/0!</v>
      </c>
      <c r="F130" s="62" t="e">
        <f>I90</f>
        <v>#DIV/0!</v>
      </c>
      <c r="G130" s="62" t="e">
        <f>I101</f>
        <v>#DIV/0!</v>
      </c>
      <c r="H130" s="62" t="e">
        <f>A130+C130+D130+E130+F130+G130</f>
        <v>#DIV/0!</v>
      </c>
      <c r="I130" s="62" t="e">
        <f>H130-I128</f>
        <v>#DIV/0!</v>
      </c>
      <c r="J130" s="34"/>
    </row>
    <row r="131" spans="1:12" ht="4.5" customHeight="1">
      <c r="A131" s="29"/>
      <c r="B131" s="136"/>
      <c r="C131" s="136"/>
      <c r="D131" s="136"/>
      <c r="E131" s="136"/>
      <c r="F131" s="136"/>
      <c r="G131" s="136"/>
      <c r="H131" s="136"/>
      <c r="I131" s="136"/>
    </row>
    <row r="132" spans="1:12" ht="33.75" customHeight="1">
      <c r="A132" s="22" t="s">
        <v>45</v>
      </c>
      <c r="B132" s="133" t="s">
        <v>124</v>
      </c>
      <c r="C132" s="133"/>
      <c r="D132" s="133"/>
      <c r="E132" s="133"/>
      <c r="F132" s="133"/>
      <c r="G132" s="133"/>
      <c r="H132" s="22" t="s">
        <v>35</v>
      </c>
      <c r="I132" s="22" t="s">
        <v>36</v>
      </c>
    </row>
    <row r="133" spans="1:12" ht="15" customHeight="1">
      <c r="A133" s="17">
        <v>1</v>
      </c>
      <c r="B133" s="112" t="s">
        <v>125</v>
      </c>
      <c r="C133" s="112"/>
      <c r="D133" s="112"/>
      <c r="E133" s="112"/>
      <c r="F133" s="112"/>
      <c r="G133" s="112"/>
      <c r="H133" s="23" t="e">
        <f>I133/$I$143</f>
        <v>#DIV/0!</v>
      </c>
      <c r="I133" s="24">
        <v>100</v>
      </c>
    </row>
    <row r="134" spans="1:12" ht="15" customHeight="1">
      <c r="A134" s="17">
        <v>2</v>
      </c>
      <c r="B134" s="112" t="s">
        <v>126</v>
      </c>
      <c r="C134" s="112"/>
      <c r="D134" s="112"/>
      <c r="E134" s="112"/>
      <c r="F134" s="112"/>
      <c r="G134" s="112"/>
      <c r="H134" s="23" t="e">
        <f>I134/$I$143</f>
        <v>#DIV/0!</v>
      </c>
      <c r="I134" s="24">
        <v>50</v>
      </c>
    </row>
    <row r="135" spans="1:12" ht="34.5" customHeight="1">
      <c r="A135" s="129" t="s">
        <v>190</v>
      </c>
      <c r="B135" s="129"/>
      <c r="C135" s="129"/>
      <c r="D135" s="129"/>
      <c r="E135" s="129"/>
      <c r="F135" s="129"/>
      <c r="G135" s="129"/>
      <c r="H135" s="25" t="e">
        <f>H133+H134</f>
        <v>#DIV/0!</v>
      </c>
      <c r="I135" s="26">
        <f>SUM(I133:I134)</f>
        <v>150</v>
      </c>
    </row>
    <row r="136" spans="1:12" ht="4.5" customHeight="1"/>
    <row r="137" spans="1:12" ht="33.75" customHeight="1">
      <c r="A137" s="22" t="s">
        <v>58</v>
      </c>
      <c r="B137" s="133" t="s">
        <v>127</v>
      </c>
      <c r="C137" s="133"/>
      <c r="D137" s="133"/>
      <c r="E137" s="133"/>
      <c r="F137" s="133"/>
      <c r="G137" s="133"/>
      <c r="H137" s="22" t="s">
        <v>35</v>
      </c>
      <c r="I137" s="22" t="s">
        <v>36</v>
      </c>
    </row>
    <row r="138" spans="1:12" ht="15" customHeight="1">
      <c r="A138" s="17">
        <v>1</v>
      </c>
      <c r="B138" s="112" t="s">
        <v>127</v>
      </c>
      <c r="C138" s="112"/>
      <c r="D138" s="112"/>
      <c r="E138" s="112"/>
      <c r="F138" s="112"/>
      <c r="G138" s="112"/>
      <c r="H138" s="23" t="e">
        <f>I138/I143</f>
        <v>#DIV/0!</v>
      </c>
      <c r="I138" s="24" t="e">
        <f>G141-I135</f>
        <v>#DIV/0!</v>
      </c>
    </row>
    <row r="139" spans="1:12" ht="34.5" customHeight="1">
      <c r="A139" s="129" t="s">
        <v>189</v>
      </c>
      <c r="B139" s="129"/>
      <c r="C139" s="129"/>
      <c r="D139" s="129"/>
      <c r="E139" s="129"/>
      <c r="F139" s="129"/>
      <c r="G139" s="129"/>
      <c r="H139" s="25" t="e">
        <f>H138</f>
        <v>#DIV/0!</v>
      </c>
      <c r="I139" s="26" t="e">
        <f>I138</f>
        <v>#DIV/0!</v>
      </c>
      <c r="J139" s="34"/>
      <c r="K139" s="34"/>
      <c r="L139" s="2"/>
    </row>
    <row r="140" spans="1:12" ht="4.5" customHeight="1">
      <c r="A140" s="28"/>
      <c r="B140" s="28"/>
      <c r="C140" s="28"/>
      <c r="D140" s="28"/>
      <c r="E140" s="28"/>
      <c r="F140" s="28"/>
      <c r="G140" s="28"/>
      <c r="H140" s="35"/>
      <c r="I140" s="36"/>
    </row>
    <row r="141" spans="1:12" ht="39" customHeight="1">
      <c r="A141" s="134" t="s">
        <v>128</v>
      </c>
      <c r="B141" s="134"/>
      <c r="C141" s="134"/>
      <c r="D141" s="134"/>
      <c r="E141" s="134"/>
      <c r="F141" s="55">
        <v>0.18</v>
      </c>
      <c r="G141" s="56" t="e">
        <f>I143*F141</f>
        <v>#DIV/0!</v>
      </c>
      <c r="H141" s="57" t="s">
        <v>115</v>
      </c>
      <c r="I141" s="58" t="e">
        <f>I98</f>
        <v>#DIV/0!</v>
      </c>
      <c r="L141" s="2"/>
    </row>
    <row r="142" spans="1:12" s="61" customFormat="1" ht="16.5" customHeight="1">
      <c r="A142" s="131" t="s">
        <v>116</v>
      </c>
      <c r="B142" s="131"/>
      <c r="C142" s="57" t="s">
        <v>117</v>
      </c>
      <c r="D142" s="57" t="s">
        <v>118</v>
      </c>
      <c r="E142" s="57" t="s">
        <v>119</v>
      </c>
      <c r="F142" s="57" t="s">
        <v>120</v>
      </c>
      <c r="G142" s="57" t="s">
        <v>121</v>
      </c>
      <c r="H142" s="57" t="s">
        <v>122</v>
      </c>
      <c r="I142" s="59" t="s">
        <v>123</v>
      </c>
      <c r="J142" s="60"/>
      <c r="L142" s="60"/>
    </row>
    <row r="143" spans="1:12" ht="16.5" customHeight="1">
      <c r="A143" s="132" t="e">
        <f>I56</f>
        <v>#DIV/0!</v>
      </c>
      <c r="B143" s="132"/>
      <c r="C143" s="62" t="e">
        <f>I67</f>
        <v>#DIV/0!</v>
      </c>
      <c r="D143" s="62" t="e">
        <f>I79</f>
        <v>#DIV/0!</v>
      </c>
      <c r="E143" s="62" t="e">
        <f>I86</f>
        <v>#DIV/0!</v>
      </c>
      <c r="F143" s="62" t="e">
        <f>I90</f>
        <v>#DIV/0!</v>
      </c>
      <c r="G143" s="62" t="e">
        <f>I101</f>
        <v>#DIV/0!</v>
      </c>
      <c r="H143" s="62" t="e">
        <f>A143+C143+D143+E143+F143+G143</f>
        <v>#DIV/0!</v>
      </c>
      <c r="I143" s="62" t="e">
        <f>H143-I141</f>
        <v>#DIV/0!</v>
      </c>
      <c r="J143" s="34"/>
      <c r="L143" s="2"/>
    </row>
    <row r="144" spans="1:12" ht="4.5" customHeight="1"/>
    <row r="145" spans="1:10" ht="12" customHeight="1">
      <c r="A145" s="113" t="s">
        <v>129</v>
      </c>
      <c r="B145" s="113"/>
      <c r="C145" s="113"/>
      <c r="D145" s="113"/>
      <c r="E145" s="113"/>
      <c r="F145" s="113"/>
      <c r="G145" s="113"/>
      <c r="H145" s="47" t="e">
        <f>H125+H135+H139</f>
        <v>#DIV/0!</v>
      </c>
      <c r="I145" s="48" t="e">
        <f>I125+I135+I139</f>
        <v>#DIV/0!</v>
      </c>
    </row>
    <row r="146" spans="1:10" ht="4.5" customHeight="1"/>
    <row r="147" spans="1:10" ht="11.25" customHeight="1">
      <c r="A147" s="111" t="s">
        <v>130</v>
      </c>
      <c r="B147" s="111"/>
      <c r="C147" s="111"/>
      <c r="D147" s="111"/>
      <c r="E147" s="111"/>
      <c r="F147" s="111"/>
      <c r="G147" s="111"/>
      <c r="H147" s="111"/>
      <c r="I147" s="111"/>
    </row>
    <row r="148" spans="1:10" ht="33.75" customHeight="1">
      <c r="A148" s="22" t="s">
        <v>33</v>
      </c>
      <c r="B148" s="133" t="s">
        <v>131</v>
      </c>
      <c r="C148" s="133"/>
      <c r="D148" s="133"/>
      <c r="E148" s="133"/>
      <c r="F148" s="133"/>
      <c r="G148" s="133"/>
      <c r="H148" s="22" t="s">
        <v>35</v>
      </c>
      <c r="I148" s="22" t="s">
        <v>36</v>
      </c>
    </row>
    <row r="149" spans="1:10" ht="15" customHeight="1">
      <c r="A149" s="17">
        <v>1</v>
      </c>
      <c r="B149" s="112" t="s">
        <v>132</v>
      </c>
      <c r="C149" s="112"/>
      <c r="D149" s="112"/>
      <c r="E149" s="112"/>
      <c r="F149" s="112"/>
      <c r="G149" s="112"/>
      <c r="H149" s="23" t="e">
        <f>I149/$I$115</f>
        <v>#DIV/0!</v>
      </c>
      <c r="I149" s="24" t="e">
        <f>($D$159/$E$160)*G159</f>
        <v>#DIV/0!</v>
      </c>
    </row>
    <row r="150" spans="1:10" ht="15" customHeight="1">
      <c r="A150" s="17">
        <v>2</v>
      </c>
      <c r="B150" s="112" t="s">
        <v>133</v>
      </c>
      <c r="C150" s="112"/>
      <c r="D150" s="112"/>
      <c r="E150" s="112"/>
      <c r="F150" s="112"/>
      <c r="G150" s="112"/>
      <c r="H150" s="23" t="e">
        <f>I150/$I$115</f>
        <v>#DIV/0!</v>
      </c>
      <c r="I150" s="24" t="e">
        <f>($D$159/$E$160)*G160</f>
        <v>#DIV/0!</v>
      </c>
    </row>
    <row r="151" spans="1:10" ht="15" customHeight="1">
      <c r="A151" s="17">
        <v>3</v>
      </c>
      <c r="B151" s="112" t="s">
        <v>13</v>
      </c>
      <c r="C151" s="112"/>
      <c r="D151" s="112"/>
      <c r="E151" s="112"/>
      <c r="F151" s="112"/>
      <c r="G151" s="112"/>
      <c r="H151" s="23" t="e">
        <f>I151/$I$115</f>
        <v>#DIV/0!</v>
      </c>
      <c r="I151" s="24" t="e">
        <f>($D$159/$E$160)*G161</f>
        <v>#DIV/0!</v>
      </c>
    </row>
    <row r="152" spans="1:10" ht="15" customHeight="1">
      <c r="A152" s="17">
        <v>4</v>
      </c>
      <c r="B152" s="112" t="s">
        <v>134</v>
      </c>
      <c r="C152" s="112"/>
      <c r="D152" s="112"/>
      <c r="E152" s="112"/>
      <c r="F152" s="112"/>
      <c r="G152" s="112"/>
      <c r="H152" s="23" t="e">
        <f>I152/$I$115</f>
        <v>#DIV/0!</v>
      </c>
      <c r="I152" s="24" t="e">
        <f>($D$159/$E$160)*G162</f>
        <v>#DIV/0!</v>
      </c>
    </row>
    <row r="153" spans="1:10" ht="15" customHeight="1">
      <c r="A153" s="17">
        <v>5</v>
      </c>
      <c r="B153" s="112" t="s">
        <v>135</v>
      </c>
      <c r="C153" s="112"/>
      <c r="D153" s="112"/>
      <c r="E153" s="112"/>
      <c r="F153" s="112"/>
      <c r="G153" s="112"/>
      <c r="H153" s="23" t="e">
        <f>I153/$I$115</f>
        <v>#DIV/0!</v>
      </c>
      <c r="I153" s="24" t="e">
        <f>($D$159/$E$160)*G163</f>
        <v>#DIV/0!</v>
      </c>
    </row>
    <row r="154" spans="1:10" ht="15" customHeight="1">
      <c r="A154" s="129" t="s">
        <v>136</v>
      </c>
      <c r="B154" s="129"/>
      <c r="C154" s="129"/>
      <c r="D154" s="129"/>
      <c r="E154" s="129"/>
      <c r="F154" s="129"/>
      <c r="G154" s="129"/>
      <c r="H154" s="25" t="e">
        <f>H149+H150+H151+H152+H153</f>
        <v>#DIV/0!</v>
      </c>
      <c r="I154" s="26" t="e">
        <f>SUM(I149:I153)</f>
        <v>#DIV/0!</v>
      </c>
    </row>
    <row r="155" spans="1:10" ht="11.25" customHeight="1">
      <c r="A155" s="29" t="s">
        <v>137</v>
      </c>
      <c r="B155" s="130" t="s">
        <v>138</v>
      </c>
      <c r="C155" s="130"/>
      <c r="D155" s="130"/>
      <c r="E155" s="130"/>
      <c r="F155" s="130"/>
      <c r="G155" s="130"/>
      <c r="H155" s="130"/>
      <c r="I155" s="130"/>
    </row>
    <row r="156" spans="1:10" ht="20.25" customHeight="1">
      <c r="A156" s="29" t="s">
        <v>139</v>
      </c>
      <c r="B156" s="119" t="s">
        <v>140</v>
      </c>
      <c r="C156" s="119"/>
      <c r="D156" s="119"/>
      <c r="E156" s="119"/>
      <c r="F156" s="119"/>
      <c r="G156" s="119"/>
      <c r="H156" s="119"/>
      <c r="I156" s="119"/>
    </row>
    <row r="157" spans="1:10" ht="13.5" customHeight="1">
      <c r="A157" s="124" t="s">
        <v>141</v>
      </c>
      <c r="B157" s="124"/>
      <c r="C157" s="124"/>
      <c r="D157" s="124"/>
      <c r="E157" s="124"/>
      <c r="F157" s="124"/>
      <c r="G157" s="124"/>
      <c r="H157" s="124"/>
      <c r="I157" s="124"/>
    </row>
    <row r="158" spans="1:10" ht="13.5" customHeight="1">
      <c r="A158" s="125" t="s">
        <v>142</v>
      </c>
      <c r="B158" s="125"/>
      <c r="C158" s="17" t="s">
        <v>143</v>
      </c>
      <c r="D158" s="126" t="s">
        <v>144</v>
      </c>
      <c r="E158" s="126"/>
      <c r="F158" s="17" t="s">
        <v>145</v>
      </c>
      <c r="G158" s="63" t="s">
        <v>146</v>
      </c>
      <c r="H158" s="125" t="s">
        <v>147</v>
      </c>
      <c r="I158" s="125"/>
    </row>
    <row r="159" spans="1:10" ht="13.5" customHeight="1">
      <c r="A159" s="127" t="e">
        <f>I115</f>
        <v>#DIV/0!</v>
      </c>
      <c r="B159" s="127"/>
      <c r="C159" s="24" t="e">
        <f>I145</f>
        <v>#DIV/0!</v>
      </c>
      <c r="D159" s="128" t="e">
        <f>A159+C159</f>
        <v>#DIV/0!</v>
      </c>
      <c r="E159" s="128"/>
      <c r="F159" s="17" t="s">
        <v>132</v>
      </c>
      <c r="G159" s="64">
        <v>1.6500000000000001E-2</v>
      </c>
      <c r="H159" s="117">
        <v>6.4999999999999997E-3</v>
      </c>
      <c r="I159" s="117"/>
      <c r="J159" s="34"/>
    </row>
    <row r="160" spans="1:10" ht="13.5" customHeight="1">
      <c r="A160" s="121" t="s">
        <v>148</v>
      </c>
      <c r="B160" s="121"/>
      <c r="C160" s="63">
        <v>1</v>
      </c>
      <c r="D160" s="65">
        <f>G164/1</f>
        <v>9.2499999999999999E-2</v>
      </c>
      <c r="E160" s="66">
        <f>C160-D160</f>
        <v>0.90749999999999997</v>
      </c>
      <c r="F160" s="17" t="s">
        <v>133</v>
      </c>
      <c r="G160" s="64">
        <v>7.5999999999999998E-2</v>
      </c>
      <c r="H160" s="117">
        <v>0.03</v>
      </c>
      <c r="I160" s="117"/>
    </row>
    <row r="161" spans="1:10" ht="13.5" customHeight="1">
      <c r="A161" s="122" t="s">
        <v>149</v>
      </c>
      <c r="B161" s="122"/>
      <c r="C161" s="17">
        <v>1</v>
      </c>
      <c r="D161" s="67">
        <f>H164</f>
        <v>3.6499999999999998E-2</v>
      </c>
      <c r="E161" s="68">
        <f>C161-D161</f>
        <v>0.96350000000000002</v>
      </c>
      <c r="F161" s="17" t="s">
        <v>13</v>
      </c>
      <c r="G161" s="64">
        <f>I11</f>
        <v>0</v>
      </c>
      <c r="H161" s="117">
        <f>I11</f>
        <v>0</v>
      </c>
      <c r="I161" s="117"/>
    </row>
    <row r="162" spans="1:10" ht="13.5" customHeight="1">
      <c r="A162" s="122" t="s">
        <v>150</v>
      </c>
      <c r="B162" s="122"/>
      <c r="C162" s="17">
        <v>1</v>
      </c>
      <c r="D162" s="69">
        <v>0.09</v>
      </c>
      <c r="E162" s="70">
        <f>C162-D162</f>
        <v>0.91</v>
      </c>
      <c r="F162" s="17" t="s">
        <v>151</v>
      </c>
      <c r="G162" s="64">
        <v>0</v>
      </c>
      <c r="H162" s="117">
        <v>0</v>
      </c>
      <c r="I162" s="117"/>
    </row>
    <row r="163" spans="1:10" ht="13.5" customHeight="1">
      <c r="A163" s="116" t="s">
        <v>152</v>
      </c>
      <c r="B163" s="116" t="s">
        <v>153</v>
      </c>
      <c r="C163" s="116"/>
      <c r="D163" s="116"/>
      <c r="E163" s="116"/>
      <c r="F163" s="12" t="s">
        <v>154</v>
      </c>
      <c r="G163" s="64">
        <v>0</v>
      </c>
      <c r="H163" s="117">
        <v>0</v>
      </c>
      <c r="I163" s="117"/>
    </row>
    <row r="164" spans="1:10" ht="18" customHeight="1">
      <c r="A164" s="116"/>
      <c r="B164" s="116"/>
      <c r="C164" s="116"/>
      <c r="D164" s="116"/>
      <c r="E164" s="116"/>
      <c r="F164" s="3" t="s">
        <v>155</v>
      </c>
      <c r="G164" s="71">
        <f>SUM(G159:G163)</f>
        <v>9.2499999999999999E-2</v>
      </c>
      <c r="H164" s="118">
        <f>SUM(H159:I163)</f>
        <v>3.6499999999999998E-2</v>
      </c>
      <c r="I164" s="118"/>
    </row>
    <row r="165" spans="1:10" ht="18" customHeight="1">
      <c r="A165" s="29" t="s">
        <v>156</v>
      </c>
      <c r="B165" s="119" t="s">
        <v>157</v>
      </c>
      <c r="C165" s="119"/>
      <c r="D165" s="119"/>
      <c r="E165" s="119"/>
      <c r="F165" s="119"/>
      <c r="G165" s="119"/>
      <c r="H165" s="119"/>
      <c r="I165" s="119"/>
    </row>
    <row r="166" spans="1:10" ht="4.5" customHeight="1">
      <c r="A166" s="72"/>
      <c r="B166" s="120"/>
      <c r="C166" s="120"/>
      <c r="D166" s="120"/>
      <c r="E166" s="120"/>
      <c r="F166" s="120"/>
      <c r="G166" s="120"/>
      <c r="H166" s="120"/>
      <c r="I166" s="120"/>
    </row>
    <row r="167" spans="1:10" ht="12" customHeight="1">
      <c r="A167" s="113" t="s">
        <v>158</v>
      </c>
      <c r="B167" s="113"/>
      <c r="C167" s="113"/>
      <c r="D167" s="113"/>
      <c r="E167" s="113"/>
      <c r="F167" s="113"/>
      <c r="G167" s="113"/>
      <c r="H167" s="47" t="e">
        <f>H154</f>
        <v>#DIV/0!</v>
      </c>
      <c r="I167" s="48" t="e">
        <f>I154</f>
        <v>#DIV/0!</v>
      </c>
    </row>
    <row r="168" spans="1:10" ht="4.5" customHeight="1"/>
    <row r="169" spans="1:10" ht="11.25" customHeight="1">
      <c r="A169" s="115" t="s">
        <v>159</v>
      </c>
      <c r="B169" s="115"/>
      <c r="C169" s="115"/>
      <c r="D169" s="115"/>
      <c r="E169" s="115"/>
      <c r="F169" s="115"/>
      <c r="G169" s="115"/>
      <c r="H169" s="115"/>
      <c r="I169" s="115"/>
    </row>
    <row r="170" spans="1:10" ht="11.25" customHeight="1">
      <c r="A170" s="111" t="s">
        <v>32</v>
      </c>
      <c r="B170" s="111"/>
      <c r="C170" s="111"/>
      <c r="D170" s="111"/>
      <c r="E170" s="111"/>
      <c r="F170" s="111"/>
      <c r="G170" s="111"/>
      <c r="H170" s="111"/>
      <c r="I170" s="111"/>
    </row>
    <row r="171" spans="1:10" ht="15" customHeight="1">
      <c r="A171" s="17">
        <v>1</v>
      </c>
      <c r="B171" s="112" t="s">
        <v>160</v>
      </c>
      <c r="C171" s="112"/>
      <c r="D171" s="112"/>
      <c r="E171" s="112"/>
      <c r="F171" s="112"/>
      <c r="G171" s="112"/>
      <c r="H171" s="23" t="e">
        <f>I171/$G$192</f>
        <v>#DIV/0!</v>
      </c>
      <c r="I171" s="73" t="e">
        <f>I56</f>
        <v>#DIV/0!</v>
      </c>
    </row>
    <row r="172" spans="1:10" ht="15" customHeight="1">
      <c r="A172" s="17">
        <v>2</v>
      </c>
      <c r="B172" s="112" t="s">
        <v>161</v>
      </c>
      <c r="C172" s="112"/>
      <c r="D172" s="112"/>
      <c r="E172" s="112"/>
      <c r="F172" s="112"/>
      <c r="G172" s="112"/>
      <c r="H172" s="23" t="e">
        <f>I172/$G$192</f>
        <v>#DIV/0!</v>
      </c>
      <c r="I172" s="73" t="e">
        <f>I67+I79+I86+I90</f>
        <v>#DIV/0!</v>
      </c>
    </row>
    <row r="173" spans="1:10" ht="15" customHeight="1">
      <c r="A173" s="17">
        <v>3</v>
      </c>
      <c r="B173" s="112" t="s">
        <v>162</v>
      </c>
      <c r="C173" s="112"/>
      <c r="D173" s="112"/>
      <c r="E173" s="112"/>
      <c r="F173" s="112"/>
      <c r="G173" s="112"/>
      <c r="H173" s="23" t="e">
        <f>I173/$G$192</f>
        <v>#DIV/0!</v>
      </c>
      <c r="I173" s="73" t="e">
        <f>I101</f>
        <v>#DIV/0!</v>
      </c>
    </row>
    <row r="174" spans="1:10" s="28" customFormat="1" ht="15" customHeight="1">
      <c r="A174" s="113" t="s">
        <v>163</v>
      </c>
      <c r="B174" s="113"/>
      <c r="C174" s="113"/>
      <c r="D174" s="113"/>
      <c r="E174" s="113"/>
      <c r="F174" s="113"/>
      <c r="G174" s="113"/>
      <c r="H174" s="47" t="e">
        <f>H171+H172+H173</f>
        <v>#DIV/0!</v>
      </c>
      <c r="I174" s="48" t="e">
        <f>SUM(I171:I173)</f>
        <v>#DIV/0!</v>
      </c>
      <c r="J174" s="35"/>
    </row>
    <row r="175" spans="1:10" ht="4.5" customHeight="1"/>
    <row r="176" spans="1:10" ht="11.25" customHeight="1">
      <c r="A176" s="111" t="s">
        <v>104</v>
      </c>
      <c r="B176" s="111"/>
      <c r="C176" s="111"/>
      <c r="D176" s="111"/>
      <c r="E176" s="111"/>
      <c r="F176" s="111"/>
      <c r="G176" s="111"/>
      <c r="H176" s="111"/>
      <c r="I176" s="111"/>
    </row>
    <row r="177" spans="1:11" ht="15" customHeight="1">
      <c r="A177" s="17">
        <v>1</v>
      </c>
      <c r="B177" s="112" t="s">
        <v>164</v>
      </c>
      <c r="C177" s="112"/>
      <c r="D177" s="112"/>
      <c r="E177" s="112"/>
      <c r="F177" s="112"/>
      <c r="G177" s="112"/>
      <c r="H177" s="23" t="e">
        <f>I177/$G$192</f>
        <v>#DIV/0!</v>
      </c>
      <c r="I177" s="24">
        <f>I125</f>
        <v>0</v>
      </c>
    </row>
    <row r="178" spans="1:11" ht="15" customHeight="1">
      <c r="A178" s="17">
        <v>2</v>
      </c>
      <c r="B178" s="112" t="s">
        <v>165</v>
      </c>
      <c r="C178" s="112"/>
      <c r="D178" s="112"/>
      <c r="E178" s="112"/>
      <c r="F178" s="112"/>
      <c r="G178" s="112"/>
      <c r="H178" s="23" t="e">
        <f>I178/$G$192</f>
        <v>#DIV/0!</v>
      </c>
      <c r="I178" s="24">
        <f>I135</f>
        <v>150</v>
      </c>
    </row>
    <row r="179" spans="1:11" ht="15" customHeight="1">
      <c r="A179" s="17">
        <v>3</v>
      </c>
      <c r="B179" s="112" t="s">
        <v>166</v>
      </c>
      <c r="C179" s="112"/>
      <c r="D179" s="112"/>
      <c r="E179" s="112"/>
      <c r="F179" s="112"/>
      <c r="G179" s="112"/>
      <c r="H179" s="23" t="e">
        <f>I179/$G$192</f>
        <v>#DIV/0!</v>
      </c>
      <c r="I179" s="24" t="e">
        <f>I139</f>
        <v>#DIV/0!</v>
      </c>
    </row>
    <row r="180" spans="1:11" ht="15" customHeight="1">
      <c r="A180" s="113" t="s">
        <v>167</v>
      </c>
      <c r="B180" s="113"/>
      <c r="C180" s="113"/>
      <c r="D180" s="113"/>
      <c r="E180" s="113"/>
      <c r="F180" s="113"/>
      <c r="G180" s="113"/>
      <c r="H180" s="47" t="e">
        <f>H177+H178+H179</f>
        <v>#DIV/0!</v>
      </c>
      <c r="I180" s="48" t="e">
        <f>I177+I178+I179</f>
        <v>#DIV/0!</v>
      </c>
    </row>
    <row r="181" spans="1:11" ht="4.5" customHeight="1"/>
    <row r="182" spans="1:11" ht="11.25" customHeight="1">
      <c r="A182" s="111" t="s">
        <v>130</v>
      </c>
      <c r="B182" s="111"/>
      <c r="C182" s="111"/>
      <c r="D182" s="111"/>
      <c r="E182" s="111"/>
      <c r="F182" s="111"/>
      <c r="G182" s="111"/>
      <c r="H182" s="111"/>
      <c r="I182" s="111"/>
    </row>
    <row r="183" spans="1:11" ht="15" customHeight="1">
      <c r="A183" s="17">
        <v>1</v>
      </c>
      <c r="B183" s="112" t="s">
        <v>168</v>
      </c>
      <c r="C183" s="112"/>
      <c r="D183" s="112"/>
      <c r="E183" s="112"/>
      <c r="F183" s="112"/>
      <c r="G183" s="112"/>
      <c r="H183" s="23" t="e">
        <f>I183/$G$192</f>
        <v>#DIV/0!</v>
      </c>
      <c r="I183" s="24" t="e">
        <f>I154</f>
        <v>#DIV/0!</v>
      </c>
    </row>
    <row r="184" spans="1:11" ht="15" customHeight="1">
      <c r="A184" s="113" t="s">
        <v>169</v>
      </c>
      <c r="B184" s="113"/>
      <c r="C184" s="113"/>
      <c r="D184" s="113"/>
      <c r="E184" s="113"/>
      <c r="F184" s="113"/>
      <c r="G184" s="113"/>
      <c r="H184" s="47" t="e">
        <f>H183</f>
        <v>#DIV/0!</v>
      </c>
      <c r="I184" s="48" t="e">
        <f>I154</f>
        <v>#DIV/0!</v>
      </c>
      <c r="K184" s="41"/>
    </row>
    <row r="185" spans="1:11" ht="4.5" customHeight="1"/>
    <row r="186" spans="1:11" ht="11.25" customHeight="1">
      <c r="A186" s="114" t="s">
        <v>214</v>
      </c>
      <c r="B186" s="114"/>
      <c r="C186" s="114"/>
      <c r="D186" s="114"/>
      <c r="E186" s="114"/>
      <c r="F186" s="114"/>
      <c r="G186" s="114"/>
      <c r="H186" s="114"/>
      <c r="I186" s="114"/>
    </row>
    <row r="187" spans="1:11" ht="6" customHeight="1">
      <c r="A187" s="211"/>
      <c r="B187" s="212"/>
      <c r="C187" s="212"/>
      <c r="D187" s="212"/>
      <c r="E187" s="212"/>
      <c r="F187" s="212"/>
      <c r="G187" s="212"/>
      <c r="H187" s="212"/>
      <c r="I187" s="214"/>
    </row>
    <row r="188" spans="1:11" ht="57.6" customHeight="1">
      <c r="A188" s="177" t="s">
        <v>212</v>
      </c>
      <c r="B188" s="178"/>
      <c r="C188" s="178"/>
      <c r="D188" s="178"/>
      <c r="E188" s="178"/>
      <c r="F188" s="179"/>
      <c r="G188" s="207" t="s">
        <v>208</v>
      </c>
      <c r="H188" s="208"/>
      <c r="I188" s="86" t="s">
        <v>215</v>
      </c>
    </row>
    <row r="189" spans="1:11" ht="11.25" customHeight="1">
      <c r="A189" s="180"/>
      <c r="B189" s="181"/>
      <c r="C189" s="181"/>
      <c r="D189" s="181"/>
      <c r="E189" s="181"/>
      <c r="F189" s="182"/>
      <c r="G189" s="209">
        <f>(H71+H77+H78+H83+H84+H85)+((H71+H77+H78+H83+H84+H85)*H67)</f>
        <v>0.38502223200000002</v>
      </c>
      <c r="H189" s="210"/>
      <c r="I189" s="85" t="e">
        <f>G189*I56*H192</f>
        <v>#DIV/0!</v>
      </c>
    </row>
    <row r="190" spans="1:11" ht="6.6" customHeight="1">
      <c r="A190" s="211"/>
      <c r="B190" s="212"/>
      <c r="C190" s="212"/>
      <c r="D190" s="212"/>
      <c r="E190" s="212"/>
      <c r="F190" s="212"/>
      <c r="G190" s="213"/>
      <c r="H190" s="213"/>
      <c r="I190" s="214"/>
    </row>
    <row r="191" spans="1:11" ht="45" customHeight="1">
      <c r="A191" s="215" t="s">
        <v>213</v>
      </c>
      <c r="B191" s="216"/>
      <c r="C191" s="216"/>
      <c r="D191" s="216"/>
      <c r="E191" s="216"/>
      <c r="F191" s="217"/>
      <c r="G191" s="98" t="s">
        <v>170</v>
      </c>
      <c r="H191" s="98" t="s">
        <v>171</v>
      </c>
      <c r="I191" s="98" t="s">
        <v>172</v>
      </c>
    </row>
    <row r="192" spans="1:11" ht="13.15" customHeight="1">
      <c r="A192" s="218"/>
      <c r="B192" s="219"/>
      <c r="C192" s="219"/>
      <c r="D192" s="219"/>
      <c r="E192" s="219"/>
      <c r="F192" s="220"/>
      <c r="G192" s="96" t="e">
        <f>I174+I180+I184</f>
        <v>#DIV/0!</v>
      </c>
      <c r="H192" s="83">
        <f>IF(D6="12x36",2,1)</f>
        <v>1</v>
      </c>
      <c r="I192" s="97" t="e">
        <f>G192*H192</f>
        <v>#DIV/0!</v>
      </c>
    </row>
  </sheetData>
  <mergeCells count="192">
    <mergeCell ref="A24:F24"/>
    <mergeCell ref="G21:G24"/>
    <mergeCell ref="H21:H24"/>
    <mergeCell ref="I21:I24"/>
    <mergeCell ref="A22:F22"/>
    <mergeCell ref="A23:F23"/>
    <mergeCell ref="B165:I165"/>
    <mergeCell ref="B166:I166"/>
    <mergeCell ref="A167:G167"/>
    <mergeCell ref="A154:G154"/>
    <mergeCell ref="B155:I155"/>
    <mergeCell ref="B156:I156"/>
    <mergeCell ref="A157:I157"/>
    <mergeCell ref="A158:B158"/>
    <mergeCell ref="D158:E158"/>
    <mergeCell ref="H158:I158"/>
    <mergeCell ref="A159:B159"/>
    <mergeCell ref="D159:E159"/>
    <mergeCell ref="H159:I159"/>
    <mergeCell ref="A143:B143"/>
    <mergeCell ref="A145:G145"/>
    <mergeCell ref="A147:I147"/>
    <mergeCell ref="B148:G148"/>
    <mergeCell ref="B149:G149"/>
    <mergeCell ref="A160:B160"/>
    <mergeCell ref="H160:I160"/>
    <mergeCell ref="A161:B161"/>
    <mergeCell ref="H161:I161"/>
    <mergeCell ref="A162:B162"/>
    <mergeCell ref="H162:I162"/>
    <mergeCell ref="A163:A164"/>
    <mergeCell ref="B163:E164"/>
    <mergeCell ref="H163:I163"/>
    <mergeCell ref="H164:I164"/>
    <mergeCell ref="G188:H188"/>
    <mergeCell ref="G189:H189"/>
    <mergeCell ref="A190:I190"/>
    <mergeCell ref="A187:I187"/>
    <mergeCell ref="A188:F189"/>
    <mergeCell ref="A191:F192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80:G180"/>
    <mergeCell ref="A182:I182"/>
    <mergeCell ref="B183:G183"/>
    <mergeCell ref="A184:G184"/>
    <mergeCell ref="A186:I186"/>
    <mergeCell ref="B150:G150"/>
    <mergeCell ref="B151:G151"/>
    <mergeCell ref="B152:G152"/>
    <mergeCell ref="B153:G153"/>
    <mergeCell ref="B132:G132"/>
    <mergeCell ref="B133:G133"/>
    <mergeCell ref="B134:G134"/>
    <mergeCell ref="A135:G135"/>
    <mergeCell ref="B137:G137"/>
    <mergeCell ref="B138:G138"/>
    <mergeCell ref="A139:G139"/>
    <mergeCell ref="A141:E141"/>
    <mergeCell ref="A142:B142"/>
    <mergeCell ref="B122:G122"/>
    <mergeCell ref="B123:G123"/>
    <mergeCell ref="B124:G124"/>
    <mergeCell ref="A125:G125"/>
    <mergeCell ref="B126:I126"/>
    <mergeCell ref="A128:E128"/>
    <mergeCell ref="A129:B129"/>
    <mergeCell ref="A130:B130"/>
    <mergeCell ref="B131:I131"/>
    <mergeCell ref="A111:I111"/>
    <mergeCell ref="A112:B112"/>
    <mergeCell ref="A113:B113"/>
    <mergeCell ref="A115:G115"/>
    <mergeCell ref="A117:I117"/>
    <mergeCell ref="B118:G118"/>
    <mergeCell ref="B119:G119"/>
    <mergeCell ref="B120:G120"/>
    <mergeCell ref="B121:G121"/>
    <mergeCell ref="B100:G100"/>
    <mergeCell ref="A101:G101"/>
    <mergeCell ref="B102:G102"/>
    <mergeCell ref="A103:I103"/>
    <mergeCell ref="A104:B104"/>
    <mergeCell ref="A105:B105"/>
    <mergeCell ref="A107:I107"/>
    <mergeCell ref="A108:B108"/>
    <mergeCell ref="A109:B109"/>
    <mergeCell ref="B88:G88"/>
    <mergeCell ref="B89:G89"/>
    <mergeCell ref="A90:G90"/>
    <mergeCell ref="A92:G92"/>
    <mergeCell ref="B94:G94"/>
    <mergeCell ref="B95:G95"/>
    <mergeCell ref="B96:G96"/>
    <mergeCell ref="B98:G98"/>
    <mergeCell ref="B99:G99"/>
    <mergeCell ref="B97:G97"/>
    <mergeCell ref="B78:G78"/>
    <mergeCell ref="A79:G79"/>
    <mergeCell ref="B80:I80"/>
    <mergeCell ref="B81:I81"/>
    <mergeCell ref="B82:G82"/>
    <mergeCell ref="B83:G83"/>
    <mergeCell ref="B84:G84"/>
    <mergeCell ref="B85:G85"/>
    <mergeCell ref="A86:G86"/>
    <mergeCell ref="A69:I69"/>
    <mergeCell ref="B70:G70"/>
    <mergeCell ref="B71:G71"/>
    <mergeCell ref="B72:G72"/>
    <mergeCell ref="B73:G73"/>
    <mergeCell ref="B74:G74"/>
    <mergeCell ref="B75:G75"/>
    <mergeCell ref="B76:G76"/>
    <mergeCell ref="B77:G77"/>
    <mergeCell ref="B60:G60"/>
    <mergeCell ref="B61:G61"/>
    <mergeCell ref="B62:G62"/>
    <mergeCell ref="B63:G63"/>
    <mergeCell ref="B64:G64"/>
    <mergeCell ref="B65:G65"/>
    <mergeCell ref="B66:G66"/>
    <mergeCell ref="A67:G67"/>
    <mergeCell ref="A68:I68"/>
    <mergeCell ref="B46:G46"/>
    <mergeCell ref="B47:G47"/>
    <mergeCell ref="B48:G48"/>
    <mergeCell ref="B51:G51"/>
    <mergeCell ref="B54:G54"/>
    <mergeCell ref="B55:G55"/>
    <mergeCell ref="A56:G56"/>
    <mergeCell ref="B58:G58"/>
    <mergeCell ref="B59:G59"/>
    <mergeCell ref="B49:G49"/>
    <mergeCell ref="B52:G52"/>
    <mergeCell ref="B50:G50"/>
    <mergeCell ref="B53:G53"/>
    <mergeCell ref="A37:I37"/>
    <mergeCell ref="B38:G38"/>
    <mergeCell ref="B39:G39"/>
    <mergeCell ref="B40:G40"/>
    <mergeCell ref="B41:G41"/>
    <mergeCell ref="B42:G42"/>
    <mergeCell ref="B43:G43"/>
    <mergeCell ref="B44:G44"/>
    <mergeCell ref="B45:G45"/>
    <mergeCell ref="A25:F25"/>
    <mergeCell ref="A26:F26"/>
    <mergeCell ref="A27:F28"/>
    <mergeCell ref="A29:F29"/>
    <mergeCell ref="A30:F30"/>
    <mergeCell ref="A34:F35"/>
    <mergeCell ref="G34:G35"/>
    <mergeCell ref="A31:F33"/>
    <mergeCell ref="G31:G33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0"/>
  <sheetViews>
    <sheetView view="pageBreakPreview" workbookViewId="0">
      <selection activeCell="I10" sqref="I10"/>
    </sheetView>
  </sheetViews>
  <sheetFormatPr defaultColWidth="8.42578125" defaultRowHeight="15"/>
  <cols>
    <col min="1" max="1" width="29" style="75" customWidth="1"/>
    <col min="2" max="2" width="24.42578125" style="75" customWidth="1"/>
    <col min="3" max="3" width="13.42578125" style="75" customWidth="1"/>
    <col min="4" max="4" width="22.42578125" style="75" customWidth="1"/>
    <col min="5" max="5" width="7.28515625" style="75" customWidth="1"/>
    <col min="6" max="6" width="13.28515625" style="75" customWidth="1"/>
    <col min="7" max="7" width="14.85546875" style="75" customWidth="1"/>
    <col min="8" max="8" width="15.42578125" style="75" customWidth="1"/>
    <col min="9" max="9" width="15" style="75" customWidth="1"/>
    <col min="10" max="16384" width="8.42578125" style="75"/>
  </cols>
  <sheetData>
    <row r="1" spans="1:9" ht="58.9" customHeight="1">
      <c r="A1" s="91" t="s">
        <v>182</v>
      </c>
      <c r="B1" s="91" t="s">
        <v>183</v>
      </c>
      <c r="C1" s="90" t="s">
        <v>184</v>
      </c>
      <c r="D1" s="90" t="s">
        <v>185</v>
      </c>
      <c r="E1" s="92" t="s">
        <v>186</v>
      </c>
      <c r="F1" s="93" t="s">
        <v>216</v>
      </c>
      <c r="G1" s="94" t="s">
        <v>217</v>
      </c>
      <c r="H1" s="94" t="s">
        <v>210</v>
      </c>
      <c r="I1" s="93" t="s">
        <v>211</v>
      </c>
    </row>
    <row r="2" spans="1:9">
      <c r="A2" s="76" t="s">
        <v>227</v>
      </c>
      <c r="B2" s="106" t="s">
        <v>225</v>
      </c>
      <c r="C2" s="77">
        <v>40</v>
      </c>
      <c r="D2" s="77" t="s">
        <v>229</v>
      </c>
      <c r="E2" s="88">
        <v>1</v>
      </c>
      <c r="F2" s="87">
        <f>'Limpeza poa seg-sex '!$I$189</f>
        <v>810.30028845665458</v>
      </c>
      <c r="G2" s="87">
        <f>F2*E2</f>
        <v>810.30028845665458</v>
      </c>
      <c r="H2" s="89">
        <f>'Limpeza poa seg-sex '!I192</f>
        <v>4951.465778810445</v>
      </c>
      <c r="I2" s="89">
        <f t="shared" ref="I2" si="0">E2*H2</f>
        <v>4951.465778810445</v>
      </c>
    </row>
    <row r="3" spans="1:9" ht="6" customHeight="1">
      <c r="A3" s="233"/>
      <c r="B3" s="234"/>
      <c r="C3" s="234"/>
      <c r="D3" s="234"/>
      <c r="E3" s="234"/>
      <c r="F3" s="234"/>
      <c r="G3" s="234"/>
      <c r="H3" s="234"/>
      <c r="I3" s="235"/>
    </row>
    <row r="4" spans="1:9" ht="30" customHeight="1">
      <c r="A4" s="236" t="s">
        <v>221</v>
      </c>
      <c r="B4" s="237"/>
      <c r="C4" s="237"/>
      <c r="D4" s="237"/>
      <c r="E4" s="238"/>
      <c r="F4" s="99">
        <f>SUM(G2:G2)</f>
        <v>810.30028845665458</v>
      </c>
      <c r="G4" s="239" t="s">
        <v>218</v>
      </c>
      <c r="H4" s="240"/>
      <c r="I4" s="100">
        <f>F4/I6</f>
        <v>0.16364856885900231</v>
      </c>
    </row>
    <row r="5" spans="1:9" ht="6" customHeight="1">
      <c r="A5" s="230"/>
      <c r="B5" s="231"/>
      <c r="C5" s="231"/>
      <c r="D5" s="231"/>
      <c r="E5" s="231"/>
      <c r="F5" s="231"/>
      <c r="G5" s="231"/>
      <c r="H5" s="231"/>
      <c r="I5" s="232"/>
    </row>
    <row r="6" spans="1:9" ht="26.45" customHeight="1">
      <c r="A6" s="236" t="s">
        <v>222</v>
      </c>
      <c r="B6" s="237"/>
      <c r="C6" s="237"/>
      <c r="D6" s="238"/>
      <c r="E6" s="105">
        <f>SUM(E2:E2)</f>
        <v>1</v>
      </c>
      <c r="F6" s="236" t="s">
        <v>219</v>
      </c>
      <c r="G6" s="237"/>
      <c r="H6" s="238"/>
      <c r="I6" s="101">
        <f>SUM(I2:I2)</f>
        <v>4951.465778810445</v>
      </c>
    </row>
    <row r="7" spans="1:9" ht="6" customHeight="1">
      <c r="A7" s="233"/>
      <c r="B7" s="234"/>
      <c r="C7" s="234"/>
      <c r="D7" s="234"/>
      <c r="E7" s="234"/>
      <c r="F7" s="234"/>
      <c r="G7" s="234"/>
      <c r="H7" s="234"/>
      <c r="I7" s="235"/>
    </row>
    <row r="8" spans="1:9">
      <c r="A8" s="81"/>
      <c r="B8" s="81"/>
      <c r="C8" s="81"/>
      <c r="D8" s="81"/>
      <c r="E8" s="81"/>
      <c r="F8" s="81"/>
      <c r="G8" s="81"/>
      <c r="H8" s="81"/>
      <c r="I8" s="81"/>
    </row>
    <row r="9" spans="1:9">
      <c r="A9" s="81"/>
      <c r="B9" s="81"/>
      <c r="C9" s="81"/>
      <c r="D9" s="81"/>
      <c r="E9" s="81"/>
      <c r="F9" s="81"/>
      <c r="G9" s="81"/>
      <c r="H9" s="81"/>
      <c r="I9" s="81"/>
    </row>
    <row r="10" spans="1:9">
      <c r="I10" s="107"/>
    </row>
    <row r="11" spans="1:9">
      <c r="I11" s="109"/>
    </row>
    <row r="12" spans="1:9">
      <c r="A12" s="78"/>
      <c r="B12" s="78"/>
      <c r="C12" s="78"/>
      <c r="D12" s="78"/>
      <c r="I12" s="107"/>
    </row>
    <row r="28" spans="9:9">
      <c r="I28" s="108"/>
    </row>
    <row r="30" spans="9:9">
      <c r="I30" s="108"/>
    </row>
  </sheetData>
  <mergeCells count="7">
    <mergeCell ref="A5:I5"/>
    <mergeCell ref="A3:I3"/>
    <mergeCell ref="A7:I7"/>
    <mergeCell ref="A4:E4"/>
    <mergeCell ref="G4:H4"/>
    <mergeCell ref="F6:H6"/>
    <mergeCell ref="A6:D6"/>
  </mergeCells>
  <pageMargins left="0.51180555555555596" right="0.51180555555555596" top="0.78749999999999998" bottom="0.78749999999999998" header="0.511811023622047" footer="0.511811023622047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Limpeza poa seg-sex </vt:lpstr>
      <vt:lpstr>Cargo noturno</vt:lpstr>
      <vt:lpstr>Resumo</vt:lpstr>
      <vt:lpstr>'Cargo noturno'!Area_de_impressao</vt:lpstr>
      <vt:lpstr>'Limpeza poa seg-sex 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claudia-lorenzoni</cp:lastModifiedBy>
  <cp:revision>2</cp:revision>
  <cp:lastPrinted>2025-11-27T20:23:11Z</cp:lastPrinted>
  <dcterms:created xsi:type="dcterms:W3CDTF">2019-04-12T20:03:09Z</dcterms:created>
  <dcterms:modified xsi:type="dcterms:W3CDTF">2026-02-04T11:32:01Z</dcterms:modified>
  <dc:language>pt-BR</dc:language>
</cp:coreProperties>
</file>